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de_abrams/Documents/GitRepos/MC-PB-Paper/Data Files/Master Sheet/"/>
    </mc:Choice>
  </mc:AlternateContent>
  <xr:revisionPtr revIDLastSave="0" documentId="8_{BB605109-4389-0B4D-B524-A4EEDE8FE821}" xr6:coauthVersionLast="46" xr6:coauthVersionMax="46" xr10:uidLastSave="{00000000-0000-0000-0000-000000000000}"/>
  <bookViews>
    <workbookView xWindow="28800" yWindow="0" windowWidth="38400" windowHeight="21600" tabRatio="1000" activeTab="1" xr2:uid="{00000000-000D-0000-FFFF-FFFF00000000}"/>
  </bookViews>
  <sheets>
    <sheet name="APLUS_5thGrade_Master_040119" sheetId="1" r:id="rId1"/>
    <sheet name="Fall_19_Database" sheetId="2" r:id="rId2"/>
    <sheet name="Sheet1" sheetId="4" r:id="rId3"/>
    <sheet name="2020_Cleaned Data 5-8" sheetId="6" r:id="rId4"/>
  </sheets>
  <externalReferences>
    <externalReference r:id="rId5"/>
  </externalReferenc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Z65" i="6" l="1"/>
  <c r="GZ64" i="6"/>
  <c r="GZ63" i="6"/>
  <c r="GZ62" i="6"/>
  <c r="GZ61" i="6"/>
  <c r="GZ60" i="6"/>
  <c r="GZ59" i="6"/>
  <c r="GZ58" i="6"/>
  <c r="GZ57" i="6"/>
  <c r="GZ56" i="6"/>
  <c r="GZ55" i="6"/>
  <c r="GZ54" i="6"/>
  <c r="GZ53" i="6"/>
  <c r="GZ52" i="6"/>
  <c r="GZ51" i="6"/>
  <c r="GZ50" i="6"/>
  <c r="GZ49" i="6"/>
  <c r="GZ48" i="6"/>
  <c r="GZ47" i="6"/>
  <c r="GZ46" i="6"/>
  <c r="GZ45" i="6"/>
  <c r="GZ44" i="6"/>
  <c r="GZ43" i="6"/>
  <c r="GZ42" i="6"/>
  <c r="GZ41" i="6"/>
  <c r="GZ40" i="6"/>
  <c r="GZ39" i="6"/>
  <c r="GZ38" i="6"/>
  <c r="GZ37" i="6"/>
  <c r="GZ36" i="6"/>
  <c r="GZ35" i="6"/>
  <c r="GZ34" i="6"/>
  <c r="GZ33" i="6"/>
  <c r="GZ32" i="6"/>
  <c r="GZ31" i="6"/>
  <c r="GZ30" i="6"/>
  <c r="GZ29" i="6"/>
  <c r="GZ28" i="6"/>
  <c r="GZ27" i="6"/>
  <c r="GZ26" i="6"/>
  <c r="GZ25" i="6"/>
  <c r="GZ24" i="6"/>
  <c r="GZ23" i="6"/>
  <c r="GZ22" i="6"/>
  <c r="GZ21" i="6"/>
  <c r="GZ20" i="6"/>
  <c r="GZ19" i="6"/>
  <c r="GZ18" i="6"/>
  <c r="GZ17" i="6"/>
  <c r="GZ16" i="6"/>
  <c r="GZ15" i="6"/>
  <c r="GZ14" i="6"/>
  <c r="GZ13" i="6"/>
  <c r="GZ12" i="6"/>
  <c r="GZ11" i="6"/>
  <c r="GZ10" i="6"/>
  <c r="GZ9" i="6"/>
  <c r="GZ8" i="6"/>
  <c r="GZ7" i="6"/>
  <c r="GZ6" i="6"/>
  <c r="GZ5" i="6"/>
  <c r="GZ4" i="6"/>
  <c r="GZ3" i="6"/>
  <c r="GZ2" i="6"/>
  <c r="CC34" i="6" l="1"/>
  <c r="CC35" i="6"/>
  <c r="CC36" i="6"/>
  <c r="CC37" i="6"/>
  <c r="CC38" i="6"/>
  <c r="CC39" i="6"/>
  <c r="CC40" i="6"/>
  <c r="CC41" i="6"/>
  <c r="CC42" i="6"/>
  <c r="CC43" i="6"/>
  <c r="CC44" i="6"/>
  <c r="CC45" i="6"/>
  <c r="CC46" i="6"/>
  <c r="CC47" i="6"/>
  <c r="CC48" i="6"/>
  <c r="CC49" i="6"/>
  <c r="CC50" i="6"/>
  <c r="CC51" i="6"/>
  <c r="CC52" i="6"/>
  <c r="CC53" i="6"/>
  <c r="CC54" i="6"/>
  <c r="CC55" i="6"/>
  <c r="CC56" i="6"/>
  <c r="CC57" i="6"/>
  <c r="CC58" i="6"/>
  <c r="CC59" i="6"/>
  <c r="CC60" i="6"/>
  <c r="CC61" i="6"/>
  <c r="CC62" i="6"/>
  <c r="CC63" i="6"/>
  <c r="CC64" i="6"/>
  <c r="CC65" i="6"/>
  <c r="DG65" i="6"/>
  <c r="DF65" i="6"/>
  <c r="DG64" i="6"/>
  <c r="DF64" i="6"/>
  <c r="DG63" i="6"/>
  <c r="DF63" i="6"/>
  <c r="DG62" i="6"/>
  <c r="DF62" i="6"/>
  <c r="DG61" i="6"/>
  <c r="DF61" i="6"/>
  <c r="DG60" i="6"/>
  <c r="DF60" i="6"/>
  <c r="DG59" i="6"/>
  <c r="DF59" i="6"/>
  <c r="DG33" i="6"/>
  <c r="DF33" i="6"/>
  <c r="DG32" i="6"/>
  <c r="DF32" i="6"/>
  <c r="DG31" i="6"/>
  <c r="DF31" i="6"/>
  <c r="DG30" i="6"/>
  <c r="DF30" i="6"/>
  <c r="DG29" i="6"/>
  <c r="DF29" i="6"/>
  <c r="DG28" i="6"/>
  <c r="DF28" i="6"/>
  <c r="DG27" i="6"/>
  <c r="DF27" i="6"/>
  <c r="GV65" i="6" l="1"/>
  <c r="GV64" i="6"/>
  <c r="GV63" i="6"/>
  <c r="GV62" i="6"/>
  <c r="GV61" i="6"/>
  <c r="GV60" i="6"/>
  <c r="GV59" i="6"/>
  <c r="GV58" i="6"/>
  <c r="GV57" i="6"/>
  <c r="GV56" i="6"/>
  <c r="GV55" i="6"/>
  <c r="GV54" i="6"/>
  <c r="GV53" i="6"/>
  <c r="GV52" i="6"/>
  <c r="GV51" i="6"/>
  <c r="GV50" i="6"/>
  <c r="GV49" i="6"/>
  <c r="GV48" i="6"/>
  <c r="GV47" i="6"/>
  <c r="GV46" i="6"/>
  <c r="GV45" i="6"/>
  <c r="GV44" i="6"/>
  <c r="GV43" i="6"/>
  <c r="GV42" i="6"/>
  <c r="GV41" i="6"/>
  <c r="GV40" i="6"/>
  <c r="GV39" i="6"/>
  <c r="GV38" i="6"/>
  <c r="GV37" i="6"/>
  <c r="GV36" i="6"/>
  <c r="GV35" i="6"/>
  <c r="GV34" i="6"/>
  <c r="GV33" i="6"/>
  <c r="GV32" i="6"/>
  <c r="GV31" i="6"/>
  <c r="GV30" i="6"/>
  <c r="GV29" i="6"/>
  <c r="GV28" i="6"/>
  <c r="GV27" i="6"/>
  <c r="GV26" i="6"/>
  <c r="GV25" i="6"/>
  <c r="GV24" i="6"/>
  <c r="GV23" i="6"/>
  <c r="GV22" i="6"/>
  <c r="GV21" i="6"/>
  <c r="GV20" i="6"/>
  <c r="GV19" i="6"/>
  <c r="GV18" i="6"/>
  <c r="GV17" i="6"/>
  <c r="GV16" i="6"/>
  <c r="GV15" i="6"/>
  <c r="GV14" i="6"/>
  <c r="GV13" i="6"/>
  <c r="GV12" i="6"/>
  <c r="GV11" i="6"/>
  <c r="GV10" i="6"/>
  <c r="GV9" i="6"/>
  <c r="GV8" i="6"/>
  <c r="GV7" i="6"/>
  <c r="GV6" i="6"/>
  <c r="GV5" i="6"/>
  <c r="GV4" i="6"/>
  <c r="GV3" i="6"/>
  <c r="GV2" i="6"/>
  <c r="GC65" i="6"/>
  <c r="GC64" i="6"/>
  <c r="GC63" i="6"/>
  <c r="GC62" i="6"/>
  <c r="GC61" i="6"/>
  <c r="GC60" i="6"/>
  <c r="GC59" i="6"/>
  <c r="GC58" i="6"/>
  <c r="GC57" i="6"/>
  <c r="GC56" i="6"/>
  <c r="GC55" i="6"/>
  <c r="GC54" i="6"/>
  <c r="GC53" i="6"/>
  <c r="GC52" i="6"/>
  <c r="GC51" i="6"/>
  <c r="GC50" i="6"/>
  <c r="GC49" i="6"/>
  <c r="GC48" i="6"/>
  <c r="GC47" i="6"/>
  <c r="GC46" i="6"/>
  <c r="GC45" i="6"/>
  <c r="GC44" i="6"/>
  <c r="GC43" i="6"/>
  <c r="GC42" i="6"/>
  <c r="GC41" i="6"/>
  <c r="GC40" i="6"/>
  <c r="GC39" i="6"/>
  <c r="GC38" i="6"/>
  <c r="GC37" i="6"/>
  <c r="GC36" i="6"/>
  <c r="GC35" i="6"/>
  <c r="GC34" i="6"/>
  <c r="GC33" i="6"/>
  <c r="GC32" i="6"/>
  <c r="GC31" i="6"/>
  <c r="GC30" i="6"/>
  <c r="GC29" i="6"/>
  <c r="GC28" i="6"/>
  <c r="GC27" i="6"/>
  <c r="GC26" i="6"/>
  <c r="GC25" i="6"/>
  <c r="GC24" i="6"/>
  <c r="GC23" i="6"/>
  <c r="GC22" i="6"/>
  <c r="GC21" i="6"/>
  <c r="GC20" i="6"/>
  <c r="GC19" i="6"/>
  <c r="GC18" i="6"/>
  <c r="GC17" i="6"/>
  <c r="GC16" i="6"/>
  <c r="GC15" i="6"/>
  <c r="GC14" i="6"/>
  <c r="GC13" i="6"/>
  <c r="GC12" i="6"/>
  <c r="GC11" i="6"/>
  <c r="GC10" i="6"/>
  <c r="GC9" i="6"/>
  <c r="GC8" i="6"/>
  <c r="GC7" i="6"/>
  <c r="GC6" i="6"/>
  <c r="GC5" i="6"/>
  <c r="GC4" i="6"/>
  <c r="GC3" i="6"/>
  <c r="GC2" i="6"/>
  <c r="FN65" i="6"/>
  <c r="FN64" i="6"/>
  <c r="FN63" i="6"/>
  <c r="FN62" i="6"/>
  <c r="FN61" i="6"/>
  <c r="FN60" i="6"/>
  <c r="FN59" i="6"/>
  <c r="FN58" i="6"/>
  <c r="FN57" i="6"/>
  <c r="FN56" i="6"/>
  <c r="FN55" i="6"/>
  <c r="FN54" i="6"/>
  <c r="FN53" i="6"/>
  <c r="FN52" i="6"/>
  <c r="FN51" i="6"/>
  <c r="FN50" i="6"/>
  <c r="FN49" i="6"/>
  <c r="FN48" i="6"/>
  <c r="FN47" i="6"/>
  <c r="FN46" i="6"/>
  <c r="FN45" i="6"/>
  <c r="FN44" i="6"/>
  <c r="FN43" i="6"/>
  <c r="FN42" i="6"/>
  <c r="FN41" i="6"/>
  <c r="FN40" i="6"/>
  <c r="FN39" i="6"/>
  <c r="FN38" i="6"/>
  <c r="FN37" i="6"/>
  <c r="FN36" i="6"/>
  <c r="FN35" i="6"/>
  <c r="FN34" i="6"/>
  <c r="FN33" i="6"/>
  <c r="FN32" i="6"/>
  <c r="FN31" i="6"/>
  <c r="FN30" i="6"/>
  <c r="FN29" i="6"/>
  <c r="FN28" i="6"/>
  <c r="FN27" i="6"/>
  <c r="FN26" i="6"/>
  <c r="FN25" i="6"/>
  <c r="FN24" i="6"/>
  <c r="FN23" i="6"/>
  <c r="FN22" i="6"/>
  <c r="FN21" i="6"/>
  <c r="FN20" i="6"/>
  <c r="FN19" i="6"/>
  <c r="FN18" i="6"/>
  <c r="FN17" i="6"/>
  <c r="FN16" i="6"/>
  <c r="FN15" i="6"/>
  <c r="FN14" i="6"/>
  <c r="FN13" i="6"/>
  <c r="FN12" i="6"/>
  <c r="FN11" i="6"/>
  <c r="FN10" i="6"/>
  <c r="FN9" i="6"/>
  <c r="FN8" i="6"/>
  <c r="FN7" i="6"/>
  <c r="FN6" i="6"/>
  <c r="FN5" i="6"/>
  <c r="FN4" i="6"/>
  <c r="FN3" i="6"/>
  <c r="FN2" i="6"/>
  <c r="EV65" i="6"/>
  <c r="EV64" i="6"/>
  <c r="EV63" i="6"/>
  <c r="EV62" i="6"/>
  <c r="EV61" i="6"/>
  <c r="EV60" i="6"/>
  <c r="EV59" i="6"/>
  <c r="EV58" i="6"/>
  <c r="EV57" i="6"/>
  <c r="EV56" i="6"/>
  <c r="EV55" i="6"/>
  <c r="EV54" i="6"/>
  <c r="EV53" i="6"/>
  <c r="EV52" i="6"/>
  <c r="EV51" i="6"/>
  <c r="EV50" i="6"/>
  <c r="EV49" i="6"/>
  <c r="EV48" i="6"/>
  <c r="EV47" i="6"/>
  <c r="EV46" i="6"/>
  <c r="EV45" i="6"/>
  <c r="EV44" i="6"/>
  <c r="EV43" i="6"/>
  <c r="EV42" i="6"/>
  <c r="EV41" i="6"/>
  <c r="EV40" i="6"/>
  <c r="EV39" i="6"/>
  <c r="EV38" i="6"/>
  <c r="EV37" i="6"/>
  <c r="EV36" i="6"/>
  <c r="EV35" i="6"/>
  <c r="EV34" i="6"/>
  <c r="EV33" i="6"/>
  <c r="EV32" i="6"/>
  <c r="EV31" i="6"/>
  <c r="EV30" i="6"/>
  <c r="EV29" i="6"/>
  <c r="EV28" i="6"/>
  <c r="EV27" i="6"/>
  <c r="EV26" i="6"/>
  <c r="EV25" i="6"/>
  <c r="EV24" i="6"/>
  <c r="EV23" i="6"/>
  <c r="EV22" i="6"/>
  <c r="EV21" i="6"/>
  <c r="EV20" i="6"/>
  <c r="EV19" i="6"/>
  <c r="EV18" i="6"/>
  <c r="EV17" i="6"/>
  <c r="EV16" i="6"/>
  <c r="EV15" i="6"/>
  <c r="EV14" i="6"/>
  <c r="EV13" i="6"/>
  <c r="EV12" i="6"/>
  <c r="EV11" i="6"/>
  <c r="EV10" i="6"/>
  <c r="EV9" i="6"/>
  <c r="EV8" i="6"/>
  <c r="EV7" i="6"/>
  <c r="EV6" i="6"/>
  <c r="EV5" i="6"/>
  <c r="EV4" i="6"/>
  <c r="EV3" i="6"/>
  <c r="EV2" i="6"/>
  <c r="G33" i="6"/>
  <c r="AQ33" i="6"/>
  <c r="CC33" i="6" s="1"/>
  <c r="AV33" i="6"/>
  <c r="AY33" i="6"/>
  <c r="BF33" i="6"/>
  <c r="BK33" i="6"/>
  <c r="BL33" i="6"/>
  <c r="BM33" i="6"/>
  <c r="BU33" i="6"/>
  <c r="BV33" i="6"/>
  <c r="BW33" i="6"/>
  <c r="CA33" i="6"/>
  <c r="CE33" i="6"/>
  <c r="EX33" i="6"/>
  <c r="FP33" i="6"/>
  <c r="GE33" i="6"/>
  <c r="GX33" i="6"/>
  <c r="CG33" i="6" l="1"/>
  <c r="CD33" i="6"/>
  <c r="CH33" i="6" s="1"/>
  <c r="CE32" i="6"/>
  <c r="CE31" i="6"/>
  <c r="CE30" i="6"/>
  <c r="CE29" i="6"/>
  <c r="CE28" i="6"/>
  <c r="CE27" i="6"/>
  <c r="CE26" i="6"/>
  <c r="CE25" i="6"/>
  <c r="CE24" i="6"/>
  <c r="CE23" i="6"/>
  <c r="CE22" i="6"/>
  <c r="CE21" i="6"/>
  <c r="CE20" i="6"/>
  <c r="CE19" i="6"/>
  <c r="CE18" i="6"/>
  <c r="CE17" i="6"/>
  <c r="CE16" i="6"/>
  <c r="CE15" i="6"/>
  <c r="CE14" i="6"/>
  <c r="CE13" i="6"/>
  <c r="CE12" i="6"/>
  <c r="CE11" i="6"/>
  <c r="CE10" i="6"/>
  <c r="CE9" i="6"/>
  <c r="CE8" i="6"/>
  <c r="CE7" i="6"/>
  <c r="CE6" i="6"/>
  <c r="CE5" i="6"/>
  <c r="CE4" i="6"/>
  <c r="CE3" i="6"/>
  <c r="CE2" i="6"/>
  <c r="CA32" i="6"/>
  <c r="CA31" i="6"/>
  <c r="CA30" i="6"/>
  <c r="CA29" i="6"/>
  <c r="CA28" i="6"/>
  <c r="CA27" i="6"/>
  <c r="CA26" i="6"/>
  <c r="CA25" i="6"/>
  <c r="CA24" i="6"/>
  <c r="CA23" i="6"/>
  <c r="CA22" i="6"/>
  <c r="CA21" i="6"/>
  <c r="CA20" i="6"/>
  <c r="CA19" i="6"/>
  <c r="CA18" i="6"/>
  <c r="CA17" i="6"/>
  <c r="CA16" i="6"/>
  <c r="CA15" i="6"/>
  <c r="CA14" i="6"/>
  <c r="CA13" i="6"/>
  <c r="CA12" i="6"/>
  <c r="CA11" i="6"/>
  <c r="CA10" i="6"/>
  <c r="CA9" i="6"/>
  <c r="CA8" i="6"/>
  <c r="CA7" i="6"/>
  <c r="CA6" i="6"/>
  <c r="CA5" i="6"/>
  <c r="CA4" i="6"/>
  <c r="CA3" i="6"/>
  <c r="CA2" i="6"/>
  <c r="G35" i="6" l="1"/>
  <c r="Q35" i="6"/>
  <c r="AY35" i="6"/>
  <c r="BD35" i="6"/>
  <c r="CB35" i="6" s="1"/>
  <c r="BE35" i="6"/>
  <c r="CA35" i="6" s="1"/>
  <c r="BF35" i="6"/>
  <c r="BN35" i="6"/>
  <c r="BO35" i="6"/>
  <c r="BP35" i="6"/>
  <c r="BX35" i="6"/>
  <c r="BY35" i="6"/>
  <c r="CF35" i="6" s="1"/>
  <c r="BZ35" i="6"/>
  <c r="CD35" i="6"/>
  <c r="DF35" i="6"/>
  <c r="DG35" i="6"/>
  <c r="EX35" i="6"/>
  <c r="FP35" i="6"/>
  <c r="GE35" i="6"/>
  <c r="GX35" i="6"/>
  <c r="BY34" i="6"/>
  <c r="BZ34" i="6"/>
  <c r="BY36" i="6"/>
  <c r="BZ36" i="6"/>
  <c r="BY37" i="6"/>
  <c r="BZ37" i="6"/>
  <c r="BY38" i="6"/>
  <c r="BZ38" i="6"/>
  <c r="BY39" i="6"/>
  <c r="BZ39" i="6"/>
  <c r="BY40" i="6"/>
  <c r="BZ40" i="6"/>
  <c r="BY41" i="6"/>
  <c r="BZ41" i="6"/>
  <c r="BY42" i="6"/>
  <c r="BZ42" i="6"/>
  <c r="BY43" i="6"/>
  <c r="BZ43" i="6"/>
  <c r="BY44" i="6"/>
  <c r="BZ44" i="6"/>
  <c r="BY45" i="6"/>
  <c r="BZ45" i="6"/>
  <c r="BY46" i="6"/>
  <c r="BZ46" i="6"/>
  <c r="BY47" i="6"/>
  <c r="BZ47" i="6"/>
  <c r="BY48" i="6"/>
  <c r="BZ48" i="6"/>
  <c r="BY49" i="6"/>
  <c r="BZ49" i="6"/>
  <c r="BY50" i="6"/>
  <c r="BZ50" i="6"/>
  <c r="BY51" i="6"/>
  <c r="BZ51" i="6"/>
  <c r="BY52" i="6"/>
  <c r="BZ52" i="6"/>
  <c r="BY53" i="6"/>
  <c r="BZ53" i="6"/>
  <c r="BY54" i="6"/>
  <c r="BZ54" i="6"/>
  <c r="BY55" i="6"/>
  <c r="BZ55" i="6"/>
  <c r="BY56" i="6"/>
  <c r="BZ56" i="6"/>
  <c r="BY57" i="6"/>
  <c r="BZ57" i="6"/>
  <c r="BY58" i="6"/>
  <c r="BZ58" i="6"/>
  <c r="BY59" i="6"/>
  <c r="BZ59" i="6"/>
  <c r="BY60" i="6"/>
  <c r="BZ60" i="6"/>
  <c r="BY61" i="6"/>
  <c r="BZ61" i="6"/>
  <c r="BY62" i="6"/>
  <c r="BZ62" i="6"/>
  <c r="BY63" i="6"/>
  <c r="BZ63" i="6"/>
  <c r="BY64" i="6"/>
  <c r="BZ64" i="6"/>
  <c r="BY65" i="6"/>
  <c r="BZ65" i="6"/>
  <c r="CD34" i="6"/>
  <c r="DF34" i="6"/>
  <c r="DG34" i="6"/>
  <c r="BX34" i="6"/>
  <c r="BX65" i="6"/>
  <c r="BX64" i="6"/>
  <c r="BX63" i="6"/>
  <c r="BX62" i="6"/>
  <c r="BX61" i="6"/>
  <c r="BX60" i="6"/>
  <c r="BX59" i="6"/>
  <c r="BX58" i="6"/>
  <c r="BX57" i="6"/>
  <c r="BX56" i="6"/>
  <c r="BX55" i="6"/>
  <c r="BX54" i="6"/>
  <c r="BX53" i="6"/>
  <c r="BX52" i="6"/>
  <c r="BX51" i="6"/>
  <c r="BX50" i="6"/>
  <c r="BX49" i="6"/>
  <c r="BX48" i="6"/>
  <c r="BX47" i="6"/>
  <c r="BX46" i="6"/>
  <c r="BX45" i="6"/>
  <c r="BX44" i="6"/>
  <c r="BX43" i="6"/>
  <c r="BX42" i="6"/>
  <c r="BX41" i="6"/>
  <c r="BX40" i="6"/>
  <c r="BX39" i="6"/>
  <c r="BX38" i="6"/>
  <c r="BX37" i="6"/>
  <c r="BX36" i="6"/>
  <c r="BO34" i="6"/>
  <c r="BP34" i="6"/>
  <c r="BO36" i="6"/>
  <c r="BP36" i="6"/>
  <c r="BO37" i="6"/>
  <c r="BP37" i="6"/>
  <c r="BO38" i="6"/>
  <c r="BP38" i="6"/>
  <c r="BO39" i="6"/>
  <c r="BP39" i="6"/>
  <c r="BO40" i="6"/>
  <c r="BP40" i="6"/>
  <c r="BO41" i="6"/>
  <c r="BP41" i="6"/>
  <c r="BO42" i="6"/>
  <c r="BP42" i="6"/>
  <c r="BO43" i="6"/>
  <c r="BP43" i="6"/>
  <c r="BO44" i="6"/>
  <c r="BP44" i="6"/>
  <c r="BO45" i="6"/>
  <c r="BP45" i="6"/>
  <c r="BO46" i="6"/>
  <c r="BP46" i="6"/>
  <c r="BO47" i="6"/>
  <c r="BP47" i="6"/>
  <c r="BO48" i="6"/>
  <c r="BP48" i="6"/>
  <c r="BO49" i="6"/>
  <c r="BP49" i="6"/>
  <c r="BO50" i="6"/>
  <c r="BP50" i="6"/>
  <c r="BO51" i="6"/>
  <c r="BP51" i="6"/>
  <c r="BO52" i="6"/>
  <c r="BP52" i="6"/>
  <c r="BO53" i="6"/>
  <c r="BP53" i="6"/>
  <c r="BO54" i="6"/>
  <c r="BP54" i="6"/>
  <c r="BO55" i="6"/>
  <c r="BP55" i="6"/>
  <c r="BO56" i="6"/>
  <c r="BP56" i="6"/>
  <c r="BO57" i="6"/>
  <c r="BP57" i="6"/>
  <c r="BO58" i="6"/>
  <c r="BP58" i="6"/>
  <c r="BO59" i="6"/>
  <c r="BP59" i="6"/>
  <c r="BO60" i="6"/>
  <c r="BP60" i="6"/>
  <c r="BO61" i="6"/>
  <c r="BP61" i="6"/>
  <c r="BO62" i="6"/>
  <c r="BP62" i="6"/>
  <c r="BO63" i="6"/>
  <c r="BP63" i="6"/>
  <c r="BO64" i="6"/>
  <c r="BP64" i="6"/>
  <c r="BO65" i="6"/>
  <c r="BP65" i="6"/>
  <c r="BD34" i="6"/>
  <c r="CB34" i="6" s="1"/>
  <c r="BE34" i="6"/>
  <c r="CA34" i="6" s="1"/>
  <c r="BD36" i="6"/>
  <c r="CB36" i="6" s="1"/>
  <c r="BE36" i="6"/>
  <c r="CA36" i="6" s="1"/>
  <c r="BD37" i="6"/>
  <c r="CB37" i="6" s="1"/>
  <c r="BE37" i="6"/>
  <c r="CA37" i="6" s="1"/>
  <c r="BD38" i="6"/>
  <c r="CB38" i="6" s="1"/>
  <c r="BE38" i="6"/>
  <c r="CA38" i="6" s="1"/>
  <c r="BD39" i="6"/>
  <c r="CB39" i="6" s="1"/>
  <c r="BE39" i="6"/>
  <c r="CA39" i="6" s="1"/>
  <c r="BD40" i="6"/>
  <c r="CB40" i="6" s="1"/>
  <c r="BE40" i="6"/>
  <c r="CA40" i="6" s="1"/>
  <c r="BD41" i="6"/>
  <c r="CB41" i="6" s="1"/>
  <c r="BE41" i="6"/>
  <c r="CA41" i="6" s="1"/>
  <c r="BD42" i="6"/>
  <c r="CB42" i="6" s="1"/>
  <c r="BE42" i="6"/>
  <c r="CA42" i="6" s="1"/>
  <c r="BD43" i="6"/>
  <c r="CB43" i="6" s="1"/>
  <c r="BE43" i="6"/>
  <c r="CA43" i="6" s="1"/>
  <c r="BD44" i="6"/>
  <c r="CB44" i="6" s="1"/>
  <c r="BE44" i="6"/>
  <c r="CA44" i="6" s="1"/>
  <c r="BD45" i="6"/>
  <c r="CB45" i="6" s="1"/>
  <c r="BE45" i="6"/>
  <c r="CA45" i="6" s="1"/>
  <c r="BD46" i="6"/>
  <c r="CB46" i="6" s="1"/>
  <c r="BE46" i="6"/>
  <c r="CA46" i="6" s="1"/>
  <c r="BD47" i="6"/>
  <c r="CB47" i="6" s="1"/>
  <c r="BE47" i="6"/>
  <c r="CA47" i="6" s="1"/>
  <c r="BD48" i="6"/>
  <c r="CB48" i="6" s="1"/>
  <c r="BE48" i="6"/>
  <c r="CA48" i="6" s="1"/>
  <c r="BD49" i="6"/>
  <c r="CB49" i="6" s="1"/>
  <c r="BE49" i="6"/>
  <c r="CA49" i="6" s="1"/>
  <c r="BD50" i="6"/>
  <c r="CB50" i="6" s="1"/>
  <c r="BE50" i="6"/>
  <c r="CA50" i="6" s="1"/>
  <c r="BD51" i="6"/>
  <c r="CB51" i="6" s="1"/>
  <c r="BE51" i="6"/>
  <c r="CA51" i="6" s="1"/>
  <c r="BD52" i="6"/>
  <c r="CB52" i="6" s="1"/>
  <c r="BE52" i="6"/>
  <c r="CA52" i="6" s="1"/>
  <c r="BD53" i="6"/>
  <c r="CB53" i="6" s="1"/>
  <c r="BE53" i="6"/>
  <c r="CA53" i="6" s="1"/>
  <c r="BD54" i="6"/>
  <c r="CB54" i="6" s="1"/>
  <c r="BE54" i="6"/>
  <c r="CA54" i="6" s="1"/>
  <c r="BD55" i="6"/>
  <c r="CB55" i="6" s="1"/>
  <c r="BE55" i="6"/>
  <c r="CA55" i="6" s="1"/>
  <c r="BD56" i="6"/>
  <c r="CB56" i="6" s="1"/>
  <c r="BE56" i="6"/>
  <c r="CA56" i="6" s="1"/>
  <c r="BD57" i="6"/>
  <c r="CB57" i="6" s="1"/>
  <c r="BE57" i="6"/>
  <c r="CA57" i="6" s="1"/>
  <c r="BD58" i="6"/>
  <c r="CB58" i="6" s="1"/>
  <c r="BE58" i="6"/>
  <c r="CA58" i="6" s="1"/>
  <c r="BD59" i="6"/>
  <c r="CB59" i="6" s="1"/>
  <c r="BE59" i="6"/>
  <c r="CA59" i="6" s="1"/>
  <c r="BD60" i="6"/>
  <c r="CB60" i="6" s="1"/>
  <c r="BE60" i="6"/>
  <c r="CA60" i="6" s="1"/>
  <c r="BD61" i="6"/>
  <c r="CB61" i="6" s="1"/>
  <c r="BE61" i="6"/>
  <c r="CA61" i="6" s="1"/>
  <c r="BD62" i="6"/>
  <c r="CB62" i="6" s="1"/>
  <c r="BE62" i="6"/>
  <c r="CA62" i="6" s="1"/>
  <c r="BD63" i="6"/>
  <c r="CB63" i="6" s="1"/>
  <c r="BE63" i="6"/>
  <c r="CA63" i="6" s="1"/>
  <c r="BD64" i="6"/>
  <c r="CB64" i="6" s="1"/>
  <c r="BE64" i="6"/>
  <c r="CA64" i="6" s="1"/>
  <c r="BD65" i="6"/>
  <c r="CB65" i="6" s="1"/>
  <c r="BE65" i="6"/>
  <c r="CA65" i="6" s="1"/>
  <c r="BF34" i="6"/>
  <c r="BN34" i="6"/>
  <c r="BN65" i="6"/>
  <c r="BN64" i="6"/>
  <c r="BN63" i="6"/>
  <c r="BN62" i="6"/>
  <c r="BN61" i="6"/>
  <c r="BN60" i="6"/>
  <c r="BN59" i="6"/>
  <c r="BN58" i="6"/>
  <c r="BN57" i="6"/>
  <c r="BN56" i="6"/>
  <c r="BN55" i="6"/>
  <c r="BN54" i="6"/>
  <c r="BN53" i="6"/>
  <c r="BN52" i="6"/>
  <c r="BN51" i="6"/>
  <c r="BN50" i="6"/>
  <c r="BN49" i="6"/>
  <c r="BN48" i="6"/>
  <c r="BN47" i="6"/>
  <c r="BN46" i="6"/>
  <c r="BN45" i="6"/>
  <c r="BN44" i="6"/>
  <c r="BN43" i="6"/>
  <c r="BN42" i="6"/>
  <c r="BN41" i="6"/>
  <c r="BN40" i="6"/>
  <c r="BN39" i="6"/>
  <c r="BN38" i="6"/>
  <c r="BN37" i="6"/>
  <c r="BN36" i="6"/>
  <c r="CD65" i="6"/>
  <c r="CD64" i="6"/>
  <c r="CD63" i="6"/>
  <c r="CD62" i="6"/>
  <c r="CD61" i="6"/>
  <c r="CD60" i="6"/>
  <c r="CD59" i="6"/>
  <c r="CD58" i="6"/>
  <c r="CD57" i="6"/>
  <c r="CD56" i="6"/>
  <c r="CD55" i="6"/>
  <c r="CD54" i="6"/>
  <c r="CD53" i="6"/>
  <c r="CD52" i="6"/>
  <c r="CD51" i="6"/>
  <c r="CD50" i="6"/>
  <c r="CD49" i="6"/>
  <c r="CD48" i="6"/>
  <c r="CD47" i="6"/>
  <c r="CD46" i="6"/>
  <c r="CD45" i="6"/>
  <c r="CD44" i="6"/>
  <c r="CD43" i="6"/>
  <c r="CD42" i="6"/>
  <c r="CD41" i="6"/>
  <c r="CD40" i="6"/>
  <c r="CD39" i="6"/>
  <c r="CD38" i="6"/>
  <c r="CD37" i="6"/>
  <c r="CD36" i="6"/>
  <c r="CF60" i="6" l="1"/>
  <c r="CH60" i="6" s="1"/>
  <c r="CF54" i="6"/>
  <c r="CH54" i="6" s="1"/>
  <c r="CF48" i="6"/>
  <c r="CF42" i="6"/>
  <c r="CF36" i="6"/>
  <c r="CF65" i="6"/>
  <c r="CF59" i="6"/>
  <c r="CH59" i="6" s="1"/>
  <c r="CF53" i="6"/>
  <c r="CF47" i="6"/>
  <c r="CH47" i="6" s="1"/>
  <c r="CF41" i="6"/>
  <c r="CF34" i="6"/>
  <c r="CH34" i="6" s="1"/>
  <c r="CF64" i="6"/>
  <c r="CH64" i="6" s="1"/>
  <c r="CF52" i="6"/>
  <c r="CF46" i="6"/>
  <c r="CH46" i="6" s="1"/>
  <c r="CF40" i="6"/>
  <c r="CF58" i="6"/>
  <c r="CF63" i="6"/>
  <c r="CF57" i="6"/>
  <c r="CF51" i="6"/>
  <c r="CH51" i="6" s="1"/>
  <c r="CF45" i="6"/>
  <c r="CH45" i="6" s="1"/>
  <c r="CF39" i="6"/>
  <c r="CF62" i="6"/>
  <c r="CH62" i="6" s="1"/>
  <c r="CF56" i="6"/>
  <c r="CH56" i="6" s="1"/>
  <c r="CF50" i="6"/>
  <c r="CH50" i="6" s="1"/>
  <c r="CF44" i="6"/>
  <c r="CH44" i="6" s="1"/>
  <c r="CF38" i="6"/>
  <c r="CH38" i="6" s="1"/>
  <c r="CF61" i="6"/>
  <c r="CF55" i="6"/>
  <c r="CF49" i="6"/>
  <c r="CF43" i="6"/>
  <c r="CF37" i="6"/>
  <c r="CH37" i="6" s="1"/>
  <c r="CH35" i="6"/>
  <c r="CE52" i="6"/>
  <c r="CG52" i="6" s="1"/>
  <c r="CE63" i="6"/>
  <c r="CG63" i="6" s="1"/>
  <c r="CE57" i="6"/>
  <c r="CG57" i="6" s="1"/>
  <c r="CE45" i="6"/>
  <c r="CG45" i="6" s="1"/>
  <c r="CE58" i="6"/>
  <c r="CG58" i="6" s="1"/>
  <c r="CE44" i="6"/>
  <c r="CG44" i="6" s="1"/>
  <c r="CE46" i="6"/>
  <c r="CG46" i="6" s="1"/>
  <c r="CE50" i="6"/>
  <c r="CG50" i="6" s="1"/>
  <c r="CE61" i="6"/>
  <c r="CG61" i="6" s="1"/>
  <c r="CE55" i="6"/>
  <c r="CG55" i="6" s="1"/>
  <c r="CE49" i="6"/>
  <c r="CG49" i="6" s="1"/>
  <c r="CE43" i="6"/>
  <c r="CG43" i="6" s="1"/>
  <c r="CE37" i="6"/>
  <c r="CG37" i="6" s="1"/>
  <c r="CE40" i="6"/>
  <c r="CG40" i="6" s="1"/>
  <c r="CE56" i="6"/>
  <c r="CG56" i="6" s="1"/>
  <c r="CE38" i="6"/>
  <c r="CG38" i="6" s="1"/>
  <c r="CE60" i="6"/>
  <c r="CG60" i="6" s="1"/>
  <c r="CE54" i="6"/>
  <c r="CG54" i="6" s="1"/>
  <c r="CE48" i="6"/>
  <c r="CG48" i="6" s="1"/>
  <c r="CE42" i="6"/>
  <c r="CG42" i="6" s="1"/>
  <c r="CE36" i="6"/>
  <c r="CG36" i="6" s="1"/>
  <c r="CE62" i="6"/>
  <c r="CG62" i="6" s="1"/>
  <c r="CE35" i="6"/>
  <c r="CG35" i="6" s="1"/>
  <c r="CE65" i="6"/>
  <c r="CG65" i="6" s="1"/>
  <c r="CE59" i="6"/>
  <c r="CG59" i="6" s="1"/>
  <c r="CE53" i="6"/>
  <c r="CG53" i="6" s="1"/>
  <c r="CE47" i="6"/>
  <c r="CG47" i="6" s="1"/>
  <c r="CE41" i="6"/>
  <c r="CG41" i="6" s="1"/>
  <c r="CE34" i="6"/>
  <c r="CG34" i="6" s="1"/>
  <c r="CE64" i="6"/>
  <c r="CG64" i="6" s="1"/>
  <c r="CE51" i="6"/>
  <c r="CG51" i="6" s="1"/>
  <c r="CE39" i="6"/>
  <c r="CG39" i="6" s="1"/>
  <c r="CH57" i="6"/>
  <c r="CH65" i="6"/>
  <c r="CH53" i="6"/>
  <c r="CH58" i="6"/>
  <c r="CH55" i="6"/>
  <c r="CH49" i="6"/>
  <c r="CH43" i="6"/>
  <c r="CH48" i="6"/>
  <c r="CH42" i="6"/>
  <c r="CH36" i="6"/>
  <c r="CH40" i="6"/>
  <c r="CH61" i="6"/>
  <c r="CH39" i="6"/>
  <c r="CH41" i="6"/>
  <c r="CH52" i="6"/>
  <c r="CH63" i="6"/>
  <c r="CG70" i="6" l="1"/>
  <c r="GX31" i="6"/>
  <c r="CD28" i="6" l="1"/>
  <c r="CB28" i="6"/>
  <c r="CD27" i="6"/>
  <c r="CB27" i="6"/>
  <c r="CH27" i="6" s="1"/>
  <c r="AY28" i="6"/>
  <c r="AQ14" i="6"/>
  <c r="CH28" i="6" l="1"/>
  <c r="GX65" i="6" l="1"/>
  <c r="GE65" i="6"/>
  <c r="FP65" i="6"/>
  <c r="EX65" i="6"/>
  <c r="BF65" i="6"/>
  <c r="AY65" i="6"/>
  <c r="G65" i="6"/>
  <c r="GX64" i="6"/>
  <c r="FP64" i="6"/>
  <c r="EX64" i="6"/>
  <c r="BF64" i="6"/>
  <c r="G64" i="6"/>
  <c r="GX63" i="6"/>
  <c r="GE63" i="6"/>
  <c r="FP63" i="6"/>
  <c r="EX63" i="6"/>
  <c r="AY63" i="6"/>
  <c r="G63" i="6"/>
  <c r="GX62" i="6"/>
  <c r="GE62" i="6"/>
  <c r="FP62" i="6"/>
  <c r="EX62" i="6"/>
  <c r="BF62" i="6"/>
  <c r="AY62" i="6"/>
  <c r="G62" i="6"/>
  <c r="GX61" i="6"/>
  <c r="GE61" i="6"/>
  <c r="FP61" i="6"/>
  <c r="EX61" i="6"/>
  <c r="BF61" i="6"/>
  <c r="AY61" i="6"/>
  <c r="G61" i="6"/>
  <c r="GX60" i="6"/>
  <c r="GE60" i="6"/>
  <c r="FP60" i="6"/>
  <c r="EX60" i="6"/>
  <c r="G60" i="6"/>
  <c r="GE59" i="6"/>
  <c r="FP59" i="6"/>
  <c r="EX59" i="6"/>
  <c r="BF59" i="6"/>
  <c r="AY59" i="6"/>
  <c r="G59" i="6"/>
  <c r="GX58" i="6"/>
  <c r="GE58" i="6"/>
  <c r="FP58" i="6"/>
  <c r="EX58" i="6"/>
  <c r="DQ58" i="6"/>
  <c r="DG58" i="6"/>
  <c r="DF58" i="6"/>
  <c r="BF58" i="6"/>
  <c r="AY58" i="6"/>
  <c r="Q58" i="6"/>
  <c r="G58" i="6"/>
  <c r="GX57" i="6"/>
  <c r="GE57" i="6"/>
  <c r="FP57" i="6"/>
  <c r="EX57" i="6"/>
  <c r="DX57" i="6"/>
  <c r="DQ57" i="6"/>
  <c r="DG57" i="6"/>
  <c r="DF57" i="6"/>
  <c r="BF57" i="6"/>
  <c r="AY57" i="6"/>
  <c r="Q57" i="6"/>
  <c r="G57" i="6"/>
  <c r="GX56" i="6"/>
  <c r="GE56" i="6"/>
  <c r="FP56" i="6"/>
  <c r="EX56" i="6"/>
  <c r="DX56" i="6"/>
  <c r="DQ56" i="6"/>
  <c r="DG56" i="6"/>
  <c r="DF56" i="6"/>
  <c r="BF56" i="6"/>
  <c r="AY56" i="6"/>
  <c r="Q56" i="6"/>
  <c r="G56" i="6"/>
  <c r="GX55" i="6"/>
  <c r="GE55" i="6"/>
  <c r="FP55" i="6"/>
  <c r="EX55" i="6"/>
  <c r="DX55" i="6"/>
  <c r="DQ55" i="6"/>
  <c r="DG55" i="6"/>
  <c r="DF55" i="6"/>
  <c r="AY55" i="6"/>
  <c r="G55" i="6"/>
  <c r="GX54" i="6"/>
  <c r="GE54" i="6"/>
  <c r="FP54" i="6"/>
  <c r="EX54" i="6"/>
  <c r="DX54" i="6"/>
  <c r="DQ54" i="6"/>
  <c r="DG54" i="6"/>
  <c r="DF54" i="6"/>
  <c r="BF54" i="6"/>
  <c r="AY54" i="6"/>
  <c r="Q54" i="6"/>
  <c r="G54" i="6"/>
  <c r="GX53" i="6"/>
  <c r="GE53" i="6"/>
  <c r="FP53" i="6"/>
  <c r="EX53" i="6"/>
  <c r="DX53" i="6"/>
  <c r="DQ53" i="6"/>
  <c r="DG53" i="6"/>
  <c r="DF53" i="6"/>
  <c r="BF53" i="6"/>
  <c r="AY53" i="6"/>
  <c r="Q53" i="6"/>
  <c r="G53" i="6"/>
  <c r="GX52" i="6"/>
  <c r="GE52" i="6"/>
  <c r="FP52" i="6"/>
  <c r="EX52" i="6"/>
  <c r="DX52" i="6"/>
  <c r="DQ52" i="6"/>
  <c r="DG52" i="6"/>
  <c r="DF52" i="6"/>
  <c r="AY52" i="6"/>
  <c r="Q52" i="6"/>
  <c r="G52" i="6"/>
  <c r="GX51" i="6"/>
  <c r="GE51" i="6"/>
  <c r="FP51" i="6"/>
  <c r="EX51" i="6"/>
  <c r="DX51" i="6"/>
  <c r="DQ51" i="6"/>
  <c r="DG51" i="6"/>
  <c r="DF51" i="6"/>
  <c r="BF51" i="6"/>
  <c r="AY51" i="6"/>
  <c r="Q51" i="6"/>
  <c r="G51" i="6"/>
  <c r="GX50" i="6"/>
  <c r="GE50" i="6"/>
  <c r="FP50" i="6"/>
  <c r="EX50" i="6"/>
  <c r="DX50" i="6"/>
  <c r="DQ50" i="6"/>
  <c r="DG50" i="6"/>
  <c r="DF50" i="6"/>
  <c r="BF50" i="6"/>
  <c r="AY50" i="6"/>
  <c r="Q50" i="6"/>
  <c r="G50" i="6"/>
  <c r="GX49" i="6"/>
  <c r="GE49" i="6"/>
  <c r="FP49" i="6"/>
  <c r="EX49" i="6"/>
  <c r="DX49" i="6"/>
  <c r="DQ49" i="6"/>
  <c r="DG49" i="6"/>
  <c r="DF49" i="6"/>
  <c r="BF49" i="6"/>
  <c r="AY49" i="6"/>
  <c r="Q49" i="6"/>
  <c r="G49" i="6"/>
  <c r="GX48" i="6"/>
  <c r="GE48" i="6"/>
  <c r="FP48" i="6"/>
  <c r="EX48" i="6"/>
  <c r="DX48" i="6"/>
  <c r="DQ48" i="6"/>
  <c r="DG48" i="6"/>
  <c r="DF48" i="6"/>
  <c r="BF48" i="6"/>
  <c r="AY48" i="6"/>
  <c r="Q48" i="6"/>
  <c r="G48" i="6"/>
  <c r="GX47" i="6"/>
  <c r="GE47" i="6"/>
  <c r="FP47" i="6"/>
  <c r="EX47" i="6"/>
  <c r="DX47" i="6"/>
  <c r="DQ47" i="6"/>
  <c r="DG47" i="6"/>
  <c r="DF47" i="6"/>
  <c r="BF47" i="6"/>
  <c r="AY47" i="6"/>
  <c r="Q47" i="6"/>
  <c r="G47" i="6"/>
  <c r="GX46" i="6"/>
  <c r="GE46" i="6"/>
  <c r="FP46" i="6"/>
  <c r="EX46" i="6"/>
  <c r="DX46" i="6"/>
  <c r="DQ46" i="6"/>
  <c r="DG46" i="6"/>
  <c r="DF46" i="6"/>
  <c r="BF46" i="6"/>
  <c r="AY46" i="6"/>
  <c r="Q46" i="6"/>
  <c r="G46" i="6"/>
  <c r="GX45" i="6"/>
  <c r="GE45" i="6"/>
  <c r="FP45" i="6"/>
  <c r="EX45" i="6"/>
  <c r="DX45" i="6"/>
  <c r="DQ45" i="6"/>
  <c r="DG45" i="6"/>
  <c r="DF45" i="6"/>
  <c r="BF45" i="6"/>
  <c r="AY45" i="6"/>
  <c r="Q45" i="6"/>
  <c r="G45" i="6"/>
  <c r="GX44" i="6"/>
  <c r="GE44" i="6"/>
  <c r="FP44" i="6"/>
  <c r="EX44" i="6"/>
  <c r="DX44" i="6"/>
  <c r="DQ44" i="6"/>
  <c r="DG44" i="6"/>
  <c r="DF44" i="6"/>
  <c r="BF44" i="6"/>
  <c r="AY44" i="6"/>
  <c r="Q44" i="6"/>
  <c r="G44" i="6"/>
  <c r="GX43" i="6"/>
  <c r="GE43" i="6"/>
  <c r="FP43" i="6"/>
  <c r="EX43" i="6"/>
  <c r="DX43" i="6"/>
  <c r="DG43" i="6"/>
  <c r="DF43" i="6"/>
  <c r="BF43" i="6"/>
  <c r="AY43" i="6"/>
  <c r="Q43" i="6"/>
  <c r="G43" i="6"/>
  <c r="GX42" i="6"/>
  <c r="GE42" i="6"/>
  <c r="FP42" i="6"/>
  <c r="EX42" i="6"/>
  <c r="DX42" i="6"/>
  <c r="DQ42" i="6"/>
  <c r="DG42" i="6"/>
  <c r="DF42" i="6"/>
  <c r="BF42" i="6"/>
  <c r="AY42" i="6"/>
  <c r="Q42" i="6"/>
  <c r="G42" i="6"/>
  <c r="GX41" i="6"/>
  <c r="GE41" i="6"/>
  <c r="FP41" i="6"/>
  <c r="EX41" i="6"/>
  <c r="DG41" i="6"/>
  <c r="DF41" i="6"/>
  <c r="BF41" i="6"/>
  <c r="AY41" i="6"/>
  <c r="Q41" i="6"/>
  <c r="G41" i="6"/>
  <c r="GX40" i="6"/>
  <c r="GE40" i="6"/>
  <c r="FP40" i="6"/>
  <c r="EX40" i="6"/>
  <c r="DG40" i="6"/>
  <c r="DF40" i="6"/>
  <c r="BF40" i="6"/>
  <c r="AY40" i="6"/>
  <c r="Q40" i="6"/>
  <c r="G40" i="6"/>
  <c r="GX39" i="6"/>
  <c r="GE39" i="6"/>
  <c r="FP39" i="6"/>
  <c r="EX39" i="6"/>
  <c r="DG39" i="6"/>
  <c r="DF39" i="6"/>
  <c r="BF39" i="6"/>
  <c r="AY39" i="6"/>
  <c r="Q39" i="6"/>
  <c r="G39" i="6"/>
  <c r="GX38" i="6"/>
  <c r="GE38" i="6"/>
  <c r="FP38" i="6"/>
  <c r="EX38" i="6"/>
  <c r="DG38" i="6"/>
  <c r="DF38" i="6"/>
  <c r="BF38" i="6"/>
  <c r="AY38" i="6"/>
  <c r="Q38" i="6"/>
  <c r="G38" i="6"/>
  <c r="GX37" i="6"/>
  <c r="GE37" i="6"/>
  <c r="FP37" i="6"/>
  <c r="EX37" i="6"/>
  <c r="DF37" i="6"/>
  <c r="BF37" i="6"/>
  <c r="AY37" i="6"/>
  <c r="Q37" i="6"/>
  <c r="G37" i="6"/>
  <c r="GX36" i="6"/>
  <c r="GE36" i="6"/>
  <c r="FP36" i="6"/>
  <c r="EX36" i="6"/>
  <c r="DG36" i="6"/>
  <c r="DF36" i="6"/>
  <c r="BF36" i="6"/>
  <c r="AY36" i="6"/>
  <c r="Q36" i="6"/>
  <c r="G36" i="6"/>
  <c r="GX34" i="6"/>
  <c r="GE34" i="6"/>
  <c r="FP34" i="6"/>
  <c r="EX34" i="6"/>
  <c r="AY34" i="6"/>
  <c r="Q34" i="6"/>
  <c r="G34" i="6"/>
  <c r="BW32" i="6" l="1"/>
  <c r="BV32" i="6"/>
  <c r="BU32" i="6"/>
  <c r="BW31" i="6"/>
  <c r="BV31" i="6"/>
  <c r="BU31" i="6"/>
  <c r="BW30" i="6"/>
  <c r="BV30" i="6"/>
  <c r="BU30" i="6"/>
  <c r="BW29" i="6"/>
  <c r="BV29" i="6"/>
  <c r="BU29" i="6"/>
  <c r="BW28" i="6"/>
  <c r="BV28" i="6"/>
  <c r="BU28" i="6"/>
  <c r="BW27" i="6"/>
  <c r="BV27" i="6"/>
  <c r="BU27" i="6"/>
  <c r="BW26" i="6"/>
  <c r="BV26" i="6"/>
  <c r="BU26" i="6"/>
  <c r="BW25" i="6"/>
  <c r="BV25" i="6"/>
  <c r="BU25" i="6"/>
  <c r="BW24" i="6"/>
  <c r="BV24" i="6"/>
  <c r="BU24" i="6"/>
  <c r="BW23" i="6"/>
  <c r="BV23" i="6"/>
  <c r="BU23" i="6"/>
  <c r="BW22" i="6"/>
  <c r="BV22" i="6"/>
  <c r="BU22" i="6"/>
  <c r="BW21" i="6"/>
  <c r="BV21" i="6"/>
  <c r="BU21" i="6"/>
  <c r="BW20" i="6"/>
  <c r="BV20" i="6"/>
  <c r="BU20" i="6"/>
  <c r="BW19" i="6"/>
  <c r="BV19" i="6"/>
  <c r="BU19" i="6"/>
  <c r="BW18" i="6"/>
  <c r="BV18" i="6"/>
  <c r="BU18" i="6"/>
  <c r="BW17" i="6"/>
  <c r="BV17" i="6"/>
  <c r="BU17" i="6"/>
  <c r="BW16" i="6"/>
  <c r="BV16" i="6"/>
  <c r="BU16" i="6"/>
  <c r="BW15" i="6"/>
  <c r="BV15" i="6"/>
  <c r="BU15" i="6"/>
  <c r="BW14" i="6"/>
  <c r="BV14" i="6"/>
  <c r="BU14" i="6"/>
  <c r="BW13" i="6"/>
  <c r="BV13" i="6"/>
  <c r="BU13" i="6"/>
  <c r="BW12" i="6"/>
  <c r="BV12" i="6"/>
  <c r="BU12" i="6"/>
  <c r="BW11" i="6"/>
  <c r="BV11" i="6"/>
  <c r="BU11" i="6"/>
  <c r="BW10" i="6"/>
  <c r="BV10" i="6"/>
  <c r="BU10" i="6"/>
  <c r="BW9" i="6"/>
  <c r="BV9" i="6"/>
  <c r="BU9" i="6"/>
  <c r="BW8" i="6"/>
  <c r="BV8" i="6"/>
  <c r="BU8" i="6"/>
  <c r="BW7" i="6"/>
  <c r="BV7" i="6"/>
  <c r="BU7" i="6"/>
  <c r="BW6" i="6"/>
  <c r="BV6" i="6"/>
  <c r="BU6" i="6"/>
  <c r="BW5" i="6"/>
  <c r="BV5" i="6"/>
  <c r="BU5" i="6"/>
  <c r="BW4" i="6"/>
  <c r="BV4" i="6"/>
  <c r="BU4" i="6"/>
  <c r="BW3" i="6"/>
  <c r="BV3" i="6"/>
  <c r="BU3" i="6"/>
  <c r="EX5" i="6"/>
  <c r="EX12" i="6"/>
  <c r="EX16" i="6"/>
  <c r="EX24" i="6"/>
  <c r="BM32" i="6"/>
  <c r="BL32" i="6"/>
  <c r="BK32" i="6"/>
  <c r="BM31" i="6"/>
  <c r="BL31" i="6"/>
  <c r="BK31" i="6"/>
  <c r="BM30" i="6"/>
  <c r="BL30" i="6"/>
  <c r="BK30" i="6"/>
  <c r="BM29" i="6"/>
  <c r="BL29" i="6"/>
  <c r="BK29" i="6"/>
  <c r="BM28" i="6"/>
  <c r="BL28" i="6"/>
  <c r="BK28" i="6"/>
  <c r="BM27" i="6"/>
  <c r="BL27" i="6"/>
  <c r="BK27" i="6"/>
  <c r="BM26" i="6"/>
  <c r="BL26" i="6"/>
  <c r="BK26" i="6"/>
  <c r="BM25" i="6"/>
  <c r="BL25" i="6"/>
  <c r="BK25" i="6"/>
  <c r="BM24" i="6"/>
  <c r="BL24" i="6"/>
  <c r="BK24" i="6"/>
  <c r="BM23" i="6"/>
  <c r="BL23" i="6"/>
  <c r="BK23" i="6"/>
  <c r="BM22" i="6"/>
  <c r="BL22" i="6"/>
  <c r="BK22" i="6"/>
  <c r="BM21" i="6"/>
  <c r="BL21" i="6"/>
  <c r="BK21" i="6"/>
  <c r="BM20" i="6"/>
  <c r="BL20" i="6"/>
  <c r="BK20" i="6"/>
  <c r="BM19" i="6"/>
  <c r="BL19" i="6"/>
  <c r="BK19" i="6"/>
  <c r="BM18" i="6"/>
  <c r="BL18" i="6"/>
  <c r="BK18" i="6"/>
  <c r="BM17" i="6"/>
  <c r="BL17" i="6"/>
  <c r="BK17" i="6"/>
  <c r="BM16" i="6"/>
  <c r="BL16" i="6"/>
  <c r="BK16" i="6"/>
  <c r="BM15" i="6"/>
  <c r="BL15" i="6"/>
  <c r="BK15" i="6"/>
  <c r="BM14" i="6"/>
  <c r="BL14" i="6"/>
  <c r="BK14" i="6"/>
  <c r="BM13" i="6"/>
  <c r="BL13" i="6"/>
  <c r="BK13" i="6"/>
  <c r="BM12" i="6"/>
  <c r="BL12" i="6"/>
  <c r="BK12" i="6"/>
  <c r="BM11" i="6"/>
  <c r="BL11" i="6"/>
  <c r="BK11" i="6"/>
  <c r="BM10" i="6"/>
  <c r="BL10" i="6"/>
  <c r="BK10" i="6"/>
  <c r="BM9" i="6"/>
  <c r="BL9" i="6"/>
  <c r="BK9" i="6"/>
  <c r="BM8" i="6" l="1"/>
  <c r="BL8" i="6"/>
  <c r="BK8" i="6"/>
  <c r="BM7" i="6"/>
  <c r="BL7" i="6"/>
  <c r="BK7" i="6"/>
  <c r="BM6" i="6"/>
  <c r="BL6" i="6"/>
  <c r="BK6" i="6"/>
  <c r="BM5" i="6"/>
  <c r="BL5" i="6"/>
  <c r="BK5" i="6"/>
  <c r="BK4" i="6"/>
  <c r="BM4" i="6"/>
  <c r="BL4" i="6"/>
  <c r="BM2" i="6"/>
  <c r="BL2" i="6"/>
  <c r="BK2" i="6"/>
  <c r="BM3" i="6"/>
  <c r="BL3" i="6"/>
  <c r="BK3" i="6"/>
  <c r="AV31" i="6" l="1"/>
  <c r="AV29" i="6"/>
  <c r="AV28" i="6"/>
  <c r="AV25" i="6"/>
  <c r="AV24" i="6"/>
  <c r="AV21" i="6"/>
  <c r="AV20" i="6"/>
  <c r="AV16" i="6"/>
  <c r="AV13" i="6"/>
  <c r="CC13" i="6" s="1"/>
  <c r="AV12" i="6"/>
  <c r="AV9" i="6"/>
  <c r="AV8" i="6"/>
  <c r="AV5" i="6"/>
  <c r="AV4" i="6"/>
  <c r="AV27" i="6"/>
  <c r="AV26" i="6"/>
  <c r="AV23" i="6"/>
  <c r="AV22" i="6"/>
  <c r="AV19" i="6"/>
  <c r="AV18" i="6"/>
  <c r="AV14" i="6"/>
  <c r="CC14" i="6" s="1"/>
  <c r="AV11" i="6"/>
  <c r="AV10" i="6"/>
  <c r="AV7" i="6"/>
  <c r="AV6" i="6"/>
  <c r="AV3" i="6"/>
  <c r="AV2" i="6"/>
  <c r="AQ32" i="6"/>
  <c r="AQ31" i="6"/>
  <c r="AQ30" i="6"/>
  <c r="AQ29" i="6"/>
  <c r="AQ28" i="6"/>
  <c r="AQ26" i="6"/>
  <c r="CC26" i="6" s="1"/>
  <c r="AQ25" i="6"/>
  <c r="CC25" i="6" s="1"/>
  <c r="AQ24" i="6"/>
  <c r="CC24" i="6" s="1"/>
  <c r="AQ23" i="6"/>
  <c r="CC23" i="6" s="1"/>
  <c r="AQ22" i="6"/>
  <c r="AQ21" i="6"/>
  <c r="CC21" i="6" s="1"/>
  <c r="AQ20" i="6"/>
  <c r="CC20" i="6" s="1"/>
  <c r="AQ19" i="6"/>
  <c r="AQ18" i="6"/>
  <c r="AQ17" i="6"/>
  <c r="AQ16" i="6"/>
  <c r="CC16" i="6" s="1"/>
  <c r="AQ15" i="6"/>
  <c r="AQ12" i="6"/>
  <c r="AQ11" i="6"/>
  <c r="CC11" i="6" s="1"/>
  <c r="AQ10" i="6"/>
  <c r="CC10" i="6" s="1"/>
  <c r="AQ9" i="6"/>
  <c r="AQ8" i="6"/>
  <c r="CC8" i="6" s="1"/>
  <c r="AQ7" i="6"/>
  <c r="CC7" i="6" s="1"/>
  <c r="AQ6" i="6"/>
  <c r="CC6" i="6" s="1"/>
  <c r="AQ5" i="6"/>
  <c r="AQ4" i="6"/>
  <c r="AQ3" i="6"/>
  <c r="AQ2" i="6"/>
  <c r="CC22" i="6" l="1"/>
  <c r="CC9" i="6"/>
  <c r="CC27" i="6"/>
  <c r="CG27" i="6" s="1"/>
  <c r="CC12" i="6"/>
  <c r="CC28" i="6"/>
  <c r="CC2" i="6"/>
  <c r="CC29" i="6"/>
  <c r="CG29" i="6" s="1"/>
  <c r="CC4" i="6"/>
  <c r="CG4" i="6" s="1"/>
  <c r="CC31" i="6"/>
  <c r="CC3" i="6"/>
  <c r="CG3" i="6" s="1"/>
  <c r="CC18" i="6"/>
  <c r="CD18" i="6" s="1"/>
  <c r="CH18" i="6" s="1"/>
  <c r="CC5" i="6"/>
  <c r="CC19" i="6"/>
  <c r="CG12" i="6"/>
  <c r="CG24" i="6"/>
  <c r="CG26" i="6"/>
  <c r="CG28" i="6"/>
  <c r="CG16" i="6"/>
  <c r="CG22" i="6"/>
  <c r="CD22" i="6"/>
  <c r="CH22" i="6" s="1"/>
  <c r="CG11" i="6"/>
  <c r="CD11" i="6"/>
  <c r="CH11" i="6" s="1"/>
  <c r="CG25" i="6"/>
  <c r="CD25" i="6"/>
  <c r="CH25" i="6" s="1"/>
  <c r="CG14" i="6"/>
  <c r="CD14" i="6"/>
  <c r="CH14" i="6" s="1"/>
  <c r="CG13" i="6"/>
  <c r="CD13" i="6"/>
  <c r="CH13" i="6" s="1"/>
  <c r="CD12" i="6"/>
  <c r="CH12" i="6" s="1"/>
  <c r="AU15" i="6"/>
  <c r="AV15" i="6" s="1"/>
  <c r="CG10" i="6"/>
  <c r="CD10" i="6"/>
  <c r="CH10" i="6" s="1"/>
  <c r="CD16" i="6"/>
  <c r="CH16" i="6" s="1"/>
  <c r="CG23" i="6"/>
  <c r="CD23" i="6"/>
  <c r="CH23" i="6" s="1"/>
  <c r="AU30" i="6"/>
  <c r="AV30" i="6" s="1"/>
  <c r="CC30" i="6" s="1"/>
  <c r="CG18" i="6"/>
  <c r="CG9" i="6"/>
  <c r="CD9" i="6"/>
  <c r="CH9" i="6" s="1"/>
  <c r="AU17" i="6"/>
  <c r="CD17" i="6" s="1"/>
  <c r="CH17" i="6" s="1"/>
  <c r="AU32" i="6"/>
  <c r="AV32" i="6" s="1"/>
  <c r="CC32" i="6" s="1"/>
  <c r="CG20" i="6"/>
  <c r="CD20" i="6"/>
  <c r="CH20" i="6" s="1"/>
  <c r="CG6" i="6"/>
  <c r="CD6" i="6"/>
  <c r="CH6" i="6" s="1"/>
  <c r="I74" i="4"/>
  <c r="BA74" i="4"/>
  <c r="BH74" i="4"/>
  <c r="EU74" i="4"/>
  <c r="FL74" i="4"/>
  <c r="FZ74" i="4"/>
  <c r="GR74" i="4"/>
  <c r="GX32" i="6"/>
  <c r="GE32" i="6"/>
  <c r="FP32" i="6"/>
  <c r="EX32" i="6"/>
  <c r="BF32" i="6"/>
  <c r="AY32" i="6"/>
  <c r="G32" i="6"/>
  <c r="GE31" i="6"/>
  <c r="FP31" i="6"/>
  <c r="EX31" i="6"/>
  <c r="BF31" i="6"/>
  <c r="AY31" i="6"/>
  <c r="G31" i="6"/>
  <c r="GX30" i="6"/>
  <c r="FP30" i="6"/>
  <c r="EX30" i="6"/>
  <c r="BF30" i="6"/>
  <c r="AY30" i="6"/>
  <c r="G30" i="6"/>
  <c r="GX29" i="6"/>
  <c r="GE29" i="6"/>
  <c r="FP29" i="6"/>
  <c r="EX29" i="6"/>
  <c r="BF29" i="6"/>
  <c r="AY29" i="6"/>
  <c r="G29" i="6"/>
  <c r="GX28" i="6"/>
  <c r="GE28" i="6"/>
  <c r="FP28" i="6"/>
  <c r="EX28" i="6"/>
  <c r="BF28" i="6"/>
  <c r="G28" i="6"/>
  <c r="GX27" i="6"/>
  <c r="GE27" i="6"/>
  <c r="FP27" i="6"/>
  <c r="EX27" i="6"/>
  <c r="BF27" i="6"/>
  <c r="AY27" i="6"/>
  <c r="G27" i="6"/>
  <c r="GX26" i="6"/>
  <c r="GE26" i="6"/>
  <c r="FP26" i="6"/>
  <c r="EX26" i="6"/>
  <c r="DG26" i="6"/>
  <c r="DF26" i="6"/>
  <c r="BF26" i="6"/>
  <c r="AY26" i="6"/>
  <c r="Q26" i="6"/>
  <c r="G26" i="6"/>
  <c r="GX25" i="6"/>
  <c r="GE25" i="6"/>
  <c r="FP25" i="6"/>
  <c r="EX25" i="6"/>
  <c r="DX25" i="6"/>
  <c r="DQ25" i="6"/>
  <c r="DG25" i="6"/>
  <c r="DF25" i="6"/>
  <c r="BF25" i="6"/>
  <c r="AY25" i="6"/>
  <c r="Q25" i="6"/>
  <c r="G25" i="6"/>
  <c r="GX24" i="6"/>
  <c r="GE24" i="6"/>
  <c r="FP24" i="6"/>
  <c r="DX24" i="6"/>
  <c r="DQ24" i="6"/>
  <c r="DG24" i="6"/>
  <c r="DF24" i="6"/>
  <c r="BF24" i="6"/>
  <c r="AY24" i="6"/>
  <c r="Q24" i="6"/>
  <c r="G24" i="6"/>
  <c r="GX23" i="6"/>
  <c r="GE23" i="6"/>
  <c r="FP23" i="6"/>
  <c r="EX23" i="6"/>
  <c r="DX23" i="6"/>
  <c r="DQ23" i="6"/>
  <c r="DG23" i="6"/>
  <c r="DF23" i="6"/>
  <c r="BF23" i="6"/>
  <c r="AY23" i="6"/>
  <c r="Q23" i="6"/>
  <c r="G23" i="6"/>
  <c r="GX22" i="6"/>
  <c r="GE22" i="6"/>
  <c r="FP22" i="6"/>
  <c r="EX22" i="6"/>
  <c r="DX22" i="6"/>
  <c r="DQ22" i="6"/>
  <c r="DG22" i="6"/>
  <c r="DF22" i="6"/>
  <c r="BF22" i="6"/>
  <c r="AY22" i="6"/>
  <c r="Q22" i="6"/>
  <c r="G22" i="6"/>
  <c r="GX21" i="6"/>
  <c r="GE21" i="6"/>
  <c r="FP21" i="6"/>
  <c r="EX21" i="6"/>
  <c r="DX21" i="6"/>
  <c r="DQ21" i="6"/>
  <c r="DG21" i="6"/>
  <c r="DF21" i="6"/>
  <c r="BF21" i="6"/>
  <c r="AY21" i="6"/>
  <c r="Q21" i="6"/>
  <c r="G21" i="6"/>
  <c r="GX20" i="6"/>
  <c r="GE20" i="6"/>
  <c r="FP20" i="6"/>
  <c r="EX20" i="6"/>
  <c r="DX20" i="6"/>
  <c r="DQ20" i="6"/>
  <c r="DG20" i="6"/>
  <c r="DF20" i="6"/>
  <c r="BF20" i="6"/>
  <c r="AY20" i="6"/>
  <c r="Q20" i="6"/>
  <c r="G20" i="6"/>
  <c r="GX19" i="6"/>
  <c r="GE19" i="6"/>
  <c r="FP19" i="6"/>
  <c r="EX19" i="6"/>
  <c r="DX19" i="6"/>
  <c r="DQ19" i="6"/>
  <c r="DG19" i="6"/>
  <c r="BF19" i="6"/>
  <c r="AY19" i="6"/>
  <c r="Q19" i="6"/>
  <c r="G19" i="6"/>
  <c r="GX18" i="6"/>
  <c r="GE18" i="6"/>
  <c r="FP18" i="6"/>
  <c r="EX18" i="6"/>
  <c r="DX18" i="6"/>
  <c r="DQ18" i="6"/>
  <c r="DG18" i="6"/>
  <c r="DF18" i="6"/>
  <c r="BF18" i="6"/>
  <c r="AY18" i="6"/>
  <c r="Q18" i="6"/>
  <c r="G18" i="6"/>
  <c r="GX17" i="6"/>
  <c r="GE17" i="6"/>
  <c r="FP17" i="6"/>
  <c r="EX17" i="6"/>
  <c r="DG17" i="6"/>
  <c r="DF17" i="6"/>
  <c r="BF17" i="6"/>
  <c r="AY17" i="6"/>
  <c r="Q17" i="6"/>
  <c r="G17" i="6"/>
  <c r="GX16" i="6"/>
  <c r="GE16" i="6"/>
  <c r="FP16" i="6"/>
  <c r="DX16" i="6"/>
  <c r="DQ16" i="6"/>
  <c r="DG16" i="6"/>
  <c r="DF16" i="6"/>
  <c r="BF16" i="6"/>
  <c r="AY16" i="6"/>
  <c r="Q16" i="6"/>
  <c r="G16" i="6"/>
  <c r="GX15" i="6"/>
  <c r="GE15" i="6"/>
  <c r="FP15" i="6"/>
  <c r="EX15" i="6"/>
  <c r="DX15" i="6"/>
  <c r="DQ15" i="6"/>
  <c r="DG15" i="6"/>
  <c r="DF15" i="6"/>
  <c r="BF15" i="6"/>
  <c r="AY15" i="6"/>
  <c r="Q15" i="6"/>
  <c r="G15" i="6"/>
  <c r="GX14" i="6"/>
  <c r="GE14" i="6"/>
  <c r="FP14" i="6"/>
  <c r="EX14" i="6"/>
  <c r="DX14" i="6"/>
  <c r="DQ14" i="6"/>
  <c r="DG14" i="6"/>
  <c r="DF14" i="6"/>
  <c r="BF14" i="6"/>
  <c r="AY14" i="6"/>
  <c r="Q14" i="6"/>
  <c r="G14" i="6"/>
  <c r="GX13" i="6"/>
  <c r="GE13" i="6"/>
  <c r="FP13" i="6"/>
  <c r="EX13" i="6"/>
  <c r="DX13" i="6"/>
  <c r="DQ13" i="6"/>
  <c r="DG13" i="6"/>
  <c r="DF13" i="6"/>
  <c r="BF13" i="6"/>
  <c r="AY13" i="6"/>
  <c r="Q13" i="6"/>
  <c r="G13" i="6"/>
  <c r="GX12" i="6"/>
  <c r="GE12" i="6"/>
  <c r="FP12" i="6"/>
  <c r="DX12" i="6"/>
  <c r="DQ12" i="6"/>
  <c r="DG12" i="6"/>
  <c r="DF12" i="6"/>
  <c r="BF12" i="6"/>
  <c r="AY12" i="6"/>
  <c r="Q12" i="6"/>
  <c r="G12" i="6"/>
  <c r="GX11" i="6"/>
  <c r="GE11" i="6"/>
  <c r="FP11" i="6"/>
  <c r="EX11" i="6"/>
  <c r="DX11" i="6"/>
  <c r="DQ11" i="6"/>
  <c r="DG11" i="6"/>
  <c r="DF11" i="6"/>
  <c r="BF11" i="6"/>
  <c r="AY11" i="6"/>
  <c r="Q11" i="6"/>
  <c r="G11" i="6"/>
  <c r="GX10" i="6"/>
  <c r="GE10" i="6"/>
  <c r="FP10" i="6"/>
  <c r="EX10" i="6"/>
  <c r="DX10" i="6"/>
  <c r="DQ10" i="6"/>
  <c r="DG10" i="6"/>
  <c r="DF10" i="6"/>
  <c r="BF10" i="6"/>
  <c r="AY10" i="6"/>
  <c r="Q10" i="6"/>
  <c r="G10" i="6"/>
  <c r="GX9" i="6"/>
  <c r="GE9" i="6"/>
  <c r="FP9" i="6"/>
  <c r="EX9" i="6"/>
  <c r="DG9" i="6"/>
  <c r="DF9" i="6"/>
  <c r="BF9" i="6"/>
  <c r="AY9" i="6"/>
  <c r="Q9" i="6"/>
  <c r="G9" i="6"/>
  <c r="GX8" i="6"/>
  <c r="GE8" i="6"/>
  <c r="FP8" i="6"/>
  <c r="EX8" i="6"/>
  <c r="DG8" i="6"/>
  <c r="DF8" i="6"/>
  <c r="BF8" i="6"/>
  <c r="AY8" i="6"/>
  <c r="Q8" i="6"/>
  <c r="G8" i="6"/>
  <c r="GX7" i="6"/>
  <c r="GE7" i="6"/>
  <c r="FP7" i="6"/>
  <c r="EX7" i="6"/>
  <c r="DG7" i="6"/>
  <c r="DF7" i="6"/>
  <c r="BF7" i="6"/>
  <c r="AY7" i="6"/>
  <c r="Q7" i="6"/>
  <c r="G7" i="6"/>
  <c r="GX6" i="6"/>
  <c r="GE6" i="6"/>
  <c r="FP6" i="6"/>
  <c r="EX6" i="6"/>
  <c r="DG6" i="6"/>
  <c r="DF6" i="6"/>
  <c r="BF6" i="6"/>
  <c r="AY6" i="6"/>
  <c r="Q6" i="6"/>
  <c r="G6" i="6"/>
  <c r="GX5" i="6"/>
  <c r="GE5" i="6"/>
  <c r="FP5" i="6"/>
  <c r="DG5" i="6"/>
  <c r="DF5" i="6"/>
  <c r="BF5" i="6"/>
  <c r="AY5" i="6"/>
  <c r="Q5" i="6"/>
  <c r="G5" i="6"/>
  <c r="GX4" i="6"/>
  <c r="GE4" i="6"/>
  <c r="FP4" i="6"/>
  <c r="EX4" i="6"/>
  <c r="DG4" i="6"/>
  <c r="DF4" i="6"/>
  <c r="BF4" i="6"/>
  <c r="AY4" i="6"/>
  <c r="Q4" i="6"/>
  <c r="G4" i="6"/>
  <c r="GX3" i="6"/>
  <c r="GE3" i="6"/>
  <c r="FP3" i="6"/>
  <c r="EX3" i="6"/>
  <c r="DG3" i="6"/>
  <c r="DF3" i="6"/>
  <c r="BF3" i="6"/>
  <c r="AY3" i="6"/>
  <c r="Q3" i="6"/>
  <c r="G3" i="6"/>
  <c r="GX2" i="6"/>
  <c r="GE2" i="6"/>
  <c r="FP2" i="6"/>
  <c r="EX2" i="6"/>
  <c r="DG2" i="6"/>
  <c r="DF2" i="6"/>
  <c r="BF2" i="6"/>
  <c r="AY2" i="6"/>
  <c r="Q2" i="6"/>
  <c r="G2" i="6"/>
  <c r="BH2" i="4"/>
  <c r="CD2" i="4"/>
  <c r="CD3" i="6" l="1"/>
  <c r="CH3" i="6" s="1"/>
  <c r="AV17" i="6"/>
  <c r="CC15" i="6"/>
  <c r="CG15" i="6" s="1"/>
  <c r="CD4" i="6"/>
  <c r="CH4" i="6" s="1"/>
  <c r="CD29" i="6"/>
  <c r="CH29" i="6" s="1"/>
  <c r="CD24" i="6"/>
  <c r="CH24" i="6" s="1"/>
  <c r="CD26" i="6"/>
  <c r="CH26" i="6" s="1"/>
  <c r="CG32" i="6"/>
  <c r="CD32" i="6"/>
  <c r="CH32" i="6" s="1"/>
  <c r="CG30" i="6"/>
  <c r="CD30" i="6"/>
  <c r="CH30" i="6" s="1"/>
  <c r="CG31" i="6"/>
  <c r="CD31" i="6"/>
  <c r="CH31" i="6" s="1"/>
  <c r="CG19" i="6"/>
  <c r="CD19" i="6"/>
  <c r="CH19" i="6" s="1"/>
  <c r="CG5" i="6"/>
  <c r="CD5" i="6"/>
  <c r="CH5" i="6" s="1"/>
  <c r="CD15" i="6"/>
  <c r="CH15" i="6" s="1"/>
  <c r="CG21" i="6"/>
  <c r="CD21" i="6"/>
  <c r="CH21" i="6" s="1"/>
  <c r="CG7" i="6"/>
  <c r="CD7" i="6"/>
  <c r="CH7" i="6" s="1"/>
  <c r="CG2" i="6"/>
  <c r="CG8" i="6"/>
  <c r="CD8" i="6"/>
  <c r="CH8" i="6" s="1"/>
  <c r="CF2" i="4"/>
  <c r="I73" i="4"/>
  <c r="I72" i="4"/>
  <c r="I71" i="4"/>
  <c r="I70" i="4"/>
  <c r="I69" i="4"/>
  <c r="I68" i="4"/>
  <c r="I66" i="4"/>
  <c r="I65" i="4"/>
  <c r="I64" i="4"/>
  <c r="I62" i="4"/>
  <c r="I61" i="4"/>
  <c r="I60" i="4"/>
  <c r="I59" i="4"/>
  <c r="I58" i="4"/>
  <c r="I57" i="4"/>
  <c r="I56" i="4"/>
  <c r="I55" i="4"/>
  <c r="I54" i="4"/>
  <c r="BH73" i="4"/>
  <c r="BH72" i="4"/>
  <c r="BH71" i="4"/>
  <c r="BH70" i="4"/>
  <c r="BH69" i="4"/>
  <c r="BH68" i="4"/>
  <c r="BH67" i="4"/>
  <c r="BH66" i="4"/>
  <c r="BH64" i="4"/>
  <c r="BH63" i="4"/>
  <c r="BH62" i="4"/>
  <c r="BH61" i="4"/>
  <c r="BH60" i="4"/>
  <c r="BH59" i="4"/>
  <c r="BH58" i="4"/>
  <c r="BH56" i="4"/>
  <c r="BH55" i="4"/>
  <c r="BH54" i="4"/>
  <c r="BH53" i="4"/>
  <c r="BH52" i="4"/>
  <c r="BH51" i="4"/>
  <c r="BH50" i="4"/>
  <c r="BH49" i="4"/>
  <c r="BH47" i="4"/>
  <c r="BH46" i="4"/>
  <c r="BH44" i="4"/>
  <c r="BH43" i="4"/>
  <c r="BH42" i="4"/>
  <c r="BH41" i="4"/>
  <c r="BH40" i="4"/>
  <c r="BH39" i="4"/>
  <c r="BH38" i="4"/>
  <c r="BH37" i="4"/>
  <c r="BH36" i="4"/>
  <c r="BH35" i="4"/>
  <c r="BH34" i="4"/>
  <c r="BH33" i="4"/>
  <c r="BH32" i="4"/>
  <c r="BH31" i="4"/>
  <c r="BH30" i="4"/>
  <c r="BH29" i="4"/>
  <c r="BH28" i="4"/>
  <c r="BH27" i="4"/>
  <c r="BH26" i="4"/>
  <c r="BH25" i="4"/>
  <c r="BH24" i="4"/>
  <c r="BH23" i="4"/>
  <c r="BA73" i="4"/>
  <c r="BA72" i="4"/>
  <c r="BA71" i="4"/>
  <c r="BA70" i="4"/>
  <c r="BA69" i="4"/>
  <c r="BA68" i="4"/>
  <c r="BA67" i="4"/>
  <c r="BA65" i="4"/>
  <c r="BA64" i="4"/>
  <c r="BA63" i="4"/>
  <c r="BA62" i="4"/>
  <c r="BA61" i="4"/>
  <c r="BA60" i="4"/>
  <c r="BA59" i="4"/>
  <c r="BA58" i="4"/>
  <c r="BA55" i="4"/>
  <c r="BA54" i="4"/>
  <c r="FL73" i="4"/>
  <c r="EU73" i="4"/>
  <c r="GR72" i="4"/>
  <c r="FZ72" i="4"/>
  <c r="FL72" i="4"/>
  <c r="EU72" i="4"/>
  <c r="GR71" i="4"/>
  <c r="FZ71" i="4"/>
  <c r="FL71" i="4"/>
  <c r="EU71" i="4"/>
  <c r="GR70" i="4"/>
  <c r="FZ70" i="4"/>
  <c r="FL70" i="4"/>
  <c r="EU70" i="4"/>
  <c r="GR69" i="4"/>
  <c r="FZ69" i="4"/>
  <c r="FL69" i="4"/>
  <c r="EU69" i="4"/>
  <c r="FZ68" i="4"/>
  <c r="FL68" i="4"/>
  <c r="EU68" i="4"/>
  <c r="GR66" i="4"/>
  <c r="FL66" i="4"/>
  <c r="EU66" i="4"/>
  <c r="GR65" i="4"/>
  <c r="FZ65" i="4"/>
  <c r="FL65" i="4"/>
  <c r="EU65" i="4"/>
  <c r="GR64" i="4"/>
  <c r="FZ64" i="4"/>
  <c r="FL64" i="4"/>
  <c r="EU64" i="4"/>
  <c r="GR62" i="4"/>
  <c r="FZ62" i="4"/>
  <c r="FL62" i="4"/>
  <c r="EU62" i="4"/>
  <c r="GR61" i="4"/>
  <c r="FL61" i="4"/>
  <c r="EU61" i="4"/>
  <c r="GR60" i="4"/>
  <c r="FZ60" i="4"/>
  <c r="FL60" i="4"/>
  <c r="EU60" i="4"/>
  <c r="GR59" i="4"/>
  <c r="FZ59" i="4"/>
  <c r="FL59" i="4"/>
  <c r="EU59" i="4"/>
  <c r="GR58" i="4"/>
  <c r="FZ58" i="4"/>
  <c r="FL58" i="4"/>
  <c r="EU58" i="4"/>
  <c r="GR57" i="4"/>
  <c r="FZ57" i="4"/>
  <c r="FL57" i="4"/>
  <c r="EU57" i="4"/>
  <c r="GR56" i="4"/>
  <c r="FZ56" i="4"/>
  <c r="FL56" i="4"/>
  <c r="EU56" i="4"/>
  <c r="GR55" i="4"/>
  <c r="FZ55" i="4"/>
  <c r="FL55" i="4"/>
  <c r="EU55" i="4"/>
  <c r="FZ54" i="4"/>
  <c r="FL54" i="4"/>
  <c r="EU54" i="4"/>
  <c r="GR53" i="4"/>
  <c r="FZ53" i="4"/>
  <c r="FL53" i="4"/>
  <c r="EU53" i="4"/>
  <c r="DE53" i="4"/>
  <c r="DD53" i="4"/>
  <c r="BA53" i="4"/>
  <c r="S53" i="4"/>
  <c r="I53" i="4"/>
  <c r="GR52" i="4"/>
  <c r="FZ52" i="4"/>
  <c r="FL52" i="4"/>
  <c r="EU52" i="4"/>
  <c r="DO52" i="4"/>
  <c r="DE52" i="4"/>
  <c r="DD52" i="4"/>
  <c r="BA52" i="4"/>
  <c r="S52" i="4"/>
  <c r="I52" i="4"/>
  <c r="GR51" i="4"/>
  <c r="FZ51" i="4"/>
  <c r="FL51" i="4"/>
  <c r="EU51" i="4"/>
  <c r="DV51" i="4"/>
  <c r="DO51" i="4"/>
  <c r="DE51" i="4"/>
  <c r="DD51" i="4"/>
  <c r="BA51" i="4"/>
  <c r="S51" i="4"/>
  <c r="I51" i="4"/>
  <c r="GR50" i="4"/>
  <c r="FZ50" i="4"/>
  <c r="FL50" i="4"/>
  <c r="EU50" i="4"/>
  <c r="DV50" i="4"/>
  <c r="DO50" i="4"/>
  <c r="DE50" i="4"/>
  <c r="DD50" i="4"/>
  <c r="BA50" i="4"/>
  <c r="S50" i="4"/>
  <c r="I50" i="4"/>
  <c r="GR49" i="4"/>
  <c r="FZ49" i="4"/>
  <c r="FL49" i="4"/>
  <c r="EU49" i="4"/>
  <c r="DV49" i="4"/>
  <c r="DO49" i="4"/>
  <c r="DE49" i="4"/>
  <c r="DD49" i="4"/>
  <c r="BA49" i="4"/>
  <c r="S49" i="4"/>
  <c r="I49" i="4"/>
  <c r="GR48" i="4"/>
  <c r="FZ48" i="4"/>
  <c r="FL48" i="4"/>
  <c r="EU48" i="4"/>
  <c r="DV48" i="4"/>
  <c r="DO48" i="4"/>
  <c r="DE48" i="4"/>
  <c r="DD48" i="4"/>
  <c r="BA48" i="4"/>
  <c r="I48" i="4"/>
  <c r="GR47" i="4"/>
  <c r="FZ47" i="4"/>
  <c r="FL47" i="4"/>
  <c r="EU47" i="4"/>
  <c r="DV47" i="4"/>
  <c r="DO47" i="4"/>
  <c r="DE47" i="4"/>
  <c r="DD47" i="4"/>
  <c r="BA47" i="4"/>
  <c r="S47" i="4"/>
  <c r="I47" i="4"/>
  <c r="GR46" i="4"/>
  <c r="FZ46" i="4"/>
  <c r="FL46" i="4"/>
  <c r="EU46" i="4"/>
  <c r="DV46" i="4"/>
  <c r="DO46" i="4"/>
  <c r="DE46" i="4"/>
  <c r="DD46" i="4"/>
  <c r="BA46" i="4"/>
  <c r="S46" i="4"/>
  <c r="I46" i="4"/>
  <c r="GR45" i="4"/>
  <c r="FZ45" i="4"/>
  <c r="FL45" i="4"/>
  <c r="EU45" i="4"/>
  <c r="DV45" i="4"/>
  <c r="DO45" i="4"/>
  <c r="DE45" i="4"/>
  <c r="DD45" i="4"/>
  <c r="BA45" i="4"/>
  <c r="S45" i="4"/>
  <c r="I45" i="4"/>
  <c r="GR44" i="4"/>
  <c r="FZ44" i="4"/>
  <c r="FL44" i="4"/>
  <c r="EU44" i="4"/>
  <c r="DV44" i="4"/>
  <c r="DO44" i="4"/>
  <c r="DE44" i="4"/>
  <c r="DD44" i="4"/>
  <c r="BA44" i="4"/>
  <c r="S44" i="4"/>
  <c r="I44" i="4"/>
  <c r="GR43" i="4"/>
  <c r="FZ43" i="4"/>
  <c r="FL43" i="4"/>
  <c r="EU43" i="4"/>
  <c r="DV43" i="4"/>
  <c r="DO43" i="4"/>
  <c r="DE43" i="4"/>
  <c r="DD43" i="4"/>
  <c r="BA43" i="4"/>
  <c r="S43" i="4"/>
  <c r="I43" i="4"/>
  <c r="GR42" i="4"/>
  <c r="FZ42" i="4"/>
  <c r="FL42" i="4"/>
  <c r="EU42" i="4"/>
  <c r="DV42" i="4"/>
  <c r="DO42" i="4"/>
  <c r="DE42" i="4"/>
  <c r="DD42" i="4"/>
  <c r="BA42" i="4"/>
  <c r="S42" i="4"/>
  <c r="I42" i="4"/>
  <c r="GR41" i="4"/>
  <c r="FZ41" i="4"/>
  <c r="FL41" i="4"/>
  <c r="EU41" i="4"/>
  <c r="DV41" i="4"/>
  <c r="DO41" i="4"/>
  <c r="DE41" i="4"/>
  <c r="DD41" i="4"/>
  <c r="BA41" i="4"/>
  <c r="S41" i="4"/>
  <c r="I41" i="4"/>
  <c r="GR40" i="4"/>
  <c r="FZ40" i="4"/>
  <c r="FL40" i="4"/>
  <c r="EU40" i="4"/>
  <c r="DV40" i="4"/>
  <c r="DO40" i="4"/>
  <c r="DE40" i="4"/>
  <c r="DD40" i="4"/>
  <c r="BA40" i="4"/>
  <c r="S40" i="4"/>
  <c r="I40" i="4"/>
  <c r="GR39" i="4"/>
  <c r="FZ39" i="4"/>
  <c r="FL39" i="4"/>
  <c r="EU39" i="4"/>
  <c r="DV39" i="4"/>
  <c r="DO39" i="4"/>
  <c r="DE39" i="4"/>
  <c r="DD39" i="4"/>
  <c r="BA39" i="4"/>
  <c r="S39" i="4"/>
  <c r="I39" i="4"/>
  <c r="GR38" i="4"/>
  <c r="FZ38" i="4"/>
  <c r="FL38" i="4"/>
  <c r="EU38" i="4"/>
  <c r="DV38" i="4"/>
  <c r="DO38" i="4"/>
  <c r="DE38" i="4"/>
  <c r="BA38" i="4"/>
  <c r="S38" i="4"/>
  <c r="I38" i="4"/>
  <c r="GR37" i="4"/>
  <c r="FZ37" i="4"/>
  <c r="FL37" i="4"/>
  <c r="EU37" i="4"/>
  <c r="DV37" i="4"/>
  <c r="DO37" i="4"/>
  <c r="DE37" i="4"/>
  <c r="DD37" i="4"/>
  <c r="BA37" i="4"/>
  <c r="S37" i="4"/>
  <c r="I37" i="4"/>
  <c r="GR36" i="4"/>
  <c r="FZ36" i="4"/>
  <c r="FL36" i="4"/>
  <c r="EU36" i="4"/>
  <c r="DV36" i="4"/>
  <c r="DO36" i="4"/>
  <c r="DE36" i="4"/>
  <c r="DD36" i="4"/>
  <c r="BA36" i="4"/>
  <c r="S36" i="4"/>
  <c r="I36" i="4"/>
  <c r="GR35" i="4"/>
  <c r="FZ35" i="4"/>
  <c r="FL35" i="4"/>
  <c r="EU35" i="4"/>
  <c r="DV35" i="4"/>
  <c r="DO35" i="4"/>
  <c r="DE35" i="4"/>
  <c r="DD35" i="4"/>
  <c r="BA35" i="4"/>
  <c r="S35" i="4"/>
  <c r="I35" i="4"/>
  <c r="GR34" i="4"/>
  <c r="FZ34" i="4"/>
  <c r="FL34" i="4"/>
  <c r="EU34" i="4"/>
  <c r="DV34" i="4"/>
  <c r="DO34" i="4"/>
  <c r="DE34" i="4"/>
  <c r="DD34" i="4"/>
  <c r="BA34" i="4"/>
  <c r="S34" i="4"/>
  <c r="I34" i="4"/>
  <c r="GR33" i="4"/>
  <c r="FZ33" i="4"/>
  <c r="FL33" i="4"/>
  <c r="EU33" i="4"/>
  <c r="DE33" i="4"/>
  <c r="DD33" i="4"/>
  <c r="BA33" i="4"/>
  <c r="S33" i="4"/>
  <c r="I33" i="4"/>
  <c r="GR32" i="4"/>
  <c r="FZ32" i="4"/>
  <c r="FL32" i="4"/>
  <c r="EU32" i="4"/>
  <c r="DV32" i="4"/>
  <c r="DO32" i="4"/>
  <c r="DE32" i="4"/>
  <c r="DD32" i="4"/>
  <c r="BA32" i="4"/>
  <c r="S32" i="4"/>
  <c r="I32" i="4"/>
  <c r="GR31" i="4"/>
  <c r="FZ31" i="4"/>
  <c r="FL31" i="4"/>
  <c r="EU31" i="4"/>
  <c r="DV31" i="4"/>
  <c r="DO31" i="4"/>
  <c r="DE31" i="4"/>
  <c r="DD31" i="4"/>
  <c r="BA31" i="4"/>
  <c r="S31" i="4"/>
  <c r="I31" i="4"/>
  <c r="GR30" i="4"/>
  <c r="FZ30" i="4"/>
  <c r="FL30" i="4"/>
  <c r="EU30" i="4"/>
  <c r="DV30" i="4"/>
  <c r="DO30" i="4"/>
  <c r="DE30" i="4"/>
  <c r="DD30" i="4"/>
  <c r="BA30" i="4"/>
  <c r="S30" i="4"/>
  <c r="I30" i="4"/>
  <c r="GR29" i="4"/>
  <c r="FZ29" i="4"/>
  <c r="FL29" i="4"/>
  <c r="EU29" i="4"/>
  <c r="DV29" i="4"/>
  <c r="DO29" i="4"/>
  <c r="DE29" i="4"/>
  <c r="DD29" i="4"/>
  <c r="BA29" i="4"/>
  <c r="S29" i="4"/>
  <c r="I29" i="4"/>
  <c r="GR28" i="4"/>
  <c r="FZ28" i="4"/>
  <c r="FL28" i="4"/>
  <c r="EU28" i="4"/>
  <c r="DV28" i="4"/>
  <c r="DO28" i="4"/>
  <c r="DE28" i="4"/>
  <c r="DD28" i="4"/>
  <c r="BA28" i="4"/>
  <c r="S28" i="4"/>
  <c r="I28" i="4"/>
  <c r="GR27" i="4"/>
  <c r="FZ27" i="4"/>
  <c r="FL27" i="4"/>
  <c r="EU27" i="4"/>
  <c r="DV27" i="4"/>
  <c r="DO27" i="4"/>
  <c r="DE27" i="4"/>
  <c r="DD27" i="4"/>
  <c r="BA27" i="4"/>
  <c r="S27" i="4"/>
  <c r="I27" i="4"/>
  <c r="GR26" i="4"/>
  <c r="FZ26" i="4"/>
  <c r="FL26" i="4"/>
  <c r="EU26" i="4"/>
  <c r="DV26" i="4"/>
  <c r="DO26" i="4"/>
  <c r="DE26" i="4"/>
  <c r="DD26" i="4"/>
  <c r="BA26" i="4"/>
  <c r="S26" i="4"/>
  <c r="I26" i="4"/>
  <c r="GR25" i="4"/>
  <c r="FZ25" i="4"/>
  <c r="FL25" i="4"/>
  <c r="EU25" i="4"/>
  <c r="DV25" i="4"/>
  <c r="DE25" i="4"/>
  <c r="DD25" i="4"/>
  <c r="BA25" i="4"/>
  <c r="S25" i="4"/>
  <c r="I25" i="4"/>
  <c r="GR24" i="4"/>
  <c r="FZ24" i="4"/>
  <c r="FL24" i="4"/>
  <c r="EU24" i="4"/>
  <c r="DV24" i="4"/>
  <c r="DO24" i="4"/>
  <c r="DE24" i="4"/>
  <c r="DD24" i="4"/>
  <c r="BA24" i="4"/>
  <c r="S24" i="4"/>
  <c r="I24" i="4"/>
  <c r="GR23" i="4"/>
  <c r="FZ23" i="4"/>
  <c r="FL23" i="4"/>
  <c r="EU23" i="4"/>
  <c r="DV23" i="4"/>
  <c r="DO23" i="4"/>
  <c r="DE23" i="4"/>
  <c r="DD23" i="4"/>
  <c r="BA23" i="4"/>
  <c r="S23" i="4"/>
  <c r="I23" i="4"/>
  <c r="GR22" i="4"/>
  <c r="FZ22" i="4"/>
  <c r="FL22" i="4"/>
  <c r="EU22" i="4"/>
  <c r="DV22" i="4"/>
  <c r="DO22" i="4"/>
  <c r="DE22" i="4"/>
  <c r="DD22" i="4"/>
  <c r="BH22" i="4"/>
  <c r="BA22" i="4"/>
  <c r="S22" i="4"/>
  <c r="I22" i="4"/>
  <c r="GR21" i="4"/>
  <c r="FZ21" i="4"/>
  <c r="FL21" i="4"/>
  <c r="EU21" i="4"/>
  <c r="DV21" i="4"/>
  <c r="DO21" i="4"/>
  <c r="DE21" i="4"/>
  <c r="DD21" i="4"/>
  <c r="BH21" i="4"/>
  <c r="BA21" i="4"/>
  <c r="S21" i="4"/>
  <c r="I21" i="4"/>
  <c r="GR20" i="4"/>
  <c r="FZ20" i="4"/>
  <c r="FL20" i="4"/>
  <c r="EU20" i="4"/>
  <c r="DV20" i="4"/>
  <c r="DO20" i="4"/>
  <c r="DE20" i="4"/>
  <c r="DD20" i="4"/>
  <c r="BH20" i="4"/>
  <c r="BA20" i="4"/>
  <c r="S20" i="4"/>
  <c r="I20" i="4"/>
  <c r="GR19" i="4"/>
  <c r="FZ19" i="4"/>
  <c r="FL19" i="4"/>
  <c r="EU19" i="4"/>
  <c r="DV19" i="4"/>
  <c r="DO19" i="4"/>
  <c r="DE19" i="4"/>
  <c r="DD19" i="4"/>
  <c r="BH19" i="4"/>
  <c r="BA19" i="4"/>
  <c r="S19" i="4"/>
  <c r="I19" i="4"/>
  <c r="BJ40" i="2"/>
  <c r="BJ39" i="2"/>
  <c r="BJ38" i="2"/>
  <c r="BJ37" i="2"/>
  <c r="GR18" i="4"/>
  <c r="FZ18" i="4"/>
  <c r="FL18" i="4"/>
  <c r="EU18" i="4"/>
  <c r="DE18" i="4"/>
  <c r="DD18" i="4"/>
  <c r="BH18" i="4"/>
  <c r="BA18" i="4"/>
  <c r="S18" i="4"/>
  <c r="I18" i="4"/>
  <c r="GR17" i="4"/>
  <c r="FZ17" i="4"/>
  <c r="FL17" i="4"/>
  <c r="EU17" i="4"/>
  <c r="DE17" i="4"/>
  <c r="DD17" i="4"/>
  <c r="BH17" i="4"/>
  <c r="BA17" i="4"/>
  <c r="S17" i="4"/>
  <c r="I17" i="4"/>
  <c r="GR16" i="4"/>
  <c r="FZ16" i="4"/>
  <c r="FL16" i="4"/>
  <c r="EU16" i="4"/>
  <c r="DE16" i="4"/>
  <c r="DD16" i="4"/>
  <c r="BH16" i="4"/>
  <c r="BA16" i="4"/>
  <c r="S16" i="4"/>
  <c r="I16" i="4"/>
  <c r="GR15" i="4"/>
  <c r="FZ15" i="4"/>
  <c r="FL15" i="4"/>
  <c r="EU15" i="4"/>
  <c r="DE15" i="4"/>
  <c r="DD15" i="4"/>
  <c r="BH15" i="4"/>
  <c r="BA15" i="4"/>
  <c r="S15" i="4"/>
  <c r="I15" i="4"/>
  <c r="GR14" i="4"/>
  <c r="FZ14" i="4"/>
  <c r="FL14" i="4"/>
  <c r="EU14" i="4"/>
  <c r="DE14" i="4"/>
  <c r="DD14" i="4"/>
  <c r="BH14" i="4"/>
  <c r="BA14" i="4"/>
  <c r="S14" i="4"/>
  <c r="I14" i="4"/>
  <c r="GR13" i="4"/>
  <c r="FZ13" i="4"/>
  <c r="FL13" i="4"/>
  <c r="EU13" i="4"/>
  <c r="DE13" i="4"/>
  <c r="DD13" i="4"/>
  <c r="BH13" i="4"/>
  <c r="BA13" i="4"/>
  <c r="S13" i="4"/>
  <c r="I13" i="4"/>
  <c r="GR12" i="4"/>
  <c r="FZ12" i="4"/>
  <c r="FL12" i="4"/>
  <c r="EU12" i="4"/>
  <c r="DE12" i="4"/>
  <c r="DD12" i="4"/>
  <c r="BH12" i="4"/>
  <c r="BA12" i="4"/>
  <c r="S12" i="4"/>
  <c r="I12" i="4"/>
  <c r="GR11" i="4"/>
  <c r="FZ11" i="4"/>
  <c r="FL11" i="4"/>
  <c r="EU11" i="4"/>
  <c r="DE11" i="4"/>
  <c r="DD11" i="4"/>
  <c r="BH11" i="4"/>
  <c r="BA11" i="4"/>
  <c r="S11" i="4"/>
  <c r="I11" i="4"/>
  <c r="GR10" i="4"/>
  <c r="FZ10" i="4"/>
  <c r="FL10" i="4"/>
  <c r="EU10" i="4"/>
  <c r="DE10" i="4"/>
  <c r="DD10" i="4"/>
  <c r="BH10" i="4"/>
  <c r="BA10" i="4"/>
  <c r="S10" i="4"/>
  <c r="I10" i="4"/>
  <c r="GR9" i="4"/>
  <c r="FZ9" i="4"/>
  <c r="FL9" i="4"/>
  <c r="EU9" i="4"/>
  <c r="DE9" i="4"/>
  <c r="DD9" i="4"/>
  <c r="BH9" i="4"/>
  <c r="BA9" i="4"/>
  <c r="S9" i="4"/>
  <c r="I9" i="4"/>
  <c r="GR8" i="4"/>
  <c r="FZ8" i="4"/>
  <c r="FL8" i="4"/>
  <c r="EU8" i="4"/>
  <c r="DD8" i="4"/>
  <c r="BH8" i="4"/>
  <c r="BA8" i="4"/>
  <c r="S8" i="4"/>
  <c r="I8" i="4"/>
  <c r="GR7" i="4"/>
  <c r="FZ7" i="4"/>
  <c r="FL7" i="4"/>
  <c r="EU7" i="4"/>
  <c r="DE7" i="4"/>
  <c r="DD7" i="4"/>
  <c r="BH7" i="4"/>
  <c r="BA7" i="4"/>
  <c r="S7" i="4"/>
  <c r="I7" i="4"/>
  <c r="GR6" i="4"/>
  <c r="FZ6" i="4"/>
  <c r="FL6" i="4"/>
  <c r="EU6" i="4"/>
  <c r="DE6" i="4"/>
  <c r="DD6" i="4"/>
  <c r="BH6" i="4"/>
  <c r="BA6" i="4"/>
  <c r="S6" i="4"/>
  <c r="I6" i="4"/>
  <c r="GR5" i="4"/>
  <c r="FZ5" i="4"/>
  <c r="FL5" i="4"/>
  <c r="EU5" i="4"/>
  <c r="DE5" i="4"/>
  <c r="DD5" i="4"/>
  <c r="BH5" i="4"/>
  <c r="BA5" i="4"/>
  <c r="S5" i="4"/>
  <c r="I5" i="4"/>
  <c r="GR4" i="4"/>
  <c r="FZ4" i="4"/>
  <c r="FL4" i="4"/>
  <c r="EU4" i="4"/>
  <c r="DE4" i="4"/>
  <c r="DD4" i="4"/>
  <c r="BH4" i="4"/>
  <c r="BA4" i="4"/>
  <c r="S4" i="4"/>
  <c r="I4" i="4"/>
  <c r="GR3" i="4"/>
  <c r="FZ3" i="4"/>
  <c r="FL3" i="4"/>
  <c r="EU3" i="4"/>
  <c r="DE3" i="4"/>
  <c r="DD3" i="4"/>
  <c r="BH3" i="4"/>
  <c r="BA3" i="4"/>
  <c r="S3" i="4"/>
  <c r="I3" i="4"/>
  <c r="GR2" i="4"/>
  <c r="FZ2" i="4"/>
  <c r="FL2" i="4"/>
  <c r="EU2" i="4"/>
  <c r="DE2" i="4"/>
  <c r="DD2" i="4"/>
  <c r="BA2" i="4"/>
  <c r="S2" i="4"/>
  <c r="I2" i="4"/>
  <c r="BJ36" i="2"/>
  <c r="BJ35" i="2"/>
  <c r="BJ34" i="2"/>
  <c r="BJ33" i="2"/>
  <c r="BJ32" i="2"/>
  <c r="CG17" i="6" l="1"/>
  <c r="CG67" i="6" s="1"/>
  <c r="CC17" i="6"/>
  <c r="CG71" i="6"/>
  <c r="CG68" i="6"/>
  <c r="CG74" i="6"/>
  <c r="BJ31" i="2"/>
  <c r="BJ30" i="2"/>
  <c r="BJ27" i="2"/>
  <c r="BJ28" i="2"/>
  <c r="BJ29" i="2"/>
  <c r="BJ26" i="2"/>
  <c r="DH24" i="2"/>
  <c r="BA23" i="2"/>
  <c r="BA22" i="2"/>
  <c r="S23" i="2"/>
  <c r="S22" i="2"/>
  <c r="EX20" i="2"/>
  <c r="EX21" i="2"/>
  <c r="CG73" i="6" l="1"/>
  <c r="GU95" i="2"/>
  <c r="GC95" i="2"/>
  <c r="FO95" i="2"/>
  <c r="EX95" i="2"/>
  <c r="FO92" i="2"/>
  <c r="EX92" i="2"/>
  <c r="GU91" i="2"/>
  <c r="GC91" i="2"/>
  <c r="FO91" i="2"/>
  <c r="EX91" i="2"/>
  <c r="GU90" i="2"/>
  <c r="GC90" i="2"/>
  <c r="FO90" i="2"/>
  <c r="EX90" i="2"/>
  <c r="GU88" i="2"/>
  <c r="GC88" i="2"/>
  <c r="FO88" i="2"/>
  <c r="EX88" i="2"/>
  <c r="GU89" i="2"/>
  <c r="GC89" i="2"/>
  <c r="FO89" i="2"/>
  <c r="EX89" i="2"/>
  <c r="GC87" i="2"/>
  <c r="FO87" i="2"/>
  <c r="EX87" i="2"/>
  <c r="GU85" i="2"/>
  <c r="FO85" i="2"/>
  <c r="EX85" i="2"/>
  <c r="GU84" i="2"/>
  <c r="GC84" i="2"/>
  <c r="FO84" i="2"/>
  <c r="EX84" i="2"/>
  <c r="GU83" i="2"/>
  <c r="GC83" i="2"/>
  <c r="FO83" i="2"/>
  <c r="EX83" i="2"/>
  <c r="GU81" i="2"/>
  <c r="GC81" i="2"/>
  <c r="FO81" i="2"/>
  <c r="EX81" i="2"/>
  <c r="GU80" i="2"/>
  <c r="FO80" i="2"/>
  <c r="EX80" i="2"/>
  <c r="GU79" i="2"/>
  <c r="GC79" i="2"/>
  <c r="FO79" i="2"/>
  <c r="EX79" i="2"/>
  <c r="GU78" i="2"/>
  <c r="GC78" i="2"/>
  <c r="FO78" i="2"/>
  <c r="EX78" i="2"/>
  <c r="GU77" i="2"/>
  <c r="GC77" i="2"/>
  <c r="FO77" i="2"/>
  <c r="EX77" i="2"/>
  <c r="GU76" i="2"/>
  <c r="GC76" i="2"/>
  <c r="FO76" i="2"/>
  <c r="EX76" i="2"/>
  <c r="GU75" i="2"/>
  <c r="GC75" i="2"/>
  <c r="FO75" i="2"/>
  <c r="EX75" i="2"/>
  <c r="GU74" i="2"/>
  <c r="GC74" i="2"/>
  <c r="FO74" i="2"/>
  <c r="EX74" i="2"/>
  <c r="GC73" i="2"/>
  <c r="FO73" i="2"/>
  <c r="EX73" i="2"/>
  <c r="BA26" i="2" l="1"/>
  <c r="BJ25" i="2"/>
  <c r="BJ24" i="2"/>
  <c r="BJ23" i="2"/>
  <c r="BJ22" i="2"/>
  <c r="BJ21" i="2"/>
  <c r="BJ20" i="2"/>
  <c r="BJ19" i="2"/>
  <c r="BA71" i="2"/>
  <c r="BA70" i="2"/>
  <c r="BA69" i="2"/>
  <c r="BA68" i="2"/>
  <c r="BA67" i="2"/>
  <c r="BA66" i="2"/>
  <c r="BA65" i="2"/>
  <c r="BA64" i="2"/>
  <c r="BA63" i="2"/>
  <c r="BA62" i="2"/>
  <c r="BA61" i="2"/>
  <c r="BA60" i="2"/>
  <c r="BA59" i="2"/>
  <c r="BA58" i="2"/>
  <c r="BA57" i="2"/>
  <c r="BA56" i="2"/>
  <c r="BA55" i="2"/>
  <c r="BA54" i="2"/>
  <c r="BA53" i="2"/>
  <c r="BA52" i="2"/>
  <c r="BA51" i="2"/>
  <c r="BA50" i="2"/>
  <c r="BA49" i="2"/>
  <c r="BA48" i="2"/>
  <c r="BA47" i="2"/>
  <c r="BA46" i="2"/>
  <c r="BA45" i="2"/>
  <c r="BA44" i="2"/>
  <c r="BA43" i="2"/>
  <c r="BA42" i="2"/>
  <c r="BA41" i="2"/>
  <c r="BA40" i="2"/>
  <c r="BA39" i="2"/>
  <c r="BA38" i="2"/>
  <c r="BA37" i="2"/>
  <c r="BA36" i="2"/>
  <c r="BA35" i="2"/>
  <c r="BA34" i="2"/>
  <c r="BA33" i="2"/>
  <c r="BA32" i="2"/>
  <c r="BA31" i="2"/>
  <c r="BA30" i="2"/>
  <c r="BA29" i="2"/>
  <c r="BA28" i="2"/>
  <c r="BA25" i="2"/>
  <c r="BA24" i="2"/>
  <c r="BA21" i="2"/>
  <c r="BA20" i="2"/>
  <c r="BA19" i="2"/>
  <c r="DY56" i="2"/>
  <c r="DR56" i="2"/>
  <c r="DR70" i="2"/>
  <c r="DY69" i="2"/>
  <c r="DR69" i="2"/>
  <c r="DY68" i="2"/>
  <c r="DR68" i="2"/>
  <c r="DY67" i="2"/>
  <c r="DR67" i="2"/>
  <c r="DY66" i="2"/>
  <c r="DR66" i="2"/>
  <c r="DY65" i="2"/>
  <c r="DR65" i="2"/>
  <c r="DY64" i="2"/>
  <c r="DR64" i="2"/>
  <c r="DY63" i="2"/>
  <c r="DR63" i="2"/>
  <c r="DY62" i="2"/>
  <c r="DR62" i="2"/>
  <c r="DY61" i="2"/>
  <c r="DR61" i="2"/>
  <c r="DY60" i="2"/>
  <c r="DR60" i="2"/>
  <c r="DY59" i="2"/>
  <c r="DR59" i="2"/>
  <c r="DY58" i="2"/>
  <c r="DR58" i="2"/>
  <c r="DY57" i="2"/>
  <c r="DR57" i="2"/>
  <c r="DG71" i="2"/>
  <c r="DG70" i="2"/>
  <c r="DG69" i="2"/>
  <c r="DG68" i="2"/>
  <c r="DG67" i="2"/>
  <c r="DG66" i="2"/>
  <c r="DG65" i="2"/>
  <c r="DG64" i="2"/>
  <c r="DG63" i="2"/>
  <c r="DG62" i="2"/>
  <c r="DG61" i="2"/>
  <c r="DG60" i="2"/>
  <c r="DG59" i="2"/>
  <c r="DG58" i="2"/>
  <c r="DG57" i="2"/>
  <c r="DY46" i="2"/>
  <c r="DR46" i="2"/>
  <c r="DY48" i="2"/>
  <c r="DR48" i="2"/>
  <c r="DY39" i="2"/>
  <c r="DR39" i="2"/>
  <c r="DY41" i="2"/>
  <c r="DR41" i="2"/>
  <c r="DY44" i="2"/>
  <c r="DR44" i="2"/>
  <c r="DY40" i="2"/>
  <c r="DR40" i="2"/>
  <c r="DY37" i="2"/>
  <c r="DR37" i="2"/>
  <c r="DR38" i="2"/>
  <c r="DY38" i="2"/>
  <c r="DY43" i="2"/>
  <c r="DY45" i="2"/>
  <c r="DR45" i="2"/>
  <c r="DY42" i="2"/>
  <c r="DR42" i="2"/>
  <c r="DY47" i="2"/>
  <c r="DR47" i="2"/>
  <c r="DR49" i="2"/>
  <c r="DY49" i="2"/>
  <c r="DY55" i="2"/>
  <c r="DR55" i="2"/>
  <c r="DY50" i="2"/>
  <c r="DR50" i="2"/>
  <c r="DR52" i="2"/>
  <c r="DY52" i="2"/>
  <c r="DY53" i="2"/>
  <c r="DR53" i="2"/>
  <c r="DY54" i="2"/>
  <c r="DR54" i="2"/>
  <c r="S51" i="2"/>
  <c r="S71" i="2"/>
  <c r="S70" i="2"/>
  <c r="S69" i="2"/>
  <c r="S68" i="2"/>
  <c r="S67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0" i="2"/>
  <c r="S49" i="2"/>
  <c r="S48" i="2"/>
  <c r="S47" i="2"/>
  <c r="S46" i="2"/>
  <c r="S45" i="2"/>
  <c r="S44" i="2"/>
  <c r="S43" i="2"/>
  <c r="S37" i="2"/>
  <c r="S42" i="2"/>
  <c r="S41" i="2"/>
  <c r="S40" i="2"/>
  <c r="S38" i="2"/>
  <c r="S39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GU71" i="2"/>
  <c r="GC71" i="2"/>
  <c r="FO71" i="2"/>
  <c r="EX71" i="2"/>
  <c r="DH71" i="2"/>
  <c r="GU70" i="2"/>
  <c r="GC70" i="2"/>
  <c r="FO70" i="2"/>
  <c r="EX70" i="2"/>
  <c r="DH70" i="2"/>
  <c r="GU69" i="2"/>
  <c r="GC69" i="2"/>
  <c r="FO69" i="2"/>
  <c r="EX69" i="2"/>
  <c r="DH69" i="2"/>
  <c r="GU68" i="2"/>
  <c r="GC68" i="2"/>
  <c r="FO68" i="2"/>
  <c r="EX68" i="2"/>
  <c r="DH68" i="2"/>
  <c r="GU67" i="2"/>
  <c r="GC67" i="2"/>
  <c r="FO67" i="2"/>
  <c r="EX67" i="2"/>
  <c r="DH67" i="2"/>
  <c r="GU66" i="2"/>
  <c r="GC66" i="2"/>
  <c r="FO66" i="2"/>
  <c r="EX66" i="2"/>
  <c r="DH66" i="2"/>
  <c r="GU65" i="2"/>
  <c r="GC65" i="2"/>
  <c r="FO65" i="2"/>
  <c r="EX65" i="2"/>
  <c r="DH65" i="2"/>
  <c r="GU64" i="2"/>
  <c r="GC64" i="2"/>
  <c r="FO64" i="2"/>
  <c r="EX64" i="2"/>
  <c r="DH64" i="2"/>
  <c r="GU63" i="2"/>
  <c r="GC63" i="2"/>
  <c r="FO63" i="2"/>
  <c r="EX63" i="2"/>
  <c r="DH63" i="2"/>
  <c r="GU62" i="2"/>
  <c r="GC62" i="2"/>
  <c r="FO62" i="2"/>
  <c r="EX62" i="2"/>
  <c r="DH62" i="2"/>
  <c r="GU61" i="2"/>
  <c r="GC61" i="2"/>
  <c r="FO61" i="2"/>
  <c r="EX61" i="2"/>
  <c r="DH61" i="2"/>
  <c r="GU60" i="2"/>
  <c r="GC60" i="2"/>
  <c r="FO60" i="2"/>
  <c r="EX60" i="2"/>
  <c r="DH60" i="2"/>
  <c r="GU59" i="2"/>
  <c r="GC59" i="2"/>
  <c r="FO59" i="2"/>
  <c r="EX59" i="2"/>
  <c r="DH59" i="2"/>
  <c r="I58" i="2"/>
  <c r="I57" i="2"/>
  <c r="I56" i="2"/>
  <c r="GU58" i="2"/>
  <c r="GC58" i="2"/>
  <c r="FO58" i="2"/>
  <c r="EX58" i="2"/>
  <c r="DH58" i="2"/>
  <c r="GU57" i="2"/>
  <c r="GC57" i="2"/>
  <c r="FO57" i="2"/>
  <c r="EX57" i="2"/>
  <c r="DH57" i="2"/>
  <c r="GU56" i="2"/>
  <c r="GC56" i="2"/>
  <c r="FO56" i="2"/>
  <c r="EX56" i="2"/>
  <c r="DH56" i="2"/>
  <c r="GU36" i="2"/>
  <c r="GC36" i="2"/>
  <c r="FO36" i="2"/>
  <c r="EX36" i="2"/>
  <c r="DH36" i="2"/>
  <c r="DG36" i="2"/>
  <c r="I36" i="2"/>
  <c r="GU35" i="2"/>
  <c r="GC35" i="2"/>
  <c r="FO35" i="2"/>
  <c r="EX35" i="2"/>
  <c r="DH35" i="2"/>
  <c r="DG35" i="2"/>
  <c r="I35" i="2"/>
  <c r="GU34" i="2"/>
  <c r="GC34" i="2"/>
  <c r="FO34" i="2"/>
  <c r="EX34" i="2"/>
  <c r="DH34" i="2"/>
  <c r="DG34" i="2"/>
  <c r="I34" i="2"/>
  <c r="GU33" i="2"/>
  <c r="GC33" i="2"/>
  <c r="FO33" i="2"/>
  <c r="EX33" i="2"/>
  <c r="DH33" i="2"/>
  <c r="DG33" i="2"/>
  <c r="I33" i="2"/>
  <c r="GU32" i="2"/>
  <c r="GC32" i="2"/>
  <c r="FO32" i="2"/>
  <c r="EX32" i="2"/>
  <c r="DH32" i="2"/>
  <c r="DG32" i="2"/>
  <c r="I32" i="2"/>
  <c r="GU31" i="2"/>
  <c r="GC31" i="2"/>
  <c r="FO31" i="2"/>
  <c r="EX31" i="2"/>
  <c r="DH31" i="2"/>
  <c r="DG31" i="2"/>
  <c r="I31" i="2"/>
  <c r="GU25" i="2"/>
  <c r="GC25" i="2"/>
  <c r="FO25" i="2"/>
  <c r="EX25" i="2"/>
  <c r="DG25" i="2"/>
  <c r="I25" i="2"/>
  <c r="GU30" i="2"/>
  <c r="GC30" i="2"/>
  <c r="FO30" i="2"/>
  <c r="EX30" i="2"/>
  <c r="DH30" i="2"/>
  <c r="DG30" i="2"/>
  <c r="I30" i="2"/>
  <c r="GU29" i="2"/>
  <c r="GC29" i="2"/>
  <c r="FO29" i="2"/>
  <c r="EX29" i="2"/>
  <c r="DH29" i="2"/>
  <c r="DG29" i="2"/>
  <c r="GU28" i="2"/>
  <c r="GC28" i="2"/>
  <c r="FO28" i="2"/>
  <c r="EX28" i="2"/>
  <c r="DH28" i="2"/>
  <c r="DG28" i="2"/>
  <c r="I29" i="2"/>
  <c r="I28" i="2"/>
  <c r="GU27" i="2"/>
  <c r="GC27" i="2"/>
  <c r="FO27" i="2"/>
  <c r="EX27" i="2"/>
  <c r="DH27" i="2"/>
  <c r="DG27" i="2"/>
  <c r="I27" i="2"/>
  <c r="GU26" i="2"/>
  <c r="GC26" i="2"/>
  <c r="FO26" i="2"/>
  <c r="EX26" i="2"/>
  <c r="DH26" i="2"/>
  <c r="DG26" i="2"/>
  <c r="I26" i="2"/>
  <c r="GU24" i="2"/>
  <c r="GC24" i="2"/>
  <c r="FO24" i="2"/>
  <c r="EX24" i="2"/>
  <c r="DG24" i="2"/>
  <c r="I24" i="2"/>
  <c r="GU23" i="2"/>
  <c r="GC23" i="2"/>
  <c r="FO23" i="2"/>
  <c r="EX23" i="2"/>
  <c r="DH23" i="2"/>
  <c r="DG23" i="2"/>
  <c r="I23" i="2"/>
  <c r="GU22" i="2"/>
  <c r="GC22" i="2"/>
  <c r="FO22" i="2"/>
  <c r="EX22" i="2"/>
  <c r="DH22" i="2"/>
  <c r="DG22" i="2"/>
  <c r="I22" i="2"/>
  <c r="GU21" i="2"/>
  <c r="GC21" i="2"/>
  <c r="FO21" i="2"/>
  <c r="DH21" i="2"/>
  <c r="DG21" i="2"/>
  <c r="I21" i="2"/>
  <c r="GU20" i="2"/>
  <c r="GC20" i="2"/>
  <c r="FO20" i="2"/>
  <c r="DH20" i="2"/>
  <c r="DG20" i="2"/>
  <c r="S36" i="2"/>
  <c r="S35" i="2"/>
  <c r="S34" i="2"/>
  <c r="S33" i="2"/>
  <c r="S32" i="2"/>
  <c r="S31" i="2"/>
  <c r="S30" i="2"/>
  <c r="S29" i="2"/>
  <c r="S28" i="2"/>
  <c r="S26" i="2"/>
  <c r="S25" i="2"/>
  <c r="S24" i="2"/>
  <c r="S21" i="2"/>
  <c r="S20" i="2"/>
  <c r="I20" i="2"/>
  <c r="GU19" i="2"/>
  <c r="GC19" i="2"/>
  <c r="FO19" i="2"/>
  <c r="EX19" i="2"/>
  <c r="DH19" i="2"/>
  <c r="DG19" i="2"/>
  <c r="S19" i="2"/>
  <c r="I19" i="2"/>
  <c r="GU55" i="2"/>
  <c r="GC55" i="2"/>
  <c r="FO55" i="2"/>
  <c r="EX55" i="2"/>
  <c r="DH55" i="2"/>
  <c r="DG55" i="2"/>
  <c r="GU54" i="2"/>
  <c r="GC54" i="2"/>
  <c r="FO54" i="2"/>
  <c r="EX54" i="2"/>
  <c r="DH54" i="2"/>
  <c r="DG54" i="2"/>
  <c r="GU53" i="2"/>
  <c r="GC53" i="2"/>
  <c r="FO53" i="2"/>
  <c r="EX53" i="2"/>
  <c r="DH53" i="2"/>
  <c r="DG53" i="2"/>
  <c r="GU52" i="2"/>
  <c r="GC52" i="2"/>
  <c r="FO52" i="2"/>
  <c r="EX52" i="2"/>
  <c r="DH52" i="2"/>
  <c r="DG52" i="2"/>
  <c r="GU51" i="2"/>
  <c r="GC51" i="2"/>
  <c r="FO51" i="2"/>
  <c r="EX51" i="2"/>
  <c r="DH51" i="2"/>
  <c r="DG51" i="2"/>
  <c r="GU50" i="2"/>
  <c r="GC50" i="2"/>
  <c r="FO50" i="2"/>
  <c r="EX50" i="2"/>
  <c r="DH50" i="2"/>
  <c r="DG50" i="2"/>
  <c r="GU49" i="2"/>
  <c r="GC48" i="2"/>
  <c r="GC49" i="2"/>
  <c r="FO49" i="2"/>
  <c r="EX49" i="2"/>
  <c r="DH49" i="2"/>
  <c r="DG49" i="2"/>
  <c r="GU48" i="2"/>
  <c r="FO48" i="2"/>
  <c r="EX48" i="2"/>
  <c r="DH48" i="2"/>
  <c r="DG48" i="2"/>
  <c r="GU46" i="2"/>
  <c r="GC46" i="2"/>
  <c r="FO46" i="2"/>
  <c r="EX46" i="2"/>
  <c r="DH46" i="2"/>
  <c r="DG46" i="2"/>
  <c r="GU45" i="2"/>
  <c r="GC45" i="2"/>
  <c r="FO45" i="2"/>
  <c r="EX45" i="2"/>
  <c r="DH45" i="2"/>
  <c r="DG45" i="2"/>
  <c r="GU43" i="2"/>
  <c r="GC43" i="2"/>
  <c r="FO42" i="2"/>
  <c r="FO43" i="2"/>
  <c r="EX39" i="2"/>
  <c r="EX43" i="2"/>
  <c r="DH43" i="2"/>
  <c r="DG43" i="2"/>
  <c r="GU42" i="2"/>
  <c r="GC42" i="2"/>
  <c r="EX42" i="2"/>
  <c r="DH42" i="2"/>
  <c r="DG42" i="2"/>
  <c r="GU39" i="2"/>
  <c r="GC39" i="2"/>
  <c r="GU47" i="2"/>
  <c r="GC47" i="2"/>
  <c r="FO47" i="2"/>
  <c r="EX47" i="2"/>
  <c r="DH47" i="2"/>
  <c r="DG47" i="2"/>
  <c r="GU44" i="2"/>
  <c r="GC44" i="2"/>
  <c r="FO44" i="2"/>
  <c r="EX44" i="2"/>
  <c r="DH37" i="2"/>
  <c r="DH44" i="2"/>
  <c r="DG44" i="2"/>
  <c r="DH40" i="2"/>
  <c r="DH41" i="2"/>
  <c r="DG41" i="2"/>
  <c r="DG37" i="2"/>
  <c r="DG38" i="2"/>
  <c r="DG40" i="2"/>
  <c r="GU41" i="2"/>
  <c r="GC41" i="2"/>
  <c r="FO41" i="2"/>
  <c r="FO40" i="2"/>
  <c r="FO39" i="2"/>
  <c r="FO38" i="2"/>
  <c r="FO37" i="2"/>
  <c r="EX41" i="2"/>
  <c r="GU40" i="2"/>
  <c r="GC40" i="2"/>
  <c r="EX40" i="2"/>
  <c r="GU38" i="2"/>
  <c r="GC38" i="2"/>
  <c r="EX38" i="2"/>
  <c r="GU37" i="2"/>
  <c r="GC37" i="2"/>
  <c r="EX37" i="2"/>
  <c r="DH38" i="2" l="1"/>
  <c r="DH39" i="2"/>
  <c r="DG3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4" i="2"/>
  <c r="S3" i="2"/>
  <c r="S2" i="2"/>
  <c r="G335" i="1" l="1"/>
  <c r="MG19" i="1" l="1"/>
  <c r="MG20" i="1"/>
  <c r="MG21" i="1"/>
  <c r="MG22" i="1"/>
  <c r="MG26" i="1"/>
  <c r="MG27" i="1"/>
  <c r="MG29" i="1"/>
  <c r="MG31" i="1"/>
  <c r="MG32" i="1"/>
  <c r="MG34" i="1"/>
  <c r="MG35" i="1"/>
  <c r="MG37" i="1"/>
  <c r="MG38" i="1"/>
  <c r="MG39" i="1"/>
  <c r="MG43" i="1"/>
  <c r="MG63" i="1"/>
  <c r="MG64" i="1"/>
  <c r="MG67" i="1"/>
  <c r="MG68" i="1"/>
  <c r="MG69" i="1"/>
  <c r="MG71" i="1"/>
  <c r="MG72" i="1"/>
  <c r="MG73" i="1"/>
  <c r="MG75" i="1"/>
  <c r="MG76" i="1"/>
  <c r="MG78" i="1"/>
  <c r="MG81" i="1"/>
  <c r="MG82" i="1"/>
  <c r="MG83" i="1"/>
  <c r="MG84" i="1"/>
  <c r="MG86" i="1"/>
  <c r="MG89" i="1"/>
  <c r="MG92" i="1"/>
  <c r="MG94" i="1"/>
  <c r="MG96" i="1"/>
  <c r="MG97" i="1"/>
  <c r="MG98" i="1"/>
  <c r="MG108" i="1"/>
  <c r="MG109" i="1"/>
  <c r="MG110" i="1"/>
  <c r="MG111" i="1"/>
  <c r="MG112" i="1"/>
  <c r="MG113" i="1"/>
  <c r="MG114" i="1"/>
  <c r="MG115" i="1"/>
  <c r="MG116" i="1"/>
  <c r="MG118" i="1"/>
  <c r="MG121" i="1"/>
  <c r="MG125" i="1"/>
  <c r="MG126" i="1"/>
  <c r="MG127" i="1"/>
  <c r="MG128" i="1"/>
  <c r="MG129" i="1"/>
  <c r="MG130" i="1"/>
  <c r="MG131" i="1"/>
  <c r="MG132" i="1"/>
  <c r="MG133" i="1"/>
  <c r="MG134" i="1"/>
  <c r="MG135" i="1"/>
  <c r="MG136" i="1"/>
  <c r="MG140" i="1"/>
  <c r="MG142" i="1"/>
  <c r="MG148" i="1"/>
  <c r="MG150" i="1"/>
  <c r="MG153" i="1"/>
  <c r="MG155" i="1"/>
  <c r="MG197" i="1"/>
  <c r="MG198" i="1"/>
  <c r="MG209" i="1"/>
  <c r="MG210" i="1"/>
  <c r="MG214" i="1"/>
  <c r="MG216" i="1"/>
  <c r="MG223" i="1"/>
  <c r="MG225" i="1"/>
  <c r="MG226" i="1"/>
  <c r="MG228" i="1"/>
  <c r="MG230" i="1"/>
  <c r="MG234" i="1"/>
  <c r="MG235" i="1"/>
  <c r="MG236" i="1"/>
  <c r="MG238" i="1"/>
  <c r="MG243" i="1"/>
  <c r="MG246" i="1"/>
  <c r="MG247" i="1"/>
  <c r="MG248" i="1"/>
  <c r="MG250" i="1"/>
  <c r="MG251" i="1"/>
  <c r="MG252" i="1"/>
  <c r="MG253" i="1"/>
  <c r="MG255" i="1"/>
  <c r="MG257" i="1"/>
  <c r="MG258" i="1"/>
  <c r="MG259" i="1"/>
  <c r="MG262" i="1"/>
  <c r="MG263" i="1"/>
  <c r="MG264" i="1"/>
  <c r="MG265" i="1"/>
  <c r="MG268" i="1"/>
  <c r="MG269" i="1"/>
  <c r="MG271" i="1"/>
  <c r="MG273" i="1"/>
  <c r="MG275" i="1"/>
  <c r="MG276" i="1"/>
  <c r="MG277" i="1"/>
  <c r="MG278" i="1"/>
  <c r="MG282" i="1"/>
  <c r="MG283" i="1"/>
  <c r="MG285" i="1"/>
  <c r="MG286" i="1"/>
  <c r="MG288" i="1"/>
  <c r="MG291" i="1"/>
  <c r="MG292" i="1"/>
  <c r="MG293" i="1"/>
  <c r="MG294" i="1"/>
  <c r="MG295" i="1"/>
  <c r="MG297" i="1"/>
  <c r="MG298" i="1"/>
  <c r="MG299" i="1"/>
  <c r="MG301" i="1"/>
  <c r="MG302" i="1"/>
  <c r="MG306" i="1"/>
  <c r="MG349" i="1"/>
  <c r="MG15" i="1"/>
  <c r="MG16" i="1"/>
  <c r="MG17" i="1"/>
  <c r="MG23" i="1"/>
  <c r="MG25" i="1"/>
  <c r="MG28" i="1"/>
  <c r="MG30" i="1"/>
  <c r="MG33" i="1"/>
  <c r="MG36" i="1"/>
  <c r="MG40" i="1"/>
  <c r="MG41" i="1"/>
  <c r="MG42" i="1"/>
  <c r="MG44" i="1"/>
  <c r="MG65" i="1"/>
  <c r="MG66" i="1"/>
  <c r="MG70" i="1"/>
  <c r="MG74" i="1"/>
  <c r="MG77" i="1"/>
  <c r="MG79" i="1"/>
  <c r="MG80" i="1"/>
  <c r="MG85" i="1"/>
  <c r="MG87" i="1"/>
  <c r="MG88" i="1"/>
  <c r="MG90" i="1"/>
  <c r="MG91" i="1"/>
  <c r="MG93" i="1"/>
  <c r="MG95" i="1"/>
  <c r="MG99" i="1"/>
  <c r="MG100" i="1"/>
  <c r="MG101" i="1"/>
  <c r="MG102" i="1"/>
  <c r="MG103" i="1"/>
  <c r="MG104" i="1"/>
  <c r="MG105" i="1"/>
  <c r="MG106" i="1"/>
  <c r="MG107" i="1"/>
  <c r="MG117" i="1"/>
  <c r="MG119" i="1"/>
  <c r="MG120" i="1"/>
  <c r="MG122" i="1"/>
  <c r="MG123" i="1"/>
  <c r="MG124" i="1"/>
  <c r="MG137" i="1"/>
  <c r="MG138" i="1"/>
  <c r="MG139" i="1"/>
  <c r="MG141" i="1"/>
  <c r="MG143" i="1"/>
  <c r="MG144" i="1"/>
  <c r="MG145" i="1"/>
  <c r="MG146" i="1"/>
  <c r="MG147" i="1"/>
  <c r="MG149" i="1"/>
  <c r="MG151" i="1"/>
  <c r="MG152" i="1"/>
  <c r="MG154" i="1"/>
  <c r="MG156" i="1"/>
  <c r="MG157" i="1"/>
  <c r="MG196" i="1"/>
  <c r="MG199" i="1"/>
  <c r="MG200" i="1"/>
  <c r="MG201" i="1"/>
  <c r="MG202" i="1"/>
  <c r="MG203" i="1"/>
  <c r="MG204" i="1"/>
  <c r="MG205" i="1"/>
  <c r="MG206" i="1"/>
  <c r="MG207" i="1"/>
  <c r="MG208" i="1"/>
  <c r="MG211" i="1"/>
  <c r="MG212" i="1"/>
  <c r="MG213" i="1"/>
  <c r="MG215" i="1"/>
  <c r="MG217" i="1"/>
  <c r="MG218" i="1"/>
  <c r="MG219" i="1"/>
  <c r="MG220" i="1"/>
  <c r="MG221" i="1"/>
  <c r="MG222" i="1"/>
  <c r="MG224" i="1"/>
  <c r="MG227" i="1"/>
  <c r="MG229" i="1"/>
  <c r="MG231" i="1"/>
  <c r="MG232" i="1"/>
  <c r="MG233" i="1"/>
  <c r="MG237" i="1"/>
  <c r="MG239" i="1"/>
  <c r="MG240" i="1"/>
  <c r="MG241" i="1"/>
  <c r="MG242" i="1"/>
  <c r="MG244" i="1"/>
  <c r="MG245" i="1"/>
  <c r="MG249" i="1"/>
  <c r="MG254" i="1"/>
  <c r="MG256" i="1"/>
  <c r="MG260" i="1"/>
  <c r="MG261" i="1"/>
  <c r="MG266" i="1"/>
  <c r="MG267" i="1"/>
  <c r="MG270" i="1"/>
  <c r="MG272" i="1"/>
  <c r="MG274" i="1"/>
  <c r="MG279" i="1"/>
  <c r="MG280" i="1"/>
  <c r="MG281" i="1"/>
  <c r="MG284" i="1"/>
  <c r="MG287" i="1"/>
  <c r="MG289" i="1"/>
  <c r="MG290" i="1"/>
  <c r="MG296" i="1"/>
  <c r="MG300" i="1"/>
  <c r="MG350" i="1"/>
  <c r="MG18" i="1"/>
  <c r="MF19" i="1"/>
  <c r="MF20" i="1"/>
  <c r="MF21" i="1"/>
  <c r="MF22" i="1"/>
  <c r="MF26" i="1"/>
  <c r="MF27" i="1"/>
  <c r="MF29" i="1"/>
  <c r="MF31" i="1"/>
  <c r="MF32" i="1"/>
  <c r="MF34" i="1"/>
  <c r="MF35" i="1"/>
  <c r="MF37" i="1"/>
  <c r="MF38" i="1"/>
  <c r="MF39" i="1"/>
  <c r="MF43" i="1"/>
  <c r="MF63" i="1"/>
  <c r="MF64" i="1"/>
  <c r="MF67" i="1"/>
  <c r="MF68" i="1"/>
  <c r="MF69" i="1"/>
  <c r="MF71" i="1"/>
  <c r="MF72" i="1"/>
  <c r="MF73" i="1"/>
  <c r="MF75" i="1"/>
  <c r="MF76" i="1"/>
  <c r="MF78" i="1"/>
  <c r="MF81" i="1"/>
  <c r="MF82" i="1"/>
  <c r="MF83" i="1"/>
  <c r="MF84" i="1"/>
  <c r="MF86" i="1"/>
  <c r="MF89" i="1"/>
  <c r="MF92" i="1"/>
  <c r="MF94" i="1"/>
  <c r="MF96" i="1"/>
  <c r="MF97" i="1"/>
  <c r="MF98" i="1"/>
  <c r="MF108" i="1"/>
  <c r="MF109" i="1"/>
  <c r="MF110" i="1"/>
  <c r="MF111" i="1"/>
  <c r="MF112" i="1"/>
  <c r="MF113" i="1"/>
  <c r="MF114" i="1"/>
  <c r="MF115" i="1"/>
  <c r="MF116" i="1"/>
  <c r="MF118" i="1"/>
  <c r="MF121" i="1"/>
  <c r="MF125" i="1"/>
  <c r="MF126" i="1"/>
  <c r="MF127" i="1"/>
  <c r="MF128" i="1"/>
  <c r="MF129" i="1"/>
  <c r="MF130" i="1"/>
  <c r="MF131" i="1"/>
  <c r="MF132" i="1"/>
  <c r="MF133" i="1"/>
  <c r="MF134" i="1"/>
  <c r="MF135" i="1"/>
  <c r="MF136" i="1"/>
  <c r="MF140" i="1"/>
  <c r="MF142" i="1"/>
  <c r="MF148" i="1"/>
  <c r="MF150" i="1"/>
  <c r="MF153" i="1"/>
  <c r="MF155" i="1"/>
  <c r="MF197" i="1"/>
  <c r="MF198" i="1"/>
  <c r="MF209" i="1"/>
  <c r="MF210" i="1"/>
  <c r="MF214" i="1"/>
  <c r="MF216" i="1"/>
  <c r="MF223" i="1"/>
  <c r="MF225" i="1"/>
  <c r="MF226" i="1"/>
  <c r="MF228" i="1"/>
  <c r="MF230" i="1"/>
  <c r="MF234" i="1"/>
  <c r="MF235" i="1"/>
  <c r="MF236" i="1"/>
  <c r="MF238" i="1"/>
  <c r="MF243" i="1"/>
  <c r="MF246" i="1"/>
  <c r="MF247" i="1"/>
  <c r="MF248" i="1"/>
  <c r="MF250" i="1"/>
  <c r="MF251" i="1"/>
  <c r="MF252" i="1"/>
  <c r="MF253" i="1"/>
  <c r="MF255" i="1"/>
  <c r="MF257" i="1"/>
  <c r="MF258" i="1"/>
  <c r="MF259" i="1"/>
  <c r="MF262" i="1"/>
  <c r="MF263" i="1"/>
  <c r="MF264" i="1"/>
  <c r="MF265" i="1"/>
  <c r="MF268" i="1"/>
  <c r="MF269" i="1"/>
  <c r="MF271" i="1"/>
  <c r="MF273" i="1"/>
  <c r="MF275" i="1"/>
  <c r="MF276" i="1"/>
  <c r="MF277" i="1"/>
  <c r="MF278" i="1"/>
  <c r="MF282" i="1"/>
  <c r="MF283" i="1"/>
  <c r="MF285" i="1"/>
  <c r="MF286" i="1"/>
  <c r="MF288" i="1"/>
  <c r="MF291" i="1"/>
  <c r="MF292" i="1"/>
  <c r="MF293" i="1"/>
  <c r="MF294" i="1"/>
  <c r="MF295" i="1"/>
  <c r="MF297" i="1"/>
  <c r="MF298" i="1"/>
  <c r="MF299" i="1"/>
  <c r="MF301" i="1"/>
  <c r="MF302" i="1"/>
  <c r="MF306" i="1"/>
  <c r="MF349" i="1"/>
  <c r="MF15" i="1"/>
  <c r="MF16" i="1"/>
  <c r="MF17" i="1"/>
  <c r="MF23" i="1"/>
  <c r="MF25" i="1"/>
  <c r="MF28" i="1"/>
  <c r="MF30" i="1"/>
  <c r="MF33" i="1"/>
  <c r="MF36" i="1"/>
  <c r="MF40" i="1"/>
  <c r="MF41" i="1"/>
  <c r="MF42" i="1"/>
  <c r="MF44" i="1"/>
  <c r="MF65" i="1"/>
  <c r="MF66" i="1"/>
  <c r="MF70" i="1"/>
  <c r="MF74" i="1"/>
  <c r="MF77" i="1"/>
  <c r="MF79" i="1"/>
  <c r="MF80" i="1"/>
  <c r="MF85" i="1"/>
  <c r="MF87" i="1"/>
  <c r="MF88" i="1"/>
  <c r="MF90" i="1"/>
  <c r="MF91" i="1"/>
  <c r="MF93" i="1"/>
  <c r="MF95" i="1"/>
  <c r="MF99" i="1"/>
  <c r="MF100" i="1"/>
  <c r="MF101" i="1"/>
  <c r="MF102" i="1"/>
  <c r="MF103" i="1"/>
  <c r="MF104" i="1"/>
  <c r="MF105" i="1"/>
  <c r="MF106" i="1"/>
  <c r="MF107" i="1"/>
  <c r="MF117" i="1"/>
  <c r="MF119" i="1"/>
  <c r="MF120" i="1"/>
  <c r="MF122" i="1"/>
  <c r="MF123" i="1"/>
  <c r="MF124" i="1"/>
  <c r="MF137" i="1"/>
  <c r="MF138" i="1"/>
  <c r="MF139" i="1"/>
  <c r="MF141" i="1"/>
  <c r="MF143" i="1"/>
  <c r="MF144" i="1"/>
  <c r="MF145" i="1"/>
  <c r="MF146" i="1"/>
  <c r="MF147" i="1"/>
  <c r="MF149" i="1"/>
  <c r="MF151" i="1"/>
  <c r="MF152" i="1"/>
  <c r="MF154" i="1"/>
  <c r="MF156" i="1"/>
  <c r="MF157" i="1"/>
  <c r="MF196" i="1"/>
  <c r="MF199" i="1"/>
  <c r="MF200" i="1"/>
  <c r="MF201" i="1"/>
  <c r="MF202" i="1"/>
  <c r="MF203" i="1"/>
  <c r="MF204" i="1"/>
  <c r="MF205" i="1"/>
  <c r="MF206" i="1"/>
  <c r="MF207" i="1"/>
  <c r="MF208" i="1"/>
  <c r="MF211" i="1"/>
  <c r="MF212" i="1"/>
  <c r="MF213" i="1"/>
  <c r="MF215" i="1"/>
  <c r="MF217" i="1"/>
  <c r="MF218" i="1"/>
  <c r="MF219" i="1"/>
  <c r="MF220" i="1"/>
  <c r="MF221" i="1"/>
  <c r="MF222" i="1"/>
  <c r="MF224" i="1"/>
  <c r="MF227" i="1"/>
  <c r="MF229" i="1"/>
  <c r="MF231" i="1"/>
  <c r="MF232" i="1"/>
  <c r="MF233" i="1"/>
  <c r="MF237" i="1"/>
  <c r="MF239" i="1"/>
  <c r="MF240" i="1"/>
  <c r="MF241" i="1"/>
  <c r="MF242" i="1"/>
  <c r="MF244" i="1"/>
  <c r="MF245" i="1"/>
  <c r="MF249" i="1"/>
  <c r="MF254" i="1"/>
  <c r="MF256" i="1"/>
  <c r="MF260" i="1"/>
  <c r="MF261" i="1"/>
  <c r="MF266" i="1"/>
  <c r="MF267" i="1"/>
  <c r="MF270" i="1"/>
  <c r="MF272" i="1"/>
  <c r="MF274" i="1"/>
  <c r="MF279" i="1"/>
  <c r="MF280" i="1"/>
  <c r="MF281" i="1"/>
  <c r="MF284" i="1"/>
  <c r="MF287" i="1"/>
  <c r="MF289" i="1"/>
  <c r="MF290" i="1"/>
  <c r="MF296" i="1"/>
  <c r="MF300" i="1"/>
  <c r="MF350" i="1"/>
  <c r="MF18" i="1"/>
  <c r="G339" i="1" l="1"/>
  <c r="G340" i="1"/>
  <c r="G342" i="1"/>
  <c r="G343" i="1"/>
  <c r="G344" i="1"/>
  <c r="G345" i="1"/>
  <c r="G346" i="1"/>
  <c r="G347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6" i="1"/>
  <c r="G337" i="1"/>
  <c r="G311" i="1"/>
  <c r="D23" i="1" l="1"/>
  <c r="D25" i="1"/>
  <c r="D28" i="1"/>
  <c r="D30" i="1"/>
  <c r="D33" i="1"/>
  <c r="D36" i="1"/>
  <c r="D40" i="1"/>
  <c r="D41" i="1"/>
  <c r="D42" i="1"/>
  <c r="D44" i="1"/>
  <c r="D65" i="1"/>
  <c r="D66" i="1"/>
  <c r="D70" i="1"/>
  <c r="D74" i="1"/>
  <c r="D77" i="1"/>
  <c r="D79" i="1"/>
  <c r="D80" i="1"/>
  <c r="D85" i="1"/>
  <c r="D87" i="1"/>
  <c r="D88" i="1"/>
  <c r="D90" i="1"/>
  <c r="D91" i="1"/>
  <c r="D93" i="1"/>
  <c r="D95" i="1"/>
  <c r="D99" i="1"/>
  <c r="D100" i="1"/>
  <c r="D101" i="1"/>
  <c r="D102" i="1"/>
  <c r="D103" i="1"/>
  <c r="D104" i="1"/>
  <c r="D105" i="1"/>
  <c r="D106" i="1"/>
  <c r="D107" i="1"/>
  <c r="D117" i="1"/>
  <c r="D119" i="1"/>
  <c r="D120" i="1"/>
  <c r="D122" i="1"/>
  <c r="D123" i="1"/>
  <c r="D124" i="1"/>
  <c r="D137" i="1"/>
  <c r="D138" i="1"/>
  <c r="D139" i="1"/>
  <c r="D141" i="1"/>
  <c r="D143" i="1"/>
  <c r="D144" i="1"/>
  <c r="D145" i="1"/>
  <c r="D146" i="1"/>
  <c r="D147" i="1"/>
  <c r="D149" i="1"/>
  <c r="D151" i="1"/>
  <c r="D152" i="1"/>
  <c r="D154" i="1"/>
  <c r="D156" i="1"/>
  <c r="D157" i="1"/>
  <c r="D196" i="1"/>
  <c r="D199" i="1"/>
  <c r="D200" i="1"/>
  <c r="D201" i="1"/>
  <c r="D202" i="1"/>
  <c r="D203" i="1"/>
  <c r="D204" i="1"/>
  <c r="D205" i="1"/>
  <c r="D206" i="1"/>
  <c r="D207" i="1"/>
  <c r="D208" i="1"/>
  <c r="D211" i="1"/>
  <c r="D212" i="1"/>
  <c r="D213" i="1"/>
  <c r="D215" i="1"/>
  <c r="D217" i="1"/>
  <c r="D218" i="1"/>
  <c r="D219" i="1"/>
  <c r="D220" i="1"/>
  <c r="D221" i="1"/>
  <c r="D222" i="1"/>
  <c r="D224" i="1"/>
  <c r="D227" i="1"/>
  <c r="D229" i="1"/>
  <c r="D231" i="1"/>
  <c r="D232" i="1"/>
  <c r="D233" i="1"/>
  <c r="D237" i="1"/>
  <c r="D239" i="1"/>
  <c r="D240" i="1"/>
  <c r="D241" i="1"/>
  <c r="D242" i="1"/>
  <c r="D244" i="1"/>
  <c r="D245" i="1"/>
  <c r="D249" i="1"/>
  <c r="D254" i="1"/>
  <c r="D256" i="1"/>
  <c r="D260" i="1"/>
  <c r="D261" i="1"/>
  <c r="D266" i="1"/>
  <c r="D267" i="1"/>
  <c r="D270" i="1"/>
  <c r="D272" i="1"/>
  <c r="D274" i="1"/>
  <c r="D279" i="1"/>
  <c r="D280" i="1"/>
  <c r="D281" i="1"/>
  <c r="D284" i="1"/>
  <c r="D287" i="1"/>
  <c r="D289" i="1"/>
  <c r="D290" i="1"/>
  <c r="D296" i="1"/>
  <c r="D300" i="1"/>
  <c r="D35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2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308" i="1"/>
  <c r="D309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303" i="1"/>
  <c r="D304" i="1"/>
  <c r="D305" i="1"/>
  <c r="D307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19" i="1"/>
  <c r="D20" i="1"/>
  <c r="D21" i="1"/>
  <c r="D22" i="1"/>
  <c r="D26" i="1"/>
  <c r="D27" i="1"/>
  <c r="D29" i="1"/>
  <c r="D31" i="1"/>
  <c r="D32" i="1"/>
  <c r="D34" i="1"/>
  <c r="D35" i="1"/>
  <c r="D37" i="1"/>
  <c r="D38" i="1"/>
  <c r="D39" i="1"/>
  <c r="D43" i="1"/>
  <c r="D63" i="1"/>
  <c r="D64" i="1"/>
  <c r="D67" i="1"/>
  <c r="D68" i="1"/>
  <c r="D69" i="1"/>
  <c r="D71" i="1"/>
  <c r="D72" i="1"/>
  <c r="D73" i="1"/>
  <c r="D75" i="1"/>
  <c r="D76" i="1"/>
  <c r="D78" i="1"/>
  <c r="D81" i="1"/>
  <c r="D82" i="1"/>
  <c r="D83" i="1"/>
  <c r="D84" i="1"/>
  <c r="D86" i="1"/>
  <c r="D89" i="1"/>
  <c r="D92" i="1"/>
  <c r="D94" i="1"/>
  <c r="D96" i="1"/>
  <c r="D97" i="1"/>
  <c r="D98" i="1"/>
  <c r="D108" i="1"/>
  <c r="D109" i="1"/>
  <c r="D110" i="1"/>
  <c r="D111" i="1"/>
  <c r="D112" i="1"/>
  <c r="D113" i="1"/>
  <c r="D114" i="1"/>
  <c r="D115" i="1"/>
  <c r="D116" i="1"/>
  <c r="D118" i="1"/>
  <c r="D121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40" i="1"/>
  <c r="D142" i="1"/>
  <c r="D148" i="1"/>
  <c r="D150" i="1"/>
  <c r="D153" i="1"/>
  <c r="D155" i="1"/>
  <c r="D197" i="1"/>
  <c r="D198" i="1"/>
  <c r="D209" i="1"/>
  <c r="D210" i="1"/>
  <c r="D214" i="1"/>
  <c r="D216" i="1"/>
  <c r="D223" i="1"/>
  <c r="D225" i="1"/>
  <c r="D226" i="1"/>
  <c r="D228" i="1"/>
  <c r="D230" i="1"/>
  <c r="D234" i="1"/>
  <c r="D235" i="1"/>
  <c r="D236" i="1"/>
  <c r="D238" i="1"/>
  <c r="D243" i="1"/>
  <c r="D246" i="1"/>
  <c r="D247" i="1"/>
  <c r="D248" i="1"/>
  <c r="D250" i="1"/>
  <c r="D251" i="1"/>
  <c r="D252" i="1"/>
  <c r="D253" i="1"/>
  <c r="D255" i="1"/>
  <c r="D257" i="1"/>
  <c r="D258" i="1"/>
  <c r="D259" i="1"/>
  <c r="D262" i="1"/>
  <c r="D263" i="1"/>
  <c r="D264" i="1"/>
  <c r="D265" i="1"/>
  <c r="D268" i="1"/>
  <c r="D269" i="1"/>
  <c r="D271" i="1"/>
  <c r="D273" i="1"/>
  <c r="D275" i="1"/>
  <c r="D276" i="1"/>
  <c r="D277" i="1"/>
  <c r="D278" i="1"/>
  <c r="D282" i="1"/>
  <c r="D283" i="1"/>
  <c r="D285" i="1"/>
  <c r="D286" i="1"/>
  <c r="D288" i="1"/>
  <c r="D291" i="1"/>
  <c r="D292" i="1"/>
  <c r="D293" i="1"/>
  <c r="D294" i="1"/>
  <c r="D295" i="1"/>
  <c r="D297" i="1"/>
  <c r="D298" i="1"/>
  <c r="D299" i="1"/>
  <c r="D301" i="1"/>
  <c r="D302" i="1"/>
  <c r="D306" i="1"/>
  <c r="D349" i="1"/>
  <c r="D15" i="1"/>
  <c r="D16" i="1"/>
  <c r="D17" i="1"/>
  <c r="D18" i="1"/>
  <c r="M338" i="1"/>
  <c r="M339" i="1"/>
  <c r="M340" i="1"/>
  <c r="M341" i="1"/>
  <c r="M342" i="1"/>
  <c r="M343" i="1"/>
  <c r="M344" i="1"/>
  <c r="M345" i="1"/>
  <c r="M346" i="1"/>
  <c r="M347" i="1"/>
  <c r="M348" i="1"/>
  <c r="M337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Q310" i="1"/>
  <c r="Q311" i="1"/>
  <c r="P310" i="1"/>
  <c r="P311" i="1"/>
  <c r="AC21" i="1"/>
  <c r="AD21" i="1"/>
  <c r="AC22" i="1"/>
  <c r="AD22" i="1"/>
  <c r="AC26" i="1"/>
  <c r="AD26" i="1"/>
  <c r="AC27" i="1"/>
  <c r="AD27" i="1"/>
  <c r="AC29" i="1"/>
  <c r="AD29" i="1"/>
  <c r="AC31" i="1"/>
  <c r="AD31" i="1"/>
  <c r="AC32" i="1"/>
  <c r="AD32" i="1"/>
  <c r="AC34" i="1"/>
  <c r="AD34" i="1"/>
  <c r="AC35" i="1"/>
  <c r="AD35" i="1"/>
  <c r="AC37" i="1"/>
  <c r="AD37" i="1"/>
  <c r="AF37" i="1" s="1"/>
  <c r="AG37" i="1" s="1"/>
  <c r="AC38" i="1"/>
  <c r="AD38" i="1"/>
  <c r="AC39" i="1"/>
  <c r="AD39" i="1"/>
  <c r="AC43" i="1"/>
  <c r="AD43" i="1"/>
  <c r="AC63" i="1"/>
  <c r="AD63" i="1"/>
  <c r="AC64" i="1"/>
  <c r="AD64" i="1"/>
  <c r="AC67" i="1"/>
  <c r="AD67" i="1"/>
  <c r="AC68" i="1"/>
  <c r="AD68" i="1"/>
  <c r="AC69" i="1"/>
  <c r="AD69" i="1"/>
  <c r="AC71" i="1"/>
  <c r="AD71" i="1"/>
  <c r="AC72" i="1"/>
  <c r="AD72" i="1"/>
  <c r="AC73" i="1"/>
  <c r="AD73" i="1"/>
  <c r="AC75" i="1"/>
  <c r="AD75" i="1"/>
  <c r="AF75" i="1" s="1"/>
  <c r="AG75" i="1" s="1"/>
  <c r="AC76" i="1"/>
  <c r="AD76" i="1"/>
  <c r="AC78" i="1"/>
  <c r="AD78" i="1"/>
  <c r="AC81" i="1"/>
  <c r="AD81" i="1"/>
  <c r="AC82" i="1"/>
  <c r="AD82" i="1"/>
  <c r="AC83" i="1"/>
  <c r="AD83" i="1"/>
  <c r="AC84" i="1"/>
  <c r="AD84" i="1"/>
  <c r="AC86" i="1"/>
  <c r="AD86" i="1"/>
  <c r="AC89" i="1"/>
  <c r="AD89" i="1"/>
  <c r="AC92" i="1"/>
  <c r="AD92" i="1"/>
  <c r="AC94" i="1"/>
  <c r="AD94" i="1"/>
  <c r="AC96" i="1"/>
  <c r="AD96" i="1"/>
  <c r="AC97" i="1"/>
  <c r="AD97" i="1"/>
  <c r="AF97" i="1" s="1"/>
  <c r="AG97" i="1" s="1"/>
  <c r="AC98" i="1"/>
  <c r="AD98" i="1"/>
  <c r="AC108" i="1"/>
  <c r="AD108" i="1"/>
  <c r="AC109" i="1"/>
  <c r="AD109" i="1"/>
  <c r="AC110" i="1"/>
  <c r="AD110" i="1"/>
  <c r="AC111" i="1"/>
  <c r="AD111" i="1"/>
  <c r="AC112" i="1"/>
  <c r="AD112" i="1"/>
  <c r="AC113" i="1"/>
  <c r="AD113" i="1"/>
  <c r="AC114" i="1"/>
  <c r="AD114" i="1"/>
  <c r="AC115" i="1"/>
  <c r="AD115" i="1"/>
  <c r="AC116" i="1"/>
  <c r="AD116" i="1"/>
  <c r="AC118" i="1"/>
  <c r="AD118" i="1"/>
  <c r="AC121" i="1"/>
  <c r="AD121" i="1"/>
  <c r="AC125" i="1"/>
  <c r="AD125" i="1"/>
  <c r="AC126" i="1"/>
  <c r="AD126" i="1"/>
  <c r="AC127" i="1"/>
  <c r="AD127" i="1"/>
  <c r="AC128" i="1"/>
  <c r="AD128" i="1"/>
  <c r="AC129" i="1"/>
  <c r="AD129" i="1"/>
  <c r="AC130" i="1"/>
  <c r="AD130" i="1"/>
  <c r="AC131" i="1"/>
  <c r="AD131" i="1"/>
  <c r="AC132" i="1"/>
  <c r="AD132" i="1"/>
  <c r="AC133" i="1"/>
  <c r="AD133" i="1"/>
  <c r="AC134" i="1"/>
  <c r="AD134" i="1"/>
  <c r="AC135" i="1"/>
  <c r="AD135" i="1"/>
  <c r="AC136" i="1"/>
  <c r="AD136" i="1"/>
  <c r="AE136" i="1" s="1"/>
  <c r="AH136" i="1" s="1"/>
  <c r="AC140" i="1"/>
  <c r="AD140" i="1"/>
  <c r="AC142" i="1"/>
  <c r="AD142" i="1"/>
  <c r="AC148" i="1"/>
  <c r="AD148" i="1"/>
  <c r="AC150" i="1"/>
  <c r="AD150" i="1"/>
  <c r="AC153" i="1"/>
  <c r="AD153" i="1"/>
  <c r="AC155" i="1"/>
  <c r="AD155" i="1"/>
  <c r="AC197" i="1"/>
  <c r="AD197" i="1"/>
  <c r="AC198" i="1"/>
  <c r="AD198" i="1"/>
  <c r="AC209" i="1"/>
  <c r="AD209" i="1"/>
  <c r="AC210" i="1"/>
  <c r="AD210" i="1"/>
  <c r="AC214" i="1"/>
  <c r="AD214" i="1"/>
  <c r="AC216" i="1"/>
  <c r="AD216" i="1"/>
  <c r="AC223" i="1"/>
  <c r="AD223" i="1"/>
  <c r="AC225" i="1"/>
  <c r="AD225" i="1"/>
  <c r="AC226" i="1"/>
  <c r="AD226" i="1"/>
  <c r="AC228" i="1"/>
  <c r="AD228" i="1"/>
  <c r="AC230" i="1"/>
  <c r="AD230" i="1"/>
  <c r="AC234" i="1"/>
  <c r="AD234" i="1"/>
  <c r="AE234" i="1" s="1"/>
  <c r="AH234" i="1" s="1"/>
  <c r="AC235" i="1"/>
  <c r="AD235" i="1"/>
  <c r="AC236" i="1"/>
  <c r="AD236" i="1"/>
  <c r="AC238" i="1"/>
  <c r="AD238" i="1"/>
  <c r="AC243" i="1"/>
  <c r="AD243" i="1"/>
  <c r="AC246" i="1"/>
  <c r="AD246" i="1"/>
  <c r="AC247" i="1"/>
  <c r="AD247" i="1"/>
  <c r="AC248" i="1"/>
  <c r="AD248" i="1"/>
  <c r="AC250" i="1"/>
  <c r="AD250" i="1"/>
  <c r="AC251" i="1"/>
  <c r="AD251" i="1"/>
  <c r="AC252" i="1"/>
  <c r="AD252" i="1"/>
  <c r="AC253" i="1"/>
  <c r="AD253" i="1"/>
  <c r="AC255" i="1"/>
  <c r="AD255" i="1"/>
  <c r="AC257" i="1"/>
  <c r="AD257" i="1"/>
  <c r="AC258" i="1"/>
  <c r="AD258" i="1"/>
  <c r="AC259" i="1"/>
  <c r="AD259" i="1"/>
  <c r="AC262" i="1"/>
  <c r="AD262" i="1"/>
  <c r="AC263" i="1"/>
  <c r="AD263" i="1"/>
  <c r="AC264" i="1"/>
  <c r="AD264" i="1"/>
  <c r="AF264" i="1" s="1"/>
  <c r="AG264" i="1" s="1"/>
  <c r="AC265" i="1"/>
  <c r="AD265" i="1"/>
  <c r="AC268" i="1"/>
  <c r="AD268" i="1"/>
  <c r="AC269" i="1"/>
  <c r="AD269" i="1"/>
  <c r="AC271" i="1"/>
  <c r="AD271" i="1"/>
  <c r="AC273" i="1"/>
  <c r="AD273" i="1"/>
  <c r="AC275" i="1"/>
  <c r="AD275" i="1"/>
  <c r="AC276" i="1"/>
  <c r="AD276" i="1"/>
  <c r="AC277" i="1"/>
  <c r="AD277" i="1"/>
  <c r="AF277" i="1" s="1"/>
  <c r="AG277" i="1" s="1"/>
  <c r="AC278" i="1"/>
  <c r="AD278" i="1"/>
  <c r="AC282" i="1"/>
  <c r="AD282" i="1"/>
  <c r="AC283" i="1"/>
  <c r="AD283" i="1"/>
  <c r="AC285" i="1"/>
  <c r="AD285" i="1"/>
  <c r="AC286" i="1"/>
  <c r="AD286" i="1"/>
  <c r="AC288" i="1"/>
  <c r="AD288" i="1"/>
  <c r="AC291" i="1"/>
  <c r="AD291" i="1"/>
  <c r="AC292" i="1"/>
  <c r="AD292" i="1"/>
  <c r="AC293" i="1"/>
  <c r="AD293" i="1"/>
  <c r="AC294" i="1"/>
  <c r="AD294" i="1"/>
  <c r="AC295" i="1"/>
  <c r="AD295" i="1"/>
  <c r="AC297" i="1"/>
  <c r="AD297" i="1"/>
  <c r="AC298" i="1"/>
  <c r="AD298" i="1"/>
  <c r="AC299" i="1"/>
  <c r="AD299" i="1"/>
  <c r="AC301" i="1"/>
  <c r="AD301" i="1"/>
  <c r="AC302" i="1"/>
  <c r="AD302" i="1"/>
  <c r="AC306" i="1"/>
  <c r="AD306" i="1"/>
  <c r="AC349" i="1"/>
  <c r="AD349" i="1"/>
  <c r="AC15" i="1"/>
  <c r="AD15" i="1"/>
  <c r="AC16" i="1"/>
  <c r="AD16" i="1"/>
  <c r="AC17" i="1"/>
  <c r="AD17" i="1"/>
  <c r="AC23" i="1"/>
  <c r="AD23" i="1"/>
  <c r="AC25" i="1"/>
  <c r="AD25" i="1"/>
  <c r="AC28" i="1"/>
  <c r="AD28" i="1"/>
  <c r="AC30" i="1"/>
  <c r="AD30" i="1"/>
  <c r="AC33" i="1"/>
  <c r="AD33" i="1"/>
  <c r="AC36" i="1"/>
  <c r="AD36" i="1"/>
  <c r="AF36" i="1" s="1"/>
  <c r="AG36" i="1" s="1"/>
  <c r="AC40" i="1"/>
  <c r="AD40" i="1"/>
  <c r="AC41" i="1"/>
  <c r="AD41" i="1"/>
  <c r="AC42" i="1"/>
  <c r="AD42" i="1"/>
  <c r="AC44" i="1"/>
  <c r="AD44" i="1"/>
  <c r="AC65" i="1"/>
  <c r="AD65" i="1"/>
  <c r="AC66" i="1"/>
  <c r="AD66" i="1"/>
  <c r="AC70" i="1"/>
  <c r="AD70" i="1"/>
  <c r="AC74" i="1"/>
  <c r="AD74" i="1"/>
  <c r="AC77" i="1"/>
  <c r="AD77" i="1"/>
  <c r="AC79" i="1"/>
  <c r="AD79" i="1"/>
  <c r="AC80" i="1"/>
  <c r="AD80" i="1"/>
  <c r="AC85" i="1"/>
  <c r="AD85" i="1"/>
  <c r="AC87" i="1"/>
  <c r="AD87" i="1"/>
  <c r="AC88" i="1"/>
  <c r="AD88" i="1"/>
  <c r="AC90" i="1"/>
  <c r="AD90" i="1"/>
  <c r="AC91" i="1"/>
  <c r="AD91" i="1"/>
  <c r="AC93" i="1"/>
  <c r="AD93" i="1"/>
  <c r="AC95" i="1"/>
  <c r="AD95" i="1"/>
  <c r="AC99" i="1"/>
  <c r="AD99" i="1"/>
  <c r="AC100" i="1"/>
  <c r="AD100" i="1"/>
  <c r="AC101" i="1"/>
  <c r="AD101" i="1"/>
  <c r="AC102" i="1"/>
  <c r="AD102" i="1"/>
  <c r="AC103" i="1"/>
  <c r="AD103" i="1"/>
  <c r="AC104" i="1"/>
  <c r="AD104" i="1"/>
  <c r="AC105" i="1"/>
  <c r="AD105" i="1"/>
  <c r="AC106" i="1"/>
  <c r="AD106" i="1"/>
  <c r="AC107" i="1"/>
  <c r="AD107" i="1"/>
  <c r="AC117" i="1"/>
  <c r="AD117" i="1"/>
  <c r="AC119" i="1"/>
  <c r="AD119" i="1"/>
  <c r="AC120" i="1"/>
  <c r="AD120" i="1"/>
  <c r="AC122" i="1"/>
  <c r="AD122" i="1"/>
  <c r="AC123" i="1"/>
  <c r="AD123" i="1"/>
  <c r="AC124" i="1"/>
  <c r="AD124" i="1"/>
  <c r="AC137" i="1"/>
  <c r="AD137" i="1"/>
  <c r="AC138" i="1"/>
  <c r="AD138" i="1"/>
  <c r="AC139" i="1"/>
  <c r="AD139" i="1"/>
  <c r="AC141" i="1"/>
  <c r="AD141" i="1"/>
  <c r="AC143" i="1"/>
  <c r="AD143" i="1"/>
  <c r="AC144" i="1"/>
  <c r="AD144" i="1"/>
  <c r="AC145" i="1"/>
  <c r="AD145" i="1"/>
  <c r="AC146" i="1"/>
  <c r="AD146" i="1"/>
  <c r="AC147" i="1"/>
  <c r="AD147" i="1"/>
  <c r="AC149" i="1"/>
  <c r="AD149" i="1"/>
  <c r="AC151" i="1"/>
  <c r="AD151" i="1"/>
  <c r="AC152" i="1"/>
  <c r="AD152" i="1"/>
  <c r="AC154" i="1"/>
  <c r="AD154" i="1"/>
  <c r="AC156" i="1"/>
  <c r="AD156" i="1"/>
  <c r="AC157" i="1"/>
  <c r="AD157" i="1"/>
  <c r="AC196" i="1"/>
  <c r="AD196" i="1"/>
  <c r="AC199" i="1"/>
  <c r="AD199" i="1"/>
  <c r="AC200" i="1"/>
  <c r="AD200" i="1"/>
  <c r="AC201" i="1"/>
  <c r="AD201" i="1"/>
  <c r="AC202" i="1"/>
  <c r="AD202" i="1"/>
  <c r="AC203" i="1"/>
  <c r="AD203" i="1"/>
  <c r="AC204" i="1"/>
  <c r="AD204" i="1"/>
  <c r="AC205" i="1"/>
  <c r="AD205" i="1"/>
  <c r="AC206" i="1"/>
  <c r="AD206" i="1"/>
  <c r="AC207" i="1"/>
  <c r="AD207" i="1"/>
  <c r="AC208" i="1"/>
  <c r="AD208" i="1"/>
  <c r="AC211" i="1"/>
  <c r="AD211" i="1"/>
  <c r="AC212" i="1"/>
  <c r="AD212" i="1"/>
  <c r="AC213" i="1"/>
  <c r="AD213" i="1"/>
  <c r="AC215" i="1"/>
  <c r="AD215" i="1"/>
  <c r="AC217" i="1"/>
  <c r="AD217" i="1"/>
  <c r="AC218" i="1"/>
  <c r="AD218" i="1"/>
  <c r="AC219" i="1"/>
  <c r="AD219" i="1"/>
  <c r="AC220" i="1"/>
  <c r="AD220" i="1"/>
  <c r="AC221" i="1"/>
  <c r="AD221" i="1"/>
  <c r="AC222" i="1"/>
  <c r="AD222" i="1"/>
  <c r="AC224" i="1"/>
  <c r="AD224" i="1"/>
  <c r="AC227" i="1"/>
  <c r="AD227" i="1"/>
  <c r="AC229" i="1"/>
  <c r="AD229" i="1"/>
  <c r="AC231" i="1"/>
  <c r="AD231" i="1"/>
  <c r="AC232" i="1"/>
  <c r="AD232" i="1"/>
  <c r="AC233" i="1"/>
  <c r="AD233" i="1"/>
  <c r="AC237" i="1"/>
  <c r="AD237" i="1"/>
  <c r="AC239" i="1"/>
  <c r="AD239" i="1"/>
  <c r="AC240" i="1"/>
  <c r="AD240" i="1"/>
  <c r="AC241" i="1"/>
  <c r="AD241" i="1"/>
  <c r="AC242" i="1"/>
  <c r="AD242" i="1"/>
  <c r="AC244" i="1"/>
  <c r="AD244" i="1"/>
  <c r="AC245" i="1"/>
  <c r="AD245" i="1"/>
  <c r="AC249" i="1"/>
  <c r="AD249" i="1"/>
  <c r="AC254" i="1"/>
  <c r="AD254" i="1"/>
  <c r="AC256" i="1"/>
  <c r="AD256" i="1"/>
  <c r="AC260" i="1"/>
  <c r="AD260" i="1"/>
  <c r="AC261" i="1"/>
  <c r="AD261" i="1"/>
  <c r="AC266" i="1"/>
  <c r="AD266" i="1"/>
  <c r="AC267" i="1"/>
  <c r="AD267" i="1"/>
  <c r="AC270" i="1"/>
  <c r="AD270" i="1"/>
  <c r="AC272" i="1"/>
  <c r="AD272" i="1"/>
  <c r="AC274" i="1"/>
  <c r="AD274" i="1"/>
  <c r="AC279" i="1"/>
  <c r="AD279" i="1"/>
  <c r="AC280" i="1"/>
  <c r="AD280" i="1"/>
  <c r="AC281" i="1"/>
  <c r="AD281" i="1"/>
  <c r="AC284" i="1"/>
  <c r="AD284" i="1"/>
  <c r="AC287" i="1"/>
  <c r="AD287" i="1"/>
  <c r="AC289" i="1"/>
  <c r="AD289" i="1"/>
  <c r="AC290" i="1"/>
  <c r="AD290" i="1"/>
  <c r="AC296" i="1"/>
  <c r="AD296" i="1"/>
  <c r="AC300" i="1"/>
  <c r="AD300" i="1"/>
  <c r="AC350" i="1"/>
  <c r="AD350" i="1"/>
  <c r="AC2" i="1"/>
  <c r="AD2" i="1"/>
  <c r="AC3" i="1"/>
  <c r="AD3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24" i="1"/>
  <c r="AD2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158" i="1"/>
  <c r="AD158" i="1"/>
  <c r="AC159" i="1"/>
  <c r="AD159" i="1"/>
  <c r="AC160" i="1"/>
  <c r="AD160" i="1"/>
  <c r="AC161" i="1"/>
  <c r="AD161" i="1"/>
  <c r="AC162" i="1"/>
  <c r="AD162" i="1"/>
  <c r="AC163" i="1"/>
  <c r="AD163" i="1"/>
  <c r="AC164" i="1"/>
  <c r="AD164" i="1"/>
  <c r="AC165" i="1"/>
  <c r="AD165" i="1"/>
  <c r="AC166" i="1"/>
  <c r="AD166" i="1"/>
  <c r="AC167" i="1"/>
  <c r="AD167" i="1"/>
  <c r="AC168" i="1"/>
  <c r="AD168" i="1"/>
  <c r="AC169" i="1"/>
  <c r="AD169" i="1"/>
  <c r="AC170" i="1"/>
  <c r="AD170" i="1"/>
  <c r="AC171" i="1"/>
  <c r="AD171" i="1"/>
  <c r="AC172" i="1"/>
  <c r="AD172" i="1"/>
  <c r="AC173" i="1"/>
  <c r="AD173" i="1"/>
  <c r="AC174" i="1"/>
  <c r="AD174" i="1"/>
  <c r="AC175" i="1"/>
  <c r="AD175" i="1"/>
  <c r="AC176" i="1"/>
  <c r="AD176" i="1"/>
  <c r="AC177" i="1"/>
  <c r="AD177" i="1"/>
  <c r="AC178" i="1"/>
  <c r="AD178" i="1"/>
  <c r="AC179" i="1"/>
  <c r="AD179" i="1"/>
  <c r="AC180" i="1"/>
  <c r="AD180" i="1"/>
  <c r="AC181" i="1"/>
  <c r="AD181" i="1"/>
  <c r="AC308" i="1"/>
  <c r="AD308" i="1"/>
  <c r="AC309" i="1"/>
  <c r="AD309" i="1"/>
  <c r="AC182" i="1"/>
  <c r="AD182" i="1"/>
  <c r="AC183" i="1"/>
  <c r="AD183" i="1"/>
  <c r="AC184" i="1"/>
  <c r="AD184" i="1"/>
  <c r="AC185" i="1"/>
  <c r="AD185" i="1"/>
  <c r="AC186" i="1"/>
  <c r="AD186" i="1"/>
  <c r="AC187" i="1"/>
  <c r="AD187" i="1"/>
  <c r="AC188" i="1"/>
  <c r="AD188" i="1"/>
  <c r="AC189" i="1"/>
  <c r="AD189" i="1"/>
  <c r="AC190" i="1"/>
  <c r="AD190" i="1"/>
  <c r="AC191" i="1"/>
  <c r="AD191" i="1"/>
  <c r="AC192" i="1"/>
  <c r="AD192" i="1"/>
  <c r="AC193" i="1"/>
  <c r="AD193" i="1"/>
  <c r="AC194" i="1"/>
  <c r="AD194" i="1"/>
  <c r="AC195" i="1"/>
  <c r="AD195" i="1"/>
  <c r="AC303" i="1"/>
  <c r="AD303" i="1"/>
  <c r="AC304" i="1"/>
  <c r="AD304" i="1"/>
  <c r="AC305" i="1"/>
  <c r="AD305" i="1"/>
  <c r="AC307" i="1"/>
  <c r="AD307" i="1"/>
  <c r="AC310" i="1"/>
  <c r="AD310" i="1"/>
  <c r="AC311" i="1"/>
  <c r="AD311" i="1"/>
  <c r="AC312" i="1"/>
  <c r="AD312" i="1"/>
  <c r="AC313" i="1"/>
  <c r="AD313" i="1"/>
  <c r="AC314" i="1"/>
  <c r="AD314" i="1"/>
  <c r="AC315" i="1"/>
  <c r="AD315" i="1"/>
  <c r="AC316" i="1"/>
  <c r="AD316" i="1"/>
  <c r="AC317" i="1"/>
  <c r="AD317" i="1"/>
  <c r="AC318" i="1"/>
  <c r="AD318" i="1"/>
  <c r="AC319" i="1"/>
  <c r="AD319" i="1"/>
  <c r="AC320" i="1"/>
  <c r="AD320" i="1"/>
  <c r="AC321" i="1"/>
  <c r="AD321" i="1"/>
  <c r="AC322" i="1"/>
  <c r="AD322" i="1"/>
  <c r="AC323" i="1"/>
  <c r="AD323" i="1"/>
  <c r="AC324" i="1"/>
  <c r="AD324" i="1"/>
  <c r="AC325" i="1"/>
  <c r="AD325" i="1"/>
  <c r="AC326" i="1"/>
  <c r="AD326" i="1"/>
  <c r="AC327" i="1"/>
  <c r="AD327" i="1"/>
  <c r="AC328" i="1"/>
  <c r="AD328" i="1"/>
  <c r="AC329" i="1"/>
  <c r="AD329" i="1"/>
  <c r="AC330" i="1"/>
  <c r="AD330" i="1"/>
  <c r="AC331" i="1"/>
  <c r="AD331" i="1"/>
  <c r="AC332" i="1"/>
  <c r="AD332" i="1"/>
  <c r="AC333" i="1"/>
  <c r="AD333" i="1"/>
  <c r="AC334" i="1"/>
  <c r="AD334" i="1"/>
  <c r="AC335" i="1"/>
  <c r="AD335" i="1"/>
  <c r="AC336" i="1"/>
  <c r="AD336" i="1"/>
  <c r="AC337" i="1"/>
  <c r="AD337" i="1"/>
  <c r="AC338" i="1"/>
  <c r="AD338" i="1"/>
  <c r="AC339" i="1"/>
  <c r="AD339" i="1"/>
  <c r="AC340" i="1"/>
  <c r="AD340" i="1"/>
  <c r="AC341" i="1"/>
  <c r="AD341" i="1"/>
  <c r="AC342" i="1"/>
  <c r="AD342" i="1"/>
  <c r="AC343" i="1"/>
  <c r="AD343" i="1"/>
  <c r="AC344" i="1"/>
  <c r="AD344" i="1"/>
  <c r="AC345" i="1"/>
  <c r="AD345" i="1"/>
  <c r="AC346" i="1"/>
  <c r="AD346" i="1"/>
  <c r="AC347" i="1"/>
  <c r="AD347" i="1"/>
  <c r="AC348" i="1"/>
  <c r="AD348" i="1"/>
  <c r="AC19" i="1"/>
  <c r="AD19" i="1"/>
  <c r="AC20" i="1"/>
  <c r="AD20" i="1"/>
  <c r="AD18" i="1"/>
  <c r="AC18" i="1"/>
  <c r="AF82" i="1" l="1"/>
  <c r="AG82" i="1" s="1"/>
  <c r="AF72" i="1"/>
  <c r="AG72" i="1" s="1"/>
  <c r="AF91" i="1"/>
  <c r="AG91" i="1" s="1"/>
  <c r="AF74" i="1"/>
  <c r="AG74" i="1" s="1"/>
  <c r="AF41" i="1"/>
  <c r="AG41" i="1" s="1"/>
  <c r="AF27" i="1"/>
  <c r="AG27" i="1" s="1"/>
  <c r="AF66" i="1"/>
  <c r="AG66" i="1" s="1"/>
  <c r="AF334" i="1"/>
  <c r="AG334" i="1" s="1"/>
  <c r="AE156" i="1"/>
  <c r="AH156" i="1" s="1"/>
  <c r="AE146" i="1"/>
  <c r="AH146" i="1" s="1"/>
  <c r="AE138" i="1"/>
  <c r="AH138" i="1" s="1"/>
  <c r="AE93" i="1"/>
  <c r="AH93" i="1" s="1"/>
  <c r="AF135" i="1"/>
  <c r="AG135" i="1" s="1"/>
  <c r="AF22" i="1"/>
  <c r="AG22" i="1" s="1"/>
  <c r="AF243" i="1"/>
  <c r="AG243" i="1" s="1"/>
  <c r="AE20" i="1"/>
  <c r="AH20" i="1" s="1"/>
  <c r="AE332" i="1"/>
  <c r="AH332" i="1" s="1"/>
  <c r="AE152" i="1"/>
  <c r="AH152" i="1" s="1"/>
  <c r="AE144" i="1"/>
  <c r="AH144" i="1" s="1"/>
  <c r="AF124" i="1"/>
  <c r="AG124" i="1" s="1"/>
  <c r="AF127" i="1"/>
  <c r="AG127" i="1" s="1"/>
  <c r="AF225" i="1"/>
  <c r="AG225" i="1" s="1"/>
  <c r="AE142" i="1"/>
  <c r="AH142" i="1" s="1"/>
  <c r="AF285" i="1"/>
  <c r="AG285" i="1" s="1"/>
  <c r="AF44" i="1"/>
  <c r="AG44" i="1" s="1"/>
  <c r="AF271" i="1"/>
  <c r="AG271" i="1" s="1"/>
  <c r="AF262" i="1"/>
  <c r="AG262" i="1" s="1"/>
  <c r="AE228" i="1"/>
  <c r="AH228" i="1" s="1"/>
  <c r="AE210" i="1"/>
  <c r="AH210" i="1" s="1"/>
  <c r="AE150" i="1"/>
  <c r="AH150" i="1" s="1"/>
  <c r="AE251" i="1"/>
  <c r="AH251" i="1" s="1"/>
  <c r="AF133" i="1"/>
  <c r="AG133" i="1" s="1"/>
  <c r="AF88" i="1"/>
  <c r="AG88" i="1" s="1"/>
  <c r="AF28" i="1"/>
  <c r="AG28" i="1" s="1"/>
  <c r="AF297" i="1"/>
  <c r="AG297" i="1" s="1"/>
  <c r="AF288" i="1"/>
  <c r="AG288" i="1" s="1"/>
  <c r="AE330" i="1"/>
  <c r="AH330" i="1" s="1"/>
  <c r="AE196" i="1"/>
  <c r="AH196" i="1" s="1"/>
  <c r="AE149" i="1"/>
  <c r="AH149" i="1" s="1"/>
  <c r="AE141" i="1"/>
  <c r="AH141" i="1" s="1"/>
  <c r="AE105" i="1"/>
  <c r="AH105" i="1" s="1"/>
  <c r="AF258" i="1"/>
  <c r="AG258" i="1" s="1"/>
  <c r="AF89" i="1"/>
  <c r="AG89" i="1" s="1"/>
  <c r="AF69" i="1"/>
  <c r="AG69" i="1" s="1"/>
  <c r="AF31" i="1"/>
  <c r="AG31" i="1" s="1"/>
  <c r="AF85" i="1"/>
  <c r="AG85" i="1" s="1"/>
  <c r="AF23" i="1"/>
  <c r="AG23" i="1" s="1"/>
  <c r="AF302" i="1"/>
  <c r="AG302" i="1" s="1"/>
  <c r="AF235" i="1"/>
  <c r="AG235" i="1" s="1"/>
  <c r="AF125" i="1"/>
  <c r="AG125" i="1" s="1"/>
  <c r="AF130" i="1"/>
  <c r="AG130" i="1" s="1"/>
  <c r="AE246" i="1"/>
  <c r="AH246" i="1" s="1"/>
  <c r="AE129" i="1"/>
  <c r="AH129" i="1" s="1"/>
  <c r="AF79" i="1"/>
  <c r="AG79" i="1" s="1"/>
  <c r="AF16" i="1"/>
  <c r="AG16" i="1" s="1"/>
  <c r="AF299" i="1"/>
  <c r="AG299" i="1" s="1"/>
  <c r="AF292" i="1"/>
  <c r="AG292" i="1" s="1"/>
  <c r="AE118" i="1"/>
  <c r="AH118" i="1" s="1"/>
  <c r="AE130" i="1"/>
  <c r="AH130" i="1" s="1"/>
  <c r="AE77" i="1"/>
  <c r="AH77" i="1" s="1"/>
  <c r="AE298" i="1"/>
  <c r="AH298" i="1" s="1"/>
  <c r="AE286" i="1"/>
  <c r="AH286" i="1" s="1"/>
  <c r="AE250" i="1"/>
  <c r="AH250" i="1" s="1"/>
  <c r="AF247" i="1"/>
  <c r="AG247" i="1" s="1"/>
  <c r="AE243" i="1"/>
  <c r="AH243" i="1" s="1"/>
  <c r="AE230" i="1"/>
  <c r="AH230" i="1" s="1"/>
  <c r="AE226" i="1"/>
  <c r="AH226" i="1" s="1"/>
  <c r="AF214" i="1"/>
  <c r="AG214" i="1" s="1"/>
  <c r="AE209" i="1"/>
  <c r="AH209" i="1" s="1"/>
  <c r="AE148" i="1"/>
  <c r="AH148" i="1" s="1"/>
  <c r="AE140" i="1"/>
  <c r="AH140" i="1" s="1"/>
  <c r="AE128" i="1"/>
  <c r="AH128" i="1" s="1"/>
  <c r="AE337" i="1"/>
  <c r="AH337" i="1" s="1"/>
  <c r="AE333" i="1"/>
  <c r="AH333" i="1" s="1"/>
  <c r="AE331" i="1"/>
  <c r="AH331" i="1" s="1"/>
  <c r="AE329" i="1"/>
  <c r="AH329" i="1" s="1"/>
  <c r="AE237" i="1"/>
  <c r="AH237" i="1" s="1"/>
  <c r="AE232" i="1"/>
  <c r="AH232" i="1" s="1"/>
  <c r="AE229" i="1"/>
  <c r="AH229" i="1" s="1"/>
  <c r="AE224" i="1"/>
  <c r="AH224" i="1" s="1"/>
  <c r="AE221" i="1"/>
  <c r="AH221" i="1" s="1"/>
  <c r="AE219" i="1"/>
  <c r="AH219" i="1" s="1"/>
  <c r="AE217" i="1"/>
  <c r="AH217" i="1" s="1"/>
  <c r="AE213" i="1"/>
  <c r="AH213" i="1" s="1"/>
  <c r="AE211" i="1"/>
  <c r="AH211" i="1" s="1"/>
  <c r="AE207" i="1"/>
  <c r="AH207" i="1" s="1"/>
  <c r="AE205" i="1"/>
  <c r="AH205" i="1" s="1"/>
  <c r="AE203" i="1"/>
  <c r="AH203" i="1" s="1"/>
  <c r="AE201" i="1"/>
  <c r="AH201" i="1" s="1"/>
  <c r="AF117" i="1"/>
  <c r="AG117" i="1" s="1"/>
  <c r="AF106" i="1"/>
  <c r="AG106" i="1" s="1"/>
  <c r="AF104" i="1"/>
  <c r="AG104" i="1" s="1"/>
  <c r="AF102" i="1"/>
  <c r="AG102" i="1" s="1"/>
  <c r="AF100" i="1"/>
  <c r="AG100" i="1" s="1"/>
  <c r="AF95" i="1"/>
  <c r="AG95" i="1" s="1"/>
  <c r="AE40" i="1"/>
  <c r="AH40" i="1" s="1"/>
  <c r="AE259" i="1"/>
  <c r="AH259" i="1" s="1"/>
  <c r="AE236" i="1"/>
  <c r="AH236" i="1" s="1"/>
  <c r="AE131" i="1"/>
  <c r="AH131" i="1" s="1"/>
  <c r="AE116" i="1"/>
  <c r="AH116" i="1" s="1"/>
  <c r="AF114" i="1"/>
  <c r="AG114" i="1" s="1"/>
  <c r="AF110" i="1"/>
  <c r="AG110" i="1" s="1"/>
  <c r="AF108" i="1"/>
  <c r="AG108" i="1" s="1"/>
  <c r="AE21" i="1"/>
  <c r="AH21" i="1" s="1"/>
  <c r="AF336" i="1"/>
  <c r="AG336" i="1" s="1"/>
  <c r="AE328" i="1"/>
  <c r="AH328" i="1" s="1"/>
  <c r="AE327" i="1"/>
  <c r="AH327" i="1" s="1"/>
  <c r="AE326" i="1"/>
  <c r="AH326" i="1" s="1"/>
  <c r="AE325" i="1"/>
  <c r="AH325" i="1" s="1"/>
  <c r="AE324" i="1"/>
  <c r="AH324" i="1" s="1"/>
  <c r="AE323" i="1"/>
  <c r="AH323" i="1" s="1"/>
  <c r="AE322" i="1"/>
  <c r="AH322" i="1" s="1"/>
  <c r="AE321" i="1"/>
  <c r="AH321" i="1" s="1"/>
  <c r="AE320" i="1"/>
  <c r="AH320" i="1" s="1"/>
  <c r="AE319" i="1"/>
  <c r="AH319" i="1" s="1"/>
  <c r="AE318" i="1"/>
  <c r="AH318" i="1" s="1"/>
  <c r="AE317" i="1"/>
  <c r="AH317" i="1" s="1"/>
  <c r="AE316" i="1"/>
  <c r="AH316" i="1" s="1"/>
  <c r="AE315" i="1"/>
  <c r="AH315" i="1" s="1"/>
  <c r="AE314" i="1"/>
  <c r="AH314" i="1" s="1"/>
  <c r="AE313" i="1"/>
  <c r="AH313" i="1" s="1"/>
  <c r="AE312" i="1"/>
  <c r="AH312" i="1" s="1"/>
  <c r="AE311" i="1"/>
  <c r="AH311" i="1" s="1"/>
  <c r="AE60" i="1"/>
  <c r="AH60" i="1" s="1"/>
  <c r="AE59" i="1"/>
  <c r="AH59" i="1" s="1"/>
  <c r="AE58" i="1"/>
  <c r="AH58" i="1" s="1"/>
  <c r="AE57" i="1"/>
  <c r="AH57" i="1" s="1"/>
  <c r="AE55" i="1"/>
  <c r="AH55" i="1" s="1"/>
  <c r="AE54" i="1"/>
  <c r="AH54" i="1" s="1"/>
  <c r="AE53" i="1"/>
  <c r="AH53" i="1" s="1"/>
  <c r="AE52" i="1"/>
  <c r="AH52" i="1" s="1"/>
  <c r="AE51" i="1"/>
  <c r="AH51" i="1" s="1"/>
  <c r="AE50" i="1"/>
  <c r="AH50" i="1" s="1"/>
  <c r="AE49" i="1"/>
  <c r="AH49" i="1" s="1"/>
  <c r="AE48" i="1"/>
  <c r="AH48" i="1" s="1"/>
  <c r="AE47" i="1"/>
  <c r="AH47" i="1" s="1"/>
  <c r="AE46" i="1"/>
  <c r="AH46" i="1" s="1"/>
  <c r="AE45" i="1"/>
  <c r="AH45" i="1" s="1"/>
  <c r="AE24" i="1"/>
  <c r="AH24" i="1" s="1"/>
  <c r="AE14" i="1"/>
  <c r="AH14" i="1" s="1"/>
  <c r="AE13" i="1"/>
  <c r="AH13" i="1" s="1"/>
  <c r="AE12" i="1"/>
  <c r="AH12" i="1" s="1"/>
  <c r="AE11" i="1"/>
  <c r="AH11" i="1" s="1"/>
  <c r="AE10" i="1"/>
  <c r="AH10" i="1" s="1"/>
  <c r="AE9" i="1"/>
  <c r="AH9" i="1" s="1"/>
  <c r="AE8" i="1"/>
  <c r="AH8" i="1" s="1"/>
  <c r="AE7" i="1"/>
  <c r="AH7" i="1" s="1"/>
  <c r="AE6" i="1"/>
  <c r="AH6" i="1" s="1"/>
  <c r="AE5" i="1"/>
  <c r="AH5" i="1" s="1"/>
  <c r="AE4" i="1"/>
  <c r="AH4" i="1" s="1"/>
  <c r="AE3" i="1"/>
  <c r="AH3" i="1" s="1"/>
  <c r="AE2" i="1"/>
  <c r="AH2" i="1" s="1"/>
  <c r="AE350" i="1"/>
  <c r="AH350" i="1" s="1"/>
  <c r="AE300" i="1"/>
  <c r="AH300" i="1" s="1"/>
  <c r="AE296" i="1"/>
  <c r="AH296" i="1" s="1"/>
  <c r="AE290" i="1"/>
  <c r="AH290" i="1" s="1"/>
  <c r="AE289" i="1"/>
  <c r="AH289" i="1" s="1"/>
  <c r="AE287" i="1"/>
  <c r="AH287" i="1" s="1"/>
  <c r="AE284" i="1"/>
  <c r="AH284" i="1" s="1"/>
  <c r="AE281" i="1"/>
  <c r="AH281" i="1" s="1"/>
  <c r="AE280" i="1"/>
  <c r="AH280" i="1" s="1"/>
  <c r="AE279" i="1"/>
  <c r="AH279" i="1" s="1"/>
  <c r="AE274" i="1"/>
  <c r="AH274" i="1" s="1"/>
  <c r="AE272" i="1"/>
  <c r="AH272" i="1" s="1"/>
  <c r="AE270" i="1"/>
  <c r="AH270" i="1" s="1"/>
  <c r="AE266" i="1"/>
  <c r="AH266" i="1" s="1"/>
  <c r="AE260" i="1"/>
  <c r="AH260" i="1" s="1"/>
  <c r="AE254" i="1"/>
  <c r="AH254" i="1" s="1"/>
  <c r="AE245" i="1"/>
  <c r="AH245" i="1" s="1"/>
  <c r="AE242" i="1"/>
  <c r="AH242" i="1" s="1"/>
  <c r="AE240" i="1"/>
  <c r="AH240" i="1" s="1"/>
  <c r="AE119" i="1"/>
  <c r="AH119" i="1" s="1"/>
  <c r="AE101" i="1"/>
  <c r="AH101" i="1" s="1"/>
  <c r="AE87" i="1"/>
  <c r="AH87" i="1" s="1"/>
  <c r="AE65" i="1"/>
  <c r="AH65" i="1" s="1"/>
  <c r="AE223" i="1"/>
  <c r="AH223" i="1" s="1"/>
  <c r="AE216" i="1"/>
  <c r="AH216" i="1" s="1"/>
  <c r="AF84" i="1"/>
  <c r="AG84" i="1" s="1"/>
  <c r="AF63" i="1"/>
  <c r="AG63" i="1" s="1"/>
  <c r="AF39" i="1"/>
  <c r="AG39" i="1" s="1"/>
  <c r="AF275" i="1"/>
  <c r="AG275" i="1" s="1"/>
  <c r="AE273" i="1"/>
  <c r="AH273" i="1" s="1"/>
  <c r="AE248" i="1"/>
  <c r="AH248" i="1" s="1"/>
  <c r="AE197" i="1"/>
  <c r="AH197" i="1" s="1"/>
  <c r="AE153" i="1"/>
  <c r="AH153" i="1" s="1"/>
  <c r="AF134" i="1"/>
  <c r="AG134" i="1" s="1"/>
  <c r="AF126" i="1"/>
  <c r="AG126" i="1" s="1"/>
  <c r="AE267" i="1"/>
  <c r="AH267" i="1" s="1"/>
  <c r="AE261" i="1"/>
  <c r="AH261" i="1" s="1"/>
  <c r="AE256" i="1"/>
  <c r="AH256" i="1" s="1"/>
  <c r="AE249" i="1"/>
  <c r="AH249" i="1" s="1"/>
  <c r="AE244" i="1"/>
  <c r="AH244" i="1" s="1"/>
  <c r="AE241" i="1"/>
  <c r="AH241" i="1" s="1"/>
  <c r="AE239" i="1"/>
  <c r="AH239" i="1" s="1"/>
  <c r="AE233" i="1"/>
  <c r="AH233" i="1" s="1"/>
  <c r="AE231" i="1"/>
  <c r="AH231" i="1" s="1"/>
  <c r="AE227" i="1"/>
  <c r="AH227" i="1" s="1"/>
  <c r="AE222" i="1"/>
  <c r="AH222" i="1" s="1"/>
  <c r="AE220" i="1"/>
  <c r="AH220" i="1" s="1"/>
  <c r="AE218" i="1"/>
  <c r="AH218" i="1" s="1"/>
  <c r="AE215" i="1"/>
  <c r="AH215" i="1" s="1"/>
  <c r="AE212" i="1"/>
  <c r="AH212" i="1" s="1"/>
  <c r="AE208" i="1"/>
  <c r="AH208" i="1" s="1"/>
  <c r="AE206" i="1"/>
  <c r="AH206" i="1" s="1"/>
  <c r="AE204" i="1"/>
  <c r="AH204" i="1" s="1"/>
  <c r="AE202" i="1"/>
  <c r="AH202" i="1" s="1"/>
  <c r="AE200" i="1"/>
  <c r="AH200" i="1" s="1"/>
  <c r="AF18" i="1"/>
  <c r="AG18" i="1" s="1"/>
  <c r="AF20" i="1"/>
  <c r="AG20" i="1" s="1"/>
  <c r="AE335" i="1"/>
  <c r="AH335" i="1" s="1"/>
  <c r="AE199" i="1"/>
  <c r="AH199" i="1" s="1"/>
  <c r="AE157" i="1"/>
  <c r="AH157" i="1" s="1"/>
  <c r="AE154" i="1"/>
  <c r="AH154" i="1" s="1"/>
  <c r="AE151" i="1"/>
  <c r="AH151" i="1" s="1"/>
  <c r="AE147" i="1"/>
  <c r="AH147" i="1" s="1"/>
  <c r="AE145" i="1"/>
  <c r="AH145" i="1" s="1"/>
  <c r="AE143" i="1"/>
  <c r="AH143" i="1" s="1"/>
  <c r="AE139" i="1"/>
  <c r="AH139" i="1" s="1"/>
  <c r="AE137" i="1"/>
  <c r="AH137" i="1" s="1"/>
  <c r="AE107" i="1"/>
  <c r="AH107" i="1" s="1"/>
  <c r="AE103" i="1"/>
  <c r="AH103" i="1" s="1"/>
  <c r="AE99" i="1"/>
  <c r="AH99" i="1" s="1"/>
  <c r="AE90" i="1"/>
  <c r="AH90" i="1" s="1"/>
  <c r="AE80" i="1"/>
  <c r="AH80" i="1" s="1"/>
  <c r="AE70" i="1"/>
  <c r="AH70" i="1" s="1"/>
  <c r="AE42" i="1"/>
  <c r="AH42" i="1" s="1"/>
  <c r="AF33" i="1"/>
  <c r="AG33" i="1" s="1"/>
  <c r="AF349" i="1"/>
  <c r="AG349" i="1" s="1"/>
  <c r="AE306" i="1"/>
  <c r="AH306" i="1" s="1"/>
  <c r="AF294" i="1"/>
  <c r="AG294" i="1" s="1"/>
  <c r="AE293" i="1"/>
  <c r="AH293" i="1" s="1"/>
  <c r="AF282" i="1"/>
  <c r="AG282" i="1" s="1"/>
  <c r="AE278" i="1"/>
  <c r="AH278" i="1" s="1"/>
  <c r="AF268" i="1"/>
  <c r="AG268" i="1" s="1"/>
  <c r="AE265" i="1"/>
  <c r="AH265" i="1" s="1"/>
  <c r="AF255" i="1"/>
  <c r="AG255" i="1" s="1"/>
  <c r="AE253" i="1"/>
  <c r="AH253" i="1" s="1"/>
  <c r="AE252" i="1"/>
  <c r="AH252" i="1" s="1"/>
  <c r="AF251" i="1"/>
  <c r="AG251" i="1" s="1"/>
  <c r="AF246" i="1"/>
  <c r="AG246" i="1" s="1"/>
  <c r="AE238" i="1"/>
  <c r="AH238" i="1" s="1"/>
  <c r="AF236" i="1"/>
  <c r="AG236" i="1" s="1"/>
  <c r="AE235" i="1"/>
  <c r="AH235" i="1" s="1"/>
  <c r="AF234" i="1"/>
  <c r="AG234" i="1" s="1"/>
  <c r="AF210" i="1"/>
  <c r="AG210" i="1" s="1"/>
  <c r="AE198" i="1"/>
  <c r="AH198" i="1" s="1"/>
  <c r="AE155" i="1"/>
  <c r="AH155" i="1" s="1"/>
  <c r="AE132" i="1"/>
  <c r="AH132" i="1" s="1"/>
  <c r="AF131" i="1"/>
  <c r="AG131" i="1" s="1"/>
  <c r="AF129" i="1"/>
  <c r="AG129" i="1" s="1"/>
  <c r="AF128" i="1"/>
  <c r="AG128" i="1" s="1"/>
  <c r="AE121" i="1"/>
  <c r="AH121" i="1" s="1"/>
  <c r="AF118" i="1"/>
  <c r="AG118" i="1" s="1"/>
  <c r="AF112" i="1"/>
  <c r="AG112" i="1" s="1"/>
  <c r="AF94" i="1"/>
  <c r="AG94" i="1" s="1"/>
  <c r="AF78" i="1"/>
  <c r="AG78" i="1" s="1"/>
  <c r="AF67" i="1"/>
  <c r="AG67" i="1" s="1"/>
  <c r="AF34" i="1"/>
  <c r="AG34" i="1" s="1"/>
  <c r="AE19" i="1"/>
  <c r="AH19" i="1" s="1"/>
  <c r="AE348" i="1"/>
  <c r="AH348" i="1" s="1"/>
  <c r="AE347" i="1"/>
  <c r="AH347" i="1" s="1"/>
  <c r="AE346" i="1"/>
  <c r="AH346" i="1" s="1"/>
  <c r="AE345" i="1"/>
  <c r="AH345" i="1" s="1"/>
  <c r="AF344" i="1"/>
  <c r="AG344" i="1" s="1"/>
  <c r="AF343" i="1"/>
  <c r="AG343" i="1" s="1"/>
  <c r="AE342" i="1"/>
  <c r="AH342" i="1" s="1"/>
  <c r="AE341" i="1"/>
  <c r="AH341" i="1" s="1"/>
  <c r="AE340" i="1"/>
  <c r="AH340" i="1" s="1"/>
  <c r="AF339" i="1"/>
  <c r="AG339" i="1" s="1"/>
  <c r="AF338" i="1"/>
  <c r="AG338" i="1" s="1"/>
  <c r="AF337" i="1"/>
  <c r="AG337" i="1" s="1"/>
  <c r="AE336" i="1"/>
  <c r="AH336" i="1" s="1"/>
  <c r="AF335" i="1"/>
  <c r="AG335" i="1" s="1"/>
  <c r="AE334" i="1"/>
  <c r="AH334" i="1" s="1"/>
  <c r="AF333" i="1"/>
  <c r="AG333" i="1" s="1"/>
  <c r="AF284" i="1"/>
  <c r="AG284" i="1" s="1"/>
  <c r="AF281" i="1"/>
  <c r="AG281" i="1" s="1"/>
  <c r="AF280" i="1"/>
  <c r="AG280" i="1" s="1"/>
  <c r="AF279" i="1"/>
  <c r="AG279" i="1" s="1"/>
  <c r="AF274" i="1"/>
  <c r="AG274" i="1" s="1"/>
  <c r="AF272" i="1"/>
  <c r="AG272" i="1" s="1"/>
  <c r="AF270" i="1"/>
  <c r="AG270" i="1" s="1"/>
  <c r="AF267" i="1"/>
  <c r="AG267" i="1" s="1"/>
  <c r="AF266" i="1"/>
  <c r="AG266" i="1" s="1"/>
  <c r="AF261" i="1"/>
  <c r="AG261" i="1" s="1"/>
  <c r="AF260" i="1"/>
  <c r="AG260" i="1" s="1"/>
  <c r="AF256" i="1"/>
  <c r="AG256" i="1" s="1"/>
  <c r="AF254" i="1"/>
  <c r="AG254" i="1" s="1"/>
  <c r="AF249" i="1"/>
  <c r="AG249" i="1" s="1"/>
  <c r="AF245" i="1"/>
  <c r="AG245" i="1" s="1"/>
  <c r="AF244" i="1"/>
  <c r="AG244" i="1" s="1"/>
  <c r="AF242" i="1"/>
  <c r="AG242" i="1" s="1"/>
  <c r="AF241" i="1"/>
  <c r="AG241" i="1" s="1"/>
  <c r="AF240" i="1"/>
  <c r="AG240" i="1" s="1"/>
  <c r="AF239" i="1"/>
  <c r="AG239" i="1" s="1"/>
  <c r="AF237" i="1"/>
  <c r="AG237" i="1" s="1"/>
  <c r="AF233" i="1"/>
  <c r="AG233" i="1" s="1"/>
  <c r="AF232" i="1"/>
  <c r="AG232" i="1" s="1"/>
  <c r="AF231" i="1"/>
  <c r="AG231" i="1" s="1"/>
  <c r="AF229" i="1"/>
  <c r="AG229" i="1" s="1"/>
  <c r="AF227" i="1"/>
  <c r="AG227" i="1" s="1"/>
  <c r="AF224" i="1"/>
  <c r="AG224" i="1" s="1"/>
  <c r="AF222" i="1"/>
  <c r="AG222" i="1" s="1"/>
  <c r="AF221" i="1"/>
  <c r="AG221" i="1" s="1"/>
  <c r="AF220" i="1"/>
  <c r="AG220" i="1" s="1"/>
  <c r="AF219" i="1"/>
  <c r="AG219" i="1" s="1"/>
  <c r="AF218" i="1"/>
  <c r="AG218" i="1" s="1"/>
  <c r="AF217" i="1"/>
  <c r="AG217" i="1" s="1"/>
  <c r="AF215" i="1"/>
  <c r="AG215" i="1" s="1"/>
  <c r="AF213" i="1"/>
  <c r="AG213" i="1" s="1"/>
  <c r="AF212" i="1"/>
  <c r="AG212" i="1" s="1"/>
  <c r="AF211" i="1"/>
  <c r="AG211" i="1" s="1"/>
  <c r="AF208" i="1"/>
  <c r="AG208" i="1" s="1"/>
  <c r="AF207" i="1"/>
  <c r="AG207" i="1" s="1"/>
  <c r="AF206" i="1"/>
  <c r="AG206" i="1" s="1"/>
  <c r="AF205" i="1"/>
  <c r="AG205" i="1" s="1"/>
  <c r="AF204" i="1"/>
  <c r="AG204" i="1" s="1"/>
  <c r="AF203" i="1"/>
  <c r="AG203" i="1" s="1"/>
  <c r="AF202" i="1"/>
  <c r="AG202" i="1" s="1"/>
  <c r="AF201" i="1"/>
  <c r="AG201" i="1" s="1"/>
  <c r="AF200" i="1"/>
  <c r="AG200" i="1" s="1"/>
  <c r="AF199" i="1"/>
  <c r="AG199" i="1" s="1"/>
  <c r="AF196" i="1"/>
  <c r="AG196" i="1" s="1"/>
  <c r="AF157" i="1"/>
  <c r="AG157" i="1" s="1"/>
  <c r="AF156" i="1"/>
  <c r="AG156" i="1" s="1"/>
  <c r="AF154" i="1"/>
  <c r="AG154" i="1" s="1"/>
  <c r="AF152" i="1"/>
  <c r="AG152" i="1" s="1"/>
  <c r="AF151" i="1"/>
  <c r="AG151" i="1" s="1"/>
  <c r="AF149" i="1"/>
  <c r="AG149" i="1" s="1"/>
  <c r="AF147" i="1"/>
  <c r="AG147" i="1" s="1"/>
  <c r="AF146" i="1"/>
  <c r="AG146" i="1" s="1"/>
  <c r="AF145" i="1"/>
  <c r="AG145" i="1" s="1"/>
  <c r="AF144" i="1"/>
  <c r="AG144" i="1" s="1"/>
  <c r="AF143" i="1"/>
  <c r="AG143" i="1" s="1"/>
  <c r="AF141" i="1"/>
  <c r="AG141" i="1" s="1"/>
  <c r="AF139" i="1"/>
  <c r="AG139" i="1" s="1"/>
  <c r="AF138" i="1"/>
  <c r="AG138" i="1" s="1"/>
  <c r="AF137" i="1"/>
  <c r="AG137" i="1" s="1"/>
  <c r="AF230" i="1"/>
  <c r="AG230" i="1" s="1"/>
  <c r="AF226" i="1"/>
  <c r="AG226" i="1" s="1"/>
  <c r="AE225" i="1"/>
  <c r="AH225" i="1" s="1"/>
  <c r="AF223" i="1"/>
  <c r="AG223" i="1" s="1"/>
  <c r="AF216" i="1"/>
  <c r="AG216" i="1" s="1"/>
  <c r="AE214" i="1"/>
  <c r="AH214" i="1" s="1"/>
  <c r="AF209" i="1"/>
  <c r="AG209" i="1" s="1"/>
  <c r="AF198" i="1"/>
  <c r="AG198" i="1" s="1"/>
  <c r="AF197" i="1"/>
  <c r="AG197" i="1" s="1"/>
  <c r="AF155" i="1"/>
  <c r="AG155" i="1" s="1"/>
  <c r="AF153" i="1"/>
  <c r="AG153" i="1" s="1"/>
  <c r="AF148" i="1"/>
  <c r="AG148" i="1" s="1"/>
  <c r="AF136" i="1"/>
  <c r="AG136" i="1" s="1"/>
  <c r="AE135" i="1"/>
  <c r="AH135" i="1" s="1"/>
  <c r="AE134" i="1"/>
  <c r="AH134" i="1" s="1"/>
  <c r="AE133" i="1"/>
  <c r="AH133" i="1" s="1"/>
  <c r="AF132" i="1"/>
  <c r="AG132" i="1" s="1"/>
  <c r="AE124" i="1"/>
  <c r="AH124" i="1" s="1"/>
  <c r="AF119" i="1"/>
  <c r="AG119" i="1" s="1"/>
  <c r="AE117" i="1"/>
  <c r="AH117" i="1" s="1"/>
  <c r="AF107" i="1"/>
  <c r="AG107" i="1" s="1"/>
  <c r="AE106" i="1"/>
  <c r="AH106" i="1" s="1"/>
  <c r="AF105" i="1"/>
  <c r="AG105" i="1" s="1"/>
  <c r="AE104" i="1"/>
  <c r="AH104" i="1" s="1"/>
  <c r="AF103" i="1"/>
  <c r="AG103" i="1" s="1"/>
  <c r="AE102" i="1"/>
  <c r="AH102" i="1" s="1"/>
  <c r="AF101" i="1"/>
  <c r="AG101" i="1" s="1"/>
  <c r="AE100" i="1"/>
  <c r="AH100" i="1" s="1"/>
  <c r="AF99" i="1"/>
  <c r="AG99" i="1" s="1"/>
  <c r="AE95" i="1"/>
  <c r="AH95" i="1" s="1"/>
  <c r="AF93" i="1"/>
  <c r="AG93" i="1" s="1"/>
  <c r="AE91" i="1"/>
  <c r="AH91" i="1" s="1"/>
  <c r="AF90" i="1"/>
  <c r="AG90" i="1" s="1"/>
  <c r="AE88" i="1"/>
  <c r="AH88" i="1" s="1"/>
  <c r="AF87" i="1"/>
  <c r="AG87" i="1" s="1"/>
  <c r="AE85" i="1"/>
  <c r="AH85" i="1" s="1"/>
  <c r="AF80" i="1"/>
  <c r="AG80" i="1" s="1"/>
  <c r="AE79" i="1"/>
  <c r="AH79" i="1" s="1"/>
  <c r="AF77" i="1"/>
  <c r="AG77" i="1" s="1"/>
  <c r="AE74" i="1"/>
  <c r="AH74" i="1" s="1"/>
  <c r="AF70" i="1"/>
  <c r="AG70" i="1" s="1"/>
  <c r="AE66" i="1"/>
  <c r="AH66" i="1" s="1"/>
  <c r="AF65" i="1"/>
  <c r="AG65" i="1" s="1"/>
  <c r="AE44" i="1"/>
  <c r="AH44" i="1" s="1"/>
  <c r="AF42" i="1"/>
  <c r="AG42" i="1" s="1"/>
  <c r="AE41" i="1"/>
  <c r="AH41" i="1" s="1"/>
  <c r="AF40" i="1"/>
  <c r="AG40" i="1" s="1"/>
  <c r="AE36" i="1"/>
  <c r="AH36" i="1" s="1"/>
  <c r="AE15" i="1"/>
  <c r="AH15" i="1" s="1"/>
  <c r="AE301" i="1"/>
  <c r="AH301" i="1" s="1"/>
  <c r="AE295" i="1"/>
  <c r="AH295" i="1" s="1"/>
  <c r="AE291" i="1"/>
  <c r="AH291" i="1" s="1"/>
  <c r="AE283" i="1"/>
  <c r="AH283" i="1" s="1"/>
  <c r="AE276" i="1"/>
  <c r="AH276" i="1" s="1"/>
  <c r="AE269" i="1"/>
  <c r="AH269" i="1" s="1"/>
  <c r="AE263" i="1"/>
  <c r="AH263" i="1" s="1"/>
  <c r="AE257" i="1"/>
  <c r="AH257" i="1" s="1"/>
  <c r="AF252" i="1"/>
  <c r="AG252" i="1" s="1"/>
  <c r="AF250" i="1"/>
  <c r="AG250" i="1" s="1"/>
  <c r="AF248" i="1"/>
  <c r="AG248" i="1" s="1"/>
  <c r="AE247" i="1"/>
  <c r="AH247" i="1" s="1"/>
  <c r="AF238" i="1"/>
  <c r="AG238" i="1" s="1"/>
  <c r="AF228" i="1"/>
  <c r="AG228" i="1" s="1"/>
  <c r="AF150" i="1"/>
  <c r="AG150" i="1" s="1"/>
  <c r="AE127" i="1"/>
  <c r="AH127" i="1" s="1"/>
  <c r="AE126" i="1"/>
  <c r="AH126" i="1" s="1"/>
  <c r="AE125" i="1"/>
  <c r="AH125" i="1" s="1"/>
  <c r="AF121" i="1"/>
  <c r="AG121" i="1" s="1"/>
  <c r="AF116" i="1"/>
  <c r="AG116" i="1" s="1"/>
  <c r="AE18" i="1"/>
  <c r="AH18" i="1" s="1"/>
  <c r="AF19" i="1"/>
  <c r="AG19" i="1" s="1"/>
  <c r="AE56" i="1"/>
  <c r="AH56" i="1" s="1"/>
  <c r="AE30" i="1"/>
  <c r="AH30" i="1" s="1"/>
  <c r="AF30" i="1"/>
  <c r="AG30" i="1" s="1"/>
  <c r="AE17" i="1"/>
  <c r="AH17" i="1" s="1"/>
  <c r="AF17" i="1"/>
  <c r="AG17" i="1" s="1"/>
  <c r="AE61" i="1"/>
  <c r="AH61" i="1" s="1"/>
  <c r="AE25" i="1"/>
  <c r="AH25" i="1" s="1"/>
  <c r="AF25" i="1"/>
  <c r="AG25" i="1" s="1"/>
  <c r="AE111" i="1"/>
  <c r="AH111" i="1" s="1"/>
  <c r="AF111" i="1"/>
  <c r="AG111" i="1" s="1"/>
  <c r="AE98" i="1"/>
  <c r="AH98" i="1" s="1"/>
  <c r="AF98" i="1"/>
  <c r="AG98" i="1" s="1"/>
  <c r="AE92" i="1"/>
  <c r="AH92" i="1" s="1"/>
  <c r="AF92" i="1"/>
  <c r="AG92" i="1" s="1"/>
  <c r="AE83" i="1"/>
  <c r="AH83" i="1" s="1"/>
  <c r="AF83" i="1"/>
  <c r="AG83" i="1" s="1"/>
  <c r="AE76" i="1"/>
  <c r="AH76" i="1" s="1"/>
  <c r="AF76" i="1"/>
  <c r="AG76" i="1" s="1"/>
  <c r="AE71" i="1"/>
  <c r="AH71" i="1" s="1"/>
  <c r="AF71" i="1"/>
  <c r="AG71" i="1" s="1"/>
  <c r="AE64" i="1"/>
  <c r="AH64" i="1" s="1"/>
  <c r="AF64" i="1"/>
  <c r="AG64" i="1" s="1"/>
  <c r="AE38" i="1"/>
  <c r="AH38" i="1" s="1"/>
  <c r="AF38" i="1"/>
  <c r="AG38" i="1" s="1"/>
  <c r="AE32" i="1"/>
  <c r="AH32" i="1" s="1"/>
  <c r="AF32" i="1"/>
  <c r="AG32" i="1" s="1"/>
  <c r="AE26" i="1"/>
  <c r="AH26" i="1" s="1"/>
  <c r="AF26" i="1"/>
  <c r="AG26" i="1" s="1"/>
  <c r="AE33" i="1"/>
  <c r="AH33" i="1" s="1"/>
  <c r="AE28" i="1"/>
  <c r="AH28" i="1" s="1"/>
  <c r="AE23" i="1"/>
  <c r="AH23" i="1" s="1"/>
  <c r="AE16" i="1"/>
  <c r="AH16" i="1" s="1"/>
  <c r="AF15" i="1"/>
  <c r="AG15" i="1" s="1"/>
  <c r="AE349" i="1"/>
  <c r="AH349" i="1" s="1"/>
  <c r="AF306" i="1"/>
  <c r="AG306" i="1" s="1"/>
  <c r="AE302" i="1"/>
  <c r="AH302" i="1" s="1"/>
  <c r="AF301" i="1"/>
  <c r="AG301" i="1" s="1"/>
  <c r="AE299" i="1"/>
  <c r="AH299" i="1" s="1"/>
  <c r="AF298" i="1"/>
  <c r="AG298" i="1" s="1"/>
  <c r="AE297" i="1"/>
  <c r="AH297" i="1" s="1"/>
  <c r="AF295" i="1"/>
  <c r="AG295" i="1" s="1"/>
  <c r="AE294" i="1"/>
  <c r="AH294" i="1" s="1"/>
  <c r="AF293" i="1"/>
  <c r="AG293" i="1" s="1"/>
  <c r="AE292" i="1"/>
  <c r="AH292" i="1" s="1"/>
  <c r="AF291" i="1"/>
  <c r="AG291" i="1" s="1"/>
  <c r="AE288" i="1"/>
  <c r="AH288" i="1" s="1"/>
  <c r="AF286" i="1"/>
  <c r="AG286" i="1" s="1"/>
  <c r="AE285" i="1"/>
  <c r="AH285" i="1" s="1"/>
  <c r="AF283" i="1"/>
  <c r="AG283" i="1" s="1"/>
  <c r="AE282" i="1"/>
  <c r="AH282" i="1" s="1"/>
  <c r="AF278" i="1"/>
  <c r="AG278" i="1" s="1"/>
  <c r="AE277" i="1"/>
  <c r="AH277" i="1" s="1"/>
  <c r="AF276" i="1"/>
  <c r="AG276" i="1" s="1"/>
  <c r="AE275" i="1"/>
  <c r="AH275" i="1" s="1"/>
  <c r="AF273" i="1"/>
  <c r="AG273" i="1" s="1"/>
  <c r="AE271" i="1"/>
  <c r="AH271" i="1" s="1"/>
  <c r="AF269" i="1"/>
  <c r="AG269" i="1" s="1"/>
  <c r="AE268" i="1"/>
  <c r="AH268" i="1" s="1"/>
  <c r="AF265" i="1"/>
  <c r="AG265" i="1" s="1"/>
  <c r="AE264" i="1"/>
  <c r="AH264" i="1" s="1"/>
  <c r="AF263" i="1"/>
  <c r="AG263" i="1" s="1"/>
  <c r="AE262" i="1"/>
  <c r="AH262" i="1" s="1"/>
  <c r="AF259" i="1"/>
  <c r="AG259" i="1" s="1"/>
  <c r="AE258" i="1"/>
  <c r="AH258" i="1" s="1"/>
  <c r="AF257" i="1"/>
  <c r="AG257" i="1" s="1"/>
  <c r="AE255" i="1"/>
  <c r="AH255" i="1" s="1"/>
  <c r="AF253" i="1"/>
  <c r="AG253" i="1" s="1"/>
  <c r="AF142" i="1"/>
  <c r="AG142" i="1" s="1"/>
  <c r="AF140" i="1"/>
  <c r="AG140" i="1" s="1"/>
  <c r="AE113" i="1"/>
  <c r="AH113" i="1" s="1"/>
  <c r="AF113" i="1"/>
  <c r="AG113" i="1" s="1"/>
  <c r="AE109" i="1"/>
  <c r="AH109" i="1" s="1"/>
  <c r="AF109" i="1"/>
  <c r="AG109" i="1" s="1"/>
  <c r="AE96" i="1"/>
  <c r="AH96" i="1" s="1"/>
  <c r="AF96" i="1"/>
  <c r="AG96" i="1" s="1"/>
  <c r="AE86" i="1"/>
  <c r="AH86" i="1" s="1"/>
  <c r="AF86" i="1"/>
  <c r="AG86" i="1" s="1"/>
  <c r="AE81" i="1"/>
  <c r="AH81" i="1" s="1"/>
  <c r="AF81" i="1"/>
  <c r="AG81" i="1" s="1"/>
  <c r="AE73" i="1"/>
  <c r="AH73" i="1" s="1"/>
  <c r="AF73" i="1"/>
  <c r="AG73" i="1" s="1"/>
  <c r="AE68" i="1"/>
  <c r="AH68" i="1" s="1"/>
  <c r="AF68" i="1"/>
  <c r="AG68" i="1" s="1"/>
  <c r="AE43" i="1"/>
  <c r="AH43" i="1" s="1"/>
  <c r="AF43" i="1"/>
  <c r="AG43" i="1" s="1"/>
  <c r="AE35" i="1"/>
  <c r="AH35" i="1" s="1"/>
  <c r="AF35" i="1"/>
  <c r="AG35" i="1" s="1"/>
  <c r="AE29" i="1"/>
  <c r="AH29" i="1" s="1"/>
  <c r="AF29" i="1"/>
  <c r="AG29" i="1" s="1"/>
  <c r="AE115" i="1"/>
  <c r="AH115" i="1" s="1"/>
  <c r="AE114" i="1"/>
  <c r="AH114" i="1" s="1"/>
  <c r="AE112" i="1"/>
  <c r="AH112" i="1" s="1"/>
  <c r="AE110" i="1"/>
  <c r="AH110" i="1" s="1"/>
  <c r="AE108" i="1"/>
  <c r="AH108" i="1" s="1"/>
  <c r="AE97" i="1"/>
  <c r="AH97" i="1" s="1"/>
  <c r="AE94" i="1"/>
  <c r="AH94" i="1" s="1"/>
  <c r="AE89" i="1"/>
  <c r="AH89" i="1" s="1"/>
  <c r="AE84" i="1"/>
  <c r="AH84" i="1" s="1"/>
  <c r="AE82" i="1"/>
  <c r="AH82" i="1" s="1"/>
  <c r="AE78" i="1"/>
  <c r="AH78" i="1" s="1"/>
  <c r="AE75" i="1"/>
  <c r="AH75" i="1" s="1"/>
  <c r="AE72" i="1"/>
  <c r="AH72" i="1" s="1"/>
  <c r="AE69" i="1"/>
  <c r="AH69" i="1" s="1"/>
  <c r="AE67" i="1"/>
  <c r="AH67" i="1" s="1"/>
  <c r="AE63" i="1"/>
  <c r="AH63" i="1" s="1"/>
  <c r="AE39" i="1"/>
  <c r="AH39" i="1" s="1"/>
  <c r="AE37" i="1"/>
  <c r="AH37" i="1" s="1"/>
  <c r="AE34" i="1"/>
  <c r="AH34" i="1" s="1"/>
  <c r="AE31" i="1"/>
  <c r="AH31" i="1" s="1"/>
  <c r="AE27" i="1"/>
  <c r="AH27" i="1" s="1"/>
  <c r="AE22" i="1"/>
  <c r="AH22" i="1" s="1"/>
  <c r="AF21" i="1"/>
  <c r="AG21" i="1" s="1"/>
  <c r="AF348" i="1"/>
  <c r="AG348" i="1" s="1"/>
  <c r="AF347" i="1"/>
  <c r="AG347" i="1" s="1"/>
  <c r="AF346" i="1"/>
  <c r="AG346" i="1" s="1"/>
  <c r="AF345" i="1"/>
  <c r="AG345" i="1" s="1"/>
  <c r="AF342" i="1"/>
  <c r="AG342" i="1" s="1"/>
  <c r="AF341" i="1"/>
  <c r="AG341" i="1" s="1"/>
  <c r="AF340" i="1"/>
  <c r="AG340" i="1" s="1"/>
  <c r="AE344" i="1"/>
  <c r="AH344" i="1" s="1"/>
  <c r="AE343" i="1"/>
  <c r="AH343" i="1" s="1"/>
  <c r="AE339" i="1"/>
  <c r="AH339" i="1" s="1"/>
  <c r="AE338" i="1"/>
  <c r="AH338" i="1" s="1"/>
  <c r="AF332" i="1"/>
  <c r="AG332" i="1" s="1"/>
  <c r="AF331" i="1"/>
  <c r="AG331" i="1" s="1"/>
  <c r="AF330" i="1"/>
  <c r="AG330" i="1" s="1"/>
  <c r="AF329" i="1"/>
  <c r="AG329" i="1" s="1"/>
  <c r="AF328" i="1"/>
  <c r="AG328" i="1" s="1"/>
  <c r="AF327" i="1"/>
  <c r="AG327" i="1" s="1"/>
  <c r="AF326" i="1"/>
  <c r="AG326" i="1" s="1"/>
  <c r="AF325" i="1"/>
  <c r="AG325" i="1" s="1"/>
  <c r="AF324" i="1"/>
  <c r="AG324" i="1" s="1"/>
  <c r="AF323" i="1"/>
  <c r="AG323" i="1" s="1"/>
  <c r="AF322" i="1"/>
  <c r="AG322" i="1" s="1"/>
  <c r="AF321" i="1"/>
  <c r="AG321" i="1" s="1"/>
  <c r="AF320" i="1"/>
  <c r="AG320" i="1" s="1"/>
  <c r="AF319" i="1"/>
  <c r="AG319" i="1" s="1"/>
  <c r="AF318" i="1"/>
  <c r="AG318" i="1" s="1"/>
  <c r="AF317" i="1"/>
  <c r="AG317" i="1" s="1"/>
  <c r="AF316" i="1"/>
  <c r="AG316" i="1" s="1"/>
  <c r="AF315" i="1"/>
  <c r="AG315" i="1" s="1"/>
  <c r="AF314" i="1"/>
  <c r="AG314" i="1" s="1"/>
  <c r="AF313" i="1"/>
  <c r="AG313" i="1" s="1"/>
  <c r="AF312" i="1"/>
  <c r="AG312" i="1" s="1"/>
  <c r="AF311" i="1"/>
  <c r="AG311" i="1" s="1"/>
  <c r="AE310" i="1"/>
  <c r="AH310" i="1" s="1"/>
  <c r="AF310" i="1"/>
  <c r="AG310" i="1" s="1"/>
  <c r="AE305" i="1"/>
  <c r="AH305" i="1" s="1"/>
  <c r="AF305" i="1"/>
  <c r="AG305" i="1" s="1"/>
  <c r="AE303" i="1"/>
  <c r="AH303" i="1" s="1"/>
  <c r="AF303" i="1"/>
  <c r="AG303" i="1" s="1"/>
  <c r="AE194" i="1"/>
  <c r="AH194" i="1" s="1"/>
  <c r="AF194" i="1"/>
  <c r="AG194" i="1" s="1"/>
  <c r="AE192" i="1"/>
  <c r="AH192" i="1" s="1"/>
  <c r="AF192" i="1"/>
  <c r="AG192" i="1" s="1"/>
  <c r="AE190" i="1"/>
  <c r="AH190" i="1" s="1"/>
  <c r="AF190" i="1"/>
  <c r="AG190" i="1" s="1"/>
  <c r="AE188" i="1"/>
  <c r="AH188" i="1" s="1"/>
  <c r="AF188" i="1"/>
  <c r="AG188" i="1" s="1"/>
  <c r="AE186" i="1"/>
  <c r="AH186" i="1" s="1"/>
  <c r="AF186" i="1"/>
  <c r="AG186" i="1" s="1"/>
  <c r="AE184" i="1"/>
  <c r="AH184" i="1" s="1"/>
  <c r="AF184" i="1"/>
  <c r="AG184" i="1" s="1"/>
  <c r="AE182" i="1"/>
  <c r="AH182" i="1" s="1"/>
  <c r="AF182" i="1"/>
  <c r="AG182" i="1" s="1"/>
  <c r="AE308" i="1"/>
  <c r="AH308" i="1" s="1"/>
  <c r="AF308" i="1"/>
  <c r="AG308" i="1" s="1"/>
  <c r="AE180" i="1"/>
  <c r="AH180" i="1" s="1"/>
  <c r="AF180" i="1"/>
  <c r="AG180" i="1" s="1"/>
  <c r="AE178" i="1"/>
  <c r="AH178" i="1" s="1"/>
  <c r="AF178" i="1"/>
  <c r="AG178" i="1" s="1"/>
  <c r="AE176" i="1"/>
  <c r="AH176" i="1" s="1"/>
  <c r="AF176" i="1"/>
  <c r="AG176" i="1" s="1"/>
  <c r="AE174" i="1"/>
  <c r="AH174" i="1" s="1"/>
  <c r="AF174" i="1"/>
  <c r="AG174" i="1" s="1"/>
  <c r="AE172" i="1"/>
  <c r="AH172" i="1" s="1"/>
  <c r="AF172" i="1"/>
  <c r="AG172" i="1" s="1"/>
  <c r="AE170" i="1"/>
  <c r="AH170" i="1" s="1"/>
  <c r="AF170" i="1"/>
  <c r="AG170" i="1" s="1"/>
  <c r="AE168" i="1"/>
  <c r="AH168" i="1" s="1"/>
  <c r="AF168" i="1"/>
  <c r="AG168" i="1" s="1"/>
  <c r="AE166" i="1"/>
  <c r="AH166" i="1" s="1"/>
  <c r="AF166" i="1"/>
  <c r="AG166" i="1" s="1"/>
  <c r="AE164" i="1"/>
  <c r="AH164" i="1" s="1"/>
  <c r="AF164" i="1"/>
  <c r="AG164" i="1" s="1"/>
  <c r="AE162" i="1"/>
  <c r="AH162" i="1" s="1"/>
  <c r="AF162" i="1"/>
  <c r="AG162" i="1" s="1"/>
  <c r="AE160" i="1"/>
  <c r="AH160" i="1" s="1"/>
  <c r="AF160" i="1"/>
  <c r="AG160" i="1" s="1"/>
  <c r="AE158" i="1"/>
  <c r="AH158" i="1" s="1"/>
  <c r="AF158" i="1"/>
  <c r="AG158" i="1" s="1"/>
  <c r="AE307" i="1"/>
  <c r="AH307" i="1" s="1"/>
  <c r="AF307" i="1"/>
  <c r="AG307" i="1" s="1"/>
  <c r="AE304" i="1"/>
  <c r="AH304" i="1" s="1"/>
  <c r="AF304" i="1"/>
  <c r="AG304" i="1" s="1"/>
  <c r="AE195" i="1"/>
  <c r="AH195" i="1" s="1"/>
  <c r="AF195" i="1"/>
  <c r="AG195" i="1" s="1"/>
  <c r="AE193" i="1"/>
  <c r="AH193" i="1" s="1"/>
  <c r="AF193" i="1"/>
  <c r="AG193" i="1" s="1"/>
  <c r="AE191" i="1"/>
  <c r="AH191" i="1" s="1"/>
  <c r="AF191" i="1"/>
  <c r="AG191" i="1" s="1"/>
  <c r="AE189" i="1"/>
  <c r="AH189" i="1" s="1"/>
  <c r="AF189" i="1"/>
  <c r="AG189" i="1" s="1"/>
  <c r="AE187" i="1"/>
  <c r="AH187" i="1" s="1"/>
  <c r="AF187" i="1"/>
  <c r="AG187" i="1" s="1"/>
  <c r="AE185" i="1"/>
  <c r="AH185" i="1" s="1"/>
  <c r="AF185" i="1"/>
  <c r="AG185" i="1" s="1"/>
  <c r="AE183" i="1"/>
  <c r="AH183" i="1" s="1"/>
  <c r="AF183" i="1"/>
  <c r="AG183" i="1" s="1"/>
  <c r="AE309" i="1"/>
  <c r="AH309" i="1" s="1"/>
  <c r="AF309" i="1"/>
  <c r="AG309" i="1" s="1"/>
  <c r="AE181" i="1"/>
  <c r="AH181" i="1" s="1"/>
  <c r="AF181" i="1"/>
  <c r="AG181" i="1" s="1"/>
  <c r="AE179" i="1"/>
  <c r="AH179" i="1" s="1"/>
  <c r="AF179" i="1"/>
  <c r="AG179" i="1" s="1"/>
  <c r="AE177" i="1"/>
  <c r="AH177" i="1" s="1"/>
  <c r="AF177" i="1"/>
  <c r="AG177" i="1" s="1"/>
  <c r="AE175" i="1"/>
  <c r="AH175" i="1" s="1"/>
  <c r="AF175" i="1"/>
  <c r="AG175" i="1" s="1"/>
  <c r="AE173" i="1"/>
  <c r="AH173" i="1" s="1"/>
  <c r="AF173" i="1"/>
  <c r="AG173" i="1" s="1"/>
  <c r="AE171" i="1"/>
  <c r="AH171" i="1" s="1"/>
  <c r="AF171" i="1"/>
  <c r="AG171" i="1" s="1"/>
  <c r="AE169" i="1"/>
  <c r="AH169" i="1" s="1"/>
  <c r="AF169" i="1"/>
  <c r="AG169" i="1" s="1"/>
  <c r="AE167" i="1"/>
  <c r="AH167" i="1" s="1"/>
  <c r="AF167" i="1"/>
  <c r="AG167" i="1" s="1"/>
  <c r="AE165" i="1"/>
  <c r="AH165" i="1" s="1"/>
  <c r="AF165" i="1"/>
  <c r="AG165" i="1" s="1"/>
  <c r="AE163" i="1"/>
  <c r="AH163" i="1" s="1"/>
  <c r="AF163" i="1"/>
  <c r="AG163" i="1" s="1"/>
  <c r="AE161" i="1"/>
  <c r="AH161" i="1" s="1"/>
  <c r="AF161" i="1"/>
  <c r="AG161" i="1" s="1"/>
  <c r="AE159" i="1"/>
  <c r="AH159" i="1" s="1"/>
  <c r="AF159" i="1"/>
  <c r="AG159" i="1" s="1"/>
  <c r="AE62" i="1"/>
  <c r="AH62" i="1" s="1"/>
  <c r="AF62" i="1"/>
  <c r="AG62" i="1" s="1"/>
  <c r="AF61" i="1"/>
  <c r="AG61" i="1" s="1"/>
  <c r="AF60" i="1"/>
  <c r="AG60" i="1" s="1"/>
  <c r="AF59" i="1"/>
  <c r="AG59" i="1" s="1"/>
  <c r="AF58" i="1"/>
  <c r="AG58" i="1" s="1"/>
  <c r="AF57" i="1"/>
  <c r="AG57" i="1" s="1"/>
  <c r="AF56" i="1"/>
  <c r="AG56" i="1" s="1"/>
  <c r="AF55" i="1"/>
  <c r="AG55" i="1" s="1"/>
  <c r="AF54" i="1"/>
  <c r="AG54" i="1" s="1"/>
  <c r="AF53" i="1"/>
  <c r="AG53" i="1" s="1"/>
  <c r="AF52" i="1"/>
  <c r="AG52" i="1" s="1"/>
  <c r="AF51" i="1"/>
  <c r="AG51" i="1" s="1"/>
  <c r="AF50" i="1"/>
  <c r="AG50" i="1" s="1"/>
  <c r="AF49" i="1"/>
  <c r="AG49" i="1" s="1"/>
  <c r="AF48" i="1"/>
  <c r="AG48" i="1" s="1"/>
  <c r="AF47" i="1"/>
  <c r="AG47" i="1" s="1"/>
  <c r="AF46" i="1"/>
  <c r="AG46" i="1" s="1"/>
  <c r="AF45" i="1"/>
  <c r="AG45" i="1" s="1"/>
  <c r="AF24" i="1"/>
  <c r="AG24" i="1" s="1"/>
  <c r="AF14" i="1"/>
  <c r="AG14" i="1" s="1"/>
  <c r="AF13" i="1"/>
  <c r="AG13" i="1" s="1"/>
  <c r="AF12" i="1"/>
  <c r="AG12" i="1" s="1"/>
  <c r="AF11" i="1"/>
  <c r="AG11" i="1" s="1"/>
  <c r="AF10" i="1"/>
  <c r="AG10" i="1" s="1"/>
  <c r="AF9" i="1"/>
  <c r="AG9" i="1" s="1"/>
  <c r="AF8" i="1"/>
  <c r="AG8" i="1" s="1"/>
  <c r="AF7" i="1"/>
  <c r="AG7" i="1" s="1"/>
  <c r="AF6" i="1"/>
  <c r="AG6" i="1" s="1"/>
  <c r="AF5" i="1"/>
  <c r="AG5" i="1" s="1"/>
  <c r="AF4" i="1"/>
  <c r="AG4" i="1" s="1"/>
  <c r="AF3" i="1"/>
  <c r="AG3" i="1" s="1"/>
  <c r="AF2" i="1"/>
  <c r="AG2" i="1" s="1"/>
  <c r="AF350" i="1"/>
  <c r="AG350" i="1" s="1"/>
  <c r="AF300" i="1"/>
  <c r="AG300" i="1" s="1"/>
  <c r="AF296" i="1"/>
  <c r="AG296" i="1" s="1"/>
  <c r="AF290" i="1"/>
  <c r="AG290" i="1" s="1"/>
  <c r="AF289" i="1"/>
  <c r="AG289" i="1" s="1"/>
  <c r="AF287" i="1"/>
  <c r="AG287" i="1" s="1"/>
  <c r="AE123" i="1"/>
  <c r="AH123" i="1" s="1"/>
  <c r="AF123" i="1"/>
  <c r="AG123" i="1" s="1"/>
  <c r="AE120" i="1"/>
  <c r="AH120" i="1" s="1"/>
  <c r="AF120" i="1"/>
  <c r="AG120" i="1" s="1"/>
  <c r="AE122" i="1"/>
  <c r="AH122" i="1" s="1"/>
  <c r="AF122" i="1"/>
  <c r="AG122" i="1" s="1"/>
  <c r="AF115" i="1"/>
  <c r="AG115" i="1" s="1"/>
  <c r="AS325" i="1"/>
  <c r="AS19" i="1"/>
  <c r="AS20" i="1"/>
  <c r="AS21" i="1"/>
  <c r="AS22" i="1"/>
  <c r="AS26" i="1"/>
  <c r="AS27" i="1"/>
  <c r="AS29" i="1"/>
  <c r="AS31" i="1"/>
  <c r="AS32" i="1"/>
  <c r="AS34" i="1"/>
  <c r="AS35" i="1"/>
  <c r="AS37" i="1"/>
  <c r="AS38" i="1"/>
  <c r="AS39" i="1"/>
  <c r="AS43" i="1"/>
  <c r="AS63" i="1"/>
  <c r="AS64" i="1"/>
  <c r="AS67" i="1"/>
  <c r="AS68" i="1"/>
  <c r="AS69" i="1"/>
  <c r="AS71" i="1"/>
  <c r="AS72" i="1"/>
  <c r="AS73" i="1"/>
  <c r="AS75" i="1"/>
  <c r="AS76" i="1"/>
  <c r="AS78" i="1"/>
  <c r="AS81" i="1"/>
  <c r="AS82" i="1"/>
  <c r="AS83" i="1"/>
  <c r="AS84" i="1"/>
  <c r="AS86" i="1"/>
  <c r="AS89" i="1"/>
  <c r="AS92" i="1"/>
  <c r="AS94" i="1"/>
  <c r="AS96" i="1"/>
  <c r="AS97" i="1"/>
  <c r="AS98" i="1"/>
  <c r="AS108" i="1"/>
  <c r="AS109" i="1"/>
  <c r="AS110" i="1"/>
  <c r="AS111" i="1"/>
  <c r="AS112" i="1"/>
  <c r="AS113" i="1"/>
  <c r="AS114" i="1"/>
  <c r="AS115" i="1"/>
  <c r="AS116" i="1"/>
  <c r="AS118" i="1"/>
  <c r="AS121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40" i="1"/>
  <c r="AS142" i="1"/>
  <c r="AS148" i="1"/>
  <c r="AS150" i="1"/>
  <c r="AS153" i="1"/>
  <c r="AS155" i="1"/>
  <c r="AS197" i="1"/>
  <c r="AS198" i="1"/>
  <c r="AS209" i="1"/>
  <c r="AS210" i="1"/>
  <c r="AS214" i="1"/>
  <c r="AS216" i="1"/>
  <c r="AS223" i="1"/>
  <c r="AS225" i="1"/>
  <c r="AS226" i="1"/>
  <c r="AS228" i="1"/>
  <c r="AS230" i="1"/>
  <c r="AS234" i="1"/>
  <c r="AS235" i="1"/>
  <c r="AS236" i="1"/>
  <c r="AS238" i="1"/>
  <c r="AS243" i="1"/>
  <c r="AS246" i="1"/>
  <c r="AS247" i="1"/>
  <c r="AS248" i="1"/>
  <c r="AS250" i="1"/>
  <c r="AS251" i="1"/>
  <c r="AS252" i="1"/>
  <c r="AS253" i="1"/>
  <c r="AS255" i="1"/>
  <c r="AS257" i="1"/>
  <c r="AS258" i="1"/>
  <c r="AS259" i="1"/>
  <c r="AS262" i="1"/>
  <c r="AS263" i="1"/>
  <c r="AS264" i="1"/>
  <c r="AS265" i="1"/>
  <c r="AS268" i="1"/>
  <c r="AS269" i="1"/>
  <c r="AS271" i="1"/>
  <c r="AS273" i="1"/>
  <c r="AS275" i="1"/>
  <c r="AS276" i="1"/>
  <c r="AS277" i="1"/>
  <c r="AS278" i="1"/>
  <c r="AS282" i="1"/>
  <c r="AS283" i="1"/>
  <c r="AS285" i="1"/>
  <c r="AS286" i="1"/>
  <c r="AS288" i="1"/>
  <c r="AS291" i="1"/>
  <c r="AS292" i="1"/>
  <c r="AS293" i="1"/>
  <c r="AS294" i="1"/>
  <c r="AS295" i="1"/>
  <c r="AS297" i="1"/>
  <c r="AS298" i="1"/>
  <c r="AS299" i="1"/>
  <c r="AS301" i="1"/>
  <c r="AS302" i="1"/>
  <c r="AS306" i="1"/>
  <c r="AS349" i="1"/>
  <c r="AS15" i="1"/>
  <c r="AS16" i="1"/>
  <c r="AS17" i="1"/>
  <c r="AS23" i="1"/>
  <c r="AS25" i="1"/>
  <c r="AS28" i="1"/>
  <c r="AS30" i="1"/>
  <c r="AS33" i="1"/>
  <c r="AS36" i="1"/>
  <c r="AS40" i="1"/>
  <c r="AS41" i="1"/>
  <c r="AS42" i="1"/>
  <c r="AS44" i="1"/>
  <c r="AS65" i="1"/>
  <c r="AS66" i="1"/>
  <c r="AS70" i="1"/>
  <c r="AS74" i="1"/>
  <c r="AS77" i="1"/>
  <c r="AS79" i="1"/>
  <c r="AS80" i="1"/>
  <c r="AS85" i="1"/>
  <c r="AS87" i="1"/>
  <c r="AS88" i="1"/>
  <c r="AS90" i="1"/>
  <c r="AS91" i="1"/>
  <c r="AS93" i="1"/>
  <c r="AS95" i="1"/>
  <c r="AS99" i="1"/>
  <c r="AS100" i="1"/>
  <c r="AS101" i="1"/>
  <c r="AS102" i="1"/>
  <c r="AS103" i="1"/>
  <c r="AS104" i="1"/>
  <c r="AS105" i="1"/>
  <c r="AS106" i="1"/>
  <c r="AS107" i="1"/>
  <c r="AS117" i="1"/>
  <c r="AS119" i="1"/>
  <c r="AS120" i="1"/>
  <c r="AS122" i="1"/>
  <c r="AS123" i="1"/>
  <c r="AS124" i="1"/>
  <c r="AS137" i="1"/>
  <c r="AS138" i="1"/>
  <c r="AS139" i="1"/>
  <c r="AS141" i="1"/>
  <c r="AS143" i="1"/>
  <c r="AS144" i="1"/>
  <c r="AS145" i="1"/>
  <c r="AS146" i="1"/>
  <c r="AS147" i="1"/>
  <c r="AS149" i="1"/>
  <c r="AS151" i="1"/>
  <c r="AS152" i="1"/>
  <c r="AS154" i="1"/>
  <c r="AS156" i="1"/>
  <c r="AS157" i="1"/>
  <c r="AS196" i="1"/>
  <c r="AS199" i="1"/>
  <c r="AS200" i="1"/>
  <c r="AS201" i="1"/>
  <c r="AS202" i="1"/>
  <c r="AS203" i="1"/>
  <c r="AS204" i="1"/>
  <c r="AS205" i="1"/>
  <c r="AS206" i="1"/>
  <c r="AS207" i="1"/>
  <c r="AS208" i="1"/>
  <c r="AS211" i="1"/>
  <c r="AS212" i="1"/>
  <c r="AS213" i="1"/>
  <c r="AS215" i="1"/>
  <c r="AS217" i="1"/>
  <c r="AS218" i="1"/>
  <c r="AS219" i="1"/>
  <c r="AS220" i="1"/>
  <c r="AS221" i="1"/>
  <c r="AS222" i="1"/>
  <c r="AS224" i="1"/>
  <c r="AS227" i="1"/>
  <c r="AS229" i="1"/>
  <c r="AS231" i="1"/>
  <c r="AS232" i="1"/>
  <c r="AS233" i="1"/>
  <c r="AS237" i="1"/>
  <c r="AS239" i="1"/>
  <c r="AS240" i="1"/>
  <c r="AS241" i="1"/>
  <c r="AS242" i="1"/>
  <c r="AS244" i="1"/>
  <c r="AS245" i="1"/>
  <c r="AS249" i="1"/>
  <c r="AS254" i="1"/>
  <c r="AS256" i="1"/>
  <c r="AS260" i="1"/>
  <c r="AS261" i="1"/>
  <c r="AS266" i="1"/>
  <c r="AS267" i="1"/>
  <c r="AS270" i="1"/>
  <c r="AS272" i="1"/>
  <c r="AS274" i="1"/>
  <c r="AS279" i="1"/>
  <c r="AS280" i="1"/>
  <c r="AS281" i="1"/>
  <c r="AS284" i="1"/>
  <c r="AS287" i="1"/>
  <c r="AS289" i="1"/>
  <c r="AS290" i="1"/>
  <c r="AS296" i="1"/>
  <c r="AS300" i="1"/>
  <c r="AS350" i="1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S2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308" i="1"/>
  <c r="AS309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303" i="1"/>
  <c r="AS304" i="1"/>
  <c r="AS305" i="1"/>
  <c r="AS307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18" i="1"/>
  <c r="FU348" i="1"/>
  <c r="FT348" i="1"/>
  <c r="FU347" i="1"/>
  <c r="FT347" i="1"/>
  <c r="FU346" i="1"/>
  <c r="FT346" i="1"/>
  <c r="FU345" i="1"/>
  <c r="FT345" i="1"/>
  <c r="FU344" i="1"/>
  <c r="FT344" i="1"/>
  <c r="FU343" i="1"/>
  <c r="FT343" i="1"/>
  <c r="FU342" i="1"/>
  <c r="FT342" i="1"/>
  <c r="FU341" i="1"/>
  <c r="FT341" i="1"/>
  <c r="FU340" i="1"/>
  <c r="FT340" i="1"/>
  <c r="FU339" i="1"/>
  <c r="FT339" i="1"/>
  <c r="FU338" i="1"/>
  <c r="FT338" i="1"/>
  <c r="FU337" i="1"/>
  <c r="FT337" i="1"/>
  <c r="FU336" i="1"/>
  <c r="FT336" i="1"/>
  <c r="FU335" i="1"/>
  <c r="FT335" i="1"/>
  <c r="FU334" i="1"/>
  <c r="FT334" i="1"/>
  <c r="FU333" i="1"/>
  <c r="FT333" i="1"/>
  <c r="FU332" i="1"/>
  <c r="FT332" i="1"/>
  <c r="FU331" i="1"/>
  <c r="FT331" i="1"/>
  <c r="FU330" i="1"/>
  <c r="FT330" i="1"/>
  <c r="FU329" i="1"/>
  <c r="FT329" i="1"/>
  <c r="FU328" i="1"/>
  <c r="FT328" i="1"/>
  <c r="FU327" i="1"/>
  <c r="FT327" i="1"/>
  <c r="FU326" i="1"/>
  <c r="FT326" i="1"/>
  <c r="FU325" i="1"/>
  <c r="FT325" i="1"/>
  <c r="FU324" i="1"/>
  <c r="FT324" i="1"/>
  <c r="FU323" i="1"/>
  <c r="FT323" i="1"/>
  <c r="FU322" i="1"/>
  <c r="FT322" i="1"/>
  <c r="FU321" i="1"/>
  <c r="FT321" i="1"/>
  <c r="FU320" i="1"/>
  <c r="FT320" i="1"/>
  <c r="FU319" i="1"/>
  <c r="FT319" i="1"/>
  <c r="FU318" i="1"/>
  <c r="FT318" i="1"/>
  <c r="FU317" i="1"/>
  <c r="FT317" i="1"/>
  <c r="FU316" i="1"/>
  <c r="FT316" i="1"/>
  <c r="FU315" i="1"/>
  <c r="FT315" i="1"/>
  <c r="FU314" i="1"/>
  <c r="FT314" i="1"/>
  <c r="FU313" i="1"/>
  <c r="FT313" i="1"/>
  <c r="FU312" i="1"/>
  <c r="FT312" i="1"/>
  <c r="FU311" i="1"/>
  <c r="FT311" i="1"/>
  <c r="QR310" i="1" l="1"/>
  <c r="QQ310" i="1"/>
  <c r="QP310" i="1"/>
  <c r="QO310" i="1"/>
  <c r="QN310" i="1"/>
  <c r="QM310" i="1"/>
  <c r="PW310" i="1"/>
  <c r="PV310" i="1"/>
  <c r="PU310" i="1"/>
  <c r="PH310" i="1"/>
  <c r="QR307" i="1"/>
  <c r="QQ307" i="1"/>
  <c r="QP307" i="1"/>
  <c r="QO307" i="1"/>
  <c r="QN307" i="1"/>
  <c r="QM307" i="1"/>
  <c r="PW307" i="1"/>
  <c r="PV307" i="1"/>
  <c r="PU307" i="1"/>
  <c r="PH307" i="1"/>
  <c r="QR305" i="1"/>
  <c r="QQ305" i="1"/>
  <c r="QP305" i="1"/>
  <c r="QO305" i="1"/>
  <c r="QN305" i="1"/>
  <c r="QM305" i="1"/>
  <c r="PW305" i="1"/>
  <c r="PV305" i="1"/>
  <c r="PU305" i="1"/>
  <c r="PH305" i="1"/>
  <c r="QR304" i="1"/>
  <c r="QQ304" i="1"/>
  <c r="QP304" i="1"/>
  <c r="QO304" i="1"/>
  <c r="QN304" i="1"/>
  <c r="QM304" i="1"/>
  <c r="PW304" i="1"/>
  <c r="PV304" i="1"/>
  <c r="PU304" i="1"/>
  <c r="PH304" i="1"/>
  <c r="QR303" i="1"/>
  <c r="QQ303" i="1"/>
  <c r="QP303" i="1"/>
  <c r="QO303" i="1"/>
  <c r="QN303" i="1"/>
  <c r="QM303" i="1"/>
  <c r="PW303" i="1"/>
  <c r="PV303" i="1"/>
  <c r="PU303" i="1"/>
  <c r="PH303" i="1"/>
  <c r="QR195" i="1"/>
  <c r="QQ195" i="1"/>
  <c r="QP195" i="1"/>
  <c r="QO195" i="1"/>
  <c r="QN195" i="1"/>
  <c r="QM195" i="1"/>
  <c r="PW195" i="1"/>
  <c r="PV195" i="1"/>
  <c r="PU195" i="1"/>
  <c r="PH195" i="1"/>
  <c r="QR194" i="1"/>
  <c r="QQ194" i="1"/>
  <c r="QP194" i="1"/>
  <c r="QO194" i="1"/>
  <c r="QN194" i="1"/>
  <c r="QM194" i="1"/>
  <c r="PW194" i="1"/>
  <c r="PV194" i="1"/>
  <c r="PU194" i="1"/>
  <c r="PH194" i="1"/>
  <c r="QR193" i="1"/>
  <c r="QQ193" i="1"/>
  <c r="QP193" i="1"/>
  <c r="QO193" i="1"/>
  <c r="QN193" i="1"/>
  <c r="QM193" i="1"/>
  <c r="PW193" i="1"/>
  <c r="PV193" i="1"/>
  <c r="PU193" i="1"/>
  <c r="PH193" i="1"/>
  <c r="QR192" i="1"/>
  <c r="QQ192" i="1"/>
  <c r="QP192" i="1"/>
  <c r="QO192" i="1"/>
  <c r="QN192" i="1"/>
  <c r="QM192" i="1"/>
  <c r="PW192" i="1"/>
  <c r="PV192" i="1"/>
  <c r="PU192" i="1"/>
  <c r="PH192" i="1"/>
  <c r="QR191" i="1"/>
  <c r="QQ191" i="1"/>
  <c r="QP191" i="1"/>
  <c r="QO191" i="1"/>
  <c r="QN191" i="1"/>
  <c r="QM191" i="1"/>
  <c r="PW191" i="1"/>
  <c r="PV191" i="1"/>
  <c r="PU191" i="1"/>
  <c r="PH191" i="1"/>
  <c r="QR190" i="1"/>
  <c r="QQ190" i="1"/>
  <c r="QP190" i="1"/>
  <c r="QO190" i="1"/>
  <c r="QN190" i="1"/>
  <c r="QM190" i="1"/>
  <c r="PW190" i="1"/>
  <c r="PV190" i="1"/>
  <c r="PU190" i="1"/>
  <c r="PH190" i="1"/>
  <c r="QR189" i="1"/>
  <c r="QQ189" i="1"/>
  <c r="QP189" i="1"/>
  <c r="QO189" i="1"/>
  <c r="QN189" i="1"/>
  <c r="QM189" i="1"/>
  <c r="PW189" i="1"/>
  <c r="PV189" i="1"/>
  <c r="PH189" i="1"/>
  <c r="QR188" i="1"/>
  <c r="QQ188" i="1"/>
  <c r="QP188" i="1"/>
  <c r="QO188" i="1"/>
  <c r="QN188" i="1"/>
  <c r="QM188" i="1"/>
  <c r="PW188" i="1"/>
  <c r="PV188" i="1"/>
  <c r="PU188" i="1"/>
  <c r="PH188" i="1"/>
  <c r="QR187" i="1"/>
  <c r="QQ187" i="1"/>
  <c r="QP187" i="1"/>
  <c r="QO187" i="1"/>
  <c r="QN187" i="1"/>
  <c r="QM187" i="1"/>
  <c r="PW187" i="1"/>
  <c r="PV187" i="1"/>
  <c r="PU187" i="1"/>
  <c r="PH187" i="1"/>
  <c r="QR186" i="1"/>
  <c r="QQ186" i="1"/>
  <c r="QP186" i="1"/>
  <c r="QO186" i="1"/>
  <c r="QN186" i="1"/>
  <c r="QM186" i="1"/>
  <c r="PW186" i="1"/>
  <c r="PV186" i="1"/>
  <c r="PU186" i="1"/>
  <c r="PH186" i="1"/>
  <c r="QR185" i="1"/>
  <c r="QQ185" i="1"/>
  <c r="QP185" i="1"/>
  <c r="QO185" i="1"/>
  <c r="QN185" i="1"/>
  <c r="QM185" i="1"/>
  <c r="PW185" i="1"/>
  <c r="PV185" i="1"/>
  <c r="PU185" i="1"/>
  <c r="PH185" i="1"/>
  <c r="QR184" i="1"/>
  <c r="QQ184" i="1"/>
  <c r="QP184" i="1"/>
  <c r="QO184" i="1"/>
  <c r="QN184" i="1"/>
  <c r="QM184" i="1"/>
  <c r="PW184" i="1"/>
  <c r="PV184" i="1"/>
  <c r="PU184" i="1"/>
  <c r="PH184" i="1"/>
  <c r="QR183" i="1"/>
  <c r="QQ183" i="1"/>
  <c r="QP183" i="1"/>
  <c r="QO183" i="1"/>
  <c r="QN183" i="1"/>
  <c r="QM183" i="1"/>
  <c r="PW183" i="1"/>
  <c r="PV183" i="1"/>
  <c r="PU183" i="1"/>
  <c r="PH183" i="1"/>
  <c r="QR182" i="1"/>
  <c r="QQ182" i="1"/>
  <c r="QP182" i="1"/>
  <c r="QO182" i="1"/>
  <c r="QN182" i="1"/>
  <c r="QM182" i="1"/>
  <c r="PW182" i="1"/>
  <c r="PV182" i="1"/>
  <c r="PU182" i="1"/>
  <c r="PH182" i="1"/>
  <c r="QR309" i="1"/>
  <c r="QQ309" i="1"/>
  <c r="QP309" i="1"/>
  <c r="QO309" i="1"/>
  <c r="QN309" i="1"/>
  <c r="QM309" i="1"/>
  <c r="PW309" i="1"/>
  <c r="PV309" i="1"/>
  <c r="PU309" i="1"/>
  <c r="PH309" i="1"/>
  <c r="QR308" i="1"/>
  <c r="QQ308" i="1"/>
  <c r="QP308" i="1"/>
  <c r="QO308" i="1"/>
  <c r="QN308" i="1"/>
  <c r="QM308" i="1"/>
  <c r="PW308" i="1"/>
  <c r="PV308" i="1"/>
  <c r="PU308" i="1"/>
  <c r="PH308" i="1"/>
  <c r="QR181" i="1"/>
  <c r="QQ181" i="1"/>
  <c r="QP181" i="1"/>
  <c r="QO181" i="1"/>
  <c r="QN181" i="1"/>
  <c r="QM181" i="1"/>
  <c r="PW181" i="1"/>
  <c r="PV181" i="1"/>
  <c r="PU181" i="1"/>
  <c r="PH181" i="1"/>
  <c r="QR180" i="1"/>
  <c r="QQ180" i="1"/>
  <c r="QP180" i="1"/>
  <c r="QO180" i="1"/>
  <c r="QN180" i="1"/>
  <c r="QM180" i="1"/>
  <c r="PW180" i="1"/>
  <c r="PV180" i="1"/>
  <c r="PU180" i="1"/>
  <c r="PH180" i="1"/>
  <c r="QR179" i="1"/>
  <c r="QQ179" i="1"/>
  <c r="QP179" i="1"/>
  <c r="QO179" i="1"/>
  <c r="QN179" i="1"/>
  <c r="QM179" i="1"/>
  <c r="PW179" i="1"/>
  <c r="PV179" i="1"/>
  <c r="PU179" i="1"/>
  <c r="PH179" i="1"/>
  <c r="QR178" i="1"/>
  <c r="QQ178" i="1"/>
  <c r="QP178" i="1"/>
  <c r="QO178" i="1"/>
  <c r="QN178" i="1"/>
  <c r="QM178" i="1"/>
  <c r="PW178" i="1"/>
  <c r="PV178" i="1"/>
  <c r="PU178" i="1"/>
  <c r="PH178" i="1"/>
  <c r="UF177" i="1"/>
  <c r="UE177" i="1"/>
  <c r="UD177" i="1"/>
  <c r="UC177" i="1"/>
  <c r="UB177" i="1"/>
  <c r="TO177" i="1"/>
  <c r="TN177" i="1"/>
  <c r="TM177" i="1"/>
  <c r="TL177" i="1"/>
  <c r="TK177" i="1"/>
  <c r="TJ177" i="1"/>
  <c r="SQ177" i="1"/>
  <c r="SP177" i="1"/>
  <c r="SO177" i="1"/>
  <c r="SN177" i="1"/>
  <c r="SM177" i="1"/>
  <c r="RX177" i="1"/>
  <c r="SR177" i="1" s="1"/>
  <c r="RW177" i="1"/>
  <c r="RV177" i="1"/>
  <c r="RU177" i="1"/>
  <c r="RT177" i="1"/>
  <c r="RG177" i="1"/>
  <c r="RF177" i="1"/>
  <c r="QR177" i="1"/>
  <c r="QQ177" i="1"/>
  <c r="QP177" i="1"/>
  <c r="QO177" i="1"/>
  <c r="QN177" i="1"/>
  <c r="QM177" i="1"/>
  <c r="PW177" i="1"/>
  <c r="PV177" i="1"/>
  <c r="PU177" i="1"/>
  <c r="PH177" i="1"/>
  <c r="UF176" i="1"/>
  <c r="UE176" i="1"/>
  <c r="UD176" i="1"/>
  <c r="UC176" i="1"/>
  <c r="UB176" i="1"/>
  <c r="TO176" i="1"/>
  <c r="TN176" i="1"/>
  <c r="TM176" i="1"/>
  <c r="TL176" i="1"/>
  <c r="TK176" i="1"/>
  <c r="TJ176" i="1"/>
  <c r="SQ176" i="1"/>
  <c r="SP176" i="1"/>
  <c r="SO176" i="1"/>
  <c r="SN176" i="1"/>
  <c r="SM176" i="1"/>
  <c r="RX176" i="1"/>
  <c r="SR176" i="1" s="1"/>
  <c r="RW176" i="1"/>
  <c r="RV176" i="1"/>
  <c r="RU176" i="1"/>
  <c r="RT176" i="1"/>
  <c r="RG176" i="1"/>
  <c r="RF176" i="1"/>
  <c r="QR176" i="1"/>
  <c r="QQ176" i="1"/>
  <c r="QP176" i="1"/>
  <c r="QO176" i="1"/>
  <c r="QN176" i="1"/>
  <c r="QM176" i="1"/>
  <c r="PW176" i="1"/>
  <c r="PV176" i="1"/>
  <c r="PU176" i="1"/>
  <c r="PH176" i="1"/>
  <c r="UF175" i="1"/>
  <c r="UE175" i="1"/>
  <c r="UD175" i="1"/>
  <c r="UC175" i="1"/>
  <c r="UB175" i="1"/>
  <c r="TO175" i="1"/>
  <c r="TN175" i="1"/>
  <c r="TM175" i="1"/>
  <c r="TL175" i="1"/>
  <c r="TK175" i="1"/>
  <c r="TJ175" i="1"/>
  <c r="SQ175" i="1"/>
  <c r="SP175" i="1"/>
  <c r="SO175" i="1"/>
  <c r="SN175" i="1"/>
  <c r="SM175" i="1"/>
  <c r="RX175" i="1"/>
  <c r="SR175" i="1" s="1"/>
  <c r="RW175" i="1"/>
  <c r="RV175" i="1"/>
  <c r="RU175" i="1"/>
  <c r="RT175" i="1"/>
  <c r="RG175" i="1"/>
  <c r="RF175" i="1"/>
  <c r="QR175" i="1"/>
  <c r="QQ175" i="1"/>
  <c r="QP175" i="1"/>
  <c r="QO175" i="1"/>
  <c r="QN175" i="1"/>
  <c r="QM175" i="1"/>
  <c r="PW175" i="1"/>
  <c r="PV175" i="1"/>
  <c r="PU175" i="1"/>
  <c r="PH175" i="1"/>
  <c r="UF174" i="1"/>
  <c r="UE174" i="1"/>
  <c r="UD174" i="1"/>
  <c r="UC174" i="1"/>
  <c r="UB174" i="1"/>
  <c r="TO174" i="1"/>
  <c r="TN174" i="1"/>
  <c r="TM174" i="1"/>
  <c r="TL174" i="1"/>
  <c r="TK174" i="1"/>
  <c r="TJ174" i="1"/>
  <c r="SQ174" i="1"/>
  <c r="SP174" i="1"/>
  <c r="SO174" i="1"/>
  <c r="SN174" i="1"/>
  <c r="SM174" i="1"/>
  <c r="RX174" i="1"/>
  <c r="SR174" i="1" s="1"/>
  <c r="RW174" i="1"/>
  <c r="RV174" i="1"/>
  <c r="RU174" i="1"/>
  <c r="RT174" i="1"/>
  <c r="RG174" i="1"/>
  <c r="RF174" i="1"/>
  <c r="QR174" i="1"/>
  <c r="QQ174" i="1"/>
  <c r="QP174" i="1"/>
  <c r="QO174" i="1"/>
  <c r="QN174" i="1"/>
  <c r="QM174" i="1"/>
  <c r="PW174" i="1"/>
  <c r="PV174" i="1"/>
  <c r="PU174" i="1"/>
  <c r="PH174" i="1"/>
  <c r="UF173" i="1"/>
  <c r="UE173" i="1"/>
  <c r="UD173" i="1"/>
  <c r="UC173" i="1"/>
  <c r="UB173" i="1"/>
  <c r="TO173" i="1"/>
  <c r="TN173" i="1"/>
  <c r="TM173" i="1"/>
  <c r="TL173" i="1"/>
  <c r="TK173" i="1"/>
  <c r="TJ173" i="1"/>
  <c r="SQ173" i="1"/>
  <c r="SP173" i="1"/>
  <c r="SO173" i="1"/>
  <c r="SN173" i="1"/>
  <c r="SM173" i="1"/>
  <c r="RX173" i="1"/>
  <c r="SR173" i="1" s="1"/>
  <c r="RW173" i="1"/>
  <c r="RV173" i="1"/>
  <c r="RU173" i="1"/>
  <c r="RT173" i="1"/>
  <c r="RG173" i="1"/>
  <c r="RF173" i="1"/>
  <c r="QR173" i="1"/>
  <c r="QQ173" i="1"/>
  <c r="QP173" i="1"/>
  <c r="QO173" i="1"/>
  <c r="QN173" i="1"/>
  <c r="QM173" i="1"/>
  <c r="PW173" i="1"/>
  <c r="PV173" i="1"/>
  <c r="PU173" i="1"/>
  <c r="PH173" i="1"/>
  <c r="UF172" i="1"/>
  <c r="UE172" i="1"/>
  <c r="UD172" i="1"/>
  <c r="UC172" i="1"/>
  <c r="UB172" i="1"/>
  <c r="TO172" i="1"/>
  <c r="TN172" i="1"/>
  <c r="TM172" i="1"/>
  <c r="TL172" i="1"/>
  <c r="TK172" i="1"/>
  <c r="TJ172" i="1"/>
  <c r="SQ172" i="1"/>
  <c r="SP172" i="1"/>
  <c r="SO172" i="1"/>
  <c r="SN172" i="1"/>
  <c r="SM172" i="1"/>
  <c r="RX172" i="1"/>
  <c r="SR172" i="1" s="1"/>
  <c r="RW172" i="1"/>
  <c r="RV172" i="1"/>
  <c r="RU172" i="1"/>
  <c r="RT172" i="1"/>
  <c r="RG172" i="1"/>
  <c r="RF172" i="1"/>
  <c r="QR172" i="1"/>
  <c r="QQ172" i="1"/>
  <c r="QP172" i="1"/>
  <c r="QO172" i="1"/>
  <c r="QN172" i="1"/>
  <c r="QM172" i="1"/>
  <c r="PW172" i="1"/>
  <c r="PV172" i="1"/>
  <c r="PU172" i="1"/>
  <c r="PH172" i="1"/>
  <c r="UF171" i="1"/>
  <c r="UE171" i="1"/>
  <c r="UD171" i="1"/>
  <c r="UC171" i="1"/>
  <c r="UB171" i="1"/>
  <c r="TO171" i="1"/>
  <c r="TN171" i="1"/>
  <c r="TM171" i="1"/>
  <c r="TL171" i="1"/>
  <c r="TK171" i="1"/>
  <c r="TJ171" i="1"/>
  <c r="SQ171" i="1"/>
  <c r="SP171" i="1"/>
  <c r="SO171" i="1"/>
  <c r="SN171" i="1"/>
  <c r="SM171" i="1"/>
  <c r="RX171" i="1"/>
  <c r="SR171" i="1" s="1"/>
  <c r="RW171" i="1"/>
  <c r="RV171" i="1"/>
  <c r="RU171" i="1"/>
  <c r="RT171" i="1"/>
  <c r="RG171" i="1"/>
  <c r="RF171" i="1"/>
  <c r="QR171" i="1"/>
  <c r="QQ171" i="1"/>
  <c r="QP171" i="1"/>
  <c r="QO171" i="1"/>
  <c r="QN171" i="1"/>
  <c r="QM171" i="1"/>
  <c r="PW171" i="1"/>
  <c r="PV171" i="1"/>
  <c r="PU171" i="1"/>
  <c r="PH171" i="1"/>
  <c r="UF170" i="1"/>
  <c r="UE170" i="1"/>
  <c r="UD170" i="1"/>
  <c r="UC170" i="1"/>
  <c r="UB170" i="1"/>
  <c r="TO170" i="1"/>
  <c r="TN170" i="1"/>
  <c r="TM170" i="1"/>
  <c r="TL170" i="1"/>
  <c r="TK170" i="1"/>
  <c r="TJ170" i="1"/>
  <c r="SQ170" i="1"/>
  <c r="SP170" i="1"/>
  <c r="SO170" i="1"/>
  <c r="SN170" i="1"/>
  <c r="SM170" i="1"/>
  <c r="RX170" i="1"/>
  <c r="SR170" i="1" s="1"/>
  <c r="RW170" i="1"/>
  <c r="RV170" i="1"/>
  <c r="RU170" i="1"/>
  <c r="RT170" i="1"/>
  <c r="RG170" i="1"/>
  <c r="RF170" i="1"/>
  <c r="QR170" i="1"/>
  <c r="QQ170" i="1"/>
  <c r="QP170" i="1"/>
  <c r="QO170" i="1"/>
  <c r="QN170" i="1"/>
  <c r="QM170" i="1"/>
  <c r="PW170" i="1"/>
  <c r="PV170" i="1"/>
  <c r="PU170" i="1"/>
  <c r="PH170" i="1"/>
  <c r="UF169" i="1"/>
  <c r="UE169" i="1"/>
  <c r="UD169" i="1"/>
  <c r="UC169" i="1"/>
  <c r="UB169" i="1"/>
  <c r="TO169" i="1"/>
  <c r="TN169" i="1"/>
  <c r="TM169" i="1"/>
  <c r="TL169" i="1"/>
  <c r="TK169" i="1"/>
  <c r="TJ169" i="1"/>
  <c r="SQ169" i="1"/>
  <c r="SP169" i="1"/>
  <c r="SO169" i="1"/>
  <c r="SN169" i="1"/>
  <c r="SM169" i="1"/>
  <c r="RX169" i="1"/>
  <c r="SR169" i="1" s="1"/>
  <c r="RW169" i="1"/>
  <c r="RV169" i="1"/>
  <c r="RU169" i="1"/>
  <c r="RT169" i="1"/>
  <c r="RG169" i="1"/>
  <c r="RF169" i="1"/>
  <c r="QR169" i="1"/>
  <c r="QQ169" i="1"/>
  <c r="QP169" i="1"/>
  <c r="QO169" i="1"/>
  <c r="QN169" i="1"/>
  <c r="QM169" i="1"/>
  <c r="PW169" i="1"/>
  <c r="PV169" i="1"/>
  <c r="PU169" i="1"/>
  <c r="PH169" i="1"/>
  <c r="UF168" i="1"/>
  <c r="UE168" i="1"/>
  <c r="UD168" i="1"/>
  <c r="UC168" i="1"/>
  <c r="UB168" i="1"/>
  <c r="TO168" i="1"/>
  <c r="TN168" i="1"/>
  <c r="TM168" i="1"/>
  <c r="TL168" i="1"/>
  <c r="TK168" i="1"/>
  <c r="TJ168" i="1"/>
  <c r="SQ168" i="1"/>
  <c r="SP168" i="1"/>
  <c r="SO168" i="1"/>
  <c r="SN168" i="1"/>
  <c r="SM168" i="1"/>
  <c r="RX168" i="1"/>
  <c r="SR168" i="1" s="1"/>
  <c r="RW168" i="1"/>
  <c r="RV168" i="1"/>
  <c r="RU168" i="1"/>
  <c r="RT168" i="1"/>
  <c r="RG168" i="1"/>
  <c r="RF168" i="1"/>
  <c r="QR168" i="1"/>
  <c r="QQ168" i="1"/>
  <c r="QP168" i="1"/>
  <c r="QO168" i="1"/>
  <c r="QN168" i="1"/>
  <c r="QM168" i="1"/>
  <c r="PW168" i="1"/>
  <c r="PV168" i="1"/>
  <c r="PU168" i="1"/>
  <c r="PH168" i="1"/>
  <c r="UF167" i="1"/>
  <c r="UE167" i="1"/>
  <c r="UD167" i="1"/>
  <c r="UC167" i="1"/>
  <c r="UB167" i="1"/>
  <c r="TO167" i="1"/>
  <c r="TN167" i="1"/>
  <c r="TM167" i="1"/>
  <c r="TL167" i="1"/>
  <c r="TK167" i="1"/>
  <c r="TJ167" i="1"/>
  <c r="SQ167" i="1"/>
  <c r="SP167" i="1"/>
  <c r="SO167" i="1"/>
  <c r="SN167" i="1"/>
  <c r="SM167" i="1"/>
  <c r="RX167" i="1"/>
  <c r="SR167" i="1" s="1"/>
  <c r="RW167" i="1"/>
  <c r="RV167" i="1"/>
  <c r="RU167" i="1"/>
  <c r="RT167" i="1"/>
  <c r="RG167" i="1"/>
  <c r="RF167" i="1"/>
  <c r="QR167" i="1"/>
  <c r="QQ167" i="1"/>
  <c r="QP167" i="1"/>
  <c r="QO167" i="1"/>
  <c r="QN167" i="1"/>
  <c r="QM167" i="1"/>
  <c r="PW167" i="1"/>
  <c r="PV167" i="1"/>
  <c r="PU167" i="1"/>
  <c r="PH167" i="1"/>
  <c r="UF166" i="1"/>
  <c r="UE166" i="1"/>
  <c r="UD166" i="1"/>
  <c r="UC166" i="1"/>
  <c r="UB166" i="1"/>
  <c r="TO166" i="1"/>
  <c r="TN166" i="1"/>
  <c r="TM166" i="1"/>
  <c r="TL166" i="1"/>
  <c r="TK166" i="1"/>
  <c r="TJ166" i="1"/>
  <c r="SQ166" i="1"/>
  <c r="SP166" i="1"/>
  <c r="SO166" i="1"/>
  <c r="SN166" i="1"/>
  <c r="SM166" i="1"/>
  <c r="RX166" i="1"/>
  <c r="SR166" i="1" s="1"/>
  <c r="RW166" i="1"/>
  <c r="RV166" i="1"/>
  <c r="RU166" i="1"/>
  <c r="RT166" i="1"/>
  <c r="RG166" i="1"/>
  <c r="RF166" i="1"/>
  <c r="QR166" i="1"/>
  <c r="QQ166" i="1"/>
  <c r="QP166" i="1"/>
  <c r="QO166" i="1"/>
  <c r="QN166" i="1"/>
  <c r="QM166" i="1"/>
  <c r="PW166" i="1"/>
  <c r="PV166" i="1"/>
  <c r="PU166" i="1"/>
  <c r="PH166" i="1"/>
  <c r="UF165" i="1"/>
  <c r="UE165" i="1"/>
  <c r="UD165" i="1"/>
  <c r="UC165" i="1"/>
  <c r="UB165" i="1"/>
  <c r="TO165" i="1"/>
  <c r="TN165" i="1"/>
  <c r="TM165" i="1"/>
  <c r="TL165" i="1"/>
  <c r="TK165" i="1"/>
  <c r="TJ165" i="1"/>
  <c r="SQ165" i="1"/>
  <c r="SP165" i="1"/>
  <c r="SO165" i="1"/>
  <c r="SN165" i="1"/>
  <c r="SM165" i="1"/>
  <c r="RX165" i="1"/>
  <c r="SR165" i="1" s="1"/>
  <c r="RW165" i="1"/>
  <c r="RV165" i="1"/>
  <c r="RU165" i="1"/>
  <c r="RT165" i="1"/>
  <c r="RG165" i="1"/>
  <c r="RF165" i="1"/>
  <c r="QR165" i="1"/>
  <c r="QQ165" i="1"/>
  <c r="QP165" i="1"/>
  <c r="QO165" i="1"/>
  <c r="QN165" i="1"/>
  <c r="QM165" i="1"/>
  <c r="PW165" i="1"/>
  <c r="PV165" i="1"/>
  <c r="PU165" i="1"/>
  <c r="PH165" i="1"/>
  <c r="UF164" i="1"/>
  <c r="UE164" i="1"/>
  <c r="UD164" i="1"/>
  <c r="UC164" i="1"/>
  <c r="UB164" i="1"/>
  <c r="TO164" i="1"/>
  <c r="TN164" i="1"/>
  <c r="TM164" i="1"/>
  <c r="TL164" i="1"/>
  <c r="TK164" i="1"/>
  <c r="TJ164" i="1"/>
  <c r="SQ164" i="1"/>
  <c r="SP164" i="1"/>
  <c r="SO164" i="1"/>
  <c r="SN164" i="1"/>
  <c r="SM164" i="1"/>
  <c r="RX164" i="1"/>
  <c r="SR164" i="1" s="1"/>
  <c r="RW164" i="1"/>
  <c r="RV164" i="1"/>
  <c r="RU164" i="1"/>
  <c r="RT164" i="1"/>
  <c r="RG164" i="1"/>
  <c r="RF164" i="1"/>
  <c r="QR164" i="1"/>
  <c r="QQ164" i="1"/>
  <c r="QP164" i="1"/>
  <c r="QO164" i="1"/>
  <c r="QN164" i="1"/>
  <c r="QM164" i="1"/>
  <c r="PW164" i="1"/>
  <c r="PV164" i="1"/>
  <c r="PU164" i="1"/>
  <c r="PH164" i="1"/>
  <c r="UF163" i="1"/>
  <c r="UE163" i="1"/>
  <c r="UD163" i="1"/>
  <c r="UC163" i="1"/>
  <c r="UB163" i="1"/>
  <c r="TO163" i="1"/>
  <c r="TN163" i="1"/>
  <c r="TM163" i="1"/>
  <c r="TL163" i="1"/>
  <c r="TK163" i="1"/>
  <c r="TJ163" i="1"/>
  <c r="SQ163" i="1"/>
  <c r="SP163" i="1"/>
  <c r="SO163" i="1"/>
  <c r="SN163" i="1"/>
  <c r="SM163" i="1"/>
  <c r="RX163" i="1"/>
  <c r="SR163" i="1" s="1"/>
  <c r="RW163" i="1"/>
  <c r="RV163" i="1"/>
  <c r="RU163" i="1"/>
  <c r="RT163" i="1"/>
  <c r="RG163" i="1"/>
  <c r="RF163" i="1"/>
  <c r="QR163" i="1"/>
  <c r="QQ163" i="1"/>
  <c r="QP163" i="1"/>
  <c r="QO163" i="1"/>
  <c r="QN163" i="1"/>
  <c r="QM163" i="1"/>
  <c r="PW163" i="1"/>
  <c r="PV163" i="1"/>
  <c r="PU163" i="1"/>
  <c r="PH163" i="1"/>
  <c r="UF162" i="1"/>
  <c r="UE162" i="1"/>
  <c r="UD162" i="1"/>
  <c r="UC162" i="1"/>
  <c r="UB162" i="1"/>
  <c r="TO162" i="1"/>
  <c r="TN162" i="1"/>
  <c r="TM162" i="1"/>
  <c r="TL162" i="1"/>
  <c r="TK162" i="1"/>
  <c r="TJ162" i="1"/>
  <c r="SQ162" i="1"/>
  <c r="SP162" i="1"/>
  <c r="SO162" i="1"/>
  <c r="SN162" i="1"/>
  <c r="SM162" i="1"/>
  <c r="RX162" i="1"/>
  <c r="SR162" i="1" s="1"/>
  <c r="RW162" i="1"/>
  <c r="RV162" i="1"/>
  <c r="RU162" i="1"/>
  <c r="RT162" i="1"/>
  <c r="RG162" i="1"/>
  <c r="RF162" i="1"/>
  <c r="QR162" i="1"/>
  <c r="QQ162" i="1"/>
  <c r="QP162" i="1"/>
  <c r="QO162" i="1"/>
  <c r="QN162" i="1"/>
  <c r="QM162" i="1"/>
  <c r="PW162" i="1"/>
  <c r="PV162" i="1"/>
  <c r="PU162" i="1"/>
  <c r="PH162" i="1"/>
  <c r="UF161" i="1"/>
  <c r="UE161" i="1"/>
  <c r="UD161" i="1"/>
  <c r="UC161" i="1"/>
  <c r="UB161" i="1"/>
  <c r="TO161" i="1"/>
  <c r="TN161" i="1"/>
  <c r="TM161" i="1"/>
  <c r="TL161" i="1"/>
  <c r="TK161" i="1"/>
  <c r="TJ161" i="1"/>
  <c r="SQ161" i="1"/>
  <c r="SP161" i="1"/>
  <c r="SO161" i="1"/>
  <c r="SN161" i="1"/>
  <c r="SM161" i="1"/>
  <c r="RX161" i="1"/>
  <c r="SR161" i="1" s="1"/>
  <c r="RW161" i="1"/>
  <c r="RV161" i="1"/>
  <c r="RU161" i="1"/>
  <c r="RT161" i="1"/>
  <c r="RG161" i="1"/>
  <c r="RF161" i="1"/>
  <c r="QR161" i="1"/>
  <c r="QQ161" i="1"/>
  <c r="QP161" i="1"/>
  <c r="QO161" i="1"/>
  <c r="QN161" i="1"/>
  <c r="QM161" i="1"/>
  <c r="PW161" i="1"/>
  <c r="PV161" i="1"/>
  <c r="PU161" i="1"/>
  <c r="PH161" i="1"/>
  <c r="UF160" i="1"/>
  <c r="UE160" i="1"/>
  <c r="UD160" i="1"/>
  <c r="UC160" i="1"/>
  <c r="UB160" i="1"/>
  <c r="TO160" i="1"/>
  <c r="TN160" i="1"/>
  <c r="TM160" i="1"/>
  <c r="TL160" i="1"/>
  <c r="TK160" i="1"/>
  <c r="TJ160" i="1"/>
  <c r="SQ160" i="1"/>
  <c r="SP160" i="1"/>
  <c r="SO160" i="1"/>
  <c r="SN160" i="1"/>
  <c r="SM160" i="1"/>
  <c r="RX160" i="1"/>
  <c r="SR160" i="1" s="1"/>
  <c r="RW160" i="1"/>
  <c r="RV160" i="1"/>
  <c r="RU160" i="1"/>
  <c r="RT160" i="1"/>
  <c r="RG160" i="1"/>
  <c r="RF160" i="1"/>
  <c r="QR160" i="1"/>
  <c r="QQ160" i="1"/>
  <c r="QP160" i="1"/>
  <c r="QO160" i="1"/>
  <c r="QN160" i="1"/>
  <c r="QM160" i="1"/>
  <c r="PW160" i="1"/>
  <c r="PV160" i="1"/>
  <c r="PU160" i="1"/>
  <c r="PH160" i="1"/>
  <c r="UF159" i="1"/>
  <c r="UE159" i="1"/>
  <c r="UD159" i="1"/>
  <c r="UC159" i="1"/>
  <c r="UB159" i="1"/>
  <c r="TO159" i="1"/>
  <c r="TN159" i="1"/>
  <c r="TM159" i="1"/>
  <c r="TL159" i="1"/>
  <c r="TK159" i="1"/>
  <c r="TJ159" i="1"/>
  <c r="SQ159" i="1"/>
  <c r="SP159" i="1"/>
  <c r="SO159" i="1"/>
  <c r="SN159" i="1"/>
  <c r="SM159" i="1"/>
  <c r="RX159" i="1"/>
  <c r="SR159" i="1" s="1"/>
  <c r="RW159" i="1"/>
  <c r="RV159" i="1"/>
  <c r="RU159" i="1"/>
  <c r="RT159" i="1"/>
  <c r="RG159" i="1"/>
  <c r="RF159" i="1"/>
  <c r="QR159" i="1"/>
  <c r="QQ159" i="1"/>
  <c r="QP159" i="1"/>
  <c r="QO159" i="1"/>
  <c r="QN159" i="1"/>
  <c r="QM159" i="1"/>
  <c r="PW159" i="1"/>
  <c r="PV159" i="1"/>
  <c r="PU159" i="1"/>
  <c r="PH159" i="1"/>
  <c r="UF158" i="1"/>
  <c r="UE158" i="1"/>
  <c r="UD158" i="1"/>
  <c r="UC158" i="1"/>
  <c r="UB158" i="1"/>
  <c r="TO158" i="1"/>
  <c r="TN158" i="1"/>
  <c r="TM158" i="1"/>
  <c r="TL158" i="1"/>
  <c r="TK158" i="1"/>
  <c r="TJ158" i="1"/>
  <c r="SQ158" i="1"/>
  <c r="SP158" i="1"/>
  <c r="SO158" i="1"/>
  <c r="SN158" i="1"/>
  <c r="SM158" i="1"/>
  <c r="RX158" i="1"/>
  <c r="SR158" i="1" s="1"/>
  <c r="RW158" i="1"/>
  <c r="RV158" i="1"/>
  <c r="RU158" i="1"/>
  <c r="RT158" i="1"/>
  <c r="RG158" i="1"/>
  <c r="RF158" i="1"/>
  <c r="QR158" i="1"/>
  <c r="QQ158" i="1"/>
  <c r="QP158" i="1"/>
  <c r="QO158" i="1"/>
  <c r="QN158" i="1"/>
  <c r="QM158" i="1"/>
  <c r="PW158" i="1"/>
  <c r="PV158" i="1"/>
  <c r="PU158" i="1"/>
  <c r="PH158" i="1"/>
  <c r="UF62" i="1"/>
  <c r="UE62" i="1"/>
  <c r="UD62" i="1"/>
  <c r="UC62" i="1"/>
  <c r="UB62" i="1"/>
  <c r="TO62" i="1"/>
  <c r="TN62" i="1"/>
  <c r="TM62" i="1"/>
  <c r="TL62" i="1"/>
  <c r="TK62" i="1"/>
  <c r="TJ62" i="1"/>
  <c r="SQ62" i="1"/>
  <c r="SP62" i="1"/>
  <c r="SO62" i="1"/>
  <c r="SN62" i="1"/>
  <c r="SM62" i="1"/>
  <c r="RX62" i="1"/>
  <c r="SR62" i="1" s="1"/>
  <c r="RW62" i="1"/>
  <c r="RV62" i="1"/>
  <c r="RU62" i="1"/>
  <c r="RT62" i="1"/>
  <c r="RG62" i="1"/>
  <c r="RF62" i="1"/>
  <c r="QR62" i="1"/>
  <c r="QQ62" i="1"/>
  <c r="QP62" i="1"/>
  <c r="QO62" i="1"/>
  <c r="QN62" i="1"/>
  <c r="QM62" i="1"/>
  <c r="PW62" i="1"/>
  <c r="PV62" i="1"/>
  <c r="PU62" i="1"/>
  <c r="PH62" i="1"/>
  <c r="UF61" i="1"/>
  <c r="UE61" i="1"/>
  <c r="UD61" i="1"/>
  <c r="UC61" i="1"/>
  <c r="UB61" i="1"/>
  <c r="TO61" i="1"/>
  <c r="TN61" i="1"/>
  <c r="TM61" i="1"/>
  <c r="TL61" i="1"/>
  <c r="TK61" i="1"/>
  <c r="TJ61" i="1"/>
  <c r="SQ61" i="1"/>
  <c r="SP61" i="1"/>
  <c r="SO61" i="1"/>
  <c r="SN61" i="1"/>
  <c r="SM61" i="1"/>
  <c r="RX61" i="1"/>
  <c r="SR61" i="1" s="1"/>
  <c r="RW61" i="1"/>
  <c r="RV61" i="1"/>
  <c r="RU61" i="1"/>
  <c r="RT61" i="1"/>
  <c r="RG61" i="1"/>
  <c r="RF61" i="1"/>
  <c r="QR61" i="1"/>
  <c r="QQ61" i="1"/>
  <c r="QP61" i="1"/>
  <c r="QO61" i="1"/>
  <c r="QN61" i="1"/>
  <c r="QM61" i="1"/>
  <c r="PW61" i="1"/>
  <c r="PV61" i="1"/>
  <c r="PU61" i="1"/>
  <c r="PH61" i="1"/>
  <c r="UF60" i="1"/>
  <c r="UE60" i="1"/>
  <c r="UD60" i="1"/>
  <c r="UC60" i="1"/>
  <c r="UB60" i="1"/>
  <c r="TO60" i="1"/>
  <c r="TN60" i="1"/>
  <c r="TM60" i="1"/>
  <c r="TL60" i="1"/>
  <c r="TK60" i="1"/>
  <c r="TJ60" i="1"/>
  <c r="SQ60" i="1"/>
  <c r="SP60" i="1"/>
  <c r="SO60" i="1"/>
  <c r="SN60" i="1"/>
  <c r="SM60" i="1"/>
  <c r="RX60" i="1"/>
  <c r="SR60" i="1" s="1"/>
  <c r="RW60" i="1"/>
  <c r="RV60" i="1"/>
  <c r="RU60" i="1"/>
  <c r="RT60" i="1"/>
  <c r="RG60" i="1"/>
  <c r="RF60" i="1"/>
  <c r="QR60" i="1"/>
  <c r="QQ60" i="1"/>
  <c r="QP60" i="1"/>
  <c r="QO60" i="1"/>
  <c r="QN60" i="1"/>
  <c r="QM60" i="1"/>
  <c r="PW60" i="1"/>
  <c r="PV60" i="1"/>
  <c r="PU60" i="1"/>
  <c r="PH60" i="1"/>
  <c r="UF59" i="1"/>
  <c r="UE59" i="1"/>
  <c r="UD59" i="1"/>
  <c r="UC59" i="1"/>
  <c r="UB59" i="1"/>
  <c r="TO59" i="1"/>
  <c r="TN59" i="1"/>
  <c r="TM59" i="1"/>
  <c r="TL59" i="1"/>
  <c r="TK59" i="1"/>
  <c r="TJ59" i="1"/>
  <c r="SQ59" i="1"/>
  <c r="SP59" i="1"/>
  <c r="SO59" i="1"/>
  <c r="SN59" i="1"/>
  <c r="SM59" i="1"/>
  <c r="RX59" i="1"/>
  <c r="SR59" i="1" s="1"/>
  <c r="RW59" i="1"/>
  <c r="RV59" i="1"/>
  <c r="RU59" i="1"/>
  <c r="RT59" i="1"/>
  <c r="RG59" i="1"/>
  <c r="RF59" i="1"/>
  <c r="QR59" i="1"/>
  <c r="QQ59" i="1"/>
  <c r="QP59" i="1"/>
  <c r="QO59" i="1"/>
  <c r="QN59" i="1"/>
  <c r="QM59" i="1"/>
  <c r="PW59" i="1"/>
  <c r="PV59" i="1"/>
  <c r="PU59" i="1"/>
  <c r="PH59" i="1"/>
  <c r="UF58" i="1"/>
  <c r="UE58" i="1"/>
  <c r="UD58" i="1"/>
  <c r="UC58" i="1"/>
  <c r="UB58" i="1"/>
  <c r="TO58" i="1"/>
  <c r="TN58" i="1"/>
  <c r="TM58" i="1"/>
  <c r="TL58" i="1"/>
  <c r="TK58" i="1"/>
  <c r="TJ58" i="1"/>
  <c r="SQ58" i="1"/>
  <c r="SP58" i="1"/>
  <c r="SO58" i="1"/>
  <c r="SN58" i="1"/>
  <c r="SM58" i="1"/>
  <c r="RX58" i="1"/>
  <c r="SR58" i="1" s="1"/>
  <c r="RW58" i="1"/>
  <c r="RV58" i="1"/>
  <c r="RU58" i="1"/>
  <c r="RT58" i="1"/>
  <c r="RG58" i="1"/>
  <c r="RF58" i="1"/>
  <c r="QR58" i="1"/>
  <c r="QQ58" i="1"/>
  <c r="QP58" i="1"/>
  <c r="QO58" i="1"/>
  <c r="QN58" i="1"/>
  <c r="QM58" i="1"/>
  <c r="PW58" i="1"/>
  <c r="PV58" i="1"/>
  <c r="PU58" i="1"/>
  <c r="PH58" i="1"/>
  <c r="UF57" i="1"/>
  <c r="UE57" i="1"/>
  <c r="UD57" i="1"/>
  <c r="UC57" i="1"/>
  <c r="UB57" i="1"/>
  <c r="TO57" i="1"/>
  <c r="TN57" i="1"/>
  <c r="TM57" i="1"/>
  <c r="TL57" i="1"/>
  <c r="TK57" i="1"/>
  <c r="TJ57" i="1"/>
  <c r="SQ57" i="1"/>
  <c r="SP57" i="1"/>
  <c r="SO57" i="1"/>
  <c r="SN57" i="1"/>
  <c r="SM57" i="1"/>
  <c r="RX57" i="1"/>
  <c r="SR57" i="1" s="1"/>
  <c r="RW57" i="1"/>
  <c r="RV57" i="1"/>
  <c r="RU57" i="1"/>
  <c r="RT57" i="1"/>
  <c r="RG57" i="1"/>
  <c r="RF57" i="1"/>
  <c r="QR57" i="1"/>
  <c r="QQ57" i="1"/>
  <c r="QP57" i="1"/>
  <c r="QO57" i="1"/>
  <c r="QN57" i="1"/>
  <c r="QM57" i="1"/>
  <c r="PW57" i="1"/>
  <c r="PV57" i="1"/>
  <c r="PU57" i="1"/>
  <c r="PH57" i="1"/>
  <c r="UF56" i="1"/>
  <c r="UE56" i="1"/>
  <c r="UD56" i="1"/>
  <c r="UC56" i="1"/>
  <c r="UB56" i="1"/>
  <c r="TO56" i="1"/>
  <c r="TN56" i="1"/>
  <c r="TM56" i="1"/>
  <c r="TL56" i="1"/>
  <c r="TK56" i="1"/>
  <c r="TJ56" i="1"/>
  <c r="SQ56" i="1"/>
  <c r="SP56" i="1"/>
  <c r="SO56" i="1"/>
  <c r="SN56" i="1"/>
  <c r="SM56" i="1"/>
  <c r="RX56" i="1"/>
  <c r="SR56" i="1" s="1"/>
  <c r="RW56" i="1"/>
  <c r="RV56" i="1"/>
  <c r="RU56" i="1"/>
  <c r="RT56" i="1"/>
  <c r="RG56" i="1"/>
  <c r="RF56" i="1"/>
  <c r="QR56" i="1"/>
  <c r="QQ56" i="1"/>
  <c r="QP56" i="1"/>
  <c r="QO56" i="1"/>
  <c r="QN56" i="1"/>
  <c r="QM56" i="1"/>
  <c r="PW56" i="1"/>
  <c r="PV56" i="1"/>
  <c r="PU56" i="1"/>
  <c r="PH56" i="1"/>
  <c r="UF55" i="1"/>
  <c r="UE55" i="1"/>
  <c r="UD55" i="1"/>
  <c r="UC55" i="1"/>
  <c r="UB55" i="1"/>
  <c r="TO55" i="1"/>
  <c r="TN55" i="1"/>
  <c r="TM55" i="1"/>
  <c r="TL55" i="1"/>
  <c r="TK55" i="1"/>
  <c r="TJ55" i="1"/>
  <c r="SQ55" i="1"/>
  <c r="SP55" i="1"/>
  <c r="SO55" i="1"/>
  <c r="SN55" i="1"/>
  <c r="SM55" i="1"/>
  <c r="RX55" i="1"/>
  <c r="SR55" i="1" s="1"/>
  <c r="RW55" i="1"/>
  <c r="RV55" i="1"/>
  <c r="RU55" i="1"/>
  <c r="RT55" i="1"/>
  <c r="RG55" i="1"/>
  <c r="RF55" i="1"/>
  <c r="QR55" i="1"/>
  <c r="QQ55" i="1"/>
  <c r="QP55" i="1"/>
  <c r="QO55" i="1"/>
  <c r="QN55" i="1"/>
  <c r="QM55" i="1"/>
  <c r="PW55" i="1"/>
  <c r="PV55" i="1"/>
  <c r="PU55" i="1"/>
  <c r="PH55" i="1"/>
  <c r="UF54" i="1"/>
  <c r="UE54" i="1"/>
  <c r="UD54" i="1"/>
  <c r="UC54" i="1"/>
  <c r="UB54" i="1"/>
  <c r="TO54" i="1"/>
  <c r="TN54" i="1"/>
  <c r="TM54" i="1"/>
  <c r="TL54" i="1"/>
  <c r="TK54" i="1"/>
  <c r="TJ54" i="1"/>
  <c r="SQ54" i="1"/>
  <c r="SP54" i="1"/>
  <c r="SO54" i="1"/>
  <c r="SN54" i="1"/>
  <c r="SM54" i="1"/>
  <c r="RX54" i="1"/>
  <c r="SR54" i="1" s="1"/>
  <c r="RW54" i="1"/>
  <c r="RV54" i="1"/>
  <c r="RU54" i="1"/>
  <c r="RT54" i="1"/>
  <c r="RG54" i="1"/>
  <c r="RF54" i="1"/>
  <c r="QR54" i="1"/>
  <c r="QQ54" i="1"/>
  <c r="QP54" i="1"/>
  <c r="QO54" i="1"/>
  <c r="QN54" i="1"/>
  <c r="QM54" i="1"/>
  <c r="PW54" i="1"/>
  <c r="PV54" i="1"/>
  <c r="PU54" i="1"/>
  <c r="PH54" i="1"/>
  <c r="UF53" i="1"/>
  <c r="UE53" i="1"/>
  <c r="UD53" i="1"/>
  <c r="UC53" i="1"/>
  <c r="UB53" i="1"/>
  <c r="TO53" i="1"/>
  <c r="TN53" i="1"/>
  <c r="TM53" i="1"/>
  <c r="TL53" i="1"/>
  <c r="TK53" i="1"/>
  <c r="TJ53" i="1"/>
  <c r="SQ53" i="1"/>
  <c r="SP53" i="1"/>
  <c r="SO53" i="1"/>
  <c r="SN53" i="1"/>
  <c r="SM53" i="1"/>
  <c r="RX53" i="1"/>
  <c r="SR53" i="1" s="1"/>
  <c r="RW53" i="1"/>
  <c r="RV53" i="1"/>
  <c r="RU53" i="1"/>
  <c r="RT53" i="1"/>
  <c r="RG53" i="1"/>
  <c r="RF53" i="1"/>
  <c r="QR53" i="1"/>
  <c r="QQ53" i="1"/>
  <c r="QP53" i="1"/>
  <c r="QO53" i="1"/>
  <c r="QN53" i="1"/>
  <c r="QM53" i="1"/>
  <c r="PW53" i="1"/>
  <c r="PV53" i="1"/>
  <c r="PU53" i="1"/>
  <c r="PH53" i="1"/>
  <c r="UF52" i="1"/>
  <c r="UE52" i="1"/>
  <c r="UD52" i="1"/>
  <c r="UC52" i="1"/>
  <c r="UB52" i="1"/>
  <c r="TO52" i="1"/>
  <c r="TN52" i="1"/>
  <c r="TM52" i="1"/>
  <c r="TL52" i="1"/>
  <c r="TK52" i="1"/>
  <c r="TJ52" i="1"/>
  <c r="SQ52" i="1"/>
  <c r="SP52" i="1"/>
  <c r="SO52" i="1"/>
  <c r="SN52" i="1"/>
  <c r="SM52" i="1"/>
  <c r="RX52" i="1"/>
  <c r="SR52" i="1" s="1"/>
  <c r="RW52" i="1"/>
  <c r="RV52" i="1"/>
  <c r="RU52" i="1"/>
  <c r="RT52" i="1"/>
  <c r="RG52" i="1"/>
  <c r="RF52" i="1"/>
  <c r="QR52" i="1"/>
  <c r="QQ52" i="1"/>
  <c r="QP52" i="1"/>
  <c r="QO52" i="1"/>
  <c r="QN52" i="1"/>
  <c r="QM52" i="1"/>
  <c r="PW52" i="1"/>
  <c r="PV52" i="1"/>
  <c r="PU52" i="1"/>
  <c r="PH52" i="1"/>
  <c r="UF51" i="1"/>
  <c r="UE51" i="1"/>
  <c r="UD51" i="1"/>
  <c r="UC51" i="1"/>
  <c r="UB51" i="1"/>
  <c r="TO51" i="1"/>
  <c r="TN51" i="1"/>
  <c r="TM51" i="1"/>
  <c r="TL51" i="1"/>
  <c r="TK51" i="1"/>
  <c r="TJ51" i="1"/>
  <c r="SQ51" i="1"/>
  <c r="SP51" i="1"/>
  <c r="SO51" i="1"/>
  <c r="SN51" i="1"/>
  <c r="SM51" i="1"/>
  <c r="RX51" i="1"/>
  <c r="SR51" i="1" s="1"/>
  <c r="RW51" i="1"/>
  <c r="RV51" i="1"/>
  <c r="RU51" i="1"/>
  <c r="RT51" i="1"/>
  <c r="RG51" i="1"/>
  <c r="RF51" i="1"/>
  <c r="QR51" i="1"/>
  <c r="QQ51" i="1"/>
  <c r="QP51" i="1"/>
  <c r="QO51" i="1"/>
  <c r="QN51" i="1"/>
  <c r="QM51" i="1"/>
  <c r="PW51" i="1"/>
  <c r="PV51" i="1"/>
  <c r="PU51" i="1"/>
  <c r="PH51" i="1"/>
  <c r="UF50" i="1"/>
  <c r="UE50" i="1"/>
  <c r="UD50" i="1"/>
  <c r="UC50" i="1"/>
  <c r="UB50" i="1"/>
  <c r="TO50" i="1"/>
  <c r="TN50" i="1"/>
  <c r="TM50" i="1"/>
  <c r="TL50" i="1"/>
  <c r="TK50" i="1"/>
  <c r="TJ50" i="1"/>
  <c r="SQ50" i="1"/>
  <c r="SP50" i="1"/>
  <c r="SO50" i="1"/>
  <c r="SN50" i="1"/>
  <c r="SM50" i="1"/>
  <c r="RX50" i="1"/>
  <c r="SR50" i="1" s="1"/>
  <c r="RW50" i="1"/>
  <c r="RV50" i="1"/>
  <c r="RU50" i="1"/>
  <c r="RT50" i="1"/>
  <c r="RG50" i="1"/>
  <c r="RF50" i="1"/>
  <c r="QR50" i="1"/>
  <c r="QQ50" i="1"/>
  <c r="QP50" i="1"/>
  <c r="QO50" i="1"/>
  <c r="QN50" i="1"/>
  <c r="QM50" i="1"/>
  <c r="PW50" i="1"/>
  <c r="PV50" i="1"/>
  <c r="PU50" i="1"/>
  <c r="PH50" i="1"/>
  <c r="UF49" i="1"/>
  <c r="UE49" i="1"/>
  <c r="UD49" i="1"/>
  <c r="UC49" i="1"/>
  <c r="UB49" i="1"/>
  <c r="TO49" i="1"/>
  <c r="TN49" i="1"/>
  <c r="TM49" i="1"/>
  <c r="TL49" i="1"/>
  <c r="TK49" i="1"/>
  <c r="TJ49" i="1"/>
  <c r="SQ49" i="1"/>
  <c r="SP49" i="1"/>
  <c r="SO49" i="1"/>
  <c r="SN49" i="1"/>
  <c r="SM49" i="1"/>
  <c r="RX49" i="1"/>
  <c r="SR49" i="1" s="1"/>
  <c r="RW49" i="1"/>
  <c r="RV49" i="1"/>
  <c r="RU49" i="1"/>
  <c r="RT49" i="1"/>
  <c r="RG49" i="1"/>
  <c r="RF49" i="1"/>
  <c r="QR49" i="1"/>
  <c r="QQ49" i="1"/>
  <c r="QP49" i="1"/>
  <c r="QO49" i="1"/>
  <c r="QN49" i="1"/>
  <c r="QM49" i="1"/>
  <c r="PW49" i="1"/>
  <c r="PV49" i="1"/>
  <c r="PU49" i="1"/>
  <c r="PH49" i="1"/>
  <c r="UF48" i="1"/>
  <c r="UE48" i="1"/>
  <c r="UD48" i="1"/>
  <c r="UC48" i="1"/>
  <c r="UB48" i="1"/>
  <c r="TO48" i="1"/>
  <c r="TN48" i="1"/>
  <c r="TM48" i="1"/>
  <c r="TL48" i="1"/>
  <c r="TK48" i="1"/>
  <c r="TJ48" i="1"/>
  <c r="SQ48" i="1"/>
  <c r="SP48" i="1"/>
  <c r="SO48" i="1"/>
  <c r="SN48" i="1"/>
  <c r="SM48" i="1"/>
  <c r="RX48" i="1"/>
  <c r="SR48" i="1" s="1"/>
  <c r="RW48" i="1"/>
  <c r="RV48" i="1"/>
  <c r="RU48" i="1"/>
  <c r="RT48" i="1"/>
  <c r="RG48" i="1"/>
  <c r="RF48" i="1"/>
  <c r="QR48" i="1"/>
  <c r="QQ48" i="1"/>
  <c r="QP48" i="1"/>
  <c r="QO48" i="1"/>
  <c r="QN48" i="1"/>
  <c r="QM48" i="1"/>
  <c r="PW48" i="1"/>
  <c r="PV48" i="1"/>
  <c r="PU48" i="1"/>
  <c r="PH48" i="1"/>
  <c r="UF47" i="1"/>
  <c r="UE47" i="1"/>
  <c r="UD47" i="1"/>
  <c r="UC47" i="1"/>
  <c r="UB47" i="1"/>
  <c r="TO47" i="1"/>
  <c r="TN47" i="1"/>
  <c r="TM47" i="1"/>
  <c r="TL47" i="1"/>
  <c r="TK47" i="1"/>
  <c r="TJ47" i="1"/>
  <c r="SQ47" i="1"/>
  <c r="SP47" i="1"/>
  <c r="SO47" i="1"/>
  <c r="SN47" i="1"/>
  <c r="SM47" i="1"/>
  <c r="RX47" i="1"/>
  <c r="SR47" i="1" s="1"/>
  <c r="RW47" i="1"/>
  <c r="RV47" i="1"/>
  <c r="RU47" i="1"/>
  <c r="RT47" i="1"/>
  <c r="RG47" i="1"/>
  <c r="RF47" i="1"/>
  <c r="QR47" i="1"/>
  <c r="QQ47" i="1"/>
  <c r="QP47" i="1"/>
  <c r="QO47" i="1"/>
  <c r="QN47" i="1"/>
  <c r="QM47" i="1"/>
  <c r="PW47" i="1"/>
  <c r="PV47" i="1"/>
  <c r="PU47" i="1"/>
  <c r="PH47" i="1"/>
  <c r="UF46" i="1"/>
  <c r="UE46" i="1"/>
  <c r="UD46" i="1"/>
  <c r="UC46" i="1"/>
  <c r="UB46" i="1"/>
  <c r="TO46" i="1"/>
  <c r="TN46" i="1"/>
  <c r="TM46" i="1"/>
  <c r="TL46" i="1"/>
  <c r="TK46" i="1"/>
  <c r="TJ46" i="1"/>
  <c r="SQ46" i="1"/>
  <c r="SP46" i="1"/>
  <c r="SO46" i="1"/>
  <c r="SN46" i="1"/>
  <c r="SM46" i="1"/>
  <c r="RX46" i="1"/>
  <c r="SR46" i="1" s="1"/>
  <c r="RW46" i="1"/>
  <c r="RV46" i="1"/>
  <c r="RU46" i="1"/>
  <c r="RT46" i="1"/>
  <c r="RG46" i="1"/>
  <c r="RF46" i="1"/>
  <c r="QR46" i="1"/>
  <c r="QQ46" i="1"/>
  <c r="QP46" i="1"/>
  <c r="QO46" i="1"/>
  <c r="QN46" i="1"/>
  <c r="QM46" i="1"/>
  <c r="PW46" i="1"/>
  <c r="PV46" i="1"/>
  <c r="PU46" i="1"/>
  <c r="PH46" i="1"/>
  <c r="UF45" i="1"/>
  <c r="UE45" i="1"/>
  <c r="UD45" i="1"/>
  <c r="UC45" i="1"/>
  <c r="UB45" i="1"/>
  <c r="TO45" i="1"/>
  <c r="TN45" i="1"/>
  <c r="TM45" i="1"/>
  <c r="TL45" i="1"/>
  <c r="TK45" i="1"/>
  <c r="TJ45" i="1"/>
  <c r="SQ45" i="1"/>
  <c r="SP45" i="1"/>
  <c r="SO45" i="1"/>
  <c r="SN45" i="1"/>
  <c r="SM45" i="1"/>
  <c r="RX45" i="1"/>
  <c r="SR45" i="1" s="1"/>
  <c r="RW45" i="1"/>
  <c r="RV45" i="1"/>
  <c r="RU45" i="1"/>
  <c r="RT45" i="1"/>
  <c r="RG45" i="1"/>
  <c r="RF45" i="1"/>
  <c r="QR45" i="1"/>
  <c r="QQ45" i="1"/>
  <c r="QP45" i="1"/>
  <c r="QO45" i="1"/>
  <c r="QN45" i="1"/>
  <c r="QM45" i="1"/>
  <c r="PW45" i="1"/>
  <c r="PV45" i="1"/>
  <c r="PU45" i="1"/>
  <c r="PH45" i="1"/>
  <c r="UF24" i="1"/>
  <c r="UE24" i="1"/>
  <c r="UD24" i="1"/>
  <c r="UC24" i="1"/>
  <c r="UB24" i="1"/>
  <c r="TO24" i="1"/>
  <c r="TN24" i="1"/>
  <c r="TM24" i="1"/>
  <c r="TL24" i="1"/>
  <c r="TK24" i="1"/>
  <c r="TJ24" i="1"/>
  <c r="SQ24" i="1"/>
  <c r="SP24" i="1"/>
  <c r="SO24" i="1"/>
  <c r="SN24" i="1"/>
  <c r="SM24" i="1"/>
  <c r="RX24" i="1"/>
  <c r="SR24" i="1" s="1"/>
  <c r="RW24" i="1"/>
  <c r="RV24" i="1"/>
  <c r="RU24" i="1"/>
  <c r="RT24" i="1"/>
  <c r="RG24" i="1"/>
  <c r="RF24" i="1"/>
  <c r="QR24" i="1"/>
  <c r="QQ24" i="1"/>
  <c r="QP24" i="1"/>
  <c r="QO24" i="1"/>
  <c r="QN24" i="1"/>
  <c r="QM24" i="1"/>
  <c r="PW24" i="1"/>
  <c r="PV24" i="1"/>
  <c r="PU24" i="1"/>
  <c r="PH24" i="1"/>
  <c r="UF14" i="1"/>
  <c r="UE14" i="1"/>
  <c r="UD14" i="1"/>
  <c r="UC14" i="1"/>
  <c r="UB14" i="1"/>
  <c r="TO14" i="1"/>
  <c r="TN14" i="1"/>
  <c r="TM14" i="1"/>
  <c r="TL14" i="1"/>
  <c r="TK14" i="1"/>
  <c r="TJ14" i="1"/>
  <c r="SQ14" i="1"/>
  <c r="SP14" i="1"/>
  <c r="SO14" i="1"/>
  <c r="SN14" i="1"/>
  <c r="SM14" i="1"/>
  <c r="RX14" i="1"/>
  <c r="SR14" i="1" s="1"/>
  <c r="RW14" i="1"/>
  <c r="RV14" i="1"/>
  <c r="RU14" i="1"/>
  <c r="RT14" i="1"/>
  <c r="RG14" i="1"/>
  <c r="RF14" i="1"/>
  <c r="QR14" i="1"/>
  <c r="QQ14" i="1"/>
  <c r="QP14" i="1"/>
  <c r="QO14" i="1"/>
  <c r="QN14" i="1"/>
  <c r="QM14" i="1"/>
  <c r="PW14" i="1"/>
  <c r="PV14" i="1"/>
  <c r="PU14" i="1"/>
  <c r="PH14" i="1"/>
  <c r="UF13" i="1"/>
  <c r="UE13" i="1"/>
  <c r="UD13" i="1"/>
  <c r="UC13" i="1"/>
  <c r="UB13" i="1"/>
  <c r="TO13" i="1"/>
  <c r="TN13" i="1"/>
  <c r="TM13" i="1"/>
  <c r="TL13" i="1"/>
  <c r="TK13" i="1"/>
  <c r="TJ13" i="1"/>
  <c r="SQ13" i="1"/>
  <c r="SP13" i="1"/>
  <c r="SO13" i="1"/>
  <c r="SN13" i="1"/>
  <c r="SM13" i="1"/>
  <c r="RX13" i="1"/>
  <c r="SR13" i="1" s="1"/>
  <c r="RW13" i="1"/>
  <c r="RV13" i="1"/>
  <c r="RU13" i="1"/>
  <c r="RT13" i="1"/>
  <c r="RG13" i="1"/>
  <c r="RF13" i="1"/>
  <c r="QR13" i="1"/>
  <c r="QQ13" i="1"/>
  <c r="QP13" i="1"/>
  <c r="QO13" i="1"/>
  <c r="QN13" i="1"/>
  <c r="QM13" i="1"/>
  <c r="PW13" i="1"/>
  <c r="PV13" i="1"/>
  <c r="PU13" i="1"/>
  <c r="PH13" i="1"/>
  <c r="UF12" i="1"/>
  <c r="UE12" i="1"/>
  <c r="UD12" i="1"/>
  <c r="UC12" i="1"/>
  <c r="UB12" i="1"/>
  <c r="TO12" i="1"/>
  <c r="TN12" i="1"/>
  <c r="TM12" i="1"/>
  <c r="TL12" i="1"/>
  <c r="TK12" i="1"/>
  <c r="TJ12" i="1"/>
  <c r="SQ12" i="1"/>
  <c r="SP12" i="1"/>
  <c r="SO12" i="1"/>
  <c r="SN12" i="1"/>
  <c r="SM12" i="1"/>
  <c r="RX12" i="1"/>
  <c r="SR12" i="1" s="1"/>
  <c r="RW12" i="1"/>
  <c r="RV12" i="1"/>
  <c r="RU12" i="1"/>
  <c r="RT12" i="1"/>
  <c r="RG12" i="1"/>
  <c r="RF12" i="1"/>
  <c r="QR12" i="1"/>
  <c r="QQ12" i="1"/>
  <c r="QP12" i="1"/>
  <c r="QO12" i="1"/>
  <c r="QN12" i="1"/>
  <c r="QM12" i="1"/>
  <c r="PW12" i="1"/>
  <c r="PV12" i="1"/>
  <c r="PU12" i="1"/>
  <c r="PH12" i="1"/>
  <c r="UF11" i="1"/>
  <c r="UE11" i="1"/>
  <c r="UD11" i="1"/>
  <c r="UC11" i="1"/>
  <c r="UB11" i="1"/>
  <c r="TO11" i="1"/>
  <c r="TN11" i="1"/>
  <c r="TM11" i="1"/>
  <c r="TL11" i="1"/>
  <c r="TK11" i="1"/>
  <c r="TJ11" i="1"/>
  <c r="SQ11" i="1"/>
  <c r="SP11" i="1"/>
  <c r="SO11" i="1"/>
  <c r="SN11" i="1"/>
  <c r="SM11" i="1"/>
  <c r="RX11" i="1"/>
  <c r="SR11" i="1" s="1"/>
  <c r="RW11" i="1"/>
  <c r="RV11" i="1"/>
  <c r="RU11" i="1"/>
  <c r="RT11" i="1"/>
  <c r="RG11" i="1"/>
  <c r="RF11" i="1"/>
  <c r="QR11" i="1"/>
  <c r="QQ11" i="1"/>
  <c r="QP11" i="1"/>
  <c r="QO11" i="1"/>
  <c r="QN11" i="1"/>
  <c r="QM11" i="1"/>
  <c r="PW11" i="1"/>
  <c r="PV11" i="1"/>
  <c r="PU11" i="1"/>
  <c r="PH11" i="1"/>
  <c r="UF10" i="1"/>
  <c r="UE10" i="1"/>
  <c r="UD10" i="1"/>
  <c r="UC10" i="1"/>
  <c r="UB10" i="1"/>
  <c r="TO10" i="1"/>
  <c r="TN10" i="1"/>
  <c r="TM10" i="1"/>
  <c r="TL10" i="1"/>
  <c r="TK10" i="1"/>
  <c r="TJ10" i="1"/>
  <c r="SQ10" i="1"/>
  <c r="SP10" i="1"/>
  <c r="SO10" i="1"/>
  <c r="SN10" i="1"/>
  <c r="SM10" i="1"/>
  <c r="RX10" i="1"/>
  <c r="RW10" i="1"/>
  <c r="RV10" i="1"/>
  <c r="RU10" i="1"/>
  <c r="RG10" i="1"/>
  <c r="RF10" i="1"/>
  <c r="QR10" i="1"/>
  <c r="QQ10" i="1"/>
  <c r="QP10" i="1"/>
  <c r="QO10" i="1"/>
  <c r="QN10" i="1"/>
  <c r="QM10" i="1"/>
  <c r="PW10" i="1"/>
  <c r="PV10" i="1"/>
  <c r="PU10" i="1"/>
  <c r="PH10" i="1"/>
  <c r="UF9" i="1"/>
  <c r="UE9" i="1"/>
  <c r="UD9" i="1"/>
  <c r="UC9" i="1"/>
  <c r="UB9" i="1"/>
  <c r="TO9" i="1"/>
  <c r="TN9" i="1"/>
  <c r="TM9" i="1"/>
  <c r="TL9" i="1"/>
  <c r="TK9" i="1"/>
  <c r="TJ9" i="1"/>
  <c r="SQ9" i="1"/>
  <c r="SP9" i="1"/>
  <c r="SO9" i="1"/>
  <c r="SN9" i="1"/>
  <c r="SM9" i="1"/>
  <c r="RX9" i="1"/>
  <c r="SR9" i="1" s="1"/>
  <c r="RW9" i="1"/>
  <c r="RV9" i="1"/>
  <c r="RU9" i="1"/>
  <c r="RT9" i="1"/>
  <c r="RG9" i="1"/>
  <c r="RF9" i="1"/>
  <c r="QR9" i="1"/>
  <c r="QQ9" i="1"/>
  <c r="QP9" i="1"/>
  <c r="QO9" i="1"/>
  <c r="QN9" i="1"/>
  <c r="QM9" i="1"/>
  <c r="PW9" i="1"/>
  <c r="PV9" i="1"/>
  <c r="PU9" i="1"/>
  <c r="PH9" i="1"/>
  <c r="UF8" i="1"/>
  <c r="UE8" i="1"/>
  <c r="UD8" i="1"/>
  <c r="UC8" i="1"/>
  <c r="UB8" i="1"/>
  <c r="TO8" i="1"/>
  <c r="TN8" i="1"/>
  <c r="TM8" i="1"/>
  <c r="TL8" i="1"/>
  <c r="TK8" i="1"/>
  <c r="TJ8" i="1"/>
  <c r="SQ8" i="1"/>
  <c r="SP8" i="1"/>
  <c r="SO8" i="1"/>
  <c r="SN8" i="1"/>
  <c r="SM8" i="1"/>
  <c r="RX8" i="1"/>
  <c r="SR8" i="1" s="1"/>
  <c r="RW8" i="1"/>
  <c r="RV8" i="1"/>
  <c r="RU8" i="1"/>
  <c r="RT8" i="1"/>
  <c r="RG8" i="1"/>
  <c r="RF8" i="1"/>
  <c r="QR8" i="1"/>
  <c r="QQ8" i="1"/>
  <c r="QP8" i="1"/>
  <c r="QO8" i="1"/>
  <c r="QN8" i="1"/>
  <c r="QM8" i="1"/>
  <c r="PW8" i="1"/>
  <c r="PV8" i="1"/>
  <c r="PU8" i="1"/>
  <c r="PH8" i="1"/>
  <c r="UF7" i="1"/>
  <c r="UE7" i="1"/>
  <c r="UD7" i="1"/>
  <c r="UC7" i="1"/>
  <c r="UB7" i="1"/>
  <c r="TO7" i="1"/>
  <c r="TN7" i="1"/>
  <c r="TM7" i="1"/>
  <c r="TL7" i="1"/>
  <c r="TK7" i="1"/>
  <c r="TJ7" i="1"/>
  <c r="SQ7" i="1"/>
  <c r="SP7" i="1"/>
  <c r="SO7" i="1"/>
  <c r="SN7" i="1"/>
  <c r="SM7" i="1"/>
  <c r="RX7" i="1"/>
  <c r="SR7" i="1" s="1"/>
  <c r="RW7" i="1"/>
  <c r="RV7" i="1"/>
  <c r="RU7" i="1"/>
  <c r="RT7" i="1"/>
  <c r="RG7" i="1"/>
  <c r="RF7" i="1"/>
  <c r="QR7" i="1"/>
  <c r="QQ7" i="1"/>
  <c r="QP7" i="1"/>
  <c r="QO7" i="1"/>
  <c r="QN7" i="1"/>
  <c r="QM7" i="1"/>
  <c r="PW7" i="1"/>
  <c r="PV7" i="1"/>
  <c r="PU7" i="1"/>
  <c r="PH7" i="1"/>
  <c r="UF6" i="1"/>
  <c r="UE6" i="1"/>
  <c r="UD6" i="1"/>
  <c r="UC6" i="1"/>
  <c r="UB6" i="1"/>
  <c r="TO6" i="1"/>
  <c r="TN6" i="1"/>
  <c r="TM6" i="1"/>
  <c r="TL6" i="1"/>
  <c r="TK6" i="1"/>
  <c r="TJ6" i="1"/>
  <c r="SQ6" i="1"/>
  <c r="SP6" i="1"/>
  <c r="SO6" i="1"/>
  <c r="SN6" i="1"/>
  <c r="SM6" i="1"/>
  <c r="RX6" i="1"/>
  <c r="SR6" i="1" s="1"/>
  <c r="RW6" i="1"/>
  <c r="RV6" i="1"/>
  <c r="RU6" i="1"/>
  <c r="RT6" i="1"/>
  <c r="RG6" i="1"/>
  <c r="RF6" i="1"/>
  <c r="QR6" i="1"/>
  <c r="QQ6" i="1"/>
  <c r="QP6" i="1"/>
  <c r="QO6" i="1"/>
  <c r="QN6" i="1"/>
  <c r="QM6" i="1"/>
  <c r="PW6" i="1"/>
  <c r="PV6" i="1"/>
  <c r="PU6" i="1"/>
  <c r="PH6" i="1"/>
  <c r="UF5" i="1"/>
  <c r="UE5" i="1"/>
  <c r="UD5" i="1"/>
  <c r="UC5" i="1"/>
  <c r="UB5" i="1"/>
  <c r="TO5" i="1"/>
  <c r="TN5" i="1"/>
  <c r="TM5" i="1"/>
  <c r="TL5" i="1"/>
  <c r="TK5" i="1"/>
  <c r="TJ5" i="1"/>
  <c r="SQ5" i="1"/>
  <c r="SP5" i="1"/>
  <c r="SO5" i="1"/>
  <c r="SN5" i="1"/>
  <c r="SM5" i="1"/>
  <c r="RX5" i="1"/>
  <c r="SR5" i="1" s="1"/>
  <c r="RW5" i="1"/>
  <c r="RV5" i="1"/>
  <c r="RU5" i="1"/>
  <c r="RT5" i="1"/>
  <c r="RG5" i="1"/>
  <c r="RF5" i="1"/>
  <c r="QR5" i="1"/>
  <c r="QQ5" i="1"/>
  <c r="QP5" i="1"/>
  <c r="QO5" i="1"/>
  <c r="QN5" i="1"/>
  <c r="QM5" i="1"/>
  <c r="PW5" i="1"/>
  <c r="PV5" i="1"/>
  <c r="PU5" i="1"/>
  <c r="PH5" i="1"/>
  <c r="UF4" i="1"/>
  <c r="UE4" i="1"/>
  <c r="UD4" i="1"/>
  <c r="UC4" i="1"/>
  <c r="UB4" i="1"/>
  <c r="TO4" i="1"/>
  <c r="TN4" i="1"/>
  <c r="TM4" i="1"/>
  <c r="TL4" i="1"/>
  <c r="TK4" i="1"/>
  <c r="TJ4" i="1"/>
  <c r="SQ4" i="1"/>
  <c r="SP4" i="1"/>
  <c r="SO4" i="1"/>
  <c r="SN4" i="1"/>
  <c r="SM4" i="1"/>
  <c r="RX4" i="1"/>
  <c r="SR4" i="1" s="1"/>
  <c r="RW4" i="1"/>
  <c r="RV4" i="1"/>
  <c r="RU4" i="1"/>
  <c r="RT4" i="1"/>
  <c r="RG4" i="1"/>
  <c r="RF4" i="1"/>
  <c r="QR4" i="1"/>
  <c r="QQ4" i="1"/>
  <c r="QP4" i="1"/>
  <c r="QO4" i="1"/>
  <c r="QN4" i="1"/>
  <c r="QM4" i="1"/>
  <c r="PW4" i="1"/>
  <c r="PV4" i="1"/>
  <c r="PU4" i="1"/>
  <c r="PH4" i="1"/>
  <c r="UF3" i="1"/>
  <c r="UE3" i="1"/>
  <c r="UD3" i="1"/>
  <c r="UC3" i="1"/>
  <c r="UB3" i="1"/>
  <c r="TO3" i="1"/>
  <c r="TN3" i="1"/>
  <c r="TM3" i="1"/>
  <c r="TL3" i="1"/>
  <c r="TK3" i="1"/>
  <c r="TJ3" i="1"/>
  <c r="SQ3" i="1"/>
  <c r="SP3" i="1"/>
  <c r="SO3" i="1"/>
  <c r="SN3" i="1"/>
  <c r="SM3" i="1"/>
  <c r="RX3" i="1"/>
  <c r="SR3" i="1" s="1"/>
  <c r="RW3" i="1"/>
  <c r="RV3" i="1"/>
  <c r="RU3" i="1"/>
  <c r="RT3" i="1"/>
  <c r="RG3" i="1"/>
  <c r="RF3" i="1"/>
  <c r="QR3" i="1"/>
  <c r="QQ3" i="1"/>
  <c r="QP3" i="1"/>
  <c r="QO3" i="1"/>
  <c r="QN3" i="1"/>
  <c r="QM3" i="1"/>
  <c r="PW3" i="1"/>
  <c r="PV3" i="1"/>
  <c r="PU3" i="1"/>
  <c r="PH3" i="1"/>
  <c r="UF2" i="1"/>
  <c r="UE2" i="1"/>
  <c r="UD2" i="1"/>
  <c r="UC2" i="1"/>
  <c r="UB2" i="1"/>
  <c r="TO2" i="1"/>
  <c r="TN2" i="1"/>
  <c r="TM2" i="1"/>
  <c r="TL2" i="1"/>
  <c r="TK2" i="1"/>
  <c r="TJ2" i="1"/>
  <c r="SQ2" i="1"/>
  <c r="SP2" i="1"/>
  <c r="SO2" i="1"/>
  <c r="SN2" i="1"/>
  <c r="SM2" i="1"/>
  <c r="RX2" i="1"/>
  <c r="SR2" i="1" s="1"/>
  <c r="RW2" i="1"/>
  <c r="RV2" i="1"/>
  <c r="RU2" i="1"/>
  <c r="RT2" i="1"/>
  <c r="RG2" i="1"/>
  <c r="RF2" i="1"/>
  <c r="QR2" i="1"/>
  <c r="QQ2" i="1"/>
  <c r="QP2" i="1"/>
  <c r="QO2" i="1"/>
  <c r="QN2" i="1"/>
  <c r="QM2" i="1"/>
  <c r="PW2" i="1"/>
  <c r="PV2" i="1"/>
  <c r="PU2" i="1"/>
  <c r="PH2" i="1"/>
  <c r="BV310" i="1" l="1"/>
  <c r="BW310" i="1" s="1"/>
  <c r="BT310" i="1"/>
  <c r="BI310" i="1"/>
  <c r="BV307" i="1"/>
  <c r="BW307" i="1" s="1"/>
  <c r="BT307" i="1"/>
  <c r="BI307" i="1"/>
  <c r="BV305" i="1"/>
  <c r="BW305" i="1" s="1"/>
  <c r="BT305" i="1"/>
  <c r="BI305" i="1"/>
  <c r="BV304" i="1"/>
  <c r="BW304" i="1" s="1"/>
  <c r="BT304" i="1"/>
  <c r="BI304" i="1"/>
  <c r="BV303" i="1"/>
  <c r="BW303" i="1" s="1"/>
  <c r="BT303" i="1"/>
  <c r="BI303" i="1"/>
  <c r="BV195" i="1"/>
  <c r="BW195" i="1" s="1"/>
  <c r="BT195" i="1"/>
  <c r="BI195" i="1"/>
  <c r="BV194" i="1"/>
  <c r="BW194" i="1" s="1"/>
  <c r="BT194" i="1"/>
  <c r="BI194" i="1"/>
  <c r="BV193" i="1"/>
  <c r="BW193" i="1" s="1"/>
  <c r="BT193" i="1"/>
  <c r="BI193" i="1"/>
  <c r="BV192" i="1"/>
  <c r="BW192" i="1" s="1"/>
  <c r="BT192" i="1"/>
  <c r="BI192" i="1"/>
  <c r="BV191" i="1"/>
  <c r="BW191" i="1" s="1"/>
  <c r="BT191" i="1"/>
  <c r="BI191" i="1"/>
  <c r="BV190" i="1"/>
  <c r="BW190" i="1" s="1"/>
  <c r="BT190" i="1"/>
  <c r="BI190" i="1"/>
  <c r="BV189" i="1"/>
  <c r="BW189" i="1" s="1"/>
  <c r="BT189" i="1"/>
  <c r="BI189" i="1"/>
  <c r="BV188" i="1"/>
  <c r="BW188" i="1" s="1"/>
  <c r="BT188" i="1"/>
  <c r="BI188" i="1"/>
  <c r="BV187" i="1"/>
  <c r="BW187" i="1" s="1"/>
  <c r="BT187" i="1"/>
  <c r="BI187" i="1"/>
  <c r="BV186" i="1"/>
  <c r="BW186" i="1" s="1"/>
  <c r="BT186" i="1"/>
  <c r="BI186" i="1"/>
  <c r="BV185" i="1"/>
  <c r="BW185" i="1" s="1"/>
  <c r="BT185" i="1"/>
  <c r="BI185" i="1"/>
  <c r="BV184" i="1"/>
  <c r="BW184" i="1" s="1"/>
  <c r="BT184" i="1"/>
  <c r="BI184" i="1"/>
  <c r="BV183" i="1"/>
  <c r="BW183" i="1" s="1"/>
  <c r="BT183" i="1"/>
  <c r="BI183" i="1"/>
  <c r="BV182" i="1"/>
  <c r="BW182" i="1" s="1"/>
  <c r="BT182" i="1"/>
  <c r="BI182" i="1"/>
  <c r="BV309" i="1"/>
  <c r="BW309" i="1" s="1"/>
  <c r="BT309" i="1"/>
  <c r="BI309" i="1"/>
  <c r="BV308" i="1"/>
  <c r="BW308" i="1" s="1"/>
  <c r="BT308" i="1"/>
  <c r="BI308" i="1"/>
  <c r="BV181" i="1"/>
  <c r="BW181" i="1" s="1"/>
  <c r="BT181" i="1"/>
  <c r="BI181" i="1"/>
  <c r="BV180" i="1"/>
  <c r="BW180" i="1" s="1"/>
  <c r="BT180" i="1"/>
  <c r="BI180" i="1"/>
  <c r="BV179" i="1"/>
  <c r="BW179" i="1" s="1"/>
  <c r="BT179" i="1"/>
  <c r="BI179" i="1"/>
  <c r="BV178" i="1"/>
  <c r="BW178" i="1" s="1"/>
  <c r="BT178" i="1"/>
  <c r="BW177" i="1"/>
  <c r="BT177" i="1"/>
  <c r="BV176" i="1"/>
  <c r="BW176" i="1" s="1"/>
  <c r="BW175" i="1"/>
  <c r="BV174" i="1"/>
  <c r="BW174" i="1" s="1"/>
  <c r="BV173" i="1"/>
  <c r="BW173" i="1" s="1"/>
  <c r="BV172" i="1"/>
  <c r="BW172" i="1" s="1"/>
  <c r="BV171" i="1"/>
  <c r="BW171" i="1" s="1"/>
  <c r="BV170" i="1"/>
  <c r="BW170" i="1" s="1"/>
  <c r="BW169" i="1"/>
  <c r="BV168" i="1"/>
  <c r="BW168" i="1" s="1"/>
  <c r="BV167" i="1"/>
  <c r="BW167" i="1" s="1"/>
  <c r="BW166" i="1"/>
  <c r="BV165" i="1"/>
  <c r="BW165" i="1" s="1"/>
  <c r="BV164" i="1"/>
  <c r="BW164" i="1" s="1"/>
  <c r="BV163" i="1"/>
  <c r="BW163" i="1" s="1"/>
  <c r="BV162" i="1"/>
  <c r="BW162" i="1" s="1"/>
  <c r="BV161" i="1"/>
  <c r="BW161" i="1" s="1"/>
  <c r="BV160" i="1"/>
  <c r="BW160" i="1" s="1"/>
  <c r="BV159" i="1"/>
  <c r="BW159" i="1" s="1"/>
  <c r="BV158" i="1"/>
  <c r="BW158" i="1" s="1"/>
  <c r="BV62" i="1"/>
  <c r="BW62" i="1" s="1"/>
  <c r="BV61" i="1"/>
  <c r="BW61" i="1" s="1"/>
  <c r="BV60" i="1"/>
  <c r="BW60" i="1" s="1"/>
  <c r="BV59" i="1"/>
  <c r="BW59" i="1" s="1"/>
  <c r="BV58" i="1"/>
  <c r="BW58" i="1" s="1"/>
  <c r="BV57" i="1"/>
  <c r="BW57" i="1" s="1"/>
  <c r="BV56" i="1"/>
  <c r="BW56" i="1" s="1"/>
  <c r="BV55" i="1"/>
  <c r="BW55" i="1" s="1"/>
  <c r="BV54" i="1"/>
  <c r="BW54" i="1" s="1"/>
  <c r="BV53" i="1"/>
  <c r="BW53" i="1" s="1"/>
  <c r="BV52" i="1"/>
  <c r="BW52" i="1" s="1"/>
  <c r="BV51" i="1"/>
  <c r="BW51" i="1" s="1"/>
  <c r="BV50" i="1"/>
  <c r="BW50" i="1" s="1"/>
  <c r="BV49" i="1"/>
  <c r="BW49" i="1" s="1"/>
  <c r="BV48" i="1"/>
  <c r="BW48" i="1" s="1"/>
  <c r="BV47" i="1"/>
  <c r="BW47" i="1" s="1"/>
  <c r="BV46" i="1"/>
  <c r="BW46" i="1" s="1"/>
  <c r="BV45" i="1"/>
  <c r="BW45" i="1" s="1"/>
  <c r="BV24" i="1"/>
  <c r="BW24" i="1" s="1"/>
  <c r="BV14" i="1"/>
  <c r="BW14" i="1" s="1"/>
  <c r="BV13" i="1"/>
  <c r="BW13" i="1" s="1"/>
  <c r="BV12" i="1"/>
  <c r="BW12" i="1" s="1"/>
  <c r="BV11" i="1"/>
  <c r="BW11" i="1" s="1"/>
  <c r="BV10" i="1"/>
  <c r="BW10" i="1" s="1"/>
  <c r="BV9" i="1"/>
  <c r="BW9" i="1" s="1"/>
  <c r="BV8" i="1"/>
  <c r="BW8" i="1" s="1"/>
  <c r="BV7" i="1"/>
  <c r="BW7" i="1" s="1"/>
  <c r="BV6" i="1"/>
  <c r="BW6" i="1" s="1"/>
  <c r="BV5" i="1"/>
  <c r="BW5" i="1" s="1"/>
  <c r="BV4" i="1"/>
  <c r="BW4" i="1" s="1"/>
  <c r="BV3" i="1"/>
  <c r="BW3" i="1" s="1"/>
  <c r="BV2" i="1"/>
  <c r="BW2" i="1" s="1"/>
  <c r="FU310" i="1"/>
  <c r="FT310" i="1"/>
  <c r="FU307" i="1"/>
  <c r="FU305" i="1"/>
  <c r="FT305" i="1"/>
  <c r="FU304" i="1"/>
  <c r="FT304" i="1"/>
  <c r="FU303" i="1"/>
  <c r="FT303" i="1"/>
  <c r="FU195" i="1"/>
  <c r="FT195" i="1"/>
  <c r="FU194" i="1"/>
  <c r="FT194" i="1"/>
  <c r="FU193" i="1"/>
  <c r="FT193" i="1"/>
  <c r="FU192" i="1"/>
  <c r="FT192" i="1"/>
  <c r="FU191" i="1"/>
  <c r="FT191" i="1"/>
  <c r="FU190" i="1"/>
  <c r="FT190" i="1"/>
  <c r="FU189" i="1"/>
  <c r="FT189" i="1"/>
  <c r="FU188" i="1"/>
  <c r="FT188" i="1"/>
  <c r="FU187" i="1"/>
  <c r="FT187" i="1"/>
  <c r="FU186" i="1"/>
  <c r="FT186" i="1"/>
  <c r="FU185" i="1"/>
  <c r="FT185" i="1"/>
  <c r="FU184" i="1"/>
  <c r="FT184" i="1"/>
  <c r="FU183" i="1"/>
  <c r="FT183" i="1"/>
  <c r="FU182" i="1"/>
  <c r="FT182" i="1"/>
  <c r="FU309" i="1"/>
  <c r="FT309" i="1"/>
  <c r="FU308" i="1"/>
  <c r="FT308" i="1"/>
  <c r="FU181" i="1"/>
  <c r="FT181" i="1"/>
  <c r="FU180" i="1"/>
  <c r="FU179" i="1"/>
  <c r="FT179" i="1"/>
  <c r="FU178" i="1"/>
  <c r="FU177" i="1"/>
  <c r="FT177" i="1"/>
  <c r="FU176" i="1"/>
  <c r="FT176" i="1"/>
  <c r="FU175" i="1"/>
  <c r="FT175" i="1"/>
  <c r="FU174" i="1"/>
  <c r="FT174" i="1"/>
  <c r="FU173" i="1"/>
  <c r="FT173" i="1"/>
  <c r="FU172" i="1"/>
  <c r="FT172" i="1"/>
  <c r="FU171" i="1"/>
  <c r="FT171" i="1"/>
  <c r="FU170" i="1"/>
  <c r="FT170" i="1"/>
  <c r="FU169" i="1"/>
  <c r="FT169" i="1"/>
  <c r="FU168" i="1"/>
  <c r="FT168" i="1"/>
  <c r="FU167" i="1"/>
  <c r="FT167" i="1"/>
  <c r="FU166" i="1"/>
  <c r="FT166" i="1"/>
  <c r="FU165" i="1"/>
  <c r="FT165" i="1"/>
  <c r="FU164" i="1"/>
  <c r="FT164" i="1"/>
  <c r="FU163" i="1"/>
  <c r="FT163" i="1"/>
  <c r="FU162" i="1"/>
  <c r="FT162" i="1"/>
  <c r="FU161" i="1"/>
  <c r="FT161" i="1"/>
  <c r="FU160" i="1"/>
  <c r="FT160" i="1"/>
  <c r="FU159" i="1"/>
  <c r="FT159" i="1"/>
  <c r="FU158" i="1"/>
  <c r="FT158" i="1"/>
  <c r="FU62" i="1"/>
  <c r="FT62" i="1"/>
  <c r="FT61" i="1"/>
  <c r="FU60" i="1"/>
  <c r="FU59" i="1"/>
  <c r="FT59" i="1"/>
  <c r="FU58" i="1"/>
  <c r="FT58" i="1"/>
  <c r="FU57" i="1"/>
  <c r="FT57" i="1"/>
  <c r="FU56" i="1"/>
  <c r="FT56" i="1"/>
  <c r="FU55" i="1"/>
  <c r="FT55" i="1"/>
  <c r="FU54" i="1"/>
  <c r="FT54" i="1"/>
  <c r="FU53" i="1"/>
  <c r="FT53" i="1"/>
  <c r="FU52" i="1"/>
  <c r="FT52" i="1"/>
  <c r="FU51" i="1"/>
  <c r="FT51" i="1"/>
  <c r="FU50" i="1"/>
  <c r="FT50" i="1"/>
  <c r="FU49" i="1"/>
  <c r="FT49" i="1"/>
  <c r="FU48" i="1"/>
  <c r="FT48" i="1"/>
  <c r="FU47" i="1"/>
  <c r="FT47" i="1"/>
  <c r="FU46" i="1"/>
  <c r="FT46" i="1"/>
  <c r="FU45" i="1"/>
  <c r="FT45" i="1"/>
  <c r="FU24" i="1"/>
  <c r="FT24" i="1"/>
  <c r="FU14" i="1"/>
  <c r="FT14" i="1"/>
  <c r="FU13" i="1"/>
  <c r="FT13" i="1"/>
  <c r="FU12" i="1"/>
  <c r="FT12" i="1"/>
  <c r="FU11" i="1"/>
  <c r="FT11" i="1"/>
  <c r="FU10" i="1"/>
  <c r="FT10" i="1"/>
  <c r="FU9" i="1"/>
  <c r="FT9" i="1"/>
  <c r="FU8" i="1"/>
  <c r="FT8" i="1"/>
  <c r="FU7" i="1"/>
  <c r="FT7" i="1"/>
  <c r="FU6" i="1"/>
  <c r="FT6" i="1"/>
  <c r="FU5" i="1"/>
  <c r="FT5" i="1"/>
  <c r="FU4" i="1"/>
  <c r="FT4" i="1"/>
  <c r="FU3" i="1"/>
  <c r="FT3" i="1"/>
  <c r="FU2" i="1"/>
  <c r="FT2" i="1"/>
  <c r="CD2" i="6"/>
  <c r="CH2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ActiGraph</author>
    <author>IRWIN, JACQUELINE</author>
  </authors>
  <commentList>
    <comment ref="VN1" authorId="0" shapeId="0" xr:uid="{00000000-0006-0000-0000-000001000000}">
      <text>
        <r>
          <rPr>
            <sz val="11"/>
            <rFont val="Calibri"/>
            <family val="2"/>
          </rPr>
          <t>Epoch length in seconds</t>
        </r>
      </text>
    </comment>
    <comment ref="VO1" authorId="0" shapeId="0" xr:uid="{00000000-0006-0000-0000-000002000000}">
      <text>
        <r>
          <rPr>
            <sz val="11"/>
            <rFont val="Calibri"/>
            <family val="2"/>
          </rPr>
          <t>Number of Freedson (1998) Bouts starting on this hour</t>
        </r>
      </text>
    </comment>
    <comment ref="VP1" authorId="0" shapeId="0" xr:uid="{00000000-0006-0000-0000-000003000000}">
      <text>
        <r>
          <rPr>
            <sz val="11"/>
            <rFont val="Calibri"/>
            <family val="2"/>
          </rPr>
          <t>Time of Freedson (1998) bouts during this hour</t>
        </r>
      </text>
    </comment>
    <comment ref="VQ1" authorId="0" shapeId="0" xr:uid="{00000000-0006-0000-0000-000004000000}">
      <text>
        <r>
          <rPr>
            <sz val="11"/>
            <rFont val="Calibri"/>
            <family val="2"/>
          </rPr>
          <t>Average length of time (in minutes) of Freedson (1998) bouts during this hour</t>
        </r>
      </text>
    </comment>
    <comment ref="VR1" authorId="0" shapeId="0" xr:uid="{00000000-0006-0000-0000-000005000000}">
      <text>
        <r>
          <rPr>
            <sz val="11"/>
            <rFont val="Calibri"/>
            <family val="2"/>
          </rPr>
          <t>Number of Sedentary Bouts in this dataset</t>
        </r>
      </text>
    </comment>
    <comment ref="VS1" authorId="0" shapeId="0" xr:uid="{00000000-0006-0000-0000-000006000000}">
      <text>
        <r>
          <rPr>
            <sz val="11"/>
            <rFont val="Calibri"/>
            <family val="2"/>
          </rPr>
          <t>Total length of time in all Sedentary bouts in minutes</t>
        </r>
      </text>
    </comment>
    <comment ref="VT1" authorId="0" shapeId="0" xr:uid="{00000000-0006-0000-0000-000007000000}">
      <text>
        <r>
          <rPr>
            <sz val="11"/>
            <color rgb="FF000000"/>
            <rFont val="Calibri"/>
            <family val="2"/>
          </rPr>
          <t>Average length of time in all Sedentary bouts in minutes</t>
        </r>
      </text>
    </comment>
    <comment ref="VU1" authorId="0" shapeId="0" xr:uid="{00000000-0006-0000-0000-000008000000}">
      <text>
        <r>
          <rPr>
            <sz val="11"/>
            <rFont val="Calibri"/>
            <family val="2"/>
          </rPr>
          <t>Total length of time in all Sedentary bouts / days with wear time</t>
        </r>
      </text>
    </comment>
    <comment ref="VV1" authorId="0" shapeId="0" xr:uid="{00000000-0006-0000-0000-000009000000}">
      <text>
        <r>
          <rPr>
            <sz val="11"/>
            <rFont val="Calibri"/>
            <family val="2"/>
          </rPr>
          <t>Number of periods between Sedentary bouts. A sedentary break is the time between the start of one sedentary bout and the end of the previous bout</t>
        </r>
      </text>
    </comment>
    <comment ref="VW1" authorId="0" shapeId="0" xr:uid="{00000000-0006-0000-0000-00000A000000}">
      <text>
        <r>
          <rPr>
            <sz val="11"/>
            <rFont val="Calibri"/>
            <family val="2"/>
          </rPr>
          <t>Total length of time in all Sedentary breaks in minutes</t>
        </r>
      </text>
    </comment>
    <comment ref="VX1" authorId="0" shapeId="0" xr:uid="{00000000-0006-0000-0000-00000B000000}">
      <text>
        <r>
          <rPr>
            <sz val="11"/>
            <rFont val="Calibri"/>
            <family val="2"/>
          </rPr>
          <t>Average Length of Sedentary breaks</t>
        </r>
      </text>
    </comment>
    <comment ref="VY1" authorId="0" shapeId="0" xr:uid="{00000000-0006-0000-0000-00000C000000}">
      <text>
        <r>
          <rPr>
            <sz val="11"/>
            <color rgb="FF000000"/>
            <rFont val="Calibri"/>
            <family val="2"/>
          </rPr>
          <t>Maximum length of Sedentary breaks</t>
        </r>
      </text>
    </comment>
    <comment ref="VZ1" authorId="0" shapeId="0" xr:uid="{00000000-0006-0000-0000-00000D000000}">
      <text>
        <r>
          <rPr>
            <sz val="11"/>
            <rFont val="Calibri"/>
            <family val="2"/>
          </rPr>
          <t>Minimum Length of Sedentary breaks</t>
        </r>
      </text>
    </comment>
    <comment ref="WA1" authorId="0" shapeId="0" xr:uid="{00000000-0006-0000-0000-00000E000000}">
      <text>
        <r>
          <rPr>
            <sz val="11"/>
            <rFont val="Calibri"/>
            <family val="2"/>
          </rPr>
          <t>Total length of time in all Sedentary breaks / days with wear time</t>
        </r>
      </text>
    </comment>
    <comment ref="WB1" authorId="0" shapeId="0" xr:uid="{00000000-0006-0000-0000-00000F000000}">
      <text>
        <r>
          <rPr>
            <sz val="11"/>
            <rFont val="Calibri"/>
            <family val="2"/>
          </rPr>
          <t>Length of time in Sedentary in minutes</t>
        </r>
      </text>
    </comment>
    <comment ref="WC1" authorId="0" shapeId="0" xr:uid="{00000000-0006-0000-0000-000010000000}">
      <text>
        <r>
          <rPr>
            <sz val="11"/>
            <rFont val="Calibri"/>
            <family val="2"/>
          </rPr>
          <t>Length of time in Light in minutes</t>
        </r>
      </text>
    </comment>
    <comment ref="WD1" authorId="0" shapeId="0" xr:uid="{00000000-0006-0000-0000-000011000000}">
      <text>
        <r>
          <rPr>
            <sz val="11"/>
            <rFont val="Calibri"/>
            <family val="2"/>
          </rPr>
          <t>Length of time in Moderate in minutes</t>
        </r>
      </text>
    </comment>
    <comment ref="WE1" authorId="0" shapeId="0" xr:uid="{00000000-0006-0000-0000-000012000000}">
      <text>
        <r>
          <rPr>
            <sz val="11"/>
            <rFont val="Calibri"/>
            <family val="2"/>
          </rPr>
          <t>Length of time in Vigorous in minutes</t>
        </r>
      </text>
    </comment>
    <comment ref="WF1" authorId="0" shapeId="0" xr:uid="{00000000-0006-0000-0000-000013000000}">
      <text>
        <r>
          <rPr>
            <sz val="11"/>
            <rFont val="Calibri"/>
            <family val="2"/>
          </rPr>
          <t>Percentage of time in Sedentary</t>
        </r>
      </text>
    </comment>
    <comment ref="WG1" authorId="0" shapeId="0" xr:uid="{00000000-0006-0000-0000-000014000000}">
      <text>
        <r>
          <rPr>
            <sz val="11"/>
            <rFont val="Calibri"/>
            <family val="2"/>
          </rPr>
          <t>Percentage of time in Light</t>
        </r>
      </text>
    </comment>
    <comment ref="WH1" authorId="0" shapeId="0" xr:uid="{00000000-0006-0000-0000-000015000000}">
      <text>
        <r>
          <rPr>
            <sz val="11"/>
            <rFont val="Calibri"/>
            <family val="2"/>
          </rPr>
          <t>Percentage of time in Moderate</t>
        </r>
      </text>
    </comment>
    <comment ref="WI1" authorId="0" shapeId="0" xr:uid="{00000000-0006-0000-0000-000016000000}">
      <text>
        <r>
          <rPr>
            <sz val="11"/>
            <rFont val="Calibri"/>
            <family val="2"/>
          </rPr>
          <t>Percentage of time in Vigorous</t>
        </r>
      </text>
    </comment>
    <comment ref="WJ1" authorId="0" shapeId="0" xr:uid="{00000000-0006-0000-0000-000017000000}">
      <text>
        <r>
          <rPr>
            <sz val="11"/>
            <rFont val="Calibri"/>
            <family val="2"/>
          </rPr>
          <t>Length of time in MVPA in minutes</t>
        </r>
      </text>
    </comment>
    <comment ref="WK1" authorId="0" shapeId="0" xr:uid="{00000000-0006-0000-0000-000018000000}">
      <text>
        <r>
          <rPr>
            <sz val="11"/>
            <rFont val="Calibri"/>
            <family val="2"/>
          </rPr>
          <t>Percent of time spent in MVPA</t>
        </r>
      </text>
    </comment>
    <comment ref="WL1" authorId="0" shapeId="0" xr:uid="{00000000-0006-0000-0000-000019000000}">
      <text>
        <r>
          <rPr>
            <sz val="11"/>
            <rFont val="Calibri"/>
            <family val="2"/>
          </rPr>
          <t>Average amount of MVPA per calendar day in minutes</t>
        </r>
      </text>
    </comment>
    <comment ref="WM1" authorId="0" shapeId="0" xr:uid="{00000000-0006-0000-0000-00001A000000}">
      <text>
        <r>
          <rPr>
            <sz val="11"/>
            <rFont val="Calibri"/>
            <family val="2"/>
          </rPr>
          <t>Length of time in Sedentary in minutes</t>
        </r>
      </text>
    </comment>
    <comment ref="WN1" authorId="0" shapeId="0" xr:uid="{00000000-0006-0000-0000-00001B000000}">
      <text>
        <r>
          <rPr>
            <sz val="11"/>
            <rFont val="Calibri"/>
            <family val="2"/>
          </rPr>
          <t>Length of time in Light in minutes</t>
        </r>
      </text>
    </comment>
    <comment ref="WO1" authorId="0" shapeId="0" xr:uid="{00000000-0006-0000-0000-00001C000000}">
      <text>
        <r>
          <rPr>
            <sz val="11"/>
            <rFont val="Calibri"/>
            <family val="2"/>
          </rPr>
          <t>Length of time in Moderate in minutes</t>
        </r>
      </text>
    </comment>
    <comment ref="WP1" authorId="0" shapeId="0" xr:uid="{00000000-0006-0000-0000-00001D000000}">
      <text>
        <r>
          <rPr>
            <sz val="11"/>
            <rFont val="Calibri"/>
            <family val="2"/>
          </rPr>
          <t>Length of time in Vigorous in minutes</t>
        </r>
      </text>
    </comment>
    <comment ref="WQ1" authorId="0" shapeId="0" xr:uid="{00000000-0006-0000-0000-00001E000000}">
      <text>
        <r>
          <rPr>
            <sz val="11"/>
            <rFont val="Calibri"/>
            <family val="2"/>
          </rPr>
          <t>Percentage of time in Sedentary</t>
        </r>
      </text>
    </comment>
    <comment ref="WR1" authorId="0" shapeId="0" xr:uid="{00000000-0006-0000-0000-00001F000000}">
      <text>
        <r>
          <rPr>
            <sz val="11"/>
            <rFont val="Calibri"/>
            <family val="2"/>
          </rPr>
          <t>Percentage of time in Light</t>
        </r>
      </text>
    </comment>
    <comment ref="WS1" authorId="0" shapeId="0" xr:uid="{00000000-0006-0000-0000-000020000000}">
      <text>
        <r>
          <rPr>
            <sz val="11"/>
            <rFont val="Calibri"/>
            <family val="2"/>
          </rPr>
          <t>Percentage of time in Moderate</t>
        </r>
      </text>
    </comment>
    <comment ref="WT1" authorId="0" shapeId="0" xr:uid="{00000000-0006-0000-0000-000021000000}">
      <text>
        <r>
          <rPr>
            <sz val="11"/>
            <rFont val="Calibri"/>
            <family val="2"/>
          </rPr>
          <t>Percentage of time in Vigorous</t>
        </r>
      </text>
    </comment>
    <comment ref="WU1" authorId="0" shapeId="0" xr:uid="{00000000-0006-0000-0000-000022000000}">
      <text>
        <r>
          <rPr>
            <sz val="11"/>
            <rFont val="Calibri"/>
            <family val="2"/>
          </rPr>
          <t>Length of time in MVPA in minutes</t>
        </r>
      </text>
    </comment>
    <comment ref="WV1" authorId="0" shapeId="0" xr:uid="{00000000-0006-0000-0000-000023000000}">
      <text>
        <r>
          <rPr>
            <sz val="11"/>
            <rFont val="Calibri"/>
            <family val="2"/>
          </rPr>
          <t>Percent of time spent in MVPA</t>
        </r>
      </text>
    </comment>
    <comment ref="WW1" authorId="0" shapeId="0" xr:uid="{00000000-0006-0000-0000-000024000000}">
      <text>
        <r>
          <rPr>
            <sz val="11"/>
            <color rgb="FF000000"/>
            <rFont val="Calibri"/>
            <family val="2"/>
          </rPr>
          <t>Average amount of MVPA per calendar day in minutes</t>
        </r>
      </text>
    </comment>
    <comment ref="WX1" authorId="0" shapeId="0" xr:uid="{00000000-0006-0000-0000-000025000000}">
      <text>
        <r>
          <rPr>
            <sz val="11"/>
            <rFont val="Calibri"/>
            <family val="2"/>
          </rPr>
          <t>Length of time in Sedentary in minutes</t>
        </r>
      </text>
    </comment>
    <comment ref="WY1" authorId="0" shapeId="0" xr:uid="{00000000-0006-0000-0000-000026000000}">
      <text>
        <r>
          <rPr>
            <sz val="11"/>
            <rFont val="Calibri"/>
            <family val="2"/>
          </rPr>
          <t>Length of time in Light in minutes</t>
        </r>
      </text>
    </comment>
    <comment ref="WZ1" authorId="0" shapeId="0" xr:uid="{00000000-0006-0000-0000-000027000000}">
      <text>
        <r>
          <rPr>
            <sz val="11"/>
            <rFont val="Calibri"/>
            <family val="2"/>
          </rPr>
          <t>Length of time in Moderate in minutes</t>
        </r>
      </text>
    </comment>
    <comment ref="XA1" authorId="0" shapeId="0" xr:uid="{00000000-0006-0000-0000-000028000000}">
      <text>
        <r>
          <rPr>
            <sz val="11"/>
            <rFont val="Calibri"/>
            <family val="2"/>
          </rPr>
          <t>Length of time in Vigorous in minutes</t>
        </r>
      </text>
    </comment>
    <comment ref="XB1" authorId="0" shapeId="0" xr:uid="{00000000-0006-0000-0000-000029000000}">
      <text>
        <r>
          <rPr>
            <sz val="11"/>
            <rFont val="Calibri"/>
            <family val="2"/>
          </rPr>
          <t>Percentage of time in Sedentary</t>
        </r>
      </text>
    </comment>
    <comment ref="XC1" authorId="0" shapeId="0" xr:uid="{00000000-0006-0000-0000-00002A000000}">
      <text>
        <r>
          <rPr>
            <sz val="11"/>
            <rFont val="Calibri"/>
            <family val="2"/>
          </rPr>
          <t>Percentage of time in Light</t>
        </r>
      </text>
    </comment>
    <comment ref="XD1" authorId="0" shapeId="0" xr:uid="{00000000-0006-0000-0000-00002B000000}">
      <text>
        <r>
          <rPr>
            <sz val="11"/>
            <rFont val="Calibri"/>
            <family val="2"/>
          </rPr>
          <t>Percentage of time in Moderate</t>
        </r>
      </text>
    </comment>
    <comment ref="XE1" authorId="0" shapeId="0" xr:uid="{00000000-0006-0000-0000-00002C000000}">
      <text>
        <r>
          <rPr>
            <sz val="11"/>
            <rFont val="Calibri"/>
            <family val="2"/>
          </rPr>
          <t>Percentage of time in Vigorous</t>
        </r>
      </text>
    </comment>
    <comment ref="XF1" authorId="0" shapeId="0" xr:uid="{00000000-0006-0000-0000-00002D000000}">
      <text>
        <r>
          <rPr>
            <sz val="11"/>
            <rFont val="Calibri"/>
            <family val="2"/>
          </rPr>
          <t>Length of time in MVPA in minutes</t>
        </r>
      </text>
    </comment>
    <comment ref="XG1" authorId="0" shapeId="0" xr:uid="{00000000-0006-0000-0000-00002E000000}">
      <text>
        <r>
          <rPr>
            <sz val="11"/>
            <rFont val="Calibri"/>
            <family val="2"/>
          </rPr>
          <t>Percent of time spent in MVPA</t>
        </r>
      </text>
    </comment>
    <comment ref="XH1" authorId="0" shapeId="0" xr:uid="{00000000-0006-0000-0000-00002F000000}">
      <text>
        <r>
          <rPr>
            <sz val="11"/>
            <rFont val="Calibri"/>
            <family val="2"/>
          </rPr>
          <t>Average amount of MVPA per calendar day in minutes</t>
        </r>
      </text>
    </comment>
    <comment ref="XT1" authorId="0" shapeId="0" xr:uid="{00000000-0006-0000-0000-000030000000}">
      <text>
        <r>
          <rPr>
            <b/>
            <sz val="11"/>
            <rFont val="Calibri"/>
            <family val="2"/>
          </rPr>
          <t>Length of scored time</t>
        </r>
      </text>
    </comment>
    <comment ref="XU1" authorId="0" shapeId="0" xr:uid="{00000000-0006-0000-0000-000031000000}">
      <text>
        <r>
          <rPr>
            <b/>
            <sz val="11"/>
            <rFont val="Calibri"/>
            <family val="2"/>
          </rPr>
          <t>Number of Calendar Days</t>
        </r>
      </text>
    </comment>
    <comment ref="XV1" authorId="0" shapeId="0" xr:uid="{00000000-0006-0000-0000-000032000000}">
      <text>
        <r>
          <rPr>
            <b/>
            <sz val="11"/>
            <rFont val="Calibri"/>
            <family val="2"/>
          </rPr>
          <t>Number of Calendar Days during scored and non-scored time</t>
        </r>
      </text>
    </comment>
    <comment ref="HP318" authorId="1" shapeId="0" xr:uid="{00000000-0006-0000-0000-000033000000}">
      <text>
        <r>
          <rPr>
            <b/>
            <sz val="9"/>
            <color indexed="81"/>
            <rFont val="Tahoma"/>
            <family val="2"/>
          </rPr>
          <t>IRWIN, JACQUELINE:</t>
        </r>
        <r>
          <rPr>
            <sz val="9"/>
            <color indexed="81"/>
            <rFont val="Tahoma"/>
            <family val="2"/>
          </rPr>
          <t xml:space="preserve">
Note that these individuals are younger than valid age range for this assessment.</t>
        </r>
      </text>
    </comment>
  </commentList>
</comments>
</file>

<file path=xl/sharedStrings.xml><?xml version="1.0" encoding="utf-8"?>
<sst xmlns="http://schemas.openxmlformats.org/spreadsheetml/2006/main" count="4166" uniqueCount="1857">
  <si>
    <t>PartID</t>
  </si>
  <si>
    <t>birthdate</t>
  </si>
  <si>
    <t>TestDate_Pretest</t>
  </si>
  <si>
    <t>Age_Test_yrs</t>
  </si>
  <si>
    <t>school</t>
  </si>
  <si>
    <t>grade</t>
  </si>
  <si>
    <t>Class</t>
  </si>
  <si>
    <t>EdType</t>
  </si>
  <si>
    <t>ethnicity</t>
  </si>
  <si>
    <t>Sports</t>
  </si>
  <si>
    <t>NumSports</t>
  </si>
  <si>
    <t>Sp1Name</t>
  </si>
  <si>
    <t>Sp1Context</t>
  </si>
  <si>
    <t>Sp1Time</t>
  </si>
  <si>
    <t>Sp2Name</t>
  </si>
  <si>
    <t>Sp2Context</t>
  </si>
  <si>
    <t>Sp2Time</t>
  </si>
  <si>
    <t>Sp3Name</t>
  </si>
  <si>
    <t>Sp3Context</t>
  </si>
  <si>
    <t>Sp3Time</t>
  </si>
  <si>
    <t>intrins1</t>
  </si>
  <si>
    <t>ident1</t>
  </si>
  <si>
    <t>introj1</t>
  </si>
  <si>
    <t>ext1</t>
  </si>
  <si>
    <t>intrins2</t>
  </si>
  <si>
    <t>ident2</t>
  </si>
  <si>
    <t>introj2</t>
  </si>
  <si>
    <t>ext2</t>
  </si>
  <si>
    <t>intrins3</t>
  </si>
  <si>
    <t>ident3</t>
  </si>
  <si>
    <t>introj3</t>
  </si>
  <si>
    <t>ext3</t>
  </si>
  <si>
    <t>svs1</t>
  </si>
  <si>
    <t>svs2</t>
  </si>
  <si>
    <t>svs2RC</t>
  </si>
  <si>
    <t>svs3</t>
  </si>
  <si>
    <t>svs4</t>
  </si>
  <si>
    <t>svs5</t>
  </si>
  <si>
    <t>svs6</t>
  </si>
  <si>
    <t>svs7</t>
  </si>
  <si>
    <t>WellbeingVitality_pretest</t>
  </si>
  <si>
    <t>pos1</t>
  </si>
  <si>
    <t>neg1</t>
  </si>
  <si>
    <t>pos2</t>
  </si>
  <si>
    <t>neg2</t>
  </si>
  <si>
    <t>pos3</t>
  </si>
  <si>
    <t>neg3</t>
  </si>
  <si>
    <t>neg4</t>
  </si>
  <si>
    <t>neg5</t>
  </si>
  <si>
    <t>pos4</t>
  </si>
  <si>
    <t>pos5</t>
  </si>
  <si>
    <t>neg6</t>
  </si>
  <si>
    <t>pos6</t>
  </si>
  <si>
    <t>neg7</t>
  </si>
  <si>
    <t>pos7</t>
  </si>
  <si>
    <t>neg8</t>
  </si>
  <si>
    <t>pos8</t>
  </si>
  <si>
    <t>pos9</t>
  </si>
  <si>
    <t>neg9</t>
  </si>
  <si>
    <t>pos10</t>
  </si>
  <si>
    <t>neg10</t>
  </si>
  <si>
    <t>PosAff_pretest</t>
  </si>
  <si>
    <t>NegAff_pretest</t>
  </si>
  <si>
    <t>pers1</t>
  </si>
  <si>
    <t>pers2</t>
  </si>
  <si>
    <t>pers3</t>
  </si>
  <si>
    <t>pers4</t>
  </si>
  <si>
    <t>eff1</t>
  </si>
  <si>
    <t>eff2</t>
  </si>
  <si>
    <t>eff3</t>
  </si>
  <si>
    <t>eff4</t>
  </si>
  <si>
    <t>PersEff_pretest</t>
  </si>
  <si>
    <t>PMCH1</t>
  </si>
  <si>
    <t>PMCH2</t>
  </si>
  <si>
    <t>PMCH3</t>
  </si>
  <si>
    <t>PMCH4</t>
  </si>
  <si>
    <t>PMCH5</t>
  </si>
  <si>
    <t>PMCH6</t>
  </si>
  <si>
    <t>PMCH2RC</t>
  </si>
  <si>
    <t>PMCH5RC</t>
  </si>
  <si>
    <t>PMCH6RC</t>
  </si>
  <si>
    <t>PMCHart</t>
  </si>
  <si>
    <t>PMCM1</t>
  </si>
  <si>
    <t>PMCM2</t>
  </si>
  <si>
    <t>PMCM3</t>
  </si>
  <si>
    <t>PMCM4</t>
  </si>
  <si>
    <t>PMCM5</t>
  </si>
  <si>
    <t>PMCM6</t>
  </si>
  <si>
    <t>PMCMar</t>
  </si>
  <si>
    <t>AL1</t>
  </si>
  <si>
    <t>SA1</t>
  </si>
  <si>
    <t>AEI1</t>
  </si>
  <si>
    <t>AEI2</t>
  </si>
  <si>
    <t>AEI3</t>
  </si>
  <si>
    <t>AEI4</t>
  </si>
  <si>
    <t>SA2</t>
  </si>
  <si>
    <t>AL2</t>
  </si>
  <si>
    <t>AL3</t>
  </si>
  <si>
    <t>SA3</t>
  </si>
  <si>
    <t>AL4</t>
  </si>
  <si>
    <t>SA4</t>
  </si>
  <si>
    <t>AuthLiv</t>
  </si>
  <si>
    <t>AccExtI</t>
  </si>
  <si>
    <t>SelfAl</t>
  </si>
  <si>
    <t>Auts1</t>
  </si>
  <si>
    <t>Relf2</t>
  </si>
  <si>
    <t>Autf3</t>
  </si>
  <si>
    <t>Comf4</t>
  </si>
  <si>
    <t>Rels5</t>
  </si>
  <si>
    <t>Auts6</t>
  </si>
  <si>
    <t>Comf7</t>
  </si>
  <si>
    <t>Relf8</t>
  </si>
  <si>
    <t>Coms9</t>
  </si>
  <si>
    <t>Autf10</t>
  </si>
  <si>
    <t>Rels11</t>
  </si>
  <si>
    <t>Coms12</t>
  </si>
  <si>
    <t>Auts13</t>
  </si>
  <si>
    <t>Relf14</t>
  </si>
  <si>
    <t>Coms15</t>
  </si>
  <si>
    <t>Autf16</t>
  </si>
  <si>
    <t>Comf17</t>
  </si>
  <si>
    <t>Rels18</t>
  </si>
  <si>
    <t>Autf19</t>
  </si>
  <si>
    <t>Coms20</t>
  </si>
  <si>
    <t>Relf21</t>
  </si>
  <si>
    <t>Auts22</t>
  </si>
  <si>
    <t>Comf23</t>
  </si>
  <si>
    <t>Rels24</t>
  </si>
  <si>
    <t>AutonomySatisfaction</t>
  </si>
  <si>
    <t>AutonomyFrustration</t>
  </si>
  <si>
    <t>CompetenceSatisfaction</t>
  </si>
  <si>
    <t>CompetenceFrustration</t>
  </si>
  <si>
    <t>RelatednessSatisfaction</t>
  </si>
  <si>
    <t>RelatednessFrustration</t>
  </si>
  <si>
    <t>ASM1</t>
  </si>
  <si>
    <t>ASD1</t>
  </si>
  <si>
    <t>POPCM1</t>
  </si>
  <si>
    <t>POPCD1</t>
  </si>
  <si>
    <t>ASM2</t>
  </si>
  <si>
    <t>ASD2</t>
  </si>
  <si>
    <t>POPCM2</t>
  </si>
  <si>
    <t>POPCD2</t>
  </si>
  <si>
    <t>ASM3</t>
  </si>
  <si>
    <t>ASD3</t>
  </si>
  <si>
    <t>ASM4</t>
  </si>
  <si>
    <t>ASD4</t>
  </si>
  <si>
    <t>POPCM3</t>
  </si>
  <si>
    <t>POPCD3</t>
  </si>
  <si>
    <t>POPCM4</t>
  </si>
  <si>
    <t>POPCD4</t>
  </si>
  <si>
    <t>POPCM5</t>
  </si>
  <si>
    <t>POPCD5</t>
  </si>
  <si>
    <t>ASM5</t>
  </si>
  <si>
    <t>ASD5</t>
  </si>
  <si>
    <t>POPCM6</t>
  </si>
  <si>
    <t>POPCD6</t>
  </si>
  <si>
    <t>POPCM7</t>
  </si>
  <si>
    <t>POPCD7</t>
  </si>
  <si>
    <t>ASM6</t>
  </si>
  <si>
    <t>ASD6</t>
  </si>
  <si>
    <t>POPCM8</t>
  </si>
  <si>
    <t>POPCD8</t>
  </si>
  <si>
    <t>POPCM9</t>
  </si>
  <si>
    <t>POPCD9</t>
  </si>
  <si>
    <t>ASM7</t>
  </si>
  <si>
    <t>ASD7</t>
  </si>
  <si>
    <t>MatPOPC</t>
  </si>
  <si>
    <t>PatPOPC</t>
  </si>
  <si>
    <t>MatAS</t>
  </si>
  <si>
    <t>PatAS</t>
  </si>
  <si>
    <t>autsm1</t>
  </si>
  <si>
    <t>autsd1</t>
  </si>
  <si>
    <t>autsm2</t>
  </si>
  <si>
    <t>autsd2</t>
  </si>
  <si>
    <t>autsm3</t>
  </si>
  <si>
    <t>autsd3</t>
  </si>
  <si>
    <t>autsm4</t>
  </si>
  <si>
    <t>autsd4</t>
  </si>
  <si>
    <t>autsm5</t>
  </si>
  <si>
    <t>autsd5</t>
  </si>
  <si>
    <t>autsm6</t>
  </si>
  <si>
    <t>autsd6</t>
  </si>
  <si>
    <t>autsm7</t>
  </si>
  <si>
    <t>autsd7</t>
  </si>
  <si>
    <t>autsm8</t>
  </si>
  <si>
    <t>autsd8</t>
  </si>
  <si>
    <t>MatASSI</t>
  </si>
  <si>
    <t>PatASSI</t>
  </si>
  <si>
    <t>narc1</t>
  </si>
  <si>
    <t>narc2</t>
  </si>
  <si>
    <t>narc3</t>
  </si>
  <si>
    <t>narc4</t>
  </si>
  <si>
    <t>narc5</t>
  </si>
  <si>
    <t>narc6</t>
  </si>
  <si>
    <t>narc7</t>
  </si>
  <si>
    <t>narc8</t>
  </si>
  <si>
    <t>narc9</t>
  </si>
  <si>
    <t>narc10</t>
  </si>
  <si>
    <t>SAS1</t>
  </si>
  <si>
    <t>SAS2</t>
  </si>
  <si>
    <t>SAS3</t>
  </si>
  <si>
    <t>SAS4</t>
  </si>
  <si>
    <t>SAS5</t>
  </si>
  <si>
    <t>SAS6</t>
  </si>
  <si>
    <t>SAS7</t>
  </si>
  <si>
    <t>SAS8</t>
  </si>
  <si>
    <t>SAS9</t>
  </si>
  <si>
    <t>SelfAgg</t>
  </si>
  <si>
    <t>NCRM1</t>
  </si>
  <si>
    <t>NCRD1</t>
  </si>
  <si>
    <t>NCRM2</t>
  </si>
  <si>
    <t>NCRD2</t>
  </si>
  <si>
    <t>NCRM3</t>
  </si>
  <si>
    <t>NCRD3</t>
  </si>
  <si>
    <t>PCRM1</t>
  </si>
  <si>
    <t>PCRD1</t>
  </si>
  <si>
    <t>PCRM2</t>
  </si>
  <si>
    <t>PCRD2</t>
  </si>
  <si>
    <t>PCRM3</t>
  </si>
  <si>
    <t>PCRD3</t>
  </si>
  <si>
    <t>MatNR</t>
  </si>
  <si>
    <t>PatNR</t>
  </si>
  <si>
    <t>MatPR</t>
  </si>
  <si>
    <t>PatPR</t>
  </si>
  <si>
    <t>PFBM1</t>
  </si>
  <si>
    <t>PFBD1</t>
  </si>
  <si>
    <t>PFBM2</t>
  </si>
  <si>
    <t>PFBD2</t>
  </si>
  <si>
    <t>PFBM3</t>
  </si>
  <si>
    <t>PFBD3</t>
  </si>
  <si>
    <t>PFBM4</t>
  </si>
  <si>
    <t>PFBD4</t>
  </si>
  <si>
    <t>PFBM5</t>
  </si>
  <si>
    <t>PFBD5</t>
  </si>
  <si>
    <t>PFBM6</t>
  </si>
  <si>
    <t>PFBD6</t>
  </si>
  <si>
    <t>PFBM7</t>
  </si>
  <si>
    <t>PFBD7</t>
  </si>
  <si>
    <t>MatPOFB</t>
  </si>
  <si>
    <t>PatPOFB</t>
  </si>
  <si>
    <t>SurveyPostTestdate</t>
  </si>
  <si>
    <t>intrins1_posttest</t>
  </si>
  <si>
    <t>ident1_posttest</t>
  </si>
  <si>
    <t>introj1_posttest</t>
  </si>
  <si>
    <t>ext1_posttest</t>
  </si>
  <si>
    <t>intrins2_posttest</t>
  </si>
  <si>
    <t>ident2_posttest</t>
  </si>
  <si>
    <t>introj2_posttest</t>
  </si>
  <si>
    <t>ext2_posttest</t>
  </si>
  <si>
    <t>intrins3_posttest</t>
  </si>
  <si>
    <t>ident3_posttest</t>
  </si>
  <si>
    <t>introj3_posttest</t>
  </si>
  <si>
    <t>ext3_posttest</t>
  </si>
  <si>
    <t>AutonomousMotivation_posttest</t>
  </si>
  <si>
    <t>ControlledMotivation_posttest</t>
  </si>
  <si>
    <t>PMCH1_posttest</t>
  </si>
  <si>
    <t>PMCH2_posttest</t>
  </si>
  <si>
    <t>PMCH3_posttest</t>
  </si>
  <si>
    <t>PMCH4_posttest</t>
  </si>
  <si>
    <t>PMCH5_posttest</t>
  </si>
  <si>
    <t>PMCH6_posttest</t>
  </si>
  <si>
    <t>PMCHarter_Posttest</t>
  </si>
  <si>
    <t>PMCM1_posttest</t>
  </si>
  <si>
    <t>PMCM2_posttest</t>
  </si>
  <si>
    <t>PMCM3_posttest</t>
  </si>
  <si>
    <t>PMCM4_posttest</t>
  </si>
  <si>
    <t>PMCM5_posttest</t>
  </si>
  <si>
    <t>PMCM6_posttest</t>
  </si>
  <si>
    <t>PMCMarsh_Posttest</t>
  </si>
  <si>
    <t>YAP_wkPE</t>
  </si>
  <si>
    <t>YAP_Breaks</t>
  </si>
  <si>
    <t>YAP_wkPrac</t>
  </si>
  <si>
    <t>YAP1</t>
  </si>
  <si>
    <t>YAP2</t>
  </si>
  <si>
    <t>YAP3</t>
  </si>
  <si>
    <t>YAP4</t>
  </si>
  <si>
    <t>YAP5</t>
  </si>
  <si>
    <t>YAP6</t>
  </si>
  <si>
    <t>YAP7</t>
  </si>
  <si>
    <t>YAP8</t>
  </si>
  <si>
    <t>YAP9</t>
  </si>
  <si>
    <t>YAP10</t>
  </si>
  <si>
    <t>YAP11</t>
  </si>
  <si>
    <t>YAP12</t>
  </si>
  <si>
    <t>YAP13</t>
  </si>
  <si>
    <t>YAP14</t>
  </si>
  <si>
    <t>YAP15</t>
  </si>
  <si>
    <t>StandHeight_Ft</t>
  </si>
  <si>
    <t>Weight_lbs</t>
  </si>
  <si>
    <t>BMI</t>
  </si>
  <si>
    <t>BMI_HFZ</t>
  </si>
  <si>
    <t>PerFat</t>
  </si>
  <si>
    <t>PerFat_HFZ</t>
  </si>
  <si>
    <t>GripR1</t>
  </si>
  <si>
    <t>GripR2</t>
  </si>
  <si>
    <t>GripR3</t>
  </si>
  <si>
    <t>GripL1</t>
  </si>
  <si>
    <t>GripL2</t>
  </si>
  <si>
    <t>GripL3</t>
  </si>
  <si>
    <t>Grip_Max_Sum_kg</t>
  </si>
  <si>
    <t>Grip_Max_Mean_kg</t>
  </si>
  <si>
    <t>Grip_Max_Mean_lbs</t>
  </si>
  <si>
    <t>Grip_Max_Sum_lbs</t>
  </si>
  <si>
    <t>Grip_Class</t>
  </si>
  <si>
    <t>PACER</t>
  </si>
  <si>
    <t>PACER_VO2max</t>
  </si>
  <si>
    <t>PACER_HFZ</t>
  </si>
  <si>
    <t>HRF</t>
  </si>
  <si>
    <t>SHR1</t>
  </si>
  <si>
    <t>SHR2</t>
  </si>
  <si>
    <t>SHR_Z</t>
  </si>
  <si>
    <t>SHR_P</t>
  </si>
  <si>
    <t>KTKjZ</t>
  </si>
  <si>
    <t>KTKjP</t>
  </si>
  <si>
    <t>KTKpf1</t>
  </si>
  <si>
    <t>KTKpf2</t>
  </si>
  <si>
    <t>KTKpZ</t>
  </si>
  <si>
    <t>KTKpP</t>
  </si>
  <si>
    <t>SLJ_Z</t>
  </si>
  <si>
    <t>SLJ_P</t>
  </si>
  <si>
    <t>Tgallop1A</t>
  </si>
  <si>
    <t>Tgallop2A</t>
  </si>
  <si>
    <t>Tgallop1J</t>
  </si>
  <si>
    <t>Tgallop2J</t>
  </si>
  <si>
    <t>Thop1</t>
  </si>
  <si>
    <t>Thop2</t>
  </si>
  <si>
    <t>TSLJ1</t>
  </si>
  <si>
    <t>TSLJ2</t>
  </si>
  <si>
    <t>Tcatch1</t>
  </si>
  <si>
    <t>Tcatch2</t>
  </si>
  <si>
    <t>Tkick1</t>
  </si>
  <si>
    <t>Tkick2</t>
  </si>
  <si>
    <t>Tthrow1</t>
  </si>
  <si>
    <t>Tthrow2</t>
  </si>
  <si>
    <t>CatchC1</t>
  </si>
  <si>
    <t>CatchC2</t>
  </si>
  <si>
    <t>CatchR</t>
  </si>
  <si>
    <t>CatchL</t>
  </si>
  <si>
    <t>CatchHd</t>
  </si>
  <si>
    <t>MCAStab</t>
  </si>
  <si>
    <t>MCAStabZ</t>
  </si>
  <si>
    <t>MCALoc</t>
  </si>
  <si>
    <t>MCALocZ</t>
  </si>
  <si>
    <t>MCAOC</t>
  </si>
  <si>
    <t>MCAOCZ</t>
  </si>
  <si>
    <t>MCAOverall</t>
  </si>
  <si>
    <t>MCAOverallZ</t>
  </si>
  <si>
    <t>MCA_Category</t>
  </si>
  <si>
    <t>running</t>
  </si>
  <si>
    <t>999</t>
  </si>
  <si>
    <t>football</t>
  </si>
  <si>
    <t>basketball</t>
  </si>
  <si>
    <t>soccer</t>
  </si>
  <si>
    <t>track</t>
  </si>
  <si>
    <t>gymnastics</t>
  </si>
  <si>
    <t>baseball</t>
  </si>
  <si>
    <t>frisbee</t>
  </si>
  <si>
    <t>Football</t>
  </si>
  <si>
    <t>track and field</t>
  </si>
  <si>
    <t>basketball, running, and climbing</t>
  </si>
  <si>
    <t>kickball</t>
  </si>
  <si>
    <t>Swimming</t>
  </si>
  <si>
    <t>Disc golf</t>
  </si>
  <si>
    <t>Basketball</t>
  </si>
  <si>
    <t>swim</t>
  </si>
  <si>
    <t>training</t>
  </si>
  <si>
    <t>101</t>
  </si>
  <si>
    <t>#NULL!</t>
  </si>
  <si>
    <t>999.</t>
  </si>
  <si>
    <t>food</t>
  </si>
  <si>
    <t>Baseball</t>
  </si>
  <si>
    <t>clay shooting</t>
  </si>
  <si>
    <t>swimming</t>
  </si>
  <si>
    <t>disc golf</t>
  </si>
  <si>
    <t>badminton</t>
  </si>
  <si>
    <t>bike</t>
  </si>
  <si>
    <t>volleyball</t>
  </si>
  <si>
    <t>throwing a ball at a wall</t>
  </si>
  <si>
    <t>fishing</t>
  </si>
  <si>
    <t>golf</t>
  </si>
  <si>
    <t>hockey</t>
  </si>
  <si>
    <t>888</t>
  </si>
  <si>
    <t>run</t>
  </si>
  <si>
    <t>cross country</t>
  </si>
  <si>
    <t>bocce ball</t>
  </si>
  <si>
    <t>walking</t>
  </si>
  <si>
    <t>throwing and catching a ball</t>
  </si>
  <si>
    <t>archery</t>
  </si>
  <si>
    <t>biking</t>
  </si>
  <si>
    <t>dodgeball</t>
  </si>
  <si>
    <t>karate</t>
  </si>
  <si>
    <t>wrestling</t>
  </si>
  <si>
    <t>socccer</t>
  </si>
  <si>
    <t>tennis</t>
  </si>
  <si>
    <t>/</t>
  </si>
  <si>
    <t>frizbee</t>
  </si>
  <si>
    <t>weight lifting</t>
  </si>
  <si>
    <t>footbalol</t>
  </si>
  <si>
    <t>Weightlifting</t>
  </si>
  <si>
    <t>Farm work</t>
  </si>
  <si>
    <t>motorcross</t>
  </si>
  <si>
    <t>Tennis</t>
  </si>
  <si>
    <t>dirtbike</t>
  </si>
  <si>
    <t>hiking</t>
  </si>
  <si>
    <t>weightlifting</t>
  </si>
  <si>
    <t>martial arts</t>
  </si>
  <si>
    <t>jogging</t>
  </si>
  <si>
    <t>cheerleading</t>
  </si>
  <si>
    <t>basketball/softball</t>
  </si>
  <si>
    <t>dancing</t>
  </si>
  <si>
    <t>dance</t>
  </si>
  <si>
    <t>softball</t>
  </si>
  <si>
    <t>doing cartwheels</t>
  </si>
  <si>
    <t>roller skating</t>
  </si>
  <si>
    <t>running with dog</t>
  </si>
  <si>
    <t>Soccer</t>
  </si>
  <si>
    <t>Volleyball</t>
  </si>
  <si>
    <t>Softball</t>
  </si>
  <si>
    <t>running/track</t>
  </si>
  <si>
    <t>soflball</t>
  </si>
  <si>
    <t>downerball</t>
  </si>
  <si>
    <t>sword fighting</t>
  </si>
  <si>
    <t>bowling</t>
  </si>
  <si>
    <t>walking dog</t>
  </si>
  <si>
    <t>color guard</t>
  </si>
  <si>
    <t>four square</t>
  </si>
  <si>
    <t>ultimate frisbee</t>
  </si>
  <si>
    <t>band</t>
  </si>
  <si>
    <t>ball toss</t>
  </si>
  <si>
    <t>Dance</t>
  </si>
  <si>
    <t>tag</t>
  </si>
  <si>
    <t>bicycling</t>
  </si>
  <si>
    <t>gagaball</t>
  </si>
  <si>
    <t>jump on trampoline</t>
  </si>
  <si>
    <t>dirt bike riding</t>
  </si>
  <si>
    <t>gaga ball</t>
  </si>
  <si>
    <t>pickelball</t>
  </si>
  <si>
    <t>cheer</t>
  </si>
  <si>
    <t>marching band</t>
  </si>
  <si>
    <t>exercise</t>
  </si>
  <si>
    <t>Wrestling</t>
  </si>
  <si>
    <t>gym</t>
  </si>
  <si>
    <t>running/walking</t>
  </si>
  <si>
    <t>lift weights</t>
  </si>
  <si>
    <t>Cheer</t>
  </si>
  <si>
    <t>1</t>
  </si>
  <si>
    <t>4</t>
  </si>
  <si>
    <t>AutonomousMotivation_Pretest</t>
  </si>
  <si>
    <t>ControlledMotivation_Pretest</t>
  </si>
  <si>
    <t>SeatedHeight</t>
  </si>
  <si>
    <t>StandHeight_cm</t>
  </si>
  <si>
    <t>Weight_kg</t>
  </si>
  <si>
    <t>KTKjump1</t>
  </si>
  <si>
    <t>KTKjump2</t>
  </si>
  <si>
    <t>KTKjumptotal</t>
  </si>
  <si>
    <t>KTKj_Z_A</t>
  </si>
  <si>
    <t>MQjump</t>
  </si>
  <si>
    <t>KTKPlatformTotal</t>
  </si>
  <si>
    <t>MQplatf</t>
  </si>
  <si>
    <t>KTKbeam1T1</t>
  </si>
  <si>
    <t>KTKbeam1T2</t>
  </si>
  <si>
    <t>KTKbeam1T3</t>
  </si>
  <si>
    <t>KTKbeam2T1</t>
  </si>
  <si>
    <t>KTKbeam2T2</t>
  </si>
  <si>
    <t>KTKbeam2T3</t>
  </si>
  <si>
    <t>KTKbeam3T1</t>
  </si>
  <si>
    <t>KTKbeam3T2</t>
  </si>
  <si>
    <t>KTKbeam3T3</t>
  </si>
  <si>
    <t>KTKBeamTotal</t>
  </si>
  <si>
    <t>MQbeam</t>
  </si>
  <si>
    <t>SumKTKMQsubscale</t>
  </si>
  <si>
    <t>MQoverall
 (=sum*(4/3)</t>
  </si>
  <si>
    <t>MQstd</t>
  </si>
  <si>
    <t>KTKMQclass</t>
  </si>
  <si>
    <t>&lt;40</t>
  </si>
  <si>
    <t>null</t>
  </si>
  <si>
    <t>ThrowSpeed1_mph</t>
  </si>
  <si>
    <t>ThrowSpeed2_mph</t>
  </si>
  <si>
    <t>ThrowSpeed3_mph</t>
  </si>
  <si>
    <t>ThrowSpeed1_ms</t>
  </si>
  <si>
    <t>ThrowSpeed2_ms</t>
  </si>
  <si>
    <t>ThrowSpeed3_ms</t>
  </si>
  <si>
    <t>Throw_MCA_Z</t>
  </si>
  <si>
    <t>Throw_MCA_P</t>
  </si>
  <si>
    <t>KickSpeed1_mph</t>
  </si>
  <si>
    <t>KickSpeed2_mph</t>
  </si>
  <si>
    <t>KickSpeed3_mph</t>
  </si>
  <si>
    <t>KickSpeed1_ms</t>
  </si>
  <si>
    <t>KickSpeed2_ms</t>
  </si>
  <si>
    <t>KickSpeed3_ms</t>
  </si>
  <si>
    <t>Kick_MCA_Z</t>
  </si>
  <si>
    <t>Kick_MCA_P</t>
  </si>
  <si>
    <t>SLJdistance1</t>
  </si>
  <si>
    <t>SLJdistance2</t>
  </si>
  <si>
    <t>SLJdistance3</t>
  </si>
  <si>
    <t>gallop</t>
  </si>
  <si>
    <t>hop</t>
  </si>
  <si>
    <t>SLJ</t>
  </si>
  <si>
    <t>catch</t>
  </si>
  <si>
    <t>kick</t>
  </si>
  <si>
    <t>throw</t>
  </si>
  <si>
    <t>loc</t>
  </si>
  <si>
    <t>oc</t>
  </si>
  <si>
    <t>PMC_order</t>
  </si>
  <si>
    <t>PHswing</t>
  </si>
  <si>
    <t>PHclimb</t>
  </si>
  <si>
    <t>PHbounce</t>
  </si>
  <si>
    <t>PHskip</t>
  </si>
  <si>
    <t>PHrun</t>
  </si>
  <si>
    <t>PHjumpr</t>
  </si>
  <si>
    <t>PH_pretest</t>
  </si>
  <si>
    <t>PBrun</t>
  </si>
  <si>
    <t>PBthrow</t>
  </si>
  <si>
    <t>PBgallop</t>
  </si>
  <si>
    <t>PBcatch</t>
  </si>
  <si>
    <t>PBhop</t>
  </si>
  <si>
    <t>PBroll</t>
  </si>
  <si>
    <t>PBleap</t>
  </si>
  <si>
    <t>PBkick</t>
  </si>
  <si>
    <t>PBjumpfwd</t>
  </si>
  <si>
    <t>PBhitball</t>
  </si>
  <si>
    <t>PBstepslide</t>
  </si>
  <si>
    <t>PBbounce</t>
  </si>
  <si>
    <t>PB_loc_average_pretest</t>
  </si>
  <si>
    <t>PB_oc_average_pretest</t>
  </si>
  <si>
    <t>PB_pretest</t>
  </si>
  <si>
    <t>PMcGrun</t>
  </si>
  <si>
    <t>PMcGskip</t>
  </si>
  <si>
    <t>PMcGleap</t>
  </si>
  <si>
    <t>PMcGgallop</t>
  </si>
  <si>
    <t>PMcGside</t>
  </si>
  <si>
    <t>PMcGjumph</t>
  </si>
  <si>
    <t>PMcGjumpd</t>
  </si>
  <si>
    <t>PMcGthrow</t>
  </si>
  <si>
    <t>PMcGcatch</t>
  </si>
  <si>
    <t>PMcGkick</t>
  </si>
  <si>
    <t>PMcGstrike</t>
  </si>
  <si>
    <t>PMcGbounce</t>
  </si>
  <si>
    <t>PMcGbalance</t>
  </si>
  <si>
    <t>PMcGhop</t>
  </si>
  <si>
    <t>PMcGroll</t>
  </si>
  <si>
    <t>PMc_loc_sum_pretest</t>
  </si>
  <si>
    <t>PMc_Loc_avg_pretest</t>
  </si>
  <si>
    <t>PMc_oc_sum_pretest</t>
  </si>
  <si>
    <t>PMc_oc_avg_pretest</t>
  </si>
  <si>
    <t>PMc_SUMpretest</t>
  </si>
  <si>
    <t>PMc_AvgPretest</t>
  </si>
  <si>
    <t>Retestdate</t>
  </si>
  <si>
    <t>RTintrins1</t>
  </si>
  <si>
    <t>RTident1</t>
  </si>
  <si>
    <t>RTintroj1</t>
  </si>
  <si>
    <t>RText1</t>
  </si>
  <si>
    <t>RTintrins2</t>
  </si>
  <si>
    <t>RTident2</t>
  </si>
  <si>
    <t>RTintroj2</t>
  </si>
  <si>
    <t>RText2</t>
  </si>
  <si>
    <t>RTintrins3</t>
  </si>
  <si>
    <t>RTident3</t>
  </si>
  <si>
    <t>RTintroj3</t>
  </si>
  <si>
    <t>RText3</t>
  </si>
  <si>
    <t>AutonomousMotivation_Retest</t>
  </si>
  <si>
    <t>ControlledMotivation_Retest</t>
  </si>
  <si>
    <t>RTBrun</t>
  </si>
  <si>
    <t>RTBthrow</t>
  </si>
  <si>
    <t>RTBgallop</t>
  </si>
  <si>
    <t>RTBcatch</t>
  </si>
  <si>
    <t>RTBhop</t>
  </si>
  <si>
    <t>RTBroll</t>
  </si>
  <si>
    <t>RTBleap</t>
  </si>
  <si>
    <t>RTBkick</t>
  </si>
  <si>
    <t>RTBjumpfwd</t>
  </si>
  <si>
    <t>RTBhitball</t>
  </si>
  <si>
    <t>RTBstepslide</t>
  </si>
  <si>
    <t>RTBbounce</t>
  </si>
  <si>
    <t>B_oc_sum_rettest</t>
  </si>
  <si>
    <t>B_oc_average_retest</t>
  </si>
  <si>
    <t>B_loc_sum_retest</t>
  </si>
  <si>
    <t>B_loc_average_retest</t>
  </si>
  <si>
    <t>RTBAvg_retest</t>
  </si>
  <si>
    <t>RTMcGrun</t>
  </si>
  <si>
    <t>RTMcGskip</t>
  </si>
  <si>
    <t>RTMcGleap</t>
  </si>
  <si>
    <t>RTMcGgallop</t>
  </si>
  <si>
    <t>RTMcGside</t>
  </si>
  <si>
    <t>RTMcGjumph</t>
  </si>
  <si>
    <t>RTMcGjumpd</t>
  </si>
  <si>
    <t>RTMcGthrow</t>
  </si>
  <si>
    <t>RTMcGcatch</t>
  </si>
  <si>
    <t>RTMcGkick</t>
  </si>
  <si>
    <t>RTMcGstrike</t>
  </si>
  <si>
    <t>RTMcGbounce</t>
  </si>
  <si>
    <t>RTMcGbalance</t>
  </si>
  <si>
    <t>RTMcGhop</t>
  </si>
  <si>
    <t>PMc_loc_sum_retest</t>
  </si>
  <si>
    <t>PMc_loc_average_retest</t>
  </si>
  <si>
    <t>PMc_oc_sum_retest</t>
  </si>
  <si>
    <t>PMc_oc_average_retest</t>
  </si>
  <si>
    <t>McGAvg_retest</t>
  </si>
  <si>
    <t>McGSum_retest</t>
  </si>
  <si>
    <t>RTMcGroll</t>
  </si>
  <si>
    <t>Testdate_posttest</t>
  </si>
  <si>
    <t>McGrun_posttest</t>
  </si>
  <si>
    <t>McGskip_posttest</t>
  </si>
  <si>
    <t>McGleap_posttest</t>
  </si>
  <si>
    <t>McGgallop_posttest</t>
  </si>
  <si>
    <t>McGside_posttest</t>
  </si>
  <si>
    <t>McGjumph_posttest</t>
  </si>
  <si>
    <t>McGjumpd_posttest</t>
  </si>
  <si>
    <t>McGthrow_posttest</t>
  </si>
  <si>
    <t>McGcatch_posttest</t>
  </si>
  <si>
    <t>McGkick_posttest</t>
  </si>
  <si>
    <t>McGstrike_posttest</t>
  </si>
  <si>
    <t>McGbounce_posttest</t>
  </si>
  <si>
    <t>McGbalance_posttest</t>
  </si>
  <si>
    <t>McGhop_posttest</t>
  </si>
  <si>
    <t>McGroll_posttest</t>
  </si>
  <si>
    <t>McG_loc_sum_posttest</t>
  </si>
  <si>
    <t>McG_loco_average_posttest</t>
  </si>
  <si>
    <t>McG_oc_sum_posttest</t>
  </si>
  <si>
    <t>McG_oc_average_posttest</t>
  </si>
  <si>
    <t>McGAvg_posttest</t>
  </si>
  <si>
    <t>McGSum_posttest</t>
  </si>
  <si>
    <t>Brun_posttest</t>
  </si>
  <si>
    <t>Bthrow_posttest</t>
  </si>
  <si>
    <t>Bgallop_posttest</t>
  </si>
  <si>
    <t>Bcatch_posttest</t>
  </si>
  <si>
    <t>Bhop_posttest</t>
  </si>
  <si>
    <t>Broll_posttest</t>
  </si>
  <si>
    <t>Bleap_posttest</t>
  </si>
  <si>
    <t>Bkick_posttest</t>
  </si>
  <si>
    <t>Bjumpfwd_posttest</t>
  </si>
  <si>
    <t>Bhitball_posttest</t>
  </si>
  <si>
    <t>Bstepslide_posttest</t>
  </si>
  <si>
    <t>Bbounce_posttest</t>
  </si>
  <si>
    <t>Boc_sum_posttest</t>
  </si>
  <si>
    <t>Boc_average_posttest</t>
  </si>
  <si>
    <t>Bcloc_sum_posttest</t>
  </si>
  <si>
    <t>Bloco_average_posttest</t>
  </si>
  <si>
    <t>Bavg_posttest</t>
  </si>
  <si>
    <t>PEmin</t>
  </si>
  <si>
    <t>Skip_fwd</t>
  </si>
  <si>
    <t>Slide_fwd</t>
  </si>
  <si>
    <t>Slide_alt</t>
  </si>
  <si>
    <t>Slide_Star</t>
  </si>
  <si>
    <t>STS1</t>
  </si>
  <si>
    <t>STS2</t>
  </si>
  <si>
    <t>STS3</t>
  </si>
  <si>
    <t>STS4</t>
  </si>
  <si>
    <t>STS5</t>
  </si>
  <si>
    <t>STS_avg</t>
  </si>
  <si>
    <t>TossCatch_tennisball2</t>
  </si>
  <si>
    <t>TossCatch_tennisball1</t>
  </si>
  <si>
    <t>ThrowSpeed_tennisball1</t>
  </si>
  <si>
    <t>ThrowSpeed_tennisball2</t>
  </si>
  <si>
    <t>ThrowSpeed_tennisball3</t>
  </si>
  <si>
    <t>ThrowSpeed_beanbag1</t>
  </si>
  <si>
    <t>ThrowSpeed_beanbag2</t>
  </si>
  <si>
    <t>ThrowSpeed_beanbag3</t>
  </si>
  <si>
    <t>TossCatch_playgroundball1</t>
  </si>
  <si>
    <t>TossCatch_playgroundball2</t>
  </si>
  <si>
    <t>Dance_Structured</t>
  </si>
  <si>
    <t>Dance_creative</t>
  </si>
  <si>
    <t>Gymnastics1</t>
  </si>
  <si>
    <t>Gymnastics2</t>
  </si>
  <si>
    <t>OverhandThrow1</t>
  </si>
  <si>
    <t>OverhandThrow3</t>
  </si>
  <si>
    <t>OverhandThrowScore</t>
  </si>
  <si>
    <t>OverhandThrow2</t>
  </si>
  <si>
    <t>Gymnastics5</t>
  </si>
  <si>
    <t>Dance_5</t>
  </si>
  <si>
    <t>Invasion5</t>
  </si>
  <si>
    <t>Striking1</t>
  </si>
  <si>
    <t>Striking2</t>
  </si>
  <si>
    <t>OutsideActivity8</t>
  </si>
  <si>
    <t>Invastion8</t>
  </si>
  <si>
    <t>RacketSport8</t>
  </si>
  <si>
    <t>ThrowSpeed_tennisball4</t>
  </si>
  <si>
    <t>GripMaxR_kg</t>
  </si>
  <si>
    <t>GripMaxL_kg</t>
  </si>
  <si>
    <t>sex_0boy1girl</t>
  </si>
  <si>
    <t>Sex_1girl2boy</t>
  </si>
  <si>
    <t>PartID_long</t>
  </si>
  <si>
    <t>2018_018_SC</t>
  </si>
  <si>
    <t>2018_019_SC</t>
  </si>
  <si>
    <t>2018_020_SC</t>
  </si>
  <si>
    <t>2018_021_SC</t>
  </si>
  <si>
    <t>2018_022_SC</t>
  </si>
  <si>
    <t>2018_029_SC</t>
  </si>
  <si>
    <t>2018_030_SC</t>
  </si>
  <si>
    <t>2018_032_SC</t>
  </si>
  <si>
    <t>2018_034_SC</t>
  </si>
  <si>
    <t>2018_035_SC</t>
  </si>
  <si>
    <t>2018_037_SC</t>
  </si>
  <si>
    <t>2018_038_SC</t>
  </si>
  <si>
    <t>2018_040_SC</t>
  </si>
  <si>
    <t>2018_041_SC</t>
  </si>
  <si>
    <t>2018_042_SC</t>
  </si>
  <si>
    <t>2018_046_SC</t>
  </si>
  <si>
    <t>2018_066_SC</t>
  </si>
  <si>
    <t>2018_067_SC</t>
  </si>
  <si>
    <t>2018_070_SC</t>
  </si>
  <si>
    <t>2018_071_SC</t>
  </si>
  <si>
    <t>2018_072_SC</t>
  </si>
  <si>
    <t>2018_075_SC</t>
  </si>
  <si>
    <t>2018_076_SC</t>
  </si>
  <si>
    <t>2018_077_SC</t>
  </si>
  <si>
    <t>2018_079_SC</t>
  </si>
  <si>
    <t>2018_080_SC</t>
  </si>
  <si>
    <t>2018_-82_SC</t>
  </si>
  <si>
    <t>2018_085_SC</t>
  </si>
  <si>
    <t>2018_086_SC</t>
  </si>
  <si>
    <t>2018_087_SC</t>
  </si>
  <si>
    <t>2018_088_SC</t>
  </si>
  <si>
    <t>2018_090_SC</t>
  </si>
  <si>
    <t>2018_093_SC</t>
  </si>
  <si>
    <t>2018_096_SC</t>
  </si>
  <si>
    <t>2018_098_SC</t>
  </si>
  <si>
    <t>2018_100_SC</t>
  </si>
  <si>
    <t>2018_101_SC</t>
  </si>
  <si>
    <t>2018_102_SC</t>
  </si>
  <si>
    <t>2018_112_SC</t>
  </si>
  <si>
    <t>2018_113_SC</t>
  </si>
  <si>
    <t>2018_114_SC</t>
  </si>
  <si>
    <t>2018_115_SC</t>
  </si>
  <si>
    <t>2018_116_SC</t>
  </si>
  <si>
    <t>2018_117_SC</t>
  </si>
  <si>
    <t>2018_118_SC</t>
  </si>
  <si>
    <t>2018_119_SC</t>
  </si>
  <si>
    <t>2018_120_SC</t>
  </si>
  <si>
    <t>2018_122_SC</t>
  </si>
  <si>
    <t>2018_125_SC</t>
  </si>
  <si>
    <t>2018_129_SC</t>
  </si>
  <si>
    <t>2018_130_SC</t>
  </si>
  <si>
    <t>2018_131_SC</t>
  </si>
  <si>
    <t>2018_132_SC</t>
  </si>
  <si>
    <t>2018_133_SC</t>
  </si>
  <si>
    <t>2018_134_SC</t>
  </si>
  <si>
    <t>2018_135_SC</t>
  </si>
  <si>
    <t>2018_136_SC</t>
  </si>
  <si>
    <t>2018_137_SC</t>
  </si>
  <si>
    <t>2018_138_sc</t>
  </si>
  <si>
    <t>2018_139_SC</t>
  </si>
  <si>
    <t>2018_140_SC</t>
  </si>
  <si>
    <t>2018_144_SC</t>
  </si>
  <si>
    <t>2018_146_SC</t>
  </si>
  <si>
    <t>2018_152_SC</t>
  </si>
  <si>
    <t>2018_154_SC</t>
  </si>
  <si>
    <t>2018_157_SC</t>
  </si>
  <si>
    <t>2018_16-SC</t>
  </si>
  <si>
    <t>2018_220_SC</t>
  </si>
  <si>
    <t>2018_231_SC</t>
  </si>
  <si>
    <t>2018_232_SC</t>
  </si>
  <si>
    <t>2018_236_SC</t>
  </si>
  <si>
    <t>2018_238_SC</t>
  </si>
  <si>
    <t>2018_245_SC</t>
  </si>
  <si>
    <t>2018_247_SC</t>
  </si>
  <si>
    <t>2018_248_SC</t>
  </si>
  <si>
    <t>2018_250_SC</t>
  </si>
  <si>
    <t>2018_252_SC</t>
  </si>
  <si>
    <t>2018_256_SC</t>
  </si>
  <si>
    <t>2018_257_SC</t>
  </si>
  <si>
    <t>2018_258_SC</t>
  </si>
  <si>
    <t>2018_219_SC</t>
  </si>
  <si>
    <t>2018_260_SC</t>
  </si>
  <si>
    <t>2018_265_SC</t>
  </si>
  <si>
    <t>2018_268_SC</t>
  </si>
  <si>
    <t>2018_270_SC</t>
  </si>
  <si>
    <t>2018_269_SC</t>
  </si>
  <si>
    <t>2018_272_SC</t>
  </si>
  <si>
    <t>2018_273_SC</t>
  </si>
  <si>
    <t>2018_274_SC</t>
  </si>
  <si>
    <t>2018_275_SC</t>
  </si>
  <si>
    <t>2018_277_SC</t>
  </si>
  <si>
    <t>2018_279_SC</t>
  </si>
  <si>
    <t>2018_280_SC</t>
  </si>
  <si>
    <t>2018_281_sc</t>
  </si>
  <si>
    <t>2018_284_SC</t>
  </si>
  <si>
    <t>2018_285_SC</t>
  </si>
  <si>
    <t>2018_286_SC</t>
  </si>
  <si>
    <t>2018_287_SC</t>
  </si>
  <si>
    <t>2018_290_SC</t>
  </si>
  <si>
    <t>2018_291_SC</t>
  </si>
  <si>
    <t>2018_293_SC</t>
  </si>
  <si>
    <t>2018_295_SC</t>
  </si>
  <si>
    <t>2018_297_SC</t>
  </si>
  <si>
    <t>2018_298_SC</t>
  </si>
  <si>
    <t>2018_299_SC</t>
  </si>
  <si>
    <t>2018_300_SC</t>
  </si>
  <si>
    <t>2018_304_SC</t>
  </si>
  <si>
    <t>2018_305_SC</t>
  </si>
  <si>
    <t>2018_307_SC</t>
  </si>
  <si>
    <t>2018_308_SC</t>
  </si>
  <si>
    <t>2018_310_SC</t>
  </si>
  <si>
    <t>2018_313_SC</t>
  </si>
  <si>
    <t>2018_314_SC</t>
  </si>
  <si>
    <t>2018_315_SC</t>
  </si>
  <si>
    <t>2018_316_SC</t>
  </si>
  <si>
    <t>2018_317_SC</t>
  </si>
  <si>
    <t>2018_319_SC</t>
  </si>
  <si>
    <t>2018_320_SC</t>
  </si>
  <si>
    <t>2018_321_SC</t>
  </si>
  <si>
    <t>2018_323_SC</t>
  </si>
  <si>
    <t>2018_324_SC</t>
  </si>
  <si>
    <t>2018_328_SC</t>
  </si>
  <si>
    <t>2018_998_SC</t>
  </si>
  <si>
    <t>2018_015_SC</t>
  </si>
  <si>
    <t>2018_016_SC</t>
  </si>
  <si>
    <t>2018_017_SC</t>
  </si>
  <si>
    <t>2018_023_SC</t>
  </si>
  <si>
    <t>2018_028_SC</t>
  </si>
  <si>
    <t>2018_031_SC</t>
  </si>
  <si>
    <t>2018_033_SC</t>
  </si>
  <si>
    <t>2018_036_SC</t>
  </si>
  <si>
    <t>2018_039_SC</t>
  </si>
  <si>
    <t>2018_043_SC</t>
  </si>
  <si>
    <t>2018_044_SC</t>
  </si>
  <si>
    <t>2018_045_SC</t>
  </si>
  <si>
    <t>2018_047_SC</t>
  </si>
  <si>
    <t>2018_068_SC</t>
  </si>
  <si>
    <t>2018_069_SC</t>
  </si>
  <si>
    <t>2018_074_SC</t>
  </si>
  <si>
    <t>2018_078_SC</t>
  </si>
  <si>
    <t>2018_081_SC</t>
  </si>
  <si>
    <t>2018_083_SC</t>
  </si>
  <si>
    <t>2018_089_SC</t>
  </si>
  <si>
    <t>2018_091_SC</t>
  </si>
  <si>
    <t>2018_092_SC</t>
  </si>
  <si>
    <t>2018_094_SC</t>
  </si>
  <si>
    <t>2018_095_SC</t>
  </si>
  <si>
    <t>2018_097_SC</t>
  </si>
  <si>
    <t>2018_099_SC</t>
  </si>
  <si>
    <t>2018_103_SC</t>
  </si>
  <si>
    <t>2018_104_SC</t>
  </si>
  <si>
    <t>2018_105_SC</t>
  </si>
  <si>
    <t>2018_106_SC</t>
  </si>
  <si>
    <t>2018_107_SC</t>
  </si>
  <si>
    <t>2018_108_SC</t>
  </si>
  <si>
    <t>2018_109_SC</t>
  </si>
  <si>
    <t>2018_110_SC</t>
  </si>
  <si>
    <t>2018_111_SC</t>
  </si>
  <si>
    <t>2018_121_SC</t>
  </si>
  <si>
    <t>2018_123_Sc</t>
  </si>
  <si>
    <t>2018_124_SC</t>
  </si>
  <si>
    <t>2018_126_SC</t>
  </si>
  <si>
    <t>2018_127_SC</t>
  </si>
  <si>
    <t>2018_128_SC</t>
  </si>
  <si>
    <t>2018_141_SC</t>
  </si>
  <si>
    <t>2018_142_SC</t>
  </si>
  <si>
    <t>2018_143_SC</t>
  </si>
  <si>
    <t>2018_145_SC</t>
  </si>
  <si>
    <t>2018_147_SC</t>
  </si>
  <si>
    <t>2018_148_Sc</t>
  </si>
  <si>
    <t>2018_149_SC</t>
  </si>
  <si>
    <t>2018_150_SC</t>
  </si>
  <si>
    <t>2018_151_SC</t>
  </si>
  <si>
    <t>2018_153_SC</t>
  </si>
  <si>
    <t>2018_155_SC</t>
  </si>
  <si>
    <t>2018_156_Sc</t>
  </si>
  <si>
    <t>2018_158_SC</t>
  </si>
  <si>
    <t>2018_161_SC</t>
  </si>
  <si>
    <t>2018_162_SC</t>
  </si>
  <si>
    <t>2018_218_SC</t>
  </si>
  <si>
    <t>2018_221_SC</t>
  </si>
  <si>
    <t>2018_222_SC</t>
  </si>
  <si>
    <t>2018_223_SC</t>
  </si>
  <si>
    <t>2018_224_SC</t>
  </si>
  <si>
    <t>2018_225_SC</t>
  </si>
  <si>
    <t>2018_226_SC</t>
  </si>
  <si>
    <t>2018_227_SC</t>
  </si>
  <si>
    <t>2018_228_SC</t>
  </si>
  <si>
    <t>2018_229_SC</t>
  </si>
  <si>
    <t>2018_230_SC</t>
  </si>
  <si>
    <t>2018_233_SC</t>
  </si>
  <si>
    <t>2018_234_SC</t>
  </si>
  <si>
    <t>2018_235_SC</t>
  </si>
  <si>
    <t>2018_237_SC</t>
  </si>
  <si>
    <t>2018_239_SC</t>
  </si>
  <si>
    <t>2018_240_SC</t>
  </si>
  <si>
    <t>2018_241_SC</t>
  </si>
  <si>
    <t>2018_242_SC</t>
  </si>
  <si>
    <t>2018_244_SC</t>
  </si>
  <si>
    <t>2018_243_SC</t>
  </si>
  <si>
    <t>2018_246_SC</t>
  </si>
  <si>
    <t>2019_249_SC</t>
  </si>
  <si>
    <t>2018_251_SC</t>
  </si>
  <si>
    <t>2018_253_SC</t>
  </si>
  <si>
    <t>2018_254_SC</t>
  </si>
  <si>
    <t>2018_255_SC</t>
  </si>
  <si>
    <t>2018_259_SC</t>
  </si>
  <si>
    <t>2018_261_SC</t>
  </si>
  <si>
    <t>2018_262_SC</t>
  </si>
  <si>
    <t>2018_263_SC</t>
  </si>
  <si>
    <t>2018_264_SC</t>
  </si>
  <si>
    <t>2018_266_SC</t>
  </si>
  <si>
    <t>2018_267_SC</t>
  </si>
  <si>
    <t>2018_271_SC</t>
  </si>
  <si>
    <t>2018_276_SC</t>
  </si>
  <si>
    <t>2018_278_SC</t>
  </si>
  <si>
    <t>2018_282_SC</t>
  </si>
  <si>
    <t>2018_283_SC</t>
  </si>
  <si>
    <t>2018_288_SC</t>
  </si>
  <si>
    <t>2018_289_Sc</t>
  </si>
  <si>
    <t>2018_292_SC</t>
  </si>
  <si>
    <t>2018_294_SC</t>
  </si>
  <si>
    <t>2018_296_SC</t>
  </si>
  <si>
    <t>2018_301_SC</t>
  </si>
  <si>
    <t>2018_302_SC</t>
  </si>
  <si>
    <t>2018_303_SC</t>
  </si>
  <si>
    <t>2018_306_SC</t>
  </si>
  <si>
    <t>2018_309_SC</t>
  </si>
  <si>
    <t>2018_311_SC</t>
  </si>
  <si>
    <t>2018_312_SC</t>
  </si>
  <si>
    <t>2018_318_SC</t>
  </si>
  <si>
    <t>2018_322_SC</t>
  </si>
  <si>
    <t>2018_999_SC</t>
  </si>
  <si>
    <t>2018_011_SC</t>
  </si>
  <si>
    <t>2018_001_SC</t>
  </si>
  <si>
    <t>2018_002_SC</t>
  </si>
  <si>
    <t>2018_003_SC</t>
  </si>
  <si>
    <t>2018_004_SC</t>
  </si>
  <si>
    <t>2018_005_SC</t>
  </si>
  <si>
    <t>2018_006_SC</t>
  </si>
  <si>
    <t>2018_007_SC</t>
  </si>
  <si>
    <t>2018_008_SC</t>
  </si>
  <si>
    <t>2018_009_SC</t>
  </si>
  <si>
    <t>2018_010_SC</t>
  </si>
  <si>
    <t>2018_012_SC</t>
  </si>
  <si>
    <t>2018_013_SC</t>
  </si>
  <si>
    <t>2018_027_SC</t>
  </si>
  <si>
    <t>2018_048_SC</t>
  </si>
  <si>
    <t>2018_049_SC</t>
  </si>
  <si>
    <t>2018_050_SC</t>
  </si>
  <si>
    <t>2018_051_SC</t>
  </si>
  <si>
    <t>2018_052_SC</t>
  </si>
  <si>
    <t>2018_053_SC</t>
  </si>
  <si>
    <t>2018_054_SC</t>
  </si>
  <si>
    <t>2108_055_SC</t>
  </si>
  <si>
    <t>2018_056_SC</t>
  </si>
  <si>
    <t>2018_057_SC</t>
  </si>
  <si>
    <t>2018_058_SC</t>
  </si>
  <si>
    <t>2018_059_SC</t>
  </si>
  <si>
    <t>2018_060_SC</t>
  </si>
  <si>
    <t>2018_061_SC</t>
  </si>
  <si>
    <t>2018_062_SC</t>
  </si>
  <si>
    <t>2018_063_SC</t>
  </si>
  <si>
    <t>2018_064_SC</t>
  </si>
  <si>
    <t>2018_065_SC</t>
  </si>
  <si>
    <t>2018_163_SC</t>
  </si>
  <si>
    <t>2018_164_SC</t>
  </si>
  <si>
    <t>2018_165_SC</t>
  </si>
  <si>
    <t>2018_166_SC</t>
  </si>
  <si>
    <t>2018_167_SC</t>
  </si>
  <si>
    <t>2018_168_SC</t>
  </si>
  <si>
    <t>2018_169_SC</t>
  </si>
  <si>
    <t>2018_170_SC</t>
  </si>
  <si>
    <t>2018_171_SC</t>
  </si>
  <si>
    <t>2018_172_SC</t>
  </si>
  <si>
    <t>2018_173_SC</t>
  </si>
  <si>
    <t>2018_174_SC</t>
  </si>
  <si>
    <t>2018_176_SC</t>
  </si>
  <si>
    <t>2018_179_SC</t>
  </si>
  <si>
    <t>2018_178_SC</t>
  </si>
  <si>
    <t>2018_177_SC</t>
  </si>
  <si>
    <t>2018_180_SC</t>
  </si>
  <si>
    <t>2018_181_SC</t>
  </si>
  <si>
    <t>2018_183_SC</t>
  </si>
  <si>
    <t>2018_184_SC</t>
  </si>
  <si>
    <t>2018_200_SC</t>
  </si>
  <si>
    <t>2018_201_SC</t>
  </si>
  <si>
    <t>2018_202_SC</t>
  </si>
  <si>
    <t>2018_203_SC</t>
  </si>
  <si>
    <t>2018_331_SC</t>
  </si>
  <si>
    <t>2018_204_SC</t>
  </si>
  <si>
    <t>2018_205_SC</t>
  </si>
  <si>
    <t>2018_206_SC</t>
  </si>
  <si>
    <t>2018_207_SC</t>
  </si>
  <si>
    <t>2018_208_Sc</t>
  </si>
  <si>
    <t>2018_209_SC</t>
  </si>
  <si>
    <t>2018_210_Sc</t>
  </si>
  <si>
    <t>2018_211_SC</t>
  </si>
  <si>
    <t>2018_212_SC</t>
  </si>
  <si>
    <t>2018_213_SC</t>
  </si>
  <si>
    <t>2018_214_SC</t>
  </si>
  <si>
    <t>2018_215_SC</t>
  </si>
  <si>
    <t>2018_216_SC</t>
  </si>
  <si>
    <t>2018_217_SC</t>
  </si>
  <si>
    <t>2018_325_Sc</t>
  </si>
  <si>
    <t>2018_326_SC</t>
  </si>
  <si>
    <t>2018_327_SC</t>
  </si>
  <si>
    <t>2018_329_Sc</t>
  </si>
  <si>
    <t>2018_332_SC</t>
  </si>
  <si>
    <t>2018_333_SC</t>
  </si>
  <si>
    <t>2018_334_SC</t>
  </si>
  <si>
    <t>2018_335_SC</t>
  </si>
  <si>
    <t>2018_336_SC</t>
  </si>
  <si>
    <t>2018_337_SC</t>
  </si>
  <si>
    <t>2018_338_SC</t>
  </si>
  <si>
    <t>2018_339_SC</t>
  </si>
  <si>
    <t>2018_340_SC</t>
  </si>
  <si>
    <t>2018_341_SC</t>
  </si>
  <si>
    <t>2018_342_SC</t>
  </si>
  <si>
    <t>2018_343_SC</t>
  </si>
  <si>
    <t>2018_344_SC</t>
  </si>
  <si>
    <t>2018_345_SC</t>
  </si>
  <si>
    <t>2018_346_SC</t>
  </si>
  <si>
    <t>2018_347_SC</t>
  </si>
  <si>
    <t>2018_348_SC</t>
  </si>
  <si>
    <t>2018_349_Sc</t>
  </si>
  <si>
    <t>2018_350_SC</t>
  </si>
  <si>
    <t>2018_351_SC</t>
  </si>
  <si>
    <t>2018_352_SC</t>
  </si>
  <si>
    <t>2018_353_SC</t>
  </si>
  <si>
    <t>2018_354_SC</t>
  </si>
  <si>
    <t>2018_357_SC</t>
  </si>
  <si>
    <t>2018_358_SC</t>
  </si>
  <si>
    <t>2018_360_SC</t>
  </si>
  <si>
    <t>2018_361_SC</t>
  </si>
  <si>
    <t>2018_362_SC</t>
  </si>
  <si>
    <t>2018_363_SC</t>
  </si>
  <si>
    <t>2018_364_SC</t>
  </si>
  <si>
    <t>2018_365_SC</t>
  </si>
  <si>
    <t>2018_366_SC</t>
  </si>
  <si>
    <t>2018_367_SC</t>
  </si>
  <si>
    <t>2018_368_SC</t>
  </si>
  <si>
    <t>2018_369_SC</t>
  </si>
  <si>
    <t>2018_370_SC</t>
  </si>
  <si>
    <t>2018_371_SC</t>
  </si>
  <si>
    <t>2018_356_SC</t>
  </si>
  <si>
    <t>Narc_Sum</t>
  </si>
  <si>
    <t>Narc_mean</t>
  </si>
  <si>
    <t>Freedson (1998) Bouts</t>
  </si>
  <si>
    <t>Total Time in Freedson (1998) Bouts</t>
  </si>
  <si>
    <t>Avg Time per Freedson (1998) Bout</t>
  </si>
  <si>
    <t>Total Sedentary Bouts</t>
  </si>
  <si>
    <t>Total Time in Sedentary Bouts</t>
  </si>
  <si>
    <t>Average Length of Sedentary Bouts</t>
  </si>
  <si>
    <t>Daily Average of Sedentary Bouts</t>
  </si>
  <si>
    <t>Total Sedentary Breaks</t>
  </si>
  <si>
    <t>Total Time in Sedentary Breaks</t>
  </si>
  <si>
    <t>Average length of Sedentary Breaks</t>
  </si>
  <si>
    <t>Max Length of Sedentary Breaks</t>
  </si>
  <si>
    <t>Minimum Length of Sedentary Breaks</t>
  </si>
  <si>
    <t>Daily Average of Sedentary Breaks</t>
  </si>
  <si>
    <t>Sedentary (8hr weekday)</t>
  </si>
  <si>
    <t>Light (8 hr weekday)</t>
  </si>
  <si>
    <t>Moderate (8hr weekday)</t>
  </si>
  <si>
    <t>Vigorous (8hr weekday)</t>
  </si>
  <si>
    <t>% in Sedentary (8hr weekday)</t>
  </si>
  <si>
    <t>% in Light (8hr weekday)</t>
  </si>
  <si>
    <t>% in Moderate (8hr weekday)</t>
  </si>
  <si>
    <t>% in Vigorous (8hr weekday)</t>
  </si>
  <si>
    <t>Total MVPA (8hr weekday)</t>
  </si>
  <si>
    <t>% in MVPA (8hr weekday)</t>
  </si>
  <si>
    <t>Average MVPA per day (8hr weekday)</t>
  </si>
  <si>
    <t>Sedentary (8hr)</t>
  </si>
  <si>
    <t>Light (8hr)</t>
  </si>
  <si>
    <t>Moderate (8hr)</t>
  </si>
  <si>
    <t>Vigorous (8hr)</t>
  </si>
  <si>
    <t>% in Sedentary (8hr)</t>
  </si>
  <si>
    <t>% in Light (8hr)</t>
  </si>
  <si>
    <t>% in Moderate (8hr)</t>
  </si>
  <si>
    <t>% in Vigorous (8hr)</t>
  </si>
  <si>
    <t>Total MVPA (8hr)</t>
  </si>
  <si>
    <t>% in MVPA (8hr)</t>
  </si>
  <si>
    <t>Average MVPA per day (8hr)</t>
  </si>
  <si>
    <t>Sedentary (10hr weekdays)</t>
  </si>
  <si>
    <t>Light (10hr weekdays)</t>
  </si>
  <si>
    <t>Moderate (10 hr weekday)</t>
  </si>
  <si>
    <t>Vigorous (10 hr weekday)</t>
  </si>
  <si>
    <t>% in Sedentary (10hr weekday)</t>
  </si>
  <si>
    <t>% in Light (10hr weekday)</t>
  </si>
  <si>
    <t>% in Moderate (10hr weekday)</t>
  </si>
  <si>
    <t>% in Vigorous (10hr weekday)</t>
  </si>
  <si>
    <t>Total MVPA (10hr weekday)</t>
  </si>
  <si>
    <t>% in MVPA (10 hr weekday)</t>
  </si>
  <si>
    <t>Average MVPA per day (10 hr weekday)</t>
  </si>
  <si>
    <t>Sedentary (10hr)</t>
  </si>
  <si>
    <t>Light (10hr)</t>
  </si>
  <si>
    <t>Moderate (10hr)</t>
  </si>
  <si>
    <t>Vigorous (10hr)</t>
  </si>
  <si>
    <t>% in Sedentary (10hr)</t>
  </si>
  <si>
    <t>% in Light (10hr)</t>
  </si>
  <si>
    <t>% in Moderate (10hr)</t>
  </si>
  <si>
    <t>% in Vigorous (10hr)</t>
  </si>
  <si>
    <t>Total MVPA (10hr)</t>
  </si>
  <si>
    <t>% in MVPA (10hr)</t>
  </si>
  <si>
    <t>Average MVPA per day (10 hr day)</t>
  </si>
  <si>
    <t>Time</t>
  </si>
  <si>
    <t>Calendar Days</t>
  </si>
  <si>
    <t>Calendar Days Unfiltered</t>
  </si>
  <si>
    <t>Valid Calendar Weekdays (8hr)</t>
  </si>
  <si>
    <t>Valid Weekend Days (8hr)</t>
  </si>
  <si>
    <t>Coded for 8hr days</t>
  </si>
  <si>
    <t>Valid Calendar Weekdays (10hr)</t>
  </si>
  <si>
    <t>Valid Calendar Weekend Days (10hrs)</t>
  </si>
  <si>
    <t>Coded for 10hr days</t>
  </si>
  <si>
    <t>7796</t>
  </si>
  <si>
    <t>5176</t>
  </si>
  <si>
    <t>4675</t>
  </si>
  <si>
    <t>4351</t>
  </si>
  <si>
    <t>6898.5</t>
  </si>
  <si>
    <t>5007</t>
  </si>
  <si>
    <t>7223</t>
  </si>
  <si>
    <t>8463</t>
  </si>
  <si>
    <t>4926</t>
  </si>
  <si>
    <t>4045</t>
  </si>
  <si>
    <t>7807</t>
  </si>
  <si>
    <t>6075</t>
  </si>
  <si>
    <t>10156</t>
  </si>
  <si>
    <t>1203</t>
  </si>
  <si>
    <t>4281.75</t>
  </si>
  <si>
    <t>6872</t>
  </si>
  <si>
    <t>5287</t>
  </si>
  <si>
    <t>4352</t>
  </si>
  <si>
    <t>3523</t>
  </si>
  <si>
    <t>6450</t>
  </si>
  <si>
    <t>9442.75</t>
  </si>
  <si>
    <t>0</t>
  </si>
  <si>
    <t>6644</t>
  </si>
  <si>
    <t>7321</t>
  </si>
  <si>
    <t>4928</t>
  </si>
  <si>
    <t>3878.75</t>
  </si>
  <si>
    <t>3647.75</t>
  </si>
  <si>
    <t>5305</t>
  </si>
  <si>
    <t>2639</t>
  </si>
  <si>
    <t>5993</t>
  </si>
  <si>
    <t>4927</t>
  </si>
  <si>
    <t>8932</t>
  </si>
  <si>
    <t>5137</t>
  </si>
  <si>
    <t>9246</t>
  </si>
  <si>
    <t>3417</t>
  </si>
  <si>
    <t>4767</t>
  </si>
  <si>
    <t>3180</t>
  </si>
  <si>
    <t>4438.75</t>
  </si>
  <si>
    <t>5886</t>
  </si>
  <si>
    <t>5247</t>
  </si>
  <si>
    <t>5717.75</t>
  </si>
  <si>
    <t>5035</t>
  </si>
  <si>
    <t>5925.75</t>
  </si>
  <si>
    <t>5114</t>
  </si>
  <si>
    <t>2729</t>
  </si>
  <si>
    <t>8709</t>
  </si>
  <si>
    <t>2276</t>
  </si>
  <si>
    <t>5645.75</t>
  </si>
  <si>
    <t>5837.5</t>
  </si>
  <si>
    <t>4569</t>
  </si>
  <si>
    <t>3057</t>
  </si>
  <si>
    <t>4966</t>
  </si>
  <si>
    <t>4258</t>
  </si>
  <si>
    <t>3259</t>
  </si>
  <si>
    <t>6793.75</t>
  </si>
  <si>
    <t>5443</t>
  </si>
  <si>
    <t>6036</t>
  </si>
  <si>
    <t>7840</t>
  </si>
  <si>
    <t>4282</t>
  </si>
  <si>
    <t>5153</t>
  </si>
  <si>
    <t>5260</t>
  </si>
  <si>
    <t>4085</t>
  </si>
  <si>
    <t>2425</t>
  </si>
  <si>
    <t>1453</t>
  </si>
  <si>
    <t>3290</t>
  </si>
  <si>
    <t>1421</t>
  </si>
  <si>
    <t>5656</t>
  </si>
  <si>
    <t>2116</t>
  </si>
  <si>
    <t>6666</t>
  </si>
  <si>
    <t>4738</t>
  </si>
  <si>
    <t>5251</t>
  </si>
  <si>
    <t>5051</t>
  </si>
  <si>
    <t>3078</t>
  </si>
  <si>
    <t>1980</t>
  </si>
  <si>
    <t>6160</t>
  </si>
  <si>
    <t>4321</t>
  </si>
  <si>
    <t>6447</t>
  </si>
  <si>
    <t>3501</t>
  </si>
  <si>
    <t>4807</t>
  </si>
  <si>
    <t>6060</t>
  </si>
  <si>
    <t>10347</t>
  </si>
  <si>
    <t>2498</t>
  </si>
  <si>
    <t>7040</t>
  </si>
  <si>
    <t>2847</t>
  </si>
  <si>
    <t>7928</t>
  </si>
  <si>
    <t>4020</t>
  </si>
  <si>
    <t>6772</t>
  </si>
  <si>
    <t>5366</t>
  </si>
  <si>
    <t>7057</t>
  </si>
  <si>
    <t>5955</t>
  </si>
  <si>
    <t>6335</t>
  </si>
  <si>
    <t>4736</t>
  </si>
  <si>
    <t>1034</t>
  </si>
  <si>
    <t>5864</t>
  </si>
  <si>
    <t>5677</t>
  </si>
  <si>
    <t>5734</t>
  </si>
  <si>
    <t>2782</t>
  </si>
  <si>
    <t>6535</t>
  </si>
  <si>
    <t>6381.5</t>
  </si>
  <si>
    <t>4330</t>
  </si>
  <si>
    <t>4624</t>
  </si>
  <si>
    <t>4145</t>
  </si>
  <si>
    <t>5194</t>
  </si>
  <si>
    <t>6034</t>
  </si>
  <si>
    <t>3021</t>
  </si>
  <si>
    <t>5223</t>
  </si>
  <si>
    <t>2835</t>
  </si>
  <si>
    <t>5432</t>
  </si>
  <si>
    <t>5868</t>
  </si>
  <si>
    <t>4253</t>
  </si>
  <si>
    <t>3044</t>
  </si>
  <si>
    <t>4549</t>
  </si>
  <si>
    <t>6532</t>
  </si>
  <si>
    <t>6915</t>
  </si>
  <si>
    <t>3167</t>
  </si>
  <si>
    <t>2801</t>
  </si>
  <si>
    <t>2892</t>
  </si>
  <si>
    <t>5963</t>
  </si>
  <si>
    <t>1124</t>
  </si>
  <si>
    <t>4763</t>
  </si>
  <si>
    <t>3207</t>
  </si>
  <si>
    <t>2353</t>
  </si>
  <si>
    <t>4700</t>
  </si>
  <si>
    <t>5280</t>
  </si>
  <si>
    <t>3383</t>
  </si>
  <si>
    <t>4574</t>
  </si>
  <si>
    <t>5036</t>
  </si>
  <si>
    <t>7914</t>
  </si>
  <si>
    <t>4086</t>
  </si>
  <si>
    <t>4793</t>
  </si>
  <si>
    <t>3320</t>
  </si>
  <si>
    <t>7280</t>
  </si>
  <si>
    <t>5474</t>
  </si>
  <si>
    <t>3490</t>
  </si>
  <si>
    <t>6441</t>
  </si>
  <si>
    <t>5012</t>
  </si>
  <si>
    <t>2753</t>
  </si>
  <si>
    <t>4551</t>
  </si>
  <si>
    <t>4851</t>
  </si>
  <si>
    <t>4465</t>
  </si>
  <si>
    <t>4908</t>
  </si>
  <si>
    <t>7284</t>
  </si>
  <si>
    <t>4983</t>
  </si>
  <si>
    <t>5728</t>
  </si>
  <si>
    <t>4716</t>
  </si>
  <si>
    <t>4396</t>
  </si>
  <si>
    <t>6484</t>
  </si>
  <si>
    <t>3558</t>
  </si>
  <si>
    <t>3756</t>
  </si>
  <si>
    <t>12080.75</t>
  </si>
  <si>
    <t>6280</t>
  </si>
  <si>
    <t>3888</t>
  </si>
  <si>
    <t>5442</t>
  </si>
  <si>
    <t>5224</t>
  </si>
  <si>
    <t>3701</t>
  </si>
  <si>
    <t>4218</t>
  </si>
  <si>
    <t>5679</t>
  </si>
  <si>
    <t>3540</t>
  </si>
  <si>
    <t>5118</t>
  </si>
  <si>
    <t>7274</t>
  </si>
  <si>
    <t>8785.5</t>
  </si>
  <si>
    <t>6153</t>
  </si>
  <si>
    <t>10980</t>
  </si>
  <si>
    <t>2620</t>
  </si>
  <si>
    <t>1156</t>
  </si>
  <si>
    <t>5644.75</t>
  </si>
  <si>
    <t>8717</t>
  </si>
  <si>
    <t>2690</t>
  </si>
  <si>
    <t>4578</t>
  </si>
  <si>
    <t>9367.25</t>
  </si>
  <si>
    <t>9026</t>
  </si>
  <si>
    <t>7409</t>
  </si>
  <si>
    <t>1911</t>
  </si>
  <si>
    <t>6835</t>
  </si>
  <si>
    <t>3252</t>
  </si>
  <si>
    <t>4095</t>
  </si>
  <si>
    <t>7933</t>
  </si>
  <si>
    <t>14283.25</t>
  </si>
  <si>
    <t>4881.25</t>
  </si>
  <si>
    <t>6936</t>
  </si>
  <si>
    <t>8881</t>
  </si>
  <si>
    <t>579</t>
  </si>
  <si>
    <t>7337</t>
  </si>
  <si>
    <t>6044</t>
  </si>
  <si>
    <t>6165</t>
  </si>
  <si>
    <t>3741</t>
  </si>
  <si>
    <t>8022</t>
  </si>
  <si>
    <t>6898</t>
  </si>
  <si>
    <t>8824</t>
  </si>
  <si>
    <t>6230.75</t>
  </si>
  <si>
    <t>6503</t>
  </si>
  <si>
    <t>5120</t>
  </si>
  <si>
    <t>680</t>
  </si>
  <si>
    <t>9444</t>
  </si>
  <si>
    <t>10045</t>
  </si>
  <si>
    <t>7960</t>
  </si>
  <si>
    <t>4836.5</t>
  </si>
  <si>
    <t>8897</t>
  </si>
  <si>
    <t>5751</t>
  </si>
  <si>
    <t>14887</t>
  </si>
  <si>
    <t>5459.75</t>
  </si>
  <si>
    <t>3897</t>
  </si>
  <si>
    <t>4195.25</t>
  </si>
  <si>
    <t>6513.5</t>
  </si>
  <si>
    <t>4658</t>
  </si>
  <si>
    <t>2727</t>
  </si>
  <si>
    <t>8370</t>
  </si>
  <si>
    <t>9395</t>
  </si>
  <si>
    <t>11884</t>
  </si>
  <si>
    <t>1286</t>
  </si>
  <si>
    <t>1783</t>
  </si>
  <si>
    <t>731</t>
  </si>
  <si>
    <t>8399.5</t>
  </si>
  <si>
    <t>9577</t>
  </si>
  <si>
    <t>6115</t>
  </si>
  <si>
    <t>3360</t>
  </si>
  <si>
    <t>4142</t>
  </si>
  <si>
    <t>3308.75</t>
  </si>
  <si>
    <t>7199</t>
  </si>
  <si>
    <t>3414</t>
  </si>
  <si>
    <t>7525</t>
  </si>
  <si>
    <t>1071</t>
  </si>
  <si>
    <t>17295.25</t>
  </si>
  <si>
    <t>9455</t>
  </si>
  <si>
    <t>6321</t>
  </si>
  <si>
    <t>4339</t>
  </si>
  <si>
    <t>3415</t>
  </si>
  <si>
    <t>1764</t>
  </si>
  <si>
    <t>10018.25</t>
  </si>
  <si>
    <t>8762.25</t>
  </si>
  <si>
    <t>2766</t>
  </si>
  <si>
    <t>6102</t>
  </si>
  <si>
    <t>4875.5</t>
  </si>
  <si>
    <t>5987</t>
  </si>
  <si>
    <t>1695</t>
  </si>
  <si>
    <t>7248</t>
  </si>
  <si>
    <t>5431</t>
  </si>
  <si>
    <t>2792</t>
  </si>
  <si>
    <t>5109</t>
  </si>
  <si>
    <t>1279</t>
  </si>
  <si>
    <t>9302</t>
  </si>
  <si>
    <t>2443</t>
  </si>
  <si>
    <t>3618.25</t>
  </si>
  <si>
    <t>5626</t>
  </si>
  <si>
    <t>9134</t>
  </si>
  <si>
    <t>3598</t>
  </si>
  <si>
    <t>2338.5</t>
  </si>
  <si>
    <t>8213</t>
  </si>
  <si>
    <t>1534</t>
  </si>
  <si>
    <t>6382.25</t>
  </si>
  <si>
    <t>5970</t>
  </si>
  <si>
    <t>7735</t>
  </si>
  <si>
    <t>6722</t>
  </si>
  <si>
    <t>10775.25</t>
  </si>
  <si>
    <t>3637</t>
  </si>
  <si>
    <t>2363.25</t>
  </si>
  <si>
    <t>6262.25</t>
  </si>
  <si>
    <t>2508</t>
  </si>
  <si>
    <t>3381</t>
  </si>
  <si>
    <t>526.5</t>
  </si>
  <si>
    <t>5954</t>
  </si>
  <si>
    <t>2767</t>
  </si>
  <si>
    <t>8910.25</t>
  </si>
  <si>
    <t>9788.5</t>
  </si>
  <si>
    <t>1102</t>
  </si>
  <si>
    <t>551</t>
  </si>
  <si>
    <t>2161</t>
  </si>
  <si>
    <t>3178</t>
  </si>
  <si>
    <t>5854</t>
  </si>
  <si>
    <t>7697.25</t>
  </si>
  <si>
    <t>2249</t>
  </si>
  <si>
    <t>5321</t>
  </si>
  <si>
    <t>5606</t>
  </si>
  <si>
    <t>6354</t>
  </si>
  <si>
    <t>10109</t>
  </si>
  <si>
    <t>3276</t>
  </si>
  <si>
    <t>5161</t>
  </si>
  <si>
    <t>4386.75</t>
  </si>
  <si>
    <t>9699</t>
  </si>
  <si>
    <t>4316</t>
  </si>
  <si>
    <t>Epoch</t>
  </si>
  <si>
    <t>Last Name</t>
  </si>
  <si>
    <t>First Name</t>
  </si>
  <si>
    <t>School</t>
  </si>
  <si>
    <t xml:space="preserve">Grade </t>
  </si>
  <si>
    <t>Dickert</t>
  </si>
  <si>
    <t>Naythan</t>
  </si>
  <si>
    <t>Epps</t>
  </si>
  <si>
    <t>JaCorian</t>
  </si>
  <si>
    <t>Gaffney</t>
  </si>
  <si>
    <t>Bryleigh</t>
  </si>
  <si>
    <t>Gallman</t>
  </si>
  <si>
    <t>A'Niyah</t>
  </si>
  <si>
    <t>Goins</t>
  </si>
  <si>
    <t>Tristan</t>
  </si>
  <si>
    <t>Guinn</t>
  </si>
  <si>
    <t>Chance</t>
  </si>
  <si>
    <t>Nyda</t>
  </si>
  <si>
    <t>Hill</t>
  </si>
  <si>
    <t>Johnson</t>
  </si>
  <si>
    <t>Julie</t>
  </si>
  <si>
    <t>Lee</t>
  </si>
  <si>
    <t>Colton</t>
  </si>
  <si>
    <t>Senn</t>
  </si>
  <si>
    <t>Shelby</t>
  </si>
  <si>
    <t>Paisley</t>
  </si>
  <si>
    <t>Sheilds</t>
  </si>
  <si>
    <t>Simpson</t>
  </si>
  <si>
    <t>Greg</t>
  </si>
  <si>
    <t>Kaitlin</t>
  </si>
  <si>
    <t>Spell</t>
  </si>
  <si>
    <t>Willingham</t>
  </si>
  <si>
    <t>Kaleb</t>
  </si>
  <si>
    <t>Joel</t>
  </si>
  <si>
    <t>Wills</t>
  </si>
  <si>
    <t>Wilson</t>
  </si>
  <si>
    <t>2019_372_SC</t>
  </si>
  <si>
    <t>2019_373_SC</t>
  </si>
  <si>
    <t>2019_374_SC</t>
  </si>
  <si>
    <t>2019_375_SC</t>
  </si>
  <si>
    <t>2019_376_SC</t>
  </si>
  <si>
    <t>2019_377_SC</t>
  </si>
  <si>
    <t>2019_378_SC</t>
  </si>
  <si>
    <t>2019_379_SC</t>
  </si>
  <si>
    <t>2019_380_SC</t>
  </si>
  <si>
    <t>2019_381_SC</t>
  </si>
  <si>
    <t>2019_382_SC</t>
  </si>
  <si>
    <t>2019_383_SC</t>
  </si>
  <si>
    <t>2019_384_SC</t>
  </si>
  <si>
    <t>2019_385_SC</t>
  </si>
  <si>
    <t>2019_386_SC</t>
  </si>
  <si>
    <t>2019_387_SC</t>
  </si>
  <si>
    <t xml:space="preserve">Babb </t>
  </si>
  <si>
    <t>Brooklynn</t>
  </si>
  <si>
    <t>2019_389_SC</t>
  </si>
  <si>
    <t xml:space="preserve">Collins </t>
  </si>
  <si>
    <t>Nikolas</t>
  </si>
  <si>
    <t>2019_390_SC</t>
  </si>
  <si>
    <t>Culbertson</t>
  </si>
  <si>
    <t>Wyatt</t>
  </si>
  <si>
    <t>2019_391_SC</t>
  </si>
  <si>
    <t>Elder</t>
  </si>
  <si>
    <t>Abby</t>
  </si>
  <si>
    <t>2019_392_SC</t>
  </si>
  <si>
    <t>Rhett</t>
  </si>
  <si>
    <t>2019_393_SC</t>
  </si>
  <si>
    <t>Gilliam</t>
  </si>
  <si>
    <t>Hunter</t>
  </si>
  <si>
    <t>Harmonie</t>
  </si>
  <si>
    <t>2019_394_SC</t>
  </si>
  <si>
    <t>Jeter</t>
  </si>
  <si>
    <t>Adam</t>
  </si>
  <si>
    <t>2019_395_SC</t>
  </si>
  <si>
    <t>Jones</t>
  </si>
  <si>
    <t>Kinley</t>
  </si>
  <si>
    <t>2019_396_SC</t>
  </si>
  <si>
    <t>Malone</t>
  </si>
  <si>
    <t>Christian</t>
  </si>
  <si>
    <t>2019_397_SC</t>
  </si>
  <si>
    <t>Martin</t>
  </si>
  <si>
    <t>Garbriel</t>
  </si>
  <si>
    <t>2019_398_SC</t>
  </si>
  <si>
    <t>Prather</t>
  </si>
  <si>
    <t>Sarah</t>
  </si>
  <si>
    <t>2019_399_SC</t>
  </si>
  <si>
    <t>Robinson</t>
  </si>
  <si>
    <t>Zharia</t>
  </si>
  <si>
    <t>2019_400_SC</t>
  </si>
  <si>
    <t>Roche</t>
  </si>
  <si>
    <t>Brantlee</t>
  </si>
  <si>
    <t>2019_401_SC</t>
  </si>
  <si>
    <t>Ruff</t>
  </si>
  <si>
    <t>D'Angelo</t>
  </si>
  <si>
    <t>2019_402_SC</t>
  </si>
  <si>
    <t>Seegers</t>
  </si>
  <si>
    <t>Edward</t>
  </si>
  <si>
    <t>2019_403_SC</t>
  </si>
  <si>
    <t>2019_404_SC</t>
  </si>
  <si>
    <t>Tate</t>
  </si>
  <si>
    <t>Lyla</t>
  </si>
  <si>
    <t>2019_405_SC</t>
  </si>
  <si>
    <t>Vicars</t>
  </si>
  <si>
    <t>Raylin</t>
  </si>
  <si>
    <t>2019_406_SC</t>
  </si>
  <si>
    <t>Tymesha</t>
  </si>
  <si>
    <t>2019_223_SC</t>
  </si>
  <si>
    <t>Miller</t>
  </si>
  <si>
    <t>Isabella</t>
  </si>
  <si>
    <t>2019_228_SC</t>
  </si>
  <si>
    <t>Richardson</t>
  </si>
  <si>
    <t>Erika</t>
  </si>
  <si>
    <t>2019_221_SC</t>
  </si>
  <si>
    <t>Samples</t>
  </si>
  <si>
    <t>Trystan</t>
  </si>
  <si>
    <t>2019_229_SC</t>
  </si>
  <si>
    <t>Saverance</t>
  </si>
  <si>
    <t>Emily</t>
  </si>
  <si>
    <t>2019_230_SC</t>
  </si>
  <si>
    <t>Williams</t>
  </si>
  <si>
    <t>Dalton</t>
  </si>
  <si>
    <t>2019_231_SC</t>
  </si>
  <si>
    <t>Arrowood</t>
  </si>
  <si>
    <t>Noah</t>
  </si>
  <si>
    <t>2019_407_SC</t>
  </si>
  <si>
    <t>Baker</t>
  </si>
  <si>
    <t>Ashton</t>
  </si>
  <si>
    <t>Busby</t>
  </si>
  <si>
    <t>Masyn</t>
  </si>
  <si>
    <t>2019_409_SC</t>
  </si>
  <si>
    <t>Carle</t>
  </si>
  <si>
    <t>Jarrett</t>
  </si>
  <si>
    <t>2019_410_SC</t>
  </si>
  <si>
    <t>Ellis</t>
  </si>
  <si>
    <t>2019_411_SC</t>
  </si>
  <si>
    <t>Felker</t>
  </si>
  <si>
    <t>Katelynn</t>
  </si>
  <si>
    <t>2019_412_SC</t>
  </si>
  <si>
    <t>Hammond</t>
  </si>
  <si>
    <t>Brooke</t>
  </si>
  <si>
    <t>2019_413_SC</t>
  </si>
  <si>
    <t>Keller</t>
  </si>
  <si>
    <t>Crue</t>
  </si>
  <si>
    <t>2019_414_SC</t>
  </si>
  <si>
    <t>King</t>
  </si>
  <si>
    <t>Kassidy</t>
  </si>
  <si>
    <t>2019_415_SC</t>
  </si>
  <si>
    <t>Siriphong</t>
  </si>
  <si>
    <t>Kristen</t>
  </si>
  <si>
    <t>2019_416_SC</t>
  </si>
  <si>
    <t>Stevens</t>
  </si>
  <si>
    <t>LaMarcus</t>
  </si>
  <si>
    <t>2019_417_SC</t>
  </si>
  <si>
    <t>Whisenant</t>
  </si>
  <si>
    <t>Joshua</t>
  </si>
  <si>
    <t>2019_418_SC</t>
  </si>
  <si>
    <t>Mize</t>
  </si>
  <si>
    <t>Ryland</t>
  </si>
  <si>
    <t>2019_419_SC</t>
  </si>
  <si>
    <t>Green</t>
  </si>
  <si>
    <t>Addie</t>
  </si>
  <si>
    <t>2019_234_SC</t>
  </si>
  <si>
    <t>Hueble</t>
  </si>
  <si>
    <t>Daniel</t>
  </si>
  <si>
    <t>2019_236_SC</t>
  </si>
  <si>
    <t>Cassidy</t>
  </si>
  <si>
    <t>2019_239_SC</t>
  </si>
  <si>
    <t>Weaver</t>
  </si>
  <si>
    <t>Addison</t>
  </si>
  <si>
    <t>2019_242_SC</t>
  </si>
  <si>
    <t>Brookellyn</t>
  </si>
  <si>
    <t>2019_420_SC</t>
  </si>
  <si>
    <t>Baum</t>
  </si>
  <si>
    <t>Alasya</t>
  </si>
  <si>
    <t>2019_421_SC</t>
  </si>
  <si>
    <t>Biddle</t>
  </si>
  <si>
    <t>Lauren</t>
  </si>
  <si>
    <t>2019_422_SC</t>
  </si>
  <si>
    <t>Caldwell</t>
  </si>
  <si>
    <t>P Dre</t>
  </si>
  <si>
    <t>2019_423_SC</t>
  </si>
  <si>
    <t>Clark</t>
  </si>
  <si>
    <t>Jaden</t>
  </si>
  <si>
    <t>2019_424_SC</t>
  </si>
  <si>
    <t>Harris</t>
  </si>
  <si>
    <t>Elijah</t>
  </si>
  <si>
    <t>2019_425_SC</t>
  </si>
  <si>
    <t>Hyler</t>
  </si>
  <si>
    <t>Brandon</t>
  </si>
  <si>
    <t>2019_426_SC</t>
  </si>
  <si>
    <t>class</t>
  </si>
  <si>
    <t>Ethnicity</t>
  </si>
  <si>
    <t>PE min</t>
  </si>
  <si>
    <t>Seated Height</t>
  </si>
  <si>
    <t>StandHeight_ft</t>
  </si>
  <si>
    <t>Moss-Jenkins</t>
  </si>
  <si>
    <t>Makenna</t>
  </si>
  <si>
    <t>2019_427_SC</t>
  </si>
  <si>
    <t>Stephens</t>
  </si>
  <si>
    <t>Zyke</t>
  </si>
  <si>
    <t>2019_428_SC</t>
  </si>
  <si>
    <t>Stribble</t>
  </si>
  <si>
    <t>Blake</t>
  </si>
  <si>
    <t>2019_429_SC</t>
  </si>
  <si>
    <t>White</t>
  </si>
  <si>
    <t>Hayden</t>
  </si>
  <si>
    <t>2019_430_SC</t>
  </si>
  <si>
    <t>Wilbanks</t>
  </si>
  <si>
    <t>Sadie</t>
  </si>
  <si>
    <t>2019_431_SC</t>
  </si>
  <si>
    <t>Compton</t>
  </si>
  <si>
    <t>Alexis</t>
  </si>
  <si>
    <t>2019_432_SC</t>
  </si>
  <si>
    <t>Cromer</t>
  </si>
  <si>
    <t>Treveis</t>
  </si>
  <si>
    <t>2019_247_SC</t>
  </si>
  <si>
    <t>Evans</t>
  </si>
  <si>
    <t>Bonnie</t>
  </si>
  <si>
    <t>Hendrix</t>
  </si>
  <si>
    <t>Destiny-Ireland</t>
  </si>
  <si>
    <t>2019_251_SC</t>
  </si>
  <si>
    <t>Shagon</t>
  </si>
  <si>
    <t>2019_257_SC</t>
  </si>
  <si>
    <t>Braun</t>
  </si>
  <si>
    <t>Ryan</t>
  </si>
  <si>
    <t>2019_434_SC</t>
  </si>
  <si>
    <t>Brewer</t>
  </si>
  <si>
    <t>LaNicia</t>
  </si>
  <si>
    <t>2019_435_SC</t>
  </si>
  <si>
    <t>Burbage</t>
  </si>
  <si>
    <t>Colt</t>
  </si>
  <si>
    <t>2019_436_SC</t>
  </si>
  <si>
    <t>Corley</t>
  </si>
  <si>
    <t>Naliya</t>
  </si>
  <si>
    <t>2019_437_SC</t>
  </si>
  <si>
    <t>Dawkins</t>
  </si>
  <si>
    <t>Dee</t>
  </si>
  <si>
    <t>2019_438_SC</t>
  </si>
  <si>
    <t>Deputy</t>
  </si>
  <si>
    <t>Hayleigh</t>
  </si>
  <si>
    <t>2019_439_SC</t>
  </si>
  <si>
    <t>Dickerson</t>
  </si>
  <si>
    <t>Micah</t>
  </si>
  <si>
    <t>2019_440_SC</t>
  </si>
  <si>
    <t>2019_441_SC</t>
  </si>
  <si>
    <t>Omarre</t>
  </si>
  <si>
    <t>2019_442_SC</t>
  </si>
  <si>
    <t>Hamilton</t>
  </si>
  <si>
    <t>Ricky</t>
  </si>
  <si>
    <t>2019_443_SC</t>
  </si>
  <si>
    <t>Moore</t>
  </si>
  <si>
    <t>Emma</t>
  </si>
  <si>
    <t>2019_444_SC</t>
  </si>
  <si>
    <t>Rowe</t>
  </si>
  <si>
    <t>2019_445_SC</t>
  </si>
  <si>
    <t>Ruth</t>
  </si>
  <si>
    <t>2019_446_SC</t>
  </si>
  <si>
    <t>Sanders</t>
  </si>
  <si>
    <t>Keiston</t>
  </si>
  <si>
    <t>2019_447_SC</t>
  </si>
  <si>
    <t>Santis</t>
  </si>
  <si>
    <t>Alyssa</t>
  </si>
  <si>
    <t>2019_448_SC</t>
  </si>
  <si>
    <t>Sapp</t>
  </si>
  <si>
    <t>Carson</t>
  </si>
  <si>
    <t>2019_449_SC</t>
  </si>
  <si>
    <t>Stevenson</t>
  </si>
  <si>
    <t>2019_450_SC</t>
  </si>
  <si>
    <t>Travis</t>
  </si>
  <si>
    <t>2019_451_SC</t>
  </si>
  <si>
    <t>Brown</t>
  </si>
  <si>
    <t>Maria</t>
  </si>
  <si>
    <t>2019_452_SC</t>
  </si>
  <si>
    <t xml:space="preserve">Sports </t>
  </si>
  <si>
    <t>SP1Name</t>
  </si>
  <si>
    <t>SP1context</t>
  </si>
  <si>
    <t>SP1time</t>
  </si>
  <si>
    <t>SP2Name</t>
  </si>
  <si>
    <t>SP2context</t>
  </si>
  <si>
    <t>SP2time</t>
  </si>
  <si>
    <t>SP3Name</t>
  </si>
  <si>
    <t>SP3context</t>
  </si>
  <si>
    <t>SP3time</t>
  </si>
  <si>
    <t>Intrins1</t>
  </si>
  <si>
    <t>Ident1</t>
  </si>
  <si>
    <t>Intrj1</t>
  </si>
  <si>
    <t>Ext1</t>
  </si>
  <si>
    <t>Intrins2</t>
  </si>
  <si>
    <t>Ident2</t>
  </si>
  <si>
    <t>Introj2</t>
  </si>
  <si>
    <t>Ext2</t>
  </si>
  <si>
    <t>Intrins3</t>
  </si>
  <si>
    <t>Ident3</t>
  </si>
  <si>
    <t>Intro3</t>
  </si>
  <si>
    <t>Ext3</t>
  </si>
  <si>
    <t>AutMot</t>
  </si>
  <si>
    <t>ContMot</t>
  </si>
  <si>
    <t>Bro_#</t>
  </si>
  <si>
    <t>Bro_age</t>
  </si>
  <si>
    <t>Sis_#</t>
  </si>
  <si>
    <t>Sis_age</t>
  </si>
  <si>
    <t>H_acs_1</t>
  </si>
  <si>
    <t>H_acs_2</t>
  </si>
  <si>
    <t>H_acs_3</t>
  </si>
  <si>
    <t>H_acs_4</t>
  </si>
  <si>
    <t>H_acs_5</t>
  </si>
  <si>
    <t>H_acs_6</t>
  </si>
  <si>
    <t>H_acs_7</t>
  </si>
  <si>
    <t>H_acs_8</t>
  </si>
  <si>
    <t>H_acs_9</t>
  </si>
  <si>
    <t>H_acs_10</t>
  </si>
  <si>
    <t>H_acs_11</t>
  </si>
  <si>
    <t>H_acs_12</t>
  </si>
  <si>
    <t>H_acs_13</t>
  </si>
  <si>
    <t>H_acs_14</t>
  </si>
  <si>
    <t>H_acs_15</t>
  </si>
  <si>
    <t>H_acs_16</t>
  </si>
  <si>
    <t>H_acs_17</t>
  </si>
  <si>
    <t>H_acs_18</t>
  </si>
  <si>
    <t>H_day/play</t>
  </si>
  <si>
    <t>HomEnvTot</t>
  </si>
  <si>
    <t>HomEnvPer</t>
  </si>
  <si>
    <t>S_acs_1</t>
  </si>
  <si>
    <t>S_acs_2</t>
  </si>
  <si>
    <t>S_acs_3</t>
  </si>
  <si>
    <t>S_acs_4</t>
  </si>
  <si>
    <t>S_acs_5</t>
  </si>
  <si>
    <t>S_acs_6</t>
  </si>
  <si>
    <t>S_acs_7</t>
  </si>
  <si>
    <t>S_acs_8</t>
  </si>
  <si>
    <t>S_acs_9</t>
  </si>
  <si>
    <t>S_acs_10</t>
  </si>
  <si>
    <t>S_acs_11</t>
  </si>
  <si>
    <t>S_acs_12</t>
  </si>
  <si>
    <t>H_acs_18other</t>
  </si>
  <si>
    <t>SchEnvTot</t>
  </si>
  <si>
    <t>SchEnvPer</t>
  </si>
  <si>
    <t>S_day/play</t>
  </si>
  <si>
    <t>N_acs_1</t>
  </si>
  <si>
    <t>N_acs_2</t>
  </si>
  <si>
    <t>N_acs_3</t>
  </si>
  <si>
    <t>N_acs_4</t>
  </si>
  <si>
    <t>N_acs_5</t>
  </si>
  <si>
    <t>N_acs_6</t>
  </si>
  <si>
    <t>N_acs_7</t>
  </si>
  <si>
    <t>N_acs_8</t>
  </si>
  <si>
    <t>N_acs_9</t>
  </si>
  <si>
    <t>N_acs_10</t>
  </si>
  <si>
    <t>N_acs_10other</t>
  </si>
  <si>
    <t>NeighEnvTot</t>
  </si>
  <si>
    <t>NeighEnvPer</t>
  </si>
  <si>
    <t>Neigh_safe</t>
  </si>
  <si>
    <t>Neigh_typ</t>
  </si>
  <si>
    <t>N_day/play</t>
  </si>
  <si>
    <t>C_acs_1</t>
  </si>
  <si>
    <t>C_acs_2</t>
  </si>
  <si>
    <t>C_acs_3</t>
  </si>
  <si>
    <t>C_acs_4</t>
  </si>
  <si>
    <t>C_acs_5</t>
  </si>
  <si>
    <t>C_acs_6</t>
  </si>
  <si>
    <t>C_acs_7</t>
  </si>
  <si>
    <t>C_acs_8</t>
  </si>
  <si>
    <t>C_acs_9</t>
  </si>
  <si>
    <t>C_acs_10</t>
  </si>
  <si>
    <t>C_acs_11</t>
  </si>
  <si>
    <t>C_acs_12</t>
  </si>
  <si>
    <t>C_acs_12other</t>
  </si>
  <si>
    <t>ComEnvTot</t>
  </si>
  <si>
    <t>ComEnvPer</t>
  </si>
  <si>
    <t>C_day/play</t>
  </si>
  <si>
    <t xml:space="preserve">Taylor </t>
  </si>
  <si>
    <t>Kamya</t>
  </si>
  <si>
    <t>Branham</t>
  </si>
  <si>
    <t>2019_453_SC</t>
  </si>
  <si>
    <t>Deboris "MC"</t>
  </si>
  <si>
    <t>S_acs_13other</t>
  </si>
  <si>
    <t>S_acs_13</t>
  </si>
  <si>
    <t>Booker</t>
  </si>
  <si>
    <t xml:space="preserve">Eric </t>
  </si>
  <si>
    <t>Oscar</t>
  </si>
  <si>
    <t>Bruyere</t>
  </si>
  <si>
    <t>Amelia</t>
  </si>
  <si>
    <t>Quadir</t>
  </si>
  <si>
    <t>Gehlken</t>
  </si>
  <si>
    <t>Senny</t>
  </si>
  <si>
    <t>Raegan</t>
  </si>
  <si>
    <t>Nyla</t>
  </si>
  <si>
    <t>Livingston</t>
  </si>
  <si>
    <t>Will</t>
  </si>
  <si>
    <t>Olivia</t>
  </si>
  <si>
    <t>McCall</t>
  </si>
  <si>
    <t>Nathan</t>
  </si>
  <si>
    <t>Patterson</t>
  </si>
  <si>
    <t>Kendra</t>
  </si>
  <si>
    <t>Proctor</t>
  </si>
  <si>
    <t>Kayley</t>
  </si>
  <si>
    <t>Ribera</t>
  </si>
  <si>
    <t>Caleb</t>
  </si>
  <si>
    <t>Shields</t>
  </si>
  <si>
    <t>Cadee</t>
  </si>
  <si>
    <t>Ethan</t>
  </si>
  <si>
    <t>Skelton</t>
  </si>
  <si>
    <t>Isaiah</t>
  </si>
  <si>
    <t>Styron</t>
  </si>
  <si>
    <t>Trevor</t>
  </si>
  <si>
    <t>Taylor</t>
  </si>
  <si>
    <t>Brynn</t>
  </si>
  <si>
    <t>Tobias</t>
  </si>
  <si>
    <t>Emilee</t>
  </si>
  <si>
    <t>Toby</t>
  </si>
  <si>
    <t xml:space="preserve">Marianne </t>
  </si>
  <si>
    <t>Ross</t>
  </si>
  <si>
    <t>Wingard</t>
  </si>
  <si>
    <t>Lynzi</t>
  </si>
  <si>
    <t>Barnside</t>
  </si>
  <si>
    <t>Wise</t>
  </si>
  <si>
    <t>Zach</t>
  </si>
  <si>
    <t xml:space="preserve">Football </t>
  </si>
  <si>
    <t>Cats</t>
  </si>
  <si>
    <t xml:space="preserve">football </t>
  </si>
  <si>
    <t>Stores</t>
  </si>
  <si>
    <t>Zartiya</t>
  </si>
  <si>
    <t>Running</t>
  </si>
  <si>
    <t xml:space="preserve">Cat </t>
  </si>
  <si>
    <t>Bike riding</t>
  </si>
  <si>
    <t>bike riding</t>
  </si>
  <si>
    <t>play w/ dog</t>
  </si>
  <si>
    <t>cat</t>
  </si>
  <si>
    <t xml:space="preserve">softball </t>
  </si>
  <si>
    <t>swing</t>
  </si>
  <si>
    <t xml:space="preserve">basketball ct. </t>
  </si>
  <si>
    <t>field</t>
  </si>
  <si>
    <t>park</t>
  </si>
  <si>
    <t>ultimate ball</t>
  </si>
  <si>
    <t>Gymnastics</t>
  </si>
  <si>
    <t xml:space="preserve">Dance </t>
  </si>
  <si>
    <t>yoshi tag</t>
  </si>
  <si>
    <t>tree</t>
  </si>
  <si>
    <t>woodchips</t>
  </si>
  <si>
    <t>parking lot</t>
  </si>
  <si>
    <t>church</t>
  </si>
  <si>
    <t xml:space="preserve">biking </t>
  </si>
  <si>
    <t>creek</t>
  </si>
  <si>
    <t>ball</t>
  </si>
  <si>
    <t xml:space="preserve">flagtag </t>
  </si>
  <si>
    <t>PE</t>
  </si>
  <si>
    <t>game console</t>
  </si>
  <si>
    <t>football field</t>
  </si>
  <si>
    <t>dog walk</t>
  </si>
  <si>
    <t>cats</t>
  </si>
  <si>
    <t>shooting</t>
  </si>
  <si>
    <t>gocart</t>
  </si>
  <si>
    <t>yoshitag</t>
  </si>
  <si>
    <t>open field</t>
  </si>
  <si>
    <t>woods</t>
  </si>
  <si>
    <t>jumping</t>
  </si>
  <si>
    <t>skipping</t>
  </si>
  <si>
    <t>matball</t>
  </si>
  <si>
    <t>play with friends</t>
  </si>
  <si>
    <t>colorguard</t>
  </si>
  <si>
    <t>workout</t>
  </si>
  <si>
    <t>4wd</t>
  </si>
  <si>
    <t>aoftball</t>
  </si>
  <si>
    <t>bas+CK51:HQ52eball</t>
  </si>
  <si>
    <t>strike</t>
  </si>
  <si>
    <t>drugs&amp;drive by shooting</t>
  </si>
  <si>
    <t>cars &amp; road</t>
  </si>
  <si>
    <t>basketball court</t>
  </si>
  <si>
    <t>throwing a football</t>
  </si>
  <si>
    <t>biking/running</t>
  </si>
  <si>
    <t>treadmill</t>
  </si>
  <si>
    <t>pickleball</t>
  </si>
  <si>
    <t>frigerator</t>
  </si>
  <si>
    <t>recess</t>
  </si>
  <si>
    <t>greatest speed</t>
  </si>
  <si>
    <t>greatest_ms</t>
  </si>
  <si>
    <t>overall</t>
  </si>
  <si>
    <t>boys</t>
  </si>
  <si>
    <t>girls</t>
  </si>
  <si>
    <t>Total Environment</t>
  </si>
  <si>
    <t>Toss_catch_1</t>
  </si>
  <si>
    <t>Toss_catch_2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</si>
</sst>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FFFF00"/>
      <name val="Calibri"/>
      <family val="2"/>
      <scheme val="minor"/>
    </font>
    <font>
      <sz val="11"/>
      <color theme="1"/>
      <name val="Calibri"/>
      <family val="2"/>
    </font>
    <font>
      <sz val="11"/>
      <color rgb="FF333333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3D3D3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Protection="1">
      <protection locked="0"/>
    </xf>
    <xf numFmtId="2" fontId="0" fillId="0" borderId="0" xfId="0" applyNumberFormat="1" applyFill="1" applyAlignment="1" applyProtection="1">
      <alignment vertical="top" wrapText="1"/>
      <protection locked="0"/>
    </xf>
    <xf numFmtId="1" fontId="0" fillId="0" borderId="0" xfId="0" applyNumberFormat="1" applyProtection="1">
      <protection locked="0"/>
    </xf>
    <xf numFmtId="15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  <xf numFmtId="2" fontId="0" fillId="0" borderId="0" xfId="0" applyNumberFormat="1" applyAlignment="1" applyProtection="1">
      <alignment vertical="top"/>
      <protection locked="0"/>
    </xf>
    <xf numFmtId="165" fontId="0" fillId="0" borderId="0" xfId="0" applyNumberFormat="1" applyProtection="1">
      <protection locked="0"/>
    </xf>
    <xf numFmtId="1" fontId="0" fillId="2" borderId="0" xfId="0" applyNumberFormat="1" applyFill="1" applyProtection="1">
      <protection locked="0"/>
    </xf>
    <xf numFmtId="0" fontId="0" fillId="0" borderId="0" xfId="0" applyNumberFormat="1" applyProtection="1">
      <protection locked="0"/>
    </xf>
    <xf numFmtId="1" fontId="0" fillId="0" borderId="0" xfId="0" applyNumberFormat="1" applyFill="1" applyProtection="1">
      <protection locked="0"/>
    </xf>
    <xf numFmtId="2" fontId="0" fillId="0" borderId="0" xfId="0" applyNumberFormat="1" applyFill="1" applyProtection="1">
      <protection locked="0"/>
    </xf>
    <xf numFmtId="0" fontId="0" fillId="0" borderId="0" xfId="0" applyNumberFormat="1" applyFill="1" applyProtection="1">
      <protection locked="0"/>
    </xf>
    <xf numFmtId="1" fontId="1" fillId="0" borderId="0" xfId="0" applyNumberFormat="1" applyFont="1" applyFill="1" applyProtection="1">
      <protection locked="0"/>
    </xf>
    <xf numFmtId="0" fontId="0" fillId="4" borderId="0" xfId="0" applyNumberFormat="1" applyFill="1" applyProtection="1">
      <protection locked="0"/>
    </xf>
    <xf numFmtId="1" fontId="0" fillId="3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49" fontId="0" fillId="0" borderId="0" xfId="0" applyNumberFormat="1" applyProtection="1">
      <protection locked="0"/>
    </xf>
    <xf numFmtId="14" fontId="0" fillId="0" borderId="0" xfId="0" applyNumberFormat="1" applyAlignment="1">
      <alignment horizontal="left"/>
    </xf>
    <xf numFmtId="1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Protection="1">
      <protection locked="0"/>
    </xf>
    <xf numFmtId="0" fontId="0" fillId="0" borderId="0" xfId="0" applyFill="1" applyProtection="1">
      <protection locked="0"/>
    </xf>
    <xf numFmtId="2" fontId="0" fillId="2" borderId="0" xfId="0" applyNumberFormat="1" applyFill="1" applyProtection="1">
      <protection locked="0"/>
    </xf>
    <xf numFmtId="49" fontId="0" fillId="0" borderId="0" xfId="0" applyNumberFormat="1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  <protection locked="0"/>
    </xf>
    <xf numFmtId="2" fontId="0" fillId="0" borderId="0" xfId="0" applyNumberFormat="1" applyAlignment="1" applyProtection="1">
      <alignment vertical="top" wrapText="1"/>
      <protection locked="0"/>
    </xf>
    <xf numFmtId="0" fontId="0" fillId="0" borderId="0" xfId="0" applyAlignment="1" applyProtection="1">
      <alignment horizontal="center" vertical="top" wrapText="1"/>
      <protection locked="0"/>
    </xf>
    <xf numFmtId="0" fontId="0" fillId="2" borderId="0" xfId="0" applyFill="1" applyAlignment="1" applyProtection="1">
      <alignment vertical="top" wrapText="1"/>
      <protection locked="0"/>
    </xf>
    <xf numFmtId="0" fontId="0" fillId="0" borderId="0" xfId="0" applyNumberFormat="1" applyAlignment="1" applyProtection="1">
      <alignment vertical="top" wrapText="1"/>
      <protection locked="0"/>
    </xf>
    <xf numFmtId="0" fontId="0" fillId="0" borderId="0" xfId="0" applyNumberFormat="1" applyFill="1" applyAlignment="1" applyProtection="1">
      <alignment vertical="top" wrapText="1"/>
      <protection locked="0"/>
    </xf>
    <xf numFmtId="1" fontId="0" fillId="0" borderId="0" xfId="0" applyNumberFormat="1" applyAlignment="1" applyProtection="1">
      <alignment vertical="top" wrapText="1"/>
      <protection locked="0"/>
    </xf>
    <xf numFmtId="0" fontId="0" fillId="5" borderId="0" xfId="0" applyFill="1" applyAlignment="1" applyProtection="1">
      <alignment vertical="top" wrapText="1"/>
      <protection locked="0"/>
    </xf>
    <xf numFmtId="0" fontId="0" fillId="5" borderId="0" xfId="0" applyFill="1"/>
    <xf numFmtId="0" fontId="0" fillId="7" borderId="0" xfId="0" applyFill="1"/>
    <xf numFmtId="0" fontId="0" fillId="2" borderId="0" xfId="0" applyFill="1"/>
    <xf numFmtId="0" fontId="0" fillId="8" borderId="0" xfId="0" applyFill="1"/>
    <xf numFmtId="0" fontId="0" fillId="4" borderId="0" xfId="0" applyFill="1"/>
    <xf numFmtId="0" fontId="0" fillId="7" borderId="0" xfId="0" applyNumberFormat="1" applyFill="1"/>
    <xf numFmtId="0" fontId="0" fillId="0" borderId="0" xfId="0" applyFill="1"/>
    <xf numFmtId="16" fontId="0" fillId="0" borderId="0" xfId="0" applyNumberFormat="1" applyFill="1" applyAlignment="1">
      <alignment horizontal="left"/>
    </xf>
    <xf numFmtId="0" fontId="0" fillId="4" borderId="0" xfId="0" applyFill="1" applyProtection="1">
      <protection locked="0"/>
    </xf>
    <xf numFmtId="0" fontId="2" fillId="6" borderId="1" xfId="0" applyFont="1" applyFill="1" applyBorder="1" applyAlignment="1">
      <alignment vertical="top"/>
    </xf>
    <xf numFmtId="0" fontId="2" fillId="7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3" fillId="4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9" borderId="0" xfId="0" applyFill="1" applyAlignment="1" applyProtection="1">
      <alignment vertical="top" wrapText="1"/>
      <protection locked="0"/>
    </xf>
    <xf numFmtId="0" fontId="0" fillId="9" borderId="0" xfId="0" applyNumberFormat="1" applyFill="1" applyAlignment="1" applyProtection="1">
      <alignment vertical="top" wrapText="1"/>
      <protection locked="0"/>
    </xf>
    <xf numFmtId="0" fontId="0" fillId="10" borderId="0" xfId="0" applyFill="1" applyAlignment="1" applyProtection="1">
      <alignment vertical="top" wrapText="1"/>
      <protection locked="0"/>
    </xf>
    <xf numFmtId="0" fontId="8" fillId="10" borderId="0" xfId="0" applyFont="1" applyFill="1" applyAlignment="1" applyProtection="1">
      <alignment vertical="top" wrapText="1"/>
      <protection locked="0"/>
    </xf>
    <xf numFmtId="0" fontId="0" fillId="11" borderId="0" xfId="0" applyFill="1" applyAlignment="1" applyProtection="1">
      <alignment vertical="top" wrapText="1"/>
      <protection locked="0"/>
    </xf>
    <xf numFmtId="0" fontId="0" fillId="12" borderId="0" xfId="0" applyFill="1" applyAlignment="1" applyProtection="1">
      <alignment vertical="top" wrapText="1"/>
      <protection locked="0"/>
    </xf>
    <xf numFmtId="0" fontId="0" fillId="0" borderId="0" xfId="0" applyFill="1" applyAlignment="1" applyProtection="1">
      <alignment vertical="top" wrapText="1"/>
      <protection locked="0"/>
    </xf>
    <xf numFmtId="0" fontId="0" fillId="13" borderId="0" xfId="0" applyFill="1" applyAlignment="1" applyProtection="1">
      <alignment vertical="top" wrapText="1"/>
      <protection locked="0"/>
    </xf>
    <xf numFmtId="0" fontId="0" fillId="14" borderId="0" xfId="0" applyFill="1" applyAlignment="1" applyProtection="1">
      <alignment vertical="top" wrapText="1"/>
      <protection locked="0"/>
    </xf>
    <xf numFmtId="0" fontId="0" fillId="15" borderId="0" xfId="0" applyFill="1" applyAlignment="1" applyProtection="1">
      <alignment vertical="top" wrapText="1"/>
      <protection locked="0"/>
    </xf>
    <xf numFmtId="0" fontId="0" fillId="16" borderId="0" xfId="0" applyFill="1" applyAlignment="1" applyProtection="1">
      <alignment vertical="top" wrapText="1"/>
      <protection locked="0"/>
    </xf>
    <xf numFmtId="14" fontId="0" fillId="0" borderId="0" xfId="0" applyNumberFormat="1"/>
    <xf numFmtId="0" fontId="0" fillId="18" borderId="0" xfId="0" applyFill="1" applyAlignment="1" applyProtection="1">
      <alignment vertical="top" wrapText="1"/>
      <protection locked="0"/>
    </xf>
    <xf numFmtId="0" fontId="0" fillId="0" borderId="0" xfId="1" applyNumberFormat="1" applyFont="1"/>
    <xf numFmtId="0" fontId="0" fillId="12" borderId="0" xfId="0" applyFill="1"/>
    <xf numFmtId="0" fontId="0" fillId="0" borderId="0" xfId="0" applyNumberFormat="1"/>
    <xf numFmtId="0" fontId="0" fillId="11" borderId="0" xfId="0" applyFill="1"/>
    <xf numFmtId="0" fontId="0" fillId="9" borderId="0" xfId="0" applyFill="1"/>
    <xf numFmtId="0" fontId="0" fillId="19" borderId="0" xfId="0" applyFill="1"/>
    <xf numFmtId="0" fontId="0" fillId="20" borderId="0" xfId="0" applyFill="1"/>
    <xf numFmtId="9" fontId="0" fillId="0" borderId="0" xfId="1" applyFont="1"/>
    <xf numFmtId="0" fontId="0" fillId="0" borderId="0" xfId="0" applyNumberFormat="1" applyFill="1"/>
    <xf numFmtId="14" fontId="0" fillId="0" borderId="0" xfId="0" applyNumberFormat="1" applyFill="1"/>
    <xf numFmtId="0" fontId="10" fillId="2" borderId="0" xfId="0" applyFont="1" applyFill="1"/>
    <xf numFmtId="0" fontId="0" fillId="0" borderId="0" xfId="0" applyFont="1" applyFill="1"/>
    <xf numFmtId="0" fontId="0" fillId="20" borderId="0" xfId="0" applyFill="1" applyAlignment="1" applyProtection="1">
      <alignment vertical="top" wrapText="1"/>
      <protection locked="0"/>
    </xf>
    <xf numFmtId="0" fontId="0" fillId="21" borderId="0" xfId="0" applyFill="1" applyAlignment="1" applyProtection="1">
      <alignment vertical="top" wrapText="1"/>
      <protection locked="0"/>
    </xf>
    <xf numFmtId="0" fontId="0" fillId="8" borderId="0" xfId="0" applyFill="1" applyAlignment="1" applyProtection="1">
      <alignment vertical="top" wrapText="1"/>
      <protection locked="0"/>
    </xf>
    <xf numFmtId="0" fontId="0" fillId="4" borderId="0" xfId="0" applyFill="1" applyAlignment="1" applyProtection="1">
      <alignment vertical="top" wrapText="1"/>
      <protection locked="0"/>
    </xf>
    <xf numFmtId="16" fontId="0" fillId="17" borderId="0" xfId="0" applyNumberFormat="1" applyFill="1"/>
    <xf numFmtId="0" fontId="0" fillId="22" borderId="0" xfId="0" applyFill="1" applyAlignment="1">
      <alignment vertical="top"/>
    </xf>
    <xf numFmtId="0" fontId="0" fillId="22" borderId="0" xfId="0" applyFill="1"/>
    <xf numFmtId="0" fontId="0" fillId="13" borderId="0" xfId="0" applyFill="1"/>
    <xf numFmtId="0" fontId="0" fillId="3" borderId="0" xfId="0" applyFill="1"/>
    <xf numFmtId="0" fontId="1" fillId="2" borderId="0" xfId="0" applyFont="1" applyFill="1"/>
    <xf numFmtId="0" fontId="0" fillId="2" borderId="0" xfId="0" applyFont="1" applyFill="1"/>
    <xf numFmtId="0" fontId="1" fillId="0" borderId="0" xfId="0" applyFont="1" applyFill="1"/>
    <xf numFmtId="2" fontId="0" fillId="23" borderId="2" xfId="0" applyNumberFormat="1" applyFill="1" applyBorder="1" applyAlignment="1">
      <alignment horizontal="center"/>
    </xf>
    <xf numFmtId="9" fontId="0" fillId="16" borderId="2" xfId="1" applyFont="1" applyFill="1" applyBorder="1" applyAlignment="1">
      <alignment horizontal="center"/>
    </xf>
    <xf numFmtId="9" fontId="8" fillId="10" borderId="0" xfId="1" applyFont="1" applyFill="1" applyAlignment="1" applyProtection="1">
      <alignment vertical="top" wrapText="1"/>
      <protection locked="0"/>
    </xf>
    <xf numFmtId="9" fontId="0" fillId="0" borderId="0" xfId="1" applyFont="1" applyFill="1"/>
    <xf numFmtId="9" fontId="0" fillId="9" borderId="0" xfId="1" applyFont="1" applyFill="1" applyAlignment="1" applyProtection="1">
      <alignment vertical="top" wrapText="1"/>
      <protection locked="0"/>
    </xf>
    <xf numFmtId="9" fontId="0" fillId="11" borderId="0" xfId="1" applyFont="1" applyFill="1" applyAlignment="1" applyProtection="1">
      <alignment vertical="top" wrapText="1"/>
      <protection locked="0"/>
    </xf>
    <xf numFmtId="0" fontId="12" fillId="0" borderId="0" xfId="0" applyFont="1"/>
    <xf numFmtId="9" fontId="12" fillId="0" borderId="0" xfId="1" applyFont="1"/>
    <xf numFmtId="0" fontId="0" fillId="24" borderId="0" xfId="0" applyFill="1" applyAlignment="1" applyProtection="1">
      <alignment vertical="top" wrapText="1"/>
      <protection locked="0"/>
    </xf>
    <xf numFmtId="2" fontId="11" fillId="24" borderId="2" xfId="0" applyNumberFormat="1" applyFont="1" applyFill="1" applyBorder="1" applyAlignment="1">
      <alignment horizontal="center"/>
    </xf>
    <xf numFmtId="0" fontId="0" fillId="24" borderId="0" xfId="0" applyFill="1"/>
    <xf numFmtId="9" fontId="0" fillId="19" borderId="0" xfId="1" applyFont="1" applyFill="1" applyAlignment="1" applyProtection="1">
      <alignment vertical="top" wrapText="1"/>
      <protection locked="0"/>
    </xf>
    <xf numFmtId="9" fontId="0" fillId="19" borderId="2" xfId="1" applyFont="1" applyFill="1" applyBorder="1" applyAlignment="1">
      <alignment horizontal="center"/>
    </xf>
    <xf numFmtId="9" fontId="0" fillId="19" borderId="0" xfId="1" applyFont="1" applyFill="1"/>
    <xf numFmtId="2" fontId="0" fillId="0" borderId="0" xfId="0" applyNumberFormat="1"/>
    <xf numFmtId="2" fontId="0" fillId="2" borderId="2" xfId="0" applyNumberFormat="1" applyFill="1" applyBorder="1" applyAlignment="1">
      <alignment horizontal="center"/>
    </xf>
    <xf numFmtId="9" fontId="0" fillId="2" borderId="2" xfId="1" applyFont="1" applyFill="1" applyBorder="1" applyAlignment="1">
      <alignment horizontal="center"/>
    </xf>
    <xf numFmtId="9" fontId="0" fillId="0" borderId="0" xfId="0" applyNumberFormat="1"/>
    <xf numFmtId="2" fontId="0" fillId="0" borderId="0" xfId="0" applyNumberFormat="1" applyFill="1"/>
    <xf numFmtId="9" fontId="0" fillId="0" borderId="0" xfId="0" applyNumberFormat="1" applyFill="1"/>
    <xf numFmtId="2" fontId="12" fillId="0" borderId="0" xfId="0" applyNumberFormat="1" applyFont="1"/>
    <xf numFmtId="0" fontId="0" fillId="18" borderId="0" xfId="0" applyFill="1"/>
    <xf numFmtId="0" fontId="0" fillId="18" borderId="0" xfId="0" applyFont="1" applyFill="1"/>
    <xf numFmtId="2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03388b6ecb1d6b4d/Desktop/MCA%20Z-scores%20%20Percentiles-%20curr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J boys"/>
      <sheetName val="SLJ girls"/>
      <sheetName val="SHR boys"/>
      <sheetName val="SHR girls"/>
      <sheetName val="VBT boys"/>
      <sheetName val="VBT girls"/>
      <sheetName val="VBK boys"/>
      <sheetName val="VBK girls"/>
      <sheetName val="SP boys"/>
      <sheetName val="SP girls"/>
      <sheetName val="LJ boys"/>
      <sheetName val="LJ girls"/>
    </sheetNames>
    <sheetDataSet>
      <sheetData sheetId="0"/>
      <sheetData sheetId="1"/>
      <sheetData sheetId="2"/>
      <sheetData sheetId="3"/>
      <sheetData sheetId="4">
        <row r="3">
          <cell r="G3">
            <v>-0.85712785783326584</v>
          </cell>
          <cell r="H3">
            <v>0.19568711341744266</v>
          </cell>
        </row>
        <row r="4">
          <cell r="G4">
            <v>1.8279660230799821</v>
          </cell>
          <cell r="H4">
            <v>0.96622267446083332</v>
          </cell>
        </row>
        <row r="5">
          <cell r="G5">
            <v>4.0971915741130269</v>
          </cell>
          <cell r="H5">
            <v>0.99997909035985511</v>
          </cell>
        </row>
        <row r="6">
          <cell r="G6">
            <v>-1.2314686316485477</v>
          </cell>
          <cell r="H6">
            <v>0.10907382087820866</v>
          </cell>
        </row>
        <row r="8">
          <cell r="G8">
            <v>-1.7050737479052431</v>
          </cell>
          <cell r="H8">
            <v>4.4090335512288109E-2</v>
          </cell>
        </row>
        <row r="9">
          <cell r="G9">
            <v>0.35157301148064407</v>
          </cell>
          <cell r="H9">
            <v>0.63742074585153241</v>
          </cell>
        </row>
        <row r="10">
          <cell r="G10">
            <v>2.4308629909007946</v>
          </cell>
          <cell r="H10">
            <v>0.99246854535255524</v>
          </cell>
        </row>
        <row r="11">
          <cell r="G11">
            <v>-0.14905997496617918</v>
          </cell>
          <cell r="H11">
            <v>0.44075315416628413</v>
          </cell>
        </row>
        <row r="12">
          <cell r="G12">
            <v>4.5719274771291198</v>
          </cell>
          <cell r="H12">
            <v>0.99999758370895409</v>
          </cell>
        </row>
        <row r="13">
          <cell r="G13">
            <v>1.8278531067682346</v>
          </cell>
          <cell r="H13">
            <v>0.96621419979078982</v>
          </cell>
        </row>
        <row r="15">
          <cell r="G15">
            <v>2.5644702728764517</v>
          </cell>
          <cell r="H15">
            <v>0.99483332846873818</v>
          </cell>
        </row>
        <row r="16">
          <cell r="G16">
            <v>5.0242651559422112E-2</v>
          </cell>
          <cell r="H16">
            <v>0.52003548828801616</v>
          </cell>
        </row>
        <row r="17">
          <cell r="G17">
            <v>2.4329721479772664</v>
          </cell>
          <cell r="H17">
            <v>0.99251227360937255</v>
          </cell>
        </row>
        <row r="18">
          <cell r="G18">
            <v>3.730527779444095</v>
          </cell>
          <cell r="H18">
            <v>0.9999044604637678</v>
          </cell>
        </row>
        <row r="19">
          <cell r="G19">
            <v>1.649146840203608</v>
          </cell>
          <cell r="H19">
            <v>0.95044122221557459</v>
          </cell>
        </row>
        <row r="20">
          <cell r="G20">
            <v>1.1378387286467384</v>
          </cell>
          <cell r="H20">
            <v>0.87240608504888417</v>
          </cell>
        </row>
        <row r="21">
          <cell r="G21">
            <v>2.0482107983098703E-2</v>
          </cell>
          <cell r="H21">
            <v>0.50817060757775923</v>
          </cell>
        </row>
        <row r="22">
          <cell r="G22">
            <v>1.4340776466038843</v>
          </cell>
          <cell r="H22">
            <v>0.92422494695649693</v>
          </cell>
        </row>
        <row r="23">
          <cell r="G23">
            <v>0.90309651748500974</v>
          </cell>
          <cell r="H23">
            <v>0.81676266393211516</v>
          </cell>
        </row>
        <row r="24">
          <cell r="G24">
            <v>3.0595660528235182</v>
          </cell>
          <cell r="H24">
            <v>0.99889171048469938</v>
          </cell>
        </row>
        <row r="25">
          <cell r="G25">
            <v>0.80526459345470558</v>
          </cell>
          <cell r="H25">
            <v>0.78966649552049806</v>
          </cell>
        </row>
        <row r="26">
          <cell r="G26">
            <v>2.1803499626741711</v>
          </cell>
          <cell r="H26">
            <v>0.98538423491241744</v>
          </cell>
        </row>
        <row r="27">
          <cell r="G27">
            <v>2.8883956333037171</v>
          </cell>
          <cell r="H27">
            <v>0.99806393748706979</v>
          </cell>
        </row>
        <row r="28">
          <cell r="G28">
            <v>4.4464960574481065</v>
          </cell>
          <cell r="H28">
            <v>0.99999563588658857</v>
          </cell>
        </row>
        <row r="29">
          <cell r="G29">
            <v>3.4746015362887008</v>
          </cell>
          <cell r="H29">
            <v>0.99974419365044453</v>
          </cell>
        </row>
        <row r="30">
          <cell r="G30">
            <v>3.0009303883740337</v>
          </cell>
          <cell r="H30">
            <v>0.99865421955890266</v>
          </cell>
        </row>
        <row r="31">
          <cell r="G31">
            <v>1.2647061727209366</v>
          </cell>
          <cell r="H31">
            <v>0.89701166180533209</v>
          </cell>
        </row>
        <row r="33">
          <cell r="G33">
            <v>1.7554908649785392</v>
          </cell>
          <cell r="H33">
            <v>0.96041230908078112</v>
          </cell>
        </row>
        <row r="34">
          <cell r="G34">
            <v>3.7678419841498965</v>
          </cell>
          <cell r="H34">
            <v>0.9999176675626027</v>
          </cell>
        </row>
        <row r="35">
          <cell r="G35">
            <v>1.4698271657884348</v>
          </cell>
          <cell r="H35">
            <v>0.92919571516108057</v>
          </cell>
        </row>
        <row r="36">
          <cell r="G36">
            <v>1.4698271657884348</v>
          </cell>
          <cell r="H36">
            <v>0.92919571516108057</v>
          </cell>
        </row>
        <row r="37">
          <cell r="G37">
            <v>0.70451736313478797</v>
          </cell>
          <cell r="H37">
            <v>0.75944467953594663</v>
          </cell>
        </row>
      </sheetData>
      <sheetData sheetId="5"/>
      <sheetData sheetId="6">
        <row r="3">
          <cell r="G3">
            <v>-2.2677820725695885</v>
          </cell>
          <cell r="H3">
            <v>1.1671246305353581E-2</v>
          </cell>
        </row>
        <row r="4">
          <cell r="G4">
            <v>1.895914808409076</v>
          </cell>
          <cell r="H4">
            <v>0.97101434476625825</v>
          </cell>
        </row>
        <row r="5">
          <cell r="G5">
            <v>1.3864311582003501</v>
          </cell>
          <cell r="H5">
            <v>0.91719235614462291</v>
          </cell>
        </row>
        <row r="6">
          <cell r="G6">
            <v>-1.477147787482562</v>
          </cell>
          <cell r="H6">
            <v>6.9818013070019655E-2</v>
          </cell>
        </row>
        <row r="8">
          <cell r="G8">
            <v>-2.2494302916444822</v>
          </cell>
          <cell r="H8">
            <v>1.224256659324194E-2</v>
          </cell>
        </row>
        <row r="9">
          <cell r="G9">
            <v>0.55595053636360015</v>
          </cell>
          <cell r="H9">
            <v>0.71087766532194774</v>
          </cell>
        </row>
        <row r="10">
          <cell r="G10">
            <v>-0.36606065660718029</v>
          </cell>
          <cell r="H10">
            <v>0.35715990723195479</v>
          </cell>
        </row>
        <row r="11">
          <cell r="G11">
            <v>-1.308484444274848</v>
          </cell>
          <cell r="H11">
            <v>9.5354523684484271E-2</v>
          </cell>
        </row>
        <row r="12">
          <cell r="G12">
            <v>2.2620267866102544</v>
          </cell>
          <cell r="H12">
            <v>0.98815212581622869</v>
          </cell>
        </row>
        <row r="13">
          <cell r="G13">
            <v>-0.2586683256858085</v>
          </cell>
          <cell r="H13">
            <v>0.39794558020685883</v>
          </cell>
        </row>
        <row r="15">
          <cell r="G15">
            <v>5.2052361944812643E-2</v>
          </cell>
          <cell r="H15">
            <v>0.52075651443416304</v>
          </cell>
        </row>
        <row r="16">
          <cell r="G16">
            <v>-1.3115731869798724</v>
          </cell>
          <cell r="H16">
            <v>9.4832092433504989E-2</v>
          </cell>
        </row>
        <row r="17">
          <cell r="G17">
            <v>1.3535125953099683</v>
          </cell>
          <cell r="H17">
            <v>0.9120540355088087</v>
          </cell>
        </row>
        <row r="18">
          <cell r="G18">
            <v>0.9654296832567375</v>
          </cell>
          <cell r="H18">
            <v>0.83283518004602197</v>
          </cell>
        </row>
        <row r="19">
          <cell r="G19">
            <v>1.6120730494714861</v>
          </cell>
          <cell r="H19">
            <v>0.94652697771718419</v>
          </cell>
        </row>
        <row r="20">
          <cell r="G20">
            <v>-0.4155369647275674</v>
          </cell>
          <cell r="H20">
            <v>0.33887443044137899</v>
          </cell>
        </row>
        <row r="21">
          <cell r="G21">
            <v>-1.6423799698071497</v>
          </cell>
          <cell r="H21">
            <v>5.0255641678453131E-2</v>
          </cell>
        </row>
        <row r="22">
          <cell r="G22">
            <v>-1.0788312372012128</v>
          </cell>
          <cell r="H22">
            <v>0.14033148346386001</v>
          </cell>
        </row>
        <row r="23">
          <cell r="G23">
            <v>-0.76850764048657905</v>
          </cell>
          <cell r="H23">
            <v>0.22109282659439036</v>
          </cell>
        </row>
        <row r="24">
          <cell r="G24">
            <v>0.80842681863850341</v>
          </cell>
          <cell r="H24">
            <v>0.79057754076032949</v>
          </cell>
        </row>
        <row r="25">
          <cell r="G25">
            <v>-0.65529175050292732</v>
          </cell>
          <cell r="H25">
            <v>0.25613996557174012</v>
          </cell>
        </row>
        <row r="26">
          <cell r="G26">
            <v>0.42422634503107082</v>
          </cell>
          <cell r="H26">
            <v>0.66429962534699383</v>
          </cell>
        </row>
        <row r="27">
          <cell r="G27">
            <v>0.20984353434639602</v>
          </cell>
          <cell r="H27">
            <v>0.58310510302910368</v>
          </cell>
        </row>
        <row r="28">
          <cell r="G28">
            <v>1.9511038424472555</v>
          </cell>
          <cell r="H28">
            <v>0.97447765288309018</v>
          </cell>
        </row>
        <row r="29">
          <cell r="G29">
            <v>-0.44550178072710273</v>
          </cell>
          <cell r="H29">
            <v>0.32797858660077961</v>
          </cell>
        </row>
        <row r="30">
          <cell r="G30">
            <v>0.20984353434639602</v>
          </cell>
          <cell r="H30">
            <v>0.58310510302910368</v>
          </cell>
        </row>
        <row r="31">
          <cell r="G31">
            <v>0.2228327369504596</v>
          </cell>
          <cell r="H31">
            <v>0.58816715594092783</v>
          </cell>
        </row>
        <row r="33">
          <cell r="G33">
            <v>-1.1005650420994073</v>
          </cell>
          <cell r="H33">
            <v>0.13554300354835827</v>
          </cell>
        </row>
        <row r="34">
          <cell r="G34">
            <v>2.233948531692532</v>
          </cell>
          <cell r="H34">
            <v>0.98725677012227631</v>
          </cell>
        </row>
        <row r="35">
          <cell r="G35">
            <v>0.20984353434639602</v>
          </cell>
          <cell r="H35">
            <v>0.58310510302910368</v>
          </cell>
        </row>
        <row r="36">
          <cell r="G36">
            <v>0.20984353434639602</v>
          </cell>
          <cell r="H36">
            <v>0.58310510302910368</v>
          </cell>
        </row>
        <row r="37">
          <cell r="G37">
            <v>-0.88807055904706089</v>
          </cell>
          <cell r="H37">
            <v>0.18725139902914498</v>
          </cell>
        </row>
      </sheetData>
      <sheetData sheetId="7"/>
      <sheetData sheetId="8">
        <row r="3">
          <cell r="G3">
            <v>-2.6296912287900267</v>
          </cell>
          <cell r="H3">
            <v>4.2731225669908083E-3</v>
          </cell>
        </row>
        <row r="4">
          <cell r="G4">
            <v>-0.64107042991558716</v>
          </cell>
          <cell r="H4">
            <v>0.26073846254829075</v>
          </cell>
        </row>
        <row r="5">
          <cell r="G5">
            <v>1.109114928811735</v>
          </cell>
          <cell r="H5">
            <v>0.86630969726767626</v>
          </cell>
        </row>
        <row r="6">
          <cell r="G6">
            <v>-3.2214044408129885</v>
          </cell>
          <cell r="H6">
            <v>6.3781997008301042E-4</v>
          </cell>
        </row>
        <row r="8">
          <cell r="G8">
            <v>-3.707923184105228</v>
          </cell>
          <cell r="H8">
            <v>1.0448300985064321E-4</v>
          </cell>
        </row>
        <row r="9">
          <cell r="G9">
            <v>-2.9229492631844751</v>
          </cell>
          <cell r="H9">
            <v>1.7336650536610007E-3</v>
          </cell>
        </row>
        <row r="10">
          <cell r="G10">
            <v>-0.1095976716254958</v>
          </cell>
          <cell r="H10">
            <v>0.45636422865434201</v>
          </cell>
        </row>
        <row r="11">
          <cell r="G11">
            <v>-1.2268574461298607</v>
          </cell>
          <cell r="H11">
            <v>0.10993808748737544</v>
          </cell>
        </row>
        <row r="12">
          <cell r="G12">
            <v>-0.68980393014517805</v>
          </cell>
          <cell r="H12">
            <v>0.24515874841374452</v>
          </cell>
        </row>
        <row r="13">
          <cell r="G13">
            <v>-0.57670202789182867</v>
          </cell>
          <cell r="H13">
            <v>0.28207038114811922</v>
          </cell>
        </row>
        <row r="15">
          <cell r="G15">
            <v>-0.72548725019723459</v>
          </cell>
          <cell r="H15">
            <v>0.23407658192644518</v>
          </cell>
        </row>
        <row r="16">
          <cell r="G16">
            <v>-0.20413923980997045</v>
          </cell>
          <cell r="H16">
            <v>0.41912234549434324</v>
          </cell>
        </row>
        <row r="17">
          <cell r="G17">
            <v>-0.2383418076842867</v>
          </cell>
          <cell r="H17">
            <v>0.40580799881213836</v>
          </cell>
        </row>
        <row r="18">
          <cell r="G18">
            <v>1.3575056784989707</v>
          </cell>
          <cell r="H18">
            <v>0.91268970480500711</v>
          </cell>
        </row>
        <row r="19">
          <cell r="G19">
            <v>5.3527226462903935E-2</v>
          </cell>
          <cell r="H19">
            <v>0.52134408092037832</v>
          </cell>
        </row>
        <row r="20">
          <cell r="G20">
            <v>-2.9229492631844751</v>
          </cell>
          <cell r="H20">
            <v>1.7336650536610007E-3</v>
          </cell>
        </row>
        <row r="21">
          <cell r="G21">
            <v>-0.42556319235185919</v>
          </cell>
          <cell r="H21">
            <v>0.33521308291320556</v>
          </cell>
        </row>
        <row r="22">
          <cell r="G22">
            <v>0.27218670639517489</v>
          </cell>
          <cell r="H22">
            <v>0.60726076856798794</v>
          </cell>
        </row>
        <row r="23">
          <cell r="G23">
            <v>-1.5437791623206414</v>
          </cell>
          <cell r="H23">
            <v>6.1320920522045338E-2</v>
          </cell>
        </row>
        <row r="24">
          <cell r="G24">
            <v>-0.98939121041260913</v>
          </cell>
          <cell r="H24">
            <v>0.16123588664720839</v>
          </cell>
        </row>
        <row r="25">
          <cell r="G25">
            <v>-2.3469079698184552</v>
          </cell>
          <cell r="H25">
            <v>9.4649648899723278E-3</v>
          </cell>
        </row>
        <row r="26">
          <cell r="G26">
            <v>-1.2556168521588322</v>
          </cell>
          <cell r="H26">
            <v>0.10462745921004998</v>
          </cell>
        </row>
        <row r="27">
          <cell r="G27">
            <v>-1.031733859285485</v>
          </cell>
          <cell r="H27">
            <v>0.15109840552721399</v>
          </cell>
        </row>
        <row r="28">
          <cell r="G28">
            <v>-0.2383418076842867</v>
          </cell>
          <cell r="H28">
            <v>0.40580799881213836</v>
          </cell>
        </row>
        <row r="29">
          <cell r="G29">
            <v>-2.0796443046491015</v>
          </cell>
          <cell r="H29">
            <v>1.8779085042096966E-2</v>
          </cell>
        </row>
        <row r="30">
          <cell r="G30">
            <v>-0.51676508331981519</v>
          </cell>
          <cell r="H30">
            <v>0.30266007853742249</v>
          </cell>
        </row>
        <row r="31">
          <cell r="G31">
            <v>-1.0260666338734721</v>
          </cell>
          <cell r="H31">
            <v>0.15243008823876744</v>
          </cell>
        </row>
        <row r="33">
          <cell r="G33">
            <v>-1.282778509671322</v>
          </cell>
          <cell r="H33">
            <v>9.9784842606619739E-2</v>
          </cell>
        </row>
        <row r="34">
          <cell r="G34">
            <v>-4.5615272214258571</v>
          </cell>
          <cell r="H34">
            <v>2.5391445421545538E-6</v>
          </cell>
        </row>
        <row r="35">
          <cell r="G35">
            <v>-1.8153207497918653</v>
          </cell>
          <cell r="H35">
            <v>3.4737316021966398E-2</v>
          </cell>
        </row>
        <row r="36">
          <cell r="G36">
            <v>-0.51676508331981519</v>
          </cell>
          <cell r="H36">
            <v>0.30266007853742249</v>
          </cell>
        </row>
        <row r="37">
          <cell r="G37">
            <v>-0.51676508331981519</v>
          </cell>
          <cell r="H37">
            <v>0.30266007853742249</v>
          </cell>
        </row>
      </sheetData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B350"/>
  <sheetViews>
    <sheetView zoomScale="112" workbookViewId="0">
      <pane ySplit="1" topLeftCell="A277" activePane="bottomLeft" state="frozen"/>
      <selection pane="bottomLeft" activeCell="A21" sqref="A21:XFD21"/>
    </sheetView>
  </sheetViews>
  <sheetFormatPr baseColWidth="10" defaultColWidth="9.1640625" defaultRowHeight="15" x14ac:dyDescent="0.2"/>
  <cols>
    <col min="1" max="1" width="9.1640625" style="11"/>
    <col min="2" max="2" width="12.6640625" style="19" customWidth="1"/>
    <col min="3" max="3" width="9.1640625" style="1"/>
    <col min="4" max="4" width="12.83203125" style="1" customWidth="1"/>
    <col min="5" max="5" width="15.1640625" style="1" customWidth="1"/>
    <col min="6" max="6" width="13.83203125" style="1" customWidth="1"/>
    <col min="7" max="7" width="9.1640625" style="5"/>
    <col min="8" max="8" width="9.1640625" style="22"/>
    <col min="9" max="14" width="9.1640625" style="1"/>
    <col min="15" max="15" width="11.5" style="1" customWidth="1"/>
    <col min="16" max="16" width="15" style="1" customWidth="1"/>
    <col min="17" max="17" width="10.5" style="1" customWidth="1"/>
    <col min="18" max="18" width="12.5" style="1" customWidth="1"/>
    <col min="19" max="30" width="9.1640625" style="1"/>
    <col min="31" max="31" width="14.1640625" style="1" customWidth="1"/>
    <col min="32" max="32" width="15.5" style="1" customWidth="1"/>
    <col min="33" max="33" width="18.83203125" style="1" customWidth="1"/>
    <col min="34" max="34" width="14.6640625" style="1" customWidth="1"/>
    <col min="35" max="36" width="9.1640625" style="1"/>
    <col min="37" max="37" width="12.6640625" style="1" customWidth="1"/>
    <col min="38" max="38" width="14.5" style="1" customWidth="1"/>
    <col min="39" max="44" width="9.1640625" style="1"/>
    <col min="45" max="45" width="11.6640625" style="1" customWidth="1"/>
    <col min="46" max="126" width="9.1640625" style="1"/>
    <col min="127" max="127" width="10.83203125" style="1" customWidth="1"/>
    <col min="128" max="132" width="9.1640625" style="1"/>
    <col min="133" max="133" width="14.83203125" style="1" customWidth="1"/>
    <col min="134" max="134" width="12.6640625" style="1" customWidth="1"/>
    <col min="135" max="163" width="9.1640625" style="1"/>
    <col min="164" max="177" width="9.1640625" style="3"/>
    <col min="178" max="387" width="9.1640625" style="1"/>
    <col min="388" max="388" width="16.83203125" style="1" customWidth="1"/>
    <col min="389" max="551" width="9.1640625" style="1"/>
    <col min="552" max="552" width="14" style="1" customWidth="1"/>
    <col min="553" max="560" width="9.1640625" style="1"/>
    <col min="561" max="563" width="19.1640625" style="1" customWidth="1"/>
    <col min="564" max="581" width="9.1640625" style="1"/>
    <col min="582" max="582" width="12.83203125" style="1" customWidth="1"/>
    <col min="583" max="584" width="9.1640625" style="1"/>
    <col min="585" max="585" width="9.1640625" style="35"/>
    <col min="586" max="586" width="6.83203125" customWidth="1"/>
    <col min="587" max="587" width="21.5" customWidth="1"/>
    <col min="588" max="588" width="33.6640625" customWidth="1"/>
    <col min="589" max="589" width="32.83203125" customWidth="1"/>
    <col min="590" max="590" width="21.1640625" customWidth="1"/>
    <col min="591" max="591" width="28.33203125" customWidth="1"/>
    <col min="592" max="592" width="32.83203125" customWidth="1"/>
    <col min="593" max="593" width="31.33203125" customWidth="1"/>
    <col min="594" max="594" width="22.1640625" customWidth="1"/>
    <col min="595" max="595" width="29.1640625" customWidth="1"/>
    <col min="596" max="596" width="33.5" customWidth="1"/>
    <col min="597" max="597" width="30.5" customWidth="1"/>
    <col min="598" max="598" width="35.1640625" customWidth="1"/>
    <col min="599" max="599" width="32.1640625" customWidth="1"/>
    <col min="600" max="600" width="17" style="36" customWidth="1"/>
    <col min="601" max="601" width="8.5" style="36" customWidth="1"/>
    <col min="602" max="602" width="10.5" style="36" customWidth="1"/>
    <col min="603" max="603" width="9.33203125" style="36" customWidth="1"/>
    <col min="604" max="604" width="14.6640625" style="36" customWidth="1"/>
    <col min="605" max="605" width="10" style="36" customWidth="1"/>
    <col min="606" max="606" width="14.5" style="36" customWidth="1"/>
    <col min="607" max="607" width="13.5" style="36" customWidth="1"/>
    <col min="608" max="608" width="12.1640625" style="36" customWidth="1"/>
    <col min="609" max="609" width="11.33203125" style="36" customWidth="1"/>
    <col min="610" max="610" width="22.1640625" style="36" customWidth="1"/>
    <col min="611" max="611" width="10.5" style="37" customWidth="1"/>
    <col min="612" max="612" width="8.5" style="37" customWidth="1"/>
    <col min="613" max="613" width="10.5" style="37" customWidth="1"/>
    <col min="614" max="614" width="9.33203125" style="37" customWidth="1"/>
    <col min="615" max="615" width="14.6640625" style="37" customWidth="1"/>
    <col min="616" max="616" width="10" style="37" customWidth="1"/>
    <col min="617" max="617" width="14.5" style="37" customWidth="1"/>
    <col min="618" max="618" width="13.5" style="37" customWidth="1"/>
    <col min="619" max="619" width="12.1640625" style="37" customWidth="1"/>
    <col min="620" max="620" width="11.33203125" style="37" customWidth="1"/>
    <col min="621" max="621" width="22.1640625" style="37" customWidth="1"/>
    <col min="622" max="622" width="10.5" style="38" customWidth="1"/>
    <col min="623" max="623" width="8.5" style="38" customWidth="1"/>
    <col min="624" max="624" width="10.5" style="38" customWidth="1"/>
    <col min="625" max="625" width="9.33203125" style="38" customWidth="1"/>
    <col min="626" max="626" width="14.6640625" style="38" customWidth="1"/>
    <col min="627" max="627" width="10" style="38" customWidth="1"/>
    <col min="628" max="628" width="14.5" style="38" customWidth="1"/>
    <col min="629" max="629" width="13.5" style="38" customWidth="1"/>
    <col min="630" max="630" width="12.1640625" style="38" customWidth="1"/>
    <col min="631" max="631" width="11.33203125" style="38" customWidth="1"/>
    <col min="632" max="632" width="22.1640625" style="38" customWidth="1"/>
    <col min="633" max="639" width="22.1640625" style="39" customWidth="1"/>
    <col min="640" max="640" width="18.83203125" style="39" customWidth="1"/>
    <col min="641" max="641" width="17.33203125" style="39" customWidth="1"/>
    <col min="642" max="642" width="16.5" style="39" customWidth="1"/>
    <col min="643" max="643" width="18.5" style="39" customWidth="1"/>
    <col min="644" max="644" width="9.5" customWidth="1"/>
    <col min="645" max="645" width="14.1640625" customWidth="1"/>
    <col min="646" max="646" width="23.83203125" customWidth="1"/>
    <col min="647" max="647" width="27.5" style="37" customWidth="1"/>
    <col min="648" max="648" width="23.6640625" style="37" customWidth="1"/>
    <col min="649" max="649" width="13.83203125" style="37" customWidth="1"/>
    <col min="650" max="650" width="28.5" style="39" customWidth="1"/>
    <col min="651" max="651" width="33.83203125" style="39" customWidth="1"/>
    <col min="652" max="652" width="18.6640625" style="39" customWidth="1"/>
    <col min="653" max="16384" width="9.1640625" style="1"/>
  </cols>
  <sheetData>
    <row r="1" spans="1:652" s="27" customFormat="1" ht="65" thickBot="1" x14ac:dyDescent="0.25">
      <c r="A1" s="31" t="s">
        <v>0</v>
      </c>
      <c r="B1" s="26" t="s">
        <v>681</v>
      </c>
      <c r="C1" s="27" t="s">
        <v>679</v>
      </c>
      <c r="D1" s="27" t="s">
        <v>680</v>
      </c>
      <c r="E1" s="27" t="s">
        <v>1</v>
      </c>
      <c r="F1" s="27" t="s">
        <v>2</v>
      </c>
      <c r="G1" s="28" t="s">
        <v>3</v>
      </c>
      <c r="H1" s="29" t="s">
        <v>4</v>
      </c>
      <c r="I1" s="27" t="s">
        <v>5</v>
      </c>
      <c r="J1" s="27" t="s">
        <v>6</v>
      </c>
      <c r="K1" s="27" t="s">
        <v>7</v>
      </c>
      <c r="L1" s="27" t="s">
        <v>8</v>
      </c>
      <c r="M1" s="27" t="s">
        <v>639</v>
      </c>
      <c r="N1" s="27" t="s">
        <v>449</v>
      </c>
      <c r="O1" s="27" t="s">
        <v>450</v>
      </c>
      <c r="P1" s="27" t="s">
        <v>287</v>
      </c>
      <c r="Q1" s="27" t="s">
        <v>288</v>
      </c>
      <c r="R1" s="27" t="s">
        <v>451</v>
      </c>
      <c r="S1" s="27" t="s">
        <v>289</v>
      </c>
      <c r="T1" s="27" t="s">
        <v>290</v>
      </c>
      <c r="U1" s="27" t="s">
        <v>291</v>
      </c>
      <c r="V1" s="27" t="s">
        <v>292</v>
      </c>
      <c r="W1" s="27" t="s">
        <v>293</v>
      </c>
      <c r="X1" s="27" t="s">
        <v>294</v>
      </c>
      <c r="Y1" s="27" t="s">
        <v>295</v>
      </c>
      <c r="Z1" s="27" t="s">
        <v>296</v>
      </c>
      <c r="AA1" s="27" t="s">
        <v>297</v>
      </c>
      <c r="AB1" s="27" t="s">
        <v>298</v>
      </c>
      <c r="AC1" s="27" t="s">
        <v>677</v>
      </c>
      <c r="AD1" s="27" t="s">
        <v>678</v>
      </c>
      <c r="AE1" s="27" t="s">
        <v>299</v>
      </c>
      <c r="AF1" s="27" t="s">
        <v>300</v>
      </c>
      <c r="AG1" s="27" t="s">
        <v>301</v>
      </c>
      <c r="AH1" s="27" t="s">
        <v>302</v>
      </c>
      <c r="AI1" s="27" t="s">
        <v>303</v>
      </c>
      <c r="AJ1" s="27" t="s">
        <v>304</v>
      </c>
      <c r="AK1" s="27" t="s">
        <v>305</v>
      </c>
      <c r="AL1" s="27" t="s">
        <v>306</v>
      </c>
      <c r="AM1" s="27" t="s">
        <v>307</v>
      </c>
      <c r="AN1" s="27" t="s">
        <v>644</v>
      </c>
      <c r="AO1" s="27" t="s">
        <v>645</v>
      </c>
      <c r="AP1" s="27" t="s">
        <v>646</v>
      </c>
      <c r="AQ1" s="27" t="s">
        <v>647</v>
      </c>
      <c r="AR1" s="27" t="s">
        <v>648</v>
      </c>
      <c r="AS1" s="27" t="s">
        <v>649</v>
      </c>
      <c r="AT1" s="27" t="s">
        <v>308</v>
      </c>
      <c r="AU1" s="27" t="s">
        <v>309</v>
      </c>
      <c r="AV1" s="27" t="s">
        <v>310</v>
      </c>
      <c r="AW1" s="27" t="s">
        <v>311</v>
      </c>
      <c r="AX1" s="27" t="s">
        <v>452</v>
      </c>
      <c r="AY1" s="27" t="s">
        <v>453</v>
      </c>
      <c r="AZ1" s="27" t="s">
        <v>454</v>
      </c>
      <c r="BA1" s="27" t="s">
        <v>312</v>
      </c>
      <c r="BB1" s="30" t="s">
        <v>455</v>
      </c>
      <c r="BC1" s="27" t="s">
        <v>313</v>
      </c>
      <c r="BD1" s="31" t="s">
        <v>456</v>
      </c>
      <c r="BE1" s="27" t="s">
        <v>314</v>
      </c>
      <c r="BF1" s="27" t="s">
        <v>315</v>
      </c>
      <c r="BG1" s="27" t="s">
        <v>316</v>
      </c>
      <c r="BH1" s="27" t="s">
        <v>317</v>
      </c>
      <c r="BI1" s="27" t="s">
        <v>457</v>
      </c>
      <c r="BJ1" s="27" t="s">
        <v>458</v>
      </c>
      <c r="BK1" s="27" t="s">
        <v>459</v>
      </c>
      <c r="BL1" s="27" t="s">
        <v>460</v>
      </c>
      <c r="BM1" s="27" t="s">
        <v>461</v>
      </c>
      <c r="BN1" s="27" t="s">
        <v>462</v>
      </c>
      <c r="BO1" s="27" t="s">
        <v>463</v>
      </c>
      <c r="BP1" s="27" t="s">
        <v>464</v>
      </c>
      <c r="BQ1" s="27" t="s">
        <v>465</v>
      </c>
      <c r="BR1" s="27" t="s">
        <v>466</v>
      </c>
      <c r="BS1" s="27" t="s">
        <v>467</v>
      </c>
      <c r="BT1" s="31" t="s">
        <v>468</v>
      </c>
      <c r="BU1" s="31" t="s">
        <v>469</v>
      </c>
      <c r="BV1" s="31" t="s">
        <v>470</v>
      </c>
      <c r="BW1" s="2" t="s">
        <v>471</v>
      </c>
      <c r="BX1" s="32" t="s">
        <v>472</v>
      </c>
      <c r="BY1" s="31" t="s">
        <v>473</v>
      </c>
      <c r="BZ1" s="27" t="s">
        <v>476</v>
      </c>
      <c r="CA1" s="27" t="s">
        <v>477</v>
      </c>
      <c r="CB1" s="27" t="s">
        <v>478</v>
      </c>
      <c r="CC1" s="27" t="s">
        <v>479</v>
      </c>
      <c r="CD1" s="27" t="s">
        <v>480</v>
      </c>
      <c r="CE1" s="27" t="s">
        <v>481</v>
      </c>
      <c r="CF1" s="27" t="s">
        <v>482</v>
      </c>
      <c r="CG1" s="27" t="s">
        <v>483</v>
      </c>
      <c r="CH1" s="27" t="s">
        <v>484</v>
      </c>
      <c r="CI1" s="27" t="s">
        <v>485</v>
      </c>
      <c r="CJ1" s="27" t="s">
        <v>486</v>
      </c>
      <c r="CK1" s="27" t="s">
        <v>487</v>
      </c>
      <c r="CL1" s="27" t="s">
        <v>488</v>
      </c>
      <c r="CM1" s="27" t="s">
        <v>489</v>
      </c>
      <c r="CN1" s="27" t="s">
        <v>490</v>
      </c>
      <c r="CO1" s="27" t="s">
        <v>491</v>
      </c>
      <c r="CP1" s="27" t="s">
        <v>492</v>
      </c>
      <c r="CQ1" s="27" t="s">
        <v>493</v>
      </c>
      <c r="CR1" s="27" t="s">
        <v>494</v>
      </c>
      <c r="CS1" s="27" t="s">
        <v>318</v>
      </c>
      <c r="CT1" s="27" t="s">
        <v>319</v>
      </c>
      <c r="CU1" s="27" t="s">
        <v>320</v>
      </c>
      <c r="CV1" s="27" t="s">
        <v>321</v>
      </c>
      <c r="CW1" s="27" t="s">
        <v>322</v>
      </c>
      <c r="CX1" s="27" t="s">
        <v>323</v>
      </c>
      <c r="CY1" s="27" t="s">
        <v>324</v>
      </c>
      <c r="CZ1" s="27" t="s">
        <v>325</v>
      </c>
      <c r="DA1" s="27" t="s">
        <v>326</v>
      </c>
      <c r="DB1" s="27" t="s">
        <v>327</v>
      </c>
      <c r="DC1" s="27" t="s">
        <v>328</v>
      </c>
      <c r="DD1" s="27" t="s">
        <v>329</v>
      </c>
      <c r="DE1" s="27" t="s">
        <v>330</v>
      </c>
      <c r="DF1" s="27" t="s">
        <v>331</v>
      </c>
      <c r="DG1" s="27" t="s">
        <v>332</v>
      </c>
      <c r="DH1" s="27" t="s">
        <v>333</v>
      </c>
      <c r="DI1" s="27" t="s">
        <v>495</v>
      </c>
      <c r="DJ1" s="27" t="s">
        <v>496</v>
      </c>
      <c r="DK1" s="27" t="s">
        <v>497</v>
      </c>
      <c r="DL1" s="27" t="s">
        <v>498</v>
      </c>
      <c r="DM1" s="27" t="s">
        <v>499</v>
      </c>
      <c r="DN1" s="27" t="s">
        <v>500</v>
      </c>
      <c r="DO1" s="27" t="s">
        <v>501</v>
      </c>
      <c r="DP1" s="27" t="s">
        <v>502</v>
      </c>
      <c r="DQ1" s="27" t="s">
        <v>334</v>
      </c>
      <c r="DR1" s="27" t="s">
        <v>335</v>
      </c>
      <c r="DS1" s="27" t="s">
        <v>336</v>
      </c>
      <c r="DT1" s="27" t="s">
        <v>337</v>
      </c>
      <c r="DU1" s="27" t="s">
        <v>338</v>
      </c>
      <c r="DV1" s="27" t="s">
        <v>339</v>
      </c>
      <c r="DW1" s="27" t="s">
        <v>340</v>
      </c>
      <c r="DX1" s="27" t="s">
        <v>341</v>
      </c>
      <c r="DY1" s="27" t="s">
        <v>342</v>
      </c>
      <c r="DZ1" s="27" t="s">
        <v>343</v>
      </c>
      <c r="EA1" s="27" t="s">
        <v>344</v>
      </c>
      <c r="EB1" s="27" t="s">
        <v>345</v>
      </c>
      <c r="EC1" s="27" t="s">
        <v>346</v>
      </c>
      <c r="ED1" s="27" t="s">
        <v>347</v>
      </c>
      <c r="EE1" s="27" t="s">
        <v>269</v>
      </c>
      <c r="EF1" s="27" t="s">
        <v>270</v>
      </c>
      <c r="EG1" s="27" t="s">
        <v>271</v>
      </c>
      <c r="EH1" s="27" t="s">
        <v>272</v>
      </c>
      <c r="EI1" s="27" t="s">
        <v>273</v>
      </c>
      <c r="EJ1" s="27" t="s">
        <v>274</v>
      </c>
      <c r="EK1" s="27" t="s">
        <v>275</v>
      </c>
      <c r="EL1" s="27" t="s">
        <v>276</v>
      </c>
      <c r="EM1" s="27" t="s">
        <v>277</v>
      </c>
      <c r="EN1" s="27" t="s">
        <v>278</v>
      </c>
      <c r="EO1" s="27" t="s">
        <v>279</v>
      </c>
      <c r="EP1" s="27" t="s">
        <v>280</v>
      </c>
      <c r="EQ1" s="27" t="s">
        <v>281</v>
      </c>
      <c r="ER1" s="27" t="s">
        <v>282</v>
      </c>
      <c r="ES1" s="27" t="s">
        <v>283</v>
      </c>
      <c r="ET1" s="27" t="s">
        <v>284</v>
      </c>
      <c r="EU1" s="27" t="s">
        <v>285</v>
      </c>
      <c r="EV1" s="27" t="s">
        <v>286</v>
      </c>
      <c r="EW1" s="27" t="s">
        <v>9</v>
      </c>
      <c r="EX1" s="27" t="s">
        <v>10</v>
      </c>
      <c r="EY1" s="27" t="s">
        <v>11</v>
      </c>
      <c r="EZ1" s="27" t="s">
        <v>12</v>
      </c>
      <c r="FA1" s="27" t="s">
        <v>13</v>
      </c>
      <c r="FB1" s="27" t="s">
        <v>14</v>
      </c>
      <c r="FC1" s="27" t="s">
        <v>15</v>
      </c>
      <c r="FD1" s="27" t="s">
        <v>16</v>
      </c>
      <c r="FE1" s="27" t="s">
        <v>17</v>
      </c>
      <c r="FF1" s="27" t="s">
        <v>18</v>
      </c>
      <c r="FG1" s="27" t="s">
        <v>19</v>
      </c>
      <c r="FH1" s="33" t="s">
        <v>20</v>
      </c>
      <c r="FI1" s="33" t="s">
        <v>21</v>
      </c>
      <c r="FJ1" s="33" t="s">
        <v>22</v>
      </c>
      <c r="FK1" s="33" t="s">
        <v>23</v>
      </c>
      <c r="FL1" s="33" t="s">
        <v>24</v>
      </c>
      <c r="FM1" s="33" t="s">
        <v>25</v>
      </c>
      <c r="FN1" s="33" t="s">
        <v>26</v>
      </c>
      <c r="FO1" s="33" t="s">
        <v>27</v>
      </c>
      <c r="FP1" s="33" t="s">
        <v>28</v>
      </c>
      <c r="FQ1" s="33" t="s">
        <v>29</v>
      </c>
      <c r="FR1" s="33" t="s">
        <v>30</v>
      </c>
      <c r="FS1" s="33" t="s">
        <v>31</v>
      </c>
      <c r="FT1" s="33" t="s">
        <v>447</v>
      </c>
      <c r="FU1" s="33" t="s">
        <v>448</v>
      </c>
      <c r="FV1" s="27" t="s">
        <v>32</v>
      </c>
      <c r="FW1" s="27" t="s">
        <v>33</v>
      </c>
      <c r="FX1" s="27" t="s">
        <v>34</v>
      </c>
      <c r="FY1" s="27" t="s">
        <v>35</v>
      </c>
      <c r="FZ1" s="27" t="s">
        <v>36</v>
      </c>
      <c r="GA1" s="27" t="s">
        <v>37</v>
      </c>
      <c r="GB1" s="27" t="s">
        <v>38</v>
      </c>
      <c r="GC1" s="27" t="s">
        <v>39</v>
      </c>
      <c r="GD1" s="27" t="s">
        <v>40</v>
      </c>
      <c r="GE1" s="27" t="s">
        <v>41</v>
      </c>
      <c r="GF1" s="27" t="s">
        <v>42</v>
      </c>
      <c r="GG1" s="27" t="s">
        <v>43</v>
      </c>
      <c r="GH1" s="27" t="s">
        <v>44</v>
      </c>
      <c r="GI1" s="27" t="s">
        <v>45</v>
      </c>
      <c r="GJ1" s="27" t="s">
        <v>46</v>
      </c>
      <c r="GK1" s="27" t="s">
        <v>47</v>
      </c>
      <c r="GL1" s="27" t="s">
        <v>48</v>
      </c>
      <c r="GM1" s="27" t="s">
        <v>49</v>
      </c>
      <c r="GN1" s="27" t="s">
        <v>50</v>
      </c>
      <c r="GO1" s="27" t="s">
        <v>51</v>
      </c>
      <c r="GP1" s="27" t="s">
        <v>52</v>
      </c>
      <c r="GQ1" s="27" t="s">
        <v>53</v>
      </c>
      <c r="GR1" s="27" t="s">
        <v>54</v>
      </c>
      <c r="GS1" s="27" t="s">
        <v>55</v>
      </c>
      <c r="GT1" s="27" t="s">
        <v>56</v>
      </c>
      <c r="GU1" s="27" t="s">
        <v>57</v>
      </c>
      <c r="GV1" s="27" t="s">
        <v>58</v>
      </c>
      <c r="GW1" s="27" t="s">
        <v>59</v>
      </c>
      <c r="GX1" s="27" t="s">
        <v>60</v>
      </c>
      <c r="GY1" s="27" t="s">
        <v>61</v>
      </c>
      <c r="GZ1" s="27" t="s">
        <v>62</v>
      </c>
      <c r="HA1" s="27" t="s">
        <v>63</v>
      </c>
      <c r="HB1" s="27" t="s">
        <v>64</v>
      </c>
      <c r="HC1" s="27" t="s">
        <v>65</v>
      </c>
      <c r="HD1" s="27" t="s">
        <v>66</v>
      </c>
      <c r="HE1" s="27" t="s">
        <v>67</v>
      </c>
      <c r="HF1" s="27" t="s">
        <v>68</v>
      </c>
      <c r="HG1" s="27" t="s">
        <v>69</v>
      </c>
      <c r="HH1" s="27" t="s">
        <v>70</v>
      </c>
      <c r="HI1" s="27" t="s">
        <v>71</v>
      </c>
      <c r="HJ1" s="27" t="s">
        <v>72</v>
      </c>
      <c r="HK1" s="27" t="s">
        <v>73</v>
      </c>
      <c r="HL1" s="27" t="s">
        <v>74</v>
      </c>
      <c r="HM1" s="27" t="s">
        <v>75</v>
      </c>
      <c r="HN1" s="27" t="s">
        <v>76</v>
      </c>
      <c r="HO1" s="27" t="s">
        <v>77</v>
      </c>
      <c r="HP1" s="27" t="s">
        <v>78</v>
      </c>
      <c r="HQ1" s="27" t="s">
        <v>79</v>
      </c>
      <c r="HR1" s="27" t="s">
        <v>80</v>
      </c>
      <c r="HS1" s="27" t="s">
        <v>81</v>
      </c>
      <c r="HT1" s="27" t="s">
        <v>82</v>
      </c>
      <c r="HU1" s="27" t="s">
        <v>83</v>
      </c>
      <c r="HV1" s="27" t="s">
        <v>84</v>
      </c>
      <c r="HW1" s="27" t="s">
        <v>85</v>
      </c>
      <c r="HX1" s="27" t="s">
        <v>86</v>
      </c>
      <c r="HY1" s="27" t="s">
        <v>87</v>
      </c>
      <c r="HZ1" s="27" t="s">
        <v>88</v>
      </c>
      <c r="IA1" s="27" t="s">
        <v>89</v>
      </c>
      <c r="IB1" s="27" t="s">
        <v>90</v>
      </c>
      <c r="IC1" s="27" t="s">
        <v>91</v>
      </c>
      <c r="ID1" s="27" t="s">
        <v>92</v>
      </c>
      <c r="IE1" s="27" t="s">
        <v>93</v>
      </c>
      <c r="IF1" s="27" t="s">
        <v>94</v>
      </c>
      <c r="IG1" s="27" t="s">
        <v>95</v>
      </c>
      <c r="IH1" s="27" t="s">
        <v>96</v>
      </c>
      <c r="II1" s="27" t="s">
        <v>97</v>
      </c>
      <c r="IJ1" s="27" t="s">
        <v>98</v>
      </c>
      <c r="IK1" s="27" t="s">
        <v>99</v>
      </c>
      <c r="IL1" s="27" t="s">
        <v>100</v>
      </c>
      <c r="IM1" s="27" t="s">
        <v>101</v>
      </c>
      <c r="IN1" s="27" t="s">
        <v>102</v>
      </c>
      <c r="IO1" s="27" t="s">
        <v>103</v>
      </c>
      <c r="IP1" s="27" t="s">
        <v>104</v>
      </c>
      <c r="IQ1" s="27" t="s">
        <v>105</v>
      </c>
      <c r="IR1" s="27" t="s">
        <v>106</v>
      </c>
      <c r="IS1" s="27" t="s">
        <v>107</v>
      </c>
      <c r="IT1" s="27" t="s">
        <v>108</v>
      </c>
      <c r="IU1" s="27" t="s">
        <v>109</v>
      </c>
      <c r="IV1" s="27" t="s">
        <v>110</v>
      </c>
      <c r="IW1" s="27" t="s">
        <v>111</v>
      </c>
      <c r="IX1" s="27" t="s">
        <v>112</v>
      </c>
      <c r="IY1" s="27" t="s">
        <v>113</v>
      </c>
      <c r="IZ1" s="27" t="s">
        <v>114</v>
      </c>
      <c r="JA1" s="27" t="s">
        <v>115</v>
      </c>
      <c r="JB1" s="27" t="s">
        <v>116</v>
      </c>
      <c r="JC1" s="27" t="s">
        <v>117</v>
      </c>
      <c r="JD1" s="27" t="s">
        <v>118</v>
      </c>
      <c r="JE1" s="27" t="s">
        <v>119</v>
      </c>
      <c r="JF1" s="27" t="s">
        <v>120</v>
      </c>
      <c r="JG1" s="27" t="s">
        <v>121</v>
      </c>
      <c r="JH1" s="27" t="s">
        <v>122</v>
      </c>
      <c r="JI1" s="27" t="s">
        <v>123</v>
      </c>
      <c r="JJ1" s="27" t="s">
        <v>124</v>
      </c>
      <c r="JK1" s="27" t="s">
        <v>125</v>
      </c>
      <c r="JL1" s="27" t="s">
        <v>126</v>
      </c>
      <c r="JM1" s="27" t="s">
        <v>127</v>
      </c>
      <c r="JN1" s="27" t="s">
        <v>128</v>
      </c>
      <c r="JO1" s="27" t="s">
        <v>129</v>
      </c>
      <c r="JP1" s="27" t="s">
        <v>130</v>
      </c>
      <c r="JQ1" s="27" t="s">
        <v>131</v>
      </c>
      <c r="JR1" s="27" t="s">
        <v>132</v>
      </c>
      <c r="JS1" s="27" t="s">
        <v>133</v>
      </c>
      <c r="JT1" s="27" t="s">
        <v>134</v>
      </c>
      <c r="JU1" s="27" t="s">
        <v>135</v>
      </c>
      <c r="JV1" s="27" t="s">
        <v>136</v>
      </c>
      <c r="JW1" s="27" t="s">
        <v>137</v>
      </c>
      <c r="JX1" s="27" t="s">
        <v>138</v>
      </c>
      <c r="JY1" s="27" t="s">
        <v>139</v>
      </c>
      <c r="JZ1" s="27" t="s">
        <v>140</v>
      </c>
      <c r="KA1" s="27" t="s">
        <v>141</v>
      </c>
      <c r="KB1" s="27" t="s">
        <v>142</v>
      </c>
      <c r="KC1" s="27" t="s">
        <v>143</v>
      </c>
      <c r="KD1" s="27" t="s">
        <v>144</v>
      </c>
      <c r="KE1" s="27" t="s">
        <v>145</v>
      </c>
      <c r="KF1" s="27" t="s">
        <v>146</v>
      </c>
      <c r="KG1" s="27" t="s">
        <v>147</v>
      </c>
      <c r="KH1" s="27" t="s">
        <v>148</v>
      </c>
      <c r="KI1" s="27" t="s">
        <v>149</v>
      </c>
      <c r="KJ1" s="27" t="s">
        <v>150</v>
      </c>
      <c r="KK1" s="27" t="s">
        <v>151</v>
      </c>
      <c r="KL1" s="27" t="s">
        <v>152</v>
      </c>
      <c r="KM1" s="27" t="s">
        <v>153</v>
      </c>
      <c r="KN1" s="27" t="s">
        <v>154</v>
      </c>
      <c r="KO1" s="27" t="s">
        <v>155</v>
      </c>
      <c r="KP1" s="27" t="s">
        <v>156</v>
      </c>
      <c r="KQ1" s="27" t="s">
        <v>157</v>
      </c>
      <c r="KR1" s="27" t="s">
        <v>158</v>
      </c>
      <c r="KS1" s="27" t="s">
        <v>159</v>
      </c>
      <c r="KT1" s="27" t="s">
        <v>160</v>
      </c>
      <c r="KU1" s="27" t="s">
        <v>161</v>
      </c>
      <c r="KV1" s="27" t="s">
        <v>162</v>
      </c>
      <c r="KW1" s="27" t="s">
        <v>163</v>
      </c>
      <c r="KX1" s="27" t="s">
        <v>164</v>
      </c>
      <c r="KY1" s="27" t="s">
        <v>165</v>
      </c>
      <c r="KZ1" s="27" t="s">
        <v>166</v>
      </c>
      <c r="LA1" s="27" t="s">
        <v>167</v>
      </c>
      <c r="LB1" s="27" t="s">
        <v>168</v>
      </c>
      <c r="LC1" s="27" t="s">
        <v>169</v>
      </c>
      <c r="LD1" s="27" t="s">
        <v>170</v>
      </c>
      <c r="LE1" s="27" t="s">
        <v>171</v>
      </c>
      <c r="LF1" s="27" t="s">
        <v>172</v>
      </c>
      <c r="LG1" s="27" t="s">
        <v>173</v>
      </c>
      <c r="LH1" s="27" t="s">
        <v>174</v>
      </c>
      <c r="LI1" s="27" t="s">
        <v>175</v>
      </c>
      <c r="LJ1" s="27" t="s">
        <v>176</v>
      </c>
      <c r="LK1" s="27" t="s">
        <v>177</v>
      </c>
      <c r="LL1" s="27" t="s">
        <v>178</v>
      </c>
      <c r="LM1" s="27" t="s">
        <v>179</v>
      </c>
      <c r="LN1" s="27" t="s">
        <v>180</v>
      </c>
      <c r="LO1" s="27" t="s">
        <v>181</v>
      </c>
      <c r="LP1" s="27" t="s">
        <v>182</v>
      </c>
      <c r="LQ1" s="27" t="s">
        <v>183</v>
      </c>
      <c r="LR1" s="27" t="s">
        <v>184</v>
      </c>
      <c r="LS1" s="27" t="s">
        <v>185</v>
      </c>
      <c r="LT1" s="27" t="s">
        <v>186</v>
      </c>
      <c r="LU1" s="27" t="s">
        <v>187</v>
      </c>
      <c r="LV1" s="27" t="s">
        <v>188</v>
      </c>
      <c r="LW1" s="27" t="s">
        <v>189</v>
      </c>
      <c r="LX1" s="27" t="s">
        <v>190</v>
      </c>
      <c r="LY1" s="27" t="s">
        <v>191</v>
      </c>
      <c r="LZ1" s="27" t="s">
        <v>192</v>
      </c>
      <c r="MA1" s="27" t="s">
        <v>193</v>
      </c>
      <c r="MB1" s="27" t="s">
        <v>194</v>
      </c>
      <c r="MC1" s="27" t="s">
        <v>195</v>
      </c>
      <c r="MD1" s="27" t="s">
        <v>196</v>
      </c>
      <c r="ME1" s="27" t="s">
        <v>197</v>
      </c>
      <c r="MF1" s="27" t="s">
        <v>1028</v>
      </c>
      <c r="MG1" s="27" t="s">
        <v>1029</v>
      </c>
      <c r="MH1" s="27" t="s">
        <v>198</v>
      </c>
      <c r="MI1" s="27" t="s">
        <v>199</v>
      </c>
      <c r="MJ1" s="27" t="s">
        <v>200</v>
      </c>
      <c r="MK1" s="27" t="s">
        <v>201</v>
      </c>
      <c r="ML1" s="27" t="s">
        <v>202</v>
      </c>
      <c r="MM1" s="27" t="s">
        <v>203</v>
      </c>
      <c r="MN1" s="27" t="s">
        <v>204</v>
      </c>
      <c r="MO1" s="27" t="s">
        <v>205</v>
      </c>
      <c r="MP1" s="27" t="s">
        <v>206</v>
      </c>
      <c r="MQ1" s="27" t="s">
        <v>207</v>
      </c>
      <c r="MR1" s="27" t="s">
        <v>208</v>
      </c>
      <c r="MS1" s="27" t="s">
        <v>209</v>
      </c>
      <c r="MT1" s="27" t="s">
        <v>210</v>
      </c>
      <c r="MU1" s="27" t="s">
        <v>211</v>
      </c>
      <c r="MV1" s="27" t="s">
        <v>212</v>
      </c>
      <c r="MW1" s="27" t="s">
        <v>213</v>
      </c>
      <c r="MX1" s="27" t="s">
        <v>214</v>
      </c>
      <c r="MY1" s="27" t="s">
        <v>215</v>
      </c>
      <c r="MZ1" s="27" t="s">
        <v>216</v>
      </c>
      <c r="NA1" s="27" t="s">
        <v>217</v>
      </c>
      <c r="NB1" s="27" t="s">
        <v>218</v>
      </c>
      <c r="NC1" s="27" t="s">
        <v>219</v>
      </c>
      <c r="ND1" s="27" t="s">
        <v>220</v>
      </c>
      <c r="NE1" s="27" t="s">
        <v>221</v>
      </c>
      <c r="NF1" s="27" t="s">
        <v>222</v>
      </c>
      <c r="NG1" s="27" t="s">
        <v>223</v>
      </c>
      <c r="NH1" s="27" t="s">
        <v>224</v>
      </c>
      <c r="NI1" s="27" t="s">
        <v>225</v>
      </c>
      <c r="NJ1" s="27" t="s">
        <v>226</v>
      </c>
      <c r="NK1" s="27" t="s">
        <v>227</v>
      </c>
      <c r="NL1" s="27" t="s">
        <v>228</v>
      </c>
      <c r="NM1" s="27" t="s">
        <v>229</v>
      </c>
      <c r="NN1" s="27" t="s">
        <v>230</v>
      </c>
      <c r="NO1" s="27" t="s">
        <v>231</v>
      </c>
      <c r="NP1" s="27" t="s">
        <v>232</v>
      </c>
      <c r="NQ1" s="27" t="s">
        <v>233</v>
      </c>
      <c r="NR1" s="27" t="s">
        <v>234</v>
      </c>
      <c r="NS1" s="27" t="s">
        <v>235</v>
      </c>
      <c r="NT1" s="27" t="s">
        <v>236</v>
      </c>
      <c r="NU1" s="27" t="s">
        <v>237</v>
      </c>
      <c r="NV1" s="27" t="s">
        <v>238</v>
      </c>
      <c r="NW1" s="27" t="s">
        <v>239</v>
      </c>
      <c r="NX1" s="27" t="s">
        <v>240</v>
      </c>
      <c r="NY1" s="27" t="s">
        <v>241</v>
      </c>
      <c r="NZ1" s="27" t="s">
        <v>242</v>
      </c>
      <c r="OA1" s="27" t="s">
        <v>243</v>
      </c>
      <c r="OB1" s="27" t="s">
        <v>244</v>
      </c>
      <c r="OC1" s="27" t="s">
        <v>245</v>
      </c>
      <c r="OD1" s="27" t="s">
        <v>246</v>
      </c>
      <c r="OE1" s="27" t="s">
        <v>247</v>
      </c>
      <c r="OF1" s="27" t="s">
        <v>248</v>
      </c>
      <c r="OG1" s="27" t="s">
        <v>249</v>
      </c>
      <c r="OH1" s="27" t="s">
        <v>250</v>
      </c>
      <c r="OI1" s="27" t="s">
        <v>251</v>
      </c>
      <c r="OJ1" s="27" t="s">
        <v>252</v>
      </c>
      <c r="OK1" s="27" t="s">
        <v>253</v>
      </c>
      <c r="OL1" s="27" t="s">
        <v>254</v>
      </c>
      <c r="OM1" s="27" t="s">
        <v>255</v>
      </c>
      <c r="ON1" s="27" t="s">
        <v>256</v>
      </c>
      <c r="OO1" s="27" t="s">
        <v>257</v>
      </c>
      <c r="OP1" s="27" t="s">
        <v>258</v>
      </c>
      <c r="OQ1" s="27" t="s">
        <v>259</v>
      </c>
      <c r="OR1" s="27" t="s">
        <v>260</v>
      </c>
      <c r="OS1" s="27" t="s">
        <v>261</v>
      </c>
      <c r="OT1" s="27" t="s">
        <v>262</v>
      </c>
      <c r="OU1" s="27" t="s">
        <v>263</v>
      </c>
      <c r="OV1" s="27" t="s">
        <v>264</v>
      </c>
      <c r="OW1" s="27" t="s">
        <v>265</v>
      </c>
      <c r="OX1" s="27" t="s">
        <v>266</v>
      </c>
      <c r="OY1" s="27" t="s">
        <v>267</v>
      </c>
      <c r="OZ1" s="27" t="s">
        <v>268</v>
      </c>
      <c r="PA1" s="27" t="s">
        <v>503</v>
      </c>
      <c r="PB1" s="27" t="s">
        <v>504</v>
      </c>
      <c r="PC1" s="27" t="s">
        <v>505</v>
      </c>
      <c r="PD1" s="27" t="s">
        <v>506</v>
      </c>
      <c r="PE1" s="27" t="s">
        <v>507</v>
      </c>
      <c r="PF1" s="27" t="s">
        <v>508</v>
      </c>
      <c r="PG1" s="27" t="s">
        <v>509</v>
      </c>
      <c r="PH1" s="27" t="s">
        <v>510</v>
      </c>
      <c r="PI1" s="27" t="s">
        <v>511</v>
      </c>
      <c r="PJ1" s="27" t="s">
        <v>512</v>
      </c>
      <c r="PK1" s="27" t="s">
        <v>513</v>
      </c>
      <c r="PL1" s="27" t="s">
        <v>514</v>
      </c>
      <c r="PM1" s="27" t="s">
        <v>515</v>
      </c>
      <c r="PN1" s="27" t="s">
        <v>516</v>
      </c>
      <c r="PO1" s="27" t="s">
        <v>517</v>
      </c>
      <c r="PP1" s="27" t="s">
        <v>518</v>
      </c>
      <c r="PQ1" s="27" t="s">
        <v>519</v>
      </c>
      <c r="PR1" s="27" t="s">
        <v>520</v>
      </c>
      <c r="PS1" s="27" t="s">
        <v>521</v>
      </c>
      <c r="PT1" s="27" t="s">
        <v>522</v>
      </c>
      <c r="PU1" s="33" t="s">
        <v>523</v>
      </c>
      <c r="PV1" s="33" t="s">
        <v>524</v>
      </c>
      <c r="PW1" s="27" t="s">
        <v>525</v>
      </c>
      <c r="PX1" s="27" t="s">
        <v>526</v>
      </c>
      <c r="PY1" s="27" t="s">
        <v>527</v>
      </c>
      <c r="PZ1" s="27" t="s">
        <v>528</v>
      </c>
      <c r="QA1" s="27" t="s">
        <v>529</v>
      </c>
      <c r="QB1" s="27" t="s">
        <v>530</v>
      </c>
      <c r="QC1" s="27" t="s">
        <v>531</v>
      </c>
      <c r="QD1" s="27" t="s">
        <v>532</v>
      </c>
      <c r="QE1" s="27" t="s">
        <v>533</v>
      </c>
      <c r="QF1" s="27" t="s">
        <v>534</v>
      </c>
      <c r="QG1" s="27" t="s">
        <v>535</v>
      </c>
      <c r="QH1" s="27" t="s">
        <v>536</v>
      </c>
      <c r="QI1" s="27" t="s">
        <v>537</v>
      </c>
      <c r="QJ1" s="27" t="s">
        <v>538</v>
      </c>
      <c r="QK1" s="27" t="s">
        <v>539</v>
      </c>
      <c r="QL1" s="27" t="s">
        <v>540</v>
      </c>
      <c r="QM1" s="27" t="s">
        <v>541</v>
      </c>
      <c r="QN1" s="27" t="s">
        <v>542</v>
      </c>
      <c r="QO1" s="27" t="s">
        <v>543</v>
      </c>
      <c r="QP1" s="27" t="s">
        <v>544</v>
      </c>
      <c r="QQ1" s="27" t="s">
        <v>545</v>
      </c>
      <c r="QR1" s="27" t="s">
        <v>546</v>
      </c>
      <c r="QS1" s="27" t="s">
        <v>547</v>
      </c>
      <c r="QT1" s="27" t="s">
        <v>548</v>
      </c>
      <c r="QU1" s="27" t="s">
        <v>549</v>
      </c>
      <c r="QV1" s="27" t="s">
        <v>550</v>
      </c>
      <c r="QW1" s="27" t="s">
        <v>551</v>
      </c>
      <c r="QX1" s="27" t="s">
        <v>552</v>
      </c>
      <c r="QY1" s="27" t="s">
        <v>553</v>
      </c>
      <c r="QZ1" s="27" t="s">
        <v>554</v>
      </c>
      <c r="RA1" s="27" t="s">
        <v>555</v>
      </c>
      <c r="RB1" s="27" t="s">
        <v>556</v>
      </c>
      <c r="RC1" s="27" t="s">
        <v>557</v>
      </c>
      <c r="RD1" s="27" t="s">
        <v>558</v>
      </c>
      <c r="RE1" s="27" t="s">
        <v>559</v>
      </c>
      <c r="RF1" s="27" t="s">
        <v>560</v>
      </c>
      <c r="RG1" s="27" t="s">
        <v>561</v>
      </c>
      <c r="RH1" s="27" t="s">
        <v>562</v>
      </c>
      <c r="RI1" s="27" t="s">
        <v>563</v>
      </c>
      <c r="RJ1" s="27" t="s">
        <v>564</v>
      </c>
      <c r="RK1" s="27" t="s">
        <v>565</v>
      </c>
      <c r="RL1" s="27" t="s">
        <v>566</v>
      </c>
      <c r="RM1" s="27" t="s">
        <v>567</v>
      </c>
      <c r="RN1" s="27" t="s">
        <v>568</v>
      </c>
      <c r="RO1" s="27" t="s">
        <v>569</v>
      </c>
      <c r="RP1" s="27" t="s">
        <v>570</v>
      </c>
      <c r="RQ1" s="27" t="s">
        <v>571</v>
      </c>
      <c r="RR1" s="27" t="s">
        <v>572</v>
      </c>
      <c r="RS1" s="27" t="s">
        <v>573</v>
      </c>
      <c r="RT1" s="27" t="s">
        <v>574</v>
      </c>
      <c r="RU1" s="27" t="s">
        <v>575</v>
      </c>
      <c r="RV1" s="27" t="s">
        <v>576</v>
      </c>
      <c r="RW1" s="27" t="s">
        <v>577</v>
      </c>
      <c r="RX1" s="27" t="s">
        <v>578</v>
      </c>
      <c r="RY1" s="27" t="s">
        <v>579</v>
      </c>
      <c r="RZ1" s="27" t="s">
        <v>580</v>
      </c>
      <c r="SA1" s="27" t="s">
        <v>581</v>
      </c>
      <c r="SB1" s="27" t="s">
        <v>582</v>
      </c>
      <c r="SC1" s="27" t="s">
        <v>583</v>
      </c>
      <c r="SD1" s="27" t="s">
        <v>584</v>
      </c>
      <c r="SE1" s="27" t="s">
        <v>585</v>
      </c>
      <c r="SF1" s="27" t="s">
        <v>586</v>
      </c>
      <c r="SG1" s="27" t="s">
        <v>587</v>
      </c>
      <c r="SH1" s="27" t="s">
        <v>588</v>
      </c>
      <c r="SI1" s="27" t="s">
        <v>589</v>
      </c>
      <c r="SJ1" s="27" t="s">
        <v>590</v>
      </c>
      <c r="SK1" s="27" t="s">
        <v>591</v>
      </c>
      <c r="SL1" s="27" t="s">
        <v>592</v>
      </c>
      <c r="SM1" s="27" t="s">
        <v>593</v>
      </c>
      <c r="SN1" s="27" t="s">
        <v>594</v>
      </c>
      <c r="SO1" s="27" t="s">
        <v>595</v>
      </c>
      <c r="SP1" s="27" t="s">
        <v>596</v>
      </c>
      <c r="SQ1" s="27" t="s">
        <v>597</v>
      </c>
      <c r="SR1" s="27" t="s">
        <v>598</v>
      </c>
      <c r="SS1" s="27" t="s">
        <v>599</v>
      </c>
      <c r="ST1" s="27" t="s">
        <v>600</v>
      </c>
      <c r="SU1" s="27" t="s">
        <v>601</v>
      </c>
      <c r="SV1" s="27" t="s">
        <v>602</v>
      </c>
      <c r="SW1" s="27" t="s">
        <v>603</v>
      </c>
      <c r="SX1" s="27" t="s">
        <v>604</v>
      </c>
      <c r="SY1" s="27" t="s">
        <v>605</v>
      </c>
      <c r="SZ1" s="27" t="s">
        <v>606</v>
      </c>
      <c r="TA1" s="27" t="s">
        <v>607</v>
      </c>
      <c r="TB1" s="27" t="s">
        <v>608</v>
      </c>
      <c r="TC1" s="27" t="s">
        <v>609</v>
      </c>
      <c r="TD1" s="27" t="s">
        <v>610</v>
      </c>
      <c r="TE1" s="27" t="s">
        <v>611</v>
      </c>
      <c r="TF1" s="27" t="s">
        <v>612</v>
      </c>
      <c r="TG1" s="27" t="s">
        <v>613</v>
      </c>
      <c r="TH1" s="27" t="s">
        <v>614</v>
      </c>
      <c r="TI1" s="27" t="s">
        <v>615</v>
      </c>
      <c r="TJ1" s="27" t="s">
        <v>616</v>
      </c>
      <c r="TK1" s="27" t="s">
        <v>617</v>
      </c>
      <c r="TL1" s="27" t="s">
        <v>618</v>
      </c>
      <c r="TM1" s="27" t="s">
        <v>619</v>
      </c>
      <c r="TN1" s="27" t="s">
        <v>620</v>
      </c>
      <c r="TO1" s="27" t="s">
        <v>621</v>
      </c>
      <c r="TP1" s="27" t="s">
        <v>622</v>
      </c>
      <c r="TQ1" s="27" t="s">
        <v>623</v>
      </c>
      <c r="TR1" s="27" t="s">
        <v>624</v>
      </c>
      <c r="TS1" s="27" t="s">
        <v>625</v>
      </c>
      <c r="TT1" s="27" t="s">
        <v>626</v>
      </c>
      <c r="TU1" s="27" t="s">
        <v>627</v>
      </c>
      <c r="TV1" s="27" t="s">
        <v>628</v>
      </c>
      <c r="TW1" s="27" t="s">
        <v>629</v>
      </c>
      <c r="TX1" s="27" t="s">
        <v>630</v>
      </c>
      <c r="TY1" s="27" t="s">
        <v>631</v>
      </c>
      <c r="TZ1" s="27" t="s">
        <v>632</v>
      </c>
      <c r="UA1" s="27" t="s">
        <v>633</v>
      </c>
      <c r="UB1" s="27" t="s">
        <v>634</v>
      </c>
      <c r="UC1" s="27" t="s">
        <v>635</v>
      </c>
      <c r="UD1" s="27" t="s">
        <v>636</v>
      </c>
      <c r="UE1" s="27" t="s">
        <v>637</v>
      </c>
      <c r="UF1" s="27" t="s">
        <v>638</v>
      </c>
      <c r="UG1" s="27" t="s">
        <v>640</v>
      </c>
      <c r="UH1" s="27" t="s">
        <v>641</v>
      </c>
      <c r="UI1" s="27" t="s">
        <v>642</v>
      </c>
      <c r="UJ1" s="27" t="s">
        <v>643</v>
      </c>
      <c r="UK1" s="27" t="s">
        <v>652</v>
      </c>
      <c r="UL1" s="27" t="s">
        <v>653</v>
      </c>
      <c r="UM1" s="27" t="s">
        <v>654</v>
      </c>
      <c r="UN1" s="27" t="s">
        <v>676</v>
      </c>
      <c r="UO1" s="27" t="s">
        <v>655</v>
      </c>
      <c r="UP1" s="27" t="s">
        <v>656</v>
      </c>
      <c r="UQ1" s="27" t="s">
        <v>657</v>
      </c>
      <c r="UR1" s="27" t="s">
        <v>651</v>
      </c>
      <c r="US1" s="27" t="s">
        <v>650</v>
      </c>
      <c r="UT1" s="27" t="s">
        <v>658</v>
      </c>
      <c r="UU1" s="27" t="s">
        <v>659</v>
      </c>
      <c r="UV1" s="27" t="s">
        <v>660</v>
      </c>
      <c r="UW1" s="27" t="s">
        <v>661</v>
      </c>
      <c r="UX1" s="27" t="s">
        <v>662</v>
      </c>
      <c r="UY1" s="27" t="s">
        <v>663</v>
      </c>
      <c r="UZ1" s="27" t="s">
        <v>664</v>
      </c>
      <c r="VA1" s="27" t="s">
        <v>667</v>
      </c>
      <c r="VB1" s="27" t="s">
        <v>665</v>
      </c>
      <c r="VC1" s="27" t="s">
        <v>666</v>
      </c>
      <c r="VE1" s="27" t="s">
        <v>669</v>
      </c>
      <c r="VF1" s="27" t="s">
        <v>668</v>
      </c>
      <c r="VG1" s="27" t="s">
        <v>670</v>
      </c>
      <c r="VH1" s="27" t="s">
        <v>671</v>
      </c>
      <c r="VI1" s="27" t="s">
        <v>672</v>
      </c>
      <c r="VJ1" s="27" t="s">
        <v>673</v>
      </c>
      <c r="VK1" s="27" t="s">
        <v>675</v>
      </c>
      <c r="VL1" s="27" t="s">
        <v>674</v>
      </c>
      <c r="VM1" s="34"/>
      <c r="VN1" s="44" t="s">
        <v>1376</v>
      </c>
      <c r="VO1" s="44" t="s">
        <v>1030</v>
      </c>
      <c r="VP1" s="44" t="s">
        <v>1031</v>
      </c>
      <c r="VQ1" s="44" t="s">
        <v>1032</v>
      </c>
      <c r="VR1" s="44" t="s">
        <v>1033</v>
      </c>
      <c r="VS1" s="44" t="s">
        <v>1034</v>
      </c>
      <c r="VT1" s="44" t="s">
        <v>1035</v>
      </c>
      <c r="VU1" s="44" t="s">
        <v>1036</v>
      </c>
      <c r="VV1" s="44" t="s">
        <v>1037</v>
      </c>
      <c r="VW1" s="44" t="s">
        <v>1038</v>
      </c>
      <c r="VX1" s="44" t="s">
        <v>1039</v>
      </c>
      <c r="VY1" s="44" t="s">
        <v>1040</v>
      </c>
      <c r="VZ1" s="44" t="s">
        <v>1041</v>
      </c>
      <c r="WA1" s="44" t="s">
        <v>1042</v>
      </c>
      <c r="WB1" s="45" t="s">
        <v>1043</v>
      </c>
      <c r="WC1" s="45" t="s">
        <v>1044</v>
      </c>
      <c r="WD1" s="45" t="s">
        <v>1045</v>
      </c>
      <c r="WE1" s="45" t="s">
        <v>1046</v>
      </c>
      <c r="WF1" s="45" t="s">
        <v>1047</v>
      </c>
      <c r="WG1" s="45" t="s">
        <v>1048</v>
      </c>
      <c r="WH1" s="45" t="s">
        <v>1049</v>
      </c>
      <c r="WI1" s="45" t="s">
        <v>1050</v>
      </c>
      <c r="WJ1" s="45" t="s">
        <v>1051</v>
      </c>
      <c r="WK1" s="45" t="s">
        <v>1052</v>
      </c>
      <c r="WL1" s="45" t="s">
        <v>1053</v>
      </c>
      <c r="WM1" s="46" t="s">
        <v>1054</v>
      </c>
      <c r="WN1" s="46" t="s">
        <v>1055</v>
      </c>
      <c r="WO1" s="46" t="s">
        <v>1056</v>
      </c>
      <c r="WP1" s="46" t="s">
        <v>1057</v>
      </c>
      <c r="WQ1" s="46" t="s">
        <v>1058</v>
      </c>
      <c r="WR1" s="46" t="s">
        <v>1059</v>
      </c>
      <c r="WS1" s="46" t="s">
        <v>1060</v>
      </c>
      <c r="WT1" s="46" t="s">
        <v>1061</v>
      </c>
      <c r="WU1" s="46" t="s">
        <v>1062</v>
      </c>
      <c r="WV1" s="46" t="s">
        <v>1063</v>
      </c>
      <c r="WW1" s="46" t="s">
        <v>1064</v>
      </c>
      <c r="WX1" s="47" t="s">
        <v>1065</v>
      </c>
      <c r="WY1" s="47" t="s">
        <v>1066</v>
      </c>
      <c r="WZ1" s="47" t="s">
        <v>1067</v>
      </c>
      <c r="XA1" s="47" t="s">
        <v>1068</v>
      </c>
      <c r="XB1" s="47" t="s">
        <v>1069</v>
      </c>
      <c r="XC1" s="47" t="s">
        <v>1070</v>
      </c>
      <c r="XD1" s="47" t="s">
        <v>1071</v>
      </c>
      <c r="XE1" s="47" t="s">
        <v>1072</v>
      </c>
      <c r="XF1" s="47" t="s">
        <v>1073</v>
      </c>
      <c r="XG1" s="47" t="s">
        <v>1074</v>
      </c>
      <c r="XH1" s="47" t="s">
        <v>1075</v>
      </c>
      <c r="XI1" s="48" t="s">
        <v>1076</v>
      </c>
      <c r="XJ1" s="48" t="s">
        <v>1077</v>
      </c>
      <c r="XK1" s="48" t="s">
        <v>1078</v>
      </c>
      <c r="XL1" s="48" t="s">
        <v>1079</v>
      </c>
      <c r="XM1" s="48" t="s">
        <v>1080</v>
      </c>
      <c r="XN1" s="48" t="s">
        <v>1081</v>
      </c>
      <c r="XO1" s="48" t="s">
        <v>1082</v>
      </c>
      <c r="XP1" s="48" t="s">
        <v>1083</v>
      </c>
      <c r="XQ1" s="48" t="s">
        <v>1084</v>
      </c>
      <c r="XR1" s="48" t="s">
        <v>1085</v>
      </c>
      <c r="XS1" s="48" t="s">
        <v>1086</v>
      </c>
      <c r="XT1" s="44" t="s">
        <v>1087</v>
      </c>
      <c r="XU1" s="44" t="s">
        <v>1088</v>
      </c>
      <c r="XV1" s="44" t="s">
        <v>1089</v>
      </c>
      <c r="XW1" s="49" t="s">
        <v>1090</v>
      </c>
      <c r="XX1" s="49" t="s">
        <v>1091</v>
      </c>
      <c r="XY1" s="49" t="s">
        <v>1092</v>
      </c>
      <c r="XZ1" s="50" t="s">
        <v>1093</v>
      </c>
      <c r="YA1" s="50" t="s">
        <v>1094</v>
      </c>
      <c r="YB1" s="50" t="s">
        <v>1095</v>
      </c>
    </row>
    <row r="2" spans="1:652" x14ac:dyDescent="0.2">
      <c r="A2" s="11">
        <v>1</v>
      </c>
      <c r="B2" s="19" t="s">
        <v>916</v>
      </c>
      <c r="C2" s="3">
        <v>1</v>
      </c>
      <c r="D2" s="3" t="str">
        <f t="shared" ref="D2:D65" si="0">IF(C2=0,"2","1")</f>
        <v>1</v>
      </c>
      <c r="E2" s="4">
        <v>40102</v>
      </c>
      <c r="F2" s="4">
        <v>43189</v>
      </c>
      <c r="G2" s="5">
        <v>8.45290251916758</v>
      </c>
      <c r="H2" s="22" t="s">
        <v>445</v>
      </c>
      <c r="I2" s="3">
        <v>2</v>
      </c>
      <c r="J2" s="3">
        <v>3</v>
      </c>
      <c r="K2" s="3">
        <v>1</v>
      </c>
      <c r="L2" s="3">
        <v>2</v>
      </c>
      <c r="M2" s="12">
        <v>45</v>
      </c>
      <c r="N2" s="6">
        <v>106</v>
      </c>
      <c r="O2" s="6">
        <v>142.5</v>
      </c>
      <c r="P2" s="9">
        <v>4.6751968503937009</v>
      </c>
      <c r="Q2" s="9">
        <v>53.360999999999997</v>
      </c>
      <c r="R2" s="9">
        <v>24.2</v>
      </c>
      <c r="S2" s="9">
        <v>19.2</v>
      </c>
      <c r="T2" s="3">
        <v>2</v>
      </c>
      <c r="U2" s="9">
        <v>24.2</v>
      </c>
      <c r="V2" s="3">
        <v>2</v>
      </c>
      <c r="W2" s="9">
        <v>20</v>
      </c>
      <c r="X2" s="9">
        <v>17.2</v>
      </c>
      <c r="Y2" s="9">
        <v>17.7</v>
      </c>
      <c r="Z2" s="9">
        <v>16.7</v>
      </c>
      <c r="AA2" s="9">
        <v>16.8</v>
      </c>
      <c r="AB2" s="9">
        <v>16.2</v>
      </c>
      <c r="AC2" s="5">
        <f t="shared" ref="AC2:AC65" si="1">MAX(W2:Y2)</f>
        <v>20</v>
      </c>
      <c r="AD2" s="5">
        <f t="shared" ref="AD2:AD65" si="2">MAX(Z2:AB2)</f>
        <v>16.8</v>
      </c>
      <c r="AE2" s="5">
        <f t="shared" ref="AE2:AE65" si="3">SUM(AC2:AD2)</f>
        <v>36.799999999999997</v>
      </c>
      <c r="AF2" s="5">
        <f t="shared" ref="AF2:AF65" si="4">AVERAGE(AC2:AD2)</f>
        <v>18.399999999999999</v>
      </c>
      <c r="AG2" s="5">
        <f t="shared" ref="AG2:AG65" si="5">AF2*2.205</f>
        <v>40.571999999999996</v>
      </c>
      <c r="AH2" s="5">
        <f t="shared" ref="AH2:AH65" si="6">AE2*2.205</f>
        <v>81.143999999999991</v>
      </c>
      <c r="AI2" s="1">
        <v>3</v>
      </c>
      <c r="AJ2" s="3">
        <v>6</v>
      </c>
      <c r="AK2" s="7" t="e">
        <v>#NULL!</v>
      </c>
      <c r="AL2" s="7" t="e">
        <v>#NULL!</v>
      </c>
      <c r="AS2" s="5" t="e">
        <f t="shared" ref="AS2:AS65" si="7">AVERAGE(AN2:AR2)</f>
        <v>#DIV/0!</v>
      </c>
      <c r="AT2" s="9">
        <v>14.2</v>
      </c>
      <c r="AU2" s="9">
        <v>14.53</v>
      </c>
      <c r="AV2" s="9">
        <v>0.18</v>
      </c>
      <c r="AW2" s="3">
        <v>57</v>
      </c>
      <c r="AX2" s="3">
        <v>17</v>
      </c>
      <c r="AY2" s="3">
        <v>13</v>
      </c>
      <c r="AZ2" s="5">
        <v>30</v>
      </c>
      <c r="BA2" s="9">
        <v>-1.17</v>
      </c>
      <c r="BB2" s="3">
        <v>12</v>
      </c>
      <c r="BD2" s="11">
        <v>67</v>
      </c>
      <c r="BE2" s="3">
        <v>19</v>
      </c>
      <c r="BF2" s="3">
        <v>20</v>
      </c>
      <c r="BG2" s="9">
        <v>0.7</v>
      </c>
      <c r="BH2" s="5">
        <v>76</v>
      </c>
      <c r="BI2" s="9">
        <v>39</v>
      </c>
      <c r="BJ2" s="3">
        <v>105</v>
      </c>
      <c r="BK2" s="3">
        <v>8</v>
      </c>
      <c r="BL2" s="3">
        <v>3</v>
      </c>
      <c r="BM2" s="3">
        <v>3</v>
      </c>
      <c r="BN2" s="3">
        <v>3</v>
      </c>
      <c r="BO2" s="3">
        <v>2</v>
      </c>
      <c r="BP2" s="3">
        <v>1</v>
      </c>
      <c r="BQ2" s="3">
        <v>1</v>
      </c>
      <c r="BR2" s="3">
        <v>3</v>
      </c>
      <c r="BS2" s="3">
        <v>1</v>
      </c>
      <c r="BT2" s="11">
        <v>25</v>
      </c>
      <c r="BU2" s="11">
        <v>82</v>
      </c>
      <c r="BV2" s="12">
        <f t="shared" ref="BV2:BV14" si="8">SUM(BD2,BJ2,BU2)</f>
        <v>254</v>
      </c>
      <c r="BW2" s="13">
        <f t="shared" ref="BW2:BW14" si="9">BV2*(4/3)</f>
        <v>338.66666666666663</v>
      </c>
      <c r="BX2" s="14">
        <v>80</v>
      </c>
      <c r="BY2" s="14">
        <v>4</v>
      </c>
      <c r="BZ2" s="3">
        <v>26</v>
      </c>
      <c r="CA2" s="3">
        <v>21</v>
      </c>
      <c r="CB2" s="3">
        <v>24</v>
      </c>
      <c r="CC2" s="9">
        <v>11.62304</v>
      </c>
      <c r="CD2" s="9">
        <v>9.3878400000000006</v>
      </c>
      <c r="CE2" s="9">
        <v>10.728960000000001</v>
      </c>
      <c r="CF2" s="9">
        <v>1.25</v>
      </c>
      <c r="CG2" s="5">
        <v>89</v>
      </c>
      <c r="CH2" s="3">
        <v>25</v>
      </c>
      <c r="CI2" s="3">
        <v>24</v>
      </c>
      <c r="CJ2" s="3">
        <v>27</v>
      </c>
      <c r="CK2" s="9">
        <v>11.176</v>
      </c>
      <c r="CL2" s="9">
        <v>10.728960000000001</v>
      </c>
      <c r="CM2" s="9">
        <v>12.070079999999999</v>
      </c>
      <c r="CN2" s="9">
        <v>1.17</v>
      </c>
      <c r="CO2" s="5">
        <v>88</v>
      </c>
      <c r="CP2" s="3">
        <v>86</v>
      </c>
      <c r="CQ2" s="3">
        <v>86</v>
      </c>
      <c r="CR2" s="3">
        <v>96</v>
      </c>
      <c r="CS2" s="9">
        <v>-0.78</v>
      </c>
      <c r="CT2" s="3">
        <v>22</v>
      </c>
      <c r="CU2" s="3">
        <v>4</v>
      </c>
      <c r="CV2" s="3">
        <v>4</v>
      </c>
      <c r="CY2" s="3">
        <v>5</v>
      </c>
      <c r="CZ2" s="3">
        <v>5</v>
      </c>
      <c r="DA2" s="3">
        <v>4</v>
      </c>
      <c r="DB2" s="3">
        <v>4</v>
      </c>
      <c r="DC2" s="3">
        <v>3</v>
      </c>
      <c r="DD2" s="3">
        <v>2</v>
      </c>
      <c r="DE2" s="3">
        <v>3</v>
      </c>
      <c r="DF2" s="3">
        <v>3</v>
      </c>
      <c r="DG2" s="3">
        <v>3</v>
      </c>
      <c r="DH2" s="3">
        <v>3</v>
      </c>
      <c r="DI2" s="3">
        <v>8</v>
      </c>
      <c r="DJ2" s="3">
        <v>10</v>
      </c>
      <c r="DK2" s="3">
        <v>8</v>
      </c>
      <c r="DL2" s="3">
        <v>5</v>
      </c>
      <c r="DM2" s="3">
        <v>6</v>
      </c>
      <c r="DN2" s="3">
        <v>6</v>
      </c>
      <c r="DO2" s="3">
        <v>26</v>
      </c>
      <c r="DP2" s="3">
        <v>17</v>
      </c>
      <c r="DQ2" s="3">
        <v>1</v>
      </c>
      <c r="DR2" s="3">
        <v>0</v>
      </c>
      <c r="DS2" s="3">
        <v>1</v>
      </c>
      <c r="DT2" s="3">
        <v>1</v>
      </c>
      <c r="DU2" s="3">
        <v>1</v>
      </c>
      <c r="DW2" s="5">
        <v>-0.47</v>
      </c>
      <c r="DY2" s="5">
        <v>-0.60000000000000009</v>
      </c>
      <c r="EA2" s="5">
        <v>2.42</v>
      </c>
      <c r="EC2" s="5">
        <v>1.3499999999999999</v>
      </c>
      <c r="EW2" s="3">
        <v>1</v>
      </c>
      <c r="FH2" s="3">
        <v>3</v>
      </c>
      <c r="FI2" s="3">
        <v>5</v>
      </c>
      <c r="FJ2" s="3">
        <v>1</v>
      </c>
      <c r="FK2" s="3">
        <v>2</v>
      </c>
      <c r="FL2" s="3">
        <v>4</v>
      </c>
      <c r="FM2" s="3">
        <v>2</v>
      </c>
      <c r="FN2" s="3">
        <v>1</v>
      </c>
      <c r="FO2" s="3">
        <v>1</v>
      </c>
      <c r="FP2" s="3">
        <v>4</v>
      </c>
      <c r="FQ2" s="3">
        <v>5</v>
      </c>
      <c r="FR2" s="3">
        <v>4</v>
      </c>
      <c r="FS2" s="3">
        <v>1</v>
      </c>
      <c r="FT2" s="3">
        <f t="shared" ref="FT2:FT14" si="10">AVERAGE(FH2,FL2,FP2,FI2,FM2,FQ2)</f>
        <v>3.8333333333333335</v>
      </c>
      <c r="FU2" s="3">
        <f t="shared" ref="FU2:FU14" si="11">AVERAGE(FJ2,FN2,FR2,FK2,FO2,FS2)</f>
        <v>1.6666666666666667</v>
      </c>
      <c r="PA2" s="3">
        <v>1</v>
      </c>
      <c r="PB2" s="3">
        <v>2</v>
      </c>
      <c r="PC2" s="3">
        <v>4</v>
      </c>
      <c r="PD2" s="3">
        <v>4</v>
      </c>
      <c r="PE2" s="3">
        <v>3</v>
      </c>
      <c r="PF2" s="3">
        <v>4</v>
      </c>
      <c r="PG2" s="3">
        <v>3</v>
      </c>
      <c r="PH2" s="3">
        <f t="shared" ref="PH2:PH14" si="12">AVERAGE(PB2:PG2)</f>
        <v>3.3333333333333335</v>
      </c>
      <c r="PI2" s="3">
        <v>3</v>
      </c>
      <c r="PJ2" s="3">
        <v>3</v>
      </c>
      <c r="PK2" s="3">
        <v>4</v>
      </c>
      <c r="PL2" s="3">
        <v>4</v>
      </c>
      <c r="PM2" s="3">
        <v>3</v>
      </c>
      <c r="PN2" s="3">
        <v>4</v>
      </c>
      <c r="PO2" s="3">
        <v>3</v>
      </c>
      <c r="PP2" s="3">
        <v>4</v>
      </c>
      <c r="PQ2" s="3">
        <v>2</v>
      </c>
      <c r="PR2" s="3">
        <v>3</v>
      </c>
      <c r="PS2" s="3">
        <v>4</v>
      </c>
      <c r="PT2" s="3">
        <v>4</v>
      </c>
      <c r="PU2" s="3">
        <f t="shared" ref="PU2:PU14" si="13">AVERAGE(PI2,PK2,PM2,PO2,PQ2,PS2,)</f>
        <v>2.7142857142857144</v>
      </c>
      <c r="PV2" s="3">
        <f t="shared" ref="PV2:PV14" si="14">AVERAGE(PJ2,PL2,PN2,PP2,PR2,PT2)</f>
        <v>3.6666666666666665</v>
      </c>
      <c r="PW2" s="3">
        <f t="shared" ref="PW2:PW14" si="15">AVERAGE(PI2:PT2)</f>
        <v>3.4166666666666665</v>
      </c>
      <c r="PX2" s="3">
        <v>5</v>
      </c>
      <c r="PY2" s="3">
        <v>10</v>
      </c>
      <c r="PZ2" s="3">
        <v>10</v>
      </c>
      <c r="QA2" s="3">
        <v>4</v>
      </c>
      <c r="QB2" s="3">
        <v>10</v>
      </c>
      <c r="QC2" s="3">
        <v>10</v>
      </c>
      <c r="QD2" s="3">
        <v>5</v>
      </c>
      <c r="QE2" s="3">
        <v>5</v>
      </c>
      <c r="QF2" s="3">
        <v>10</v>
      </c>
      <c r="QG2" s="3">
        <v>10</v>
      </c>
      <c r="QH2" s="3">
        <v>5</v>
      </c>
      <c r="QI2" s="3">
        <v>10</v>
      </c>
      <c r="QJ2" s="3">
        <v>5</v>
      </c>
      <c r="QK2" s="3">
        <v>10</v>
      </c>
      <c r="QL2" s="3">
        <v>10</v>
      </c>
      <c r="QM2" s="3">
        <f t="shared" ref="QM2:QM14" si="16">SUM(PX2,PY2,PZ2,QA2,QB2,QC2,QD2,QJ2,QK2,QL2)</f>
        <v>79</v>
      </c>
      <c r="QN2" s="3">
        <f t="shared" ref="QN2:QN14" si="17">AVERAGE(PX2,PY2,PZ2,QA2,QB2,QC2,QD2,QJ2,QK2,QL2)</f>
        <v>7.9</v>
      </c>
      <c r="QO2" s="3">
        <f t="shared" ref="QO2:QO14" si="18">SUM(QE2:QI2)</f>
        <v>40</v>
      </c>
      <c r="QP2" s="3">
        <f t="shared" ref="QP2:QP14" si="19">AVERAGE(QE2:QI2)</f>
        <v>8</v>
      </c>
      <c r="QQ2" s="3">
        <f t="shared" ref="QQ2:QQ14" si="20">SUM(PX2:QL2)</f>
        <v>119</v>
      </c>
      <c r="QR2" s="3">
        <f t="shared" ref="QR2:QR14" si="21">AVERAGE(PX2:QL2)</f>
        <v>7.9333333333333336</v>
      </c>
      <c r="QS2" s="4">
        <v>43203</v>
      </c>
      <c r="QT2" s="3">
        <v>4</v>
      </c>
      <c r="QU2" s="3">
        <v>5</v>
      </c>
      <c r="QV2" s="3">
        <v>1</v>
      </c>
      <c r="QW2" s="3">
        <v>1</v>
      </c>
      <c r="QX2" s="3">
        <v>4</v>
      </c>
      <c r="QY2" s="3">
        <v>4</v>
      </c>
      <c r="QZ2" s="3">
        <v>1</v>
      </c>
      <c r="RA2" s="3">
        <v>1</v>
      </c>
      <c r="RB2" s="3">
        <v>5</v>
      </c>
      <c r="RC2" s="3">
        <v>5</v>
      </c>
      <c r="RD2" s="3">
        <v>4</v>
      </c>
      <c r="RE2" s="3">
        <v>1</v>
      </c>
      <c r="RF2" s="3">
        <f t="shared" ref="RF2:RF14" si="22">AVERAGE(QT2,QX2,RB2,QU2,QY2,RC2)</f>
        <v>4.5</v>
      </c>
      <c r="RG2" s="3">
        <f t="shared" ref="RG2:RG14" si="23">AVERAGE(QV2,QZ2,RD2,QW2,RA2,RE2)</f>
        <v>1.5</v>
      </c>
      <c r="RH2" s="3">
        <v>3</v>
      </c>
      <c r="RI2" s="3">
        <v>4</v>
      </c>
      <c r="RJ2" s="3">
        <v>2</v>
      </c>
      <c r="RK2" s="3">
        <v>4</v>
      </c>
      <c r="RL2" s="3">
        <v>3</v>
      </c>
      <c r="RM2" s="3">
        <v>3</v>
      </c>
      <c r="RN2" s="3">
        <v>3</v>
      </c>
      <c r="RO2" s="3">
        <v>4</v>
      </c>
      <c r="RP2" s="3">
        <v>2</v>
      </c>
      <c r="RQ2" s="3">
        <v>3</v>
      </c>
      <c r="RR2" s="3">
        <v>3</v>
      </c>
      <c r="RS2" s="3">
        <v>4</v>
      </c>
      <c r="RT2" s="3">
        <f t="shared" ref="RT2:RT9" si="24">SUM(RI2,RK2,RM2,RO2,RQ2,RS2)</f>
        <v>22</v>
      </c>
      <c r="RU2" s="3">
        <f t="shared" ref="RU2:RU14" si="25">AVERAGE(RI2,RK2,RM2,RO2,RQ2,RS2)</f>
        <v>3.6666666666666665</v>
      </c>
      <c r="RV2" s="3">
        <f t="shared" ref="RV2:RV14" si="26">SUM(RH2,RJ2,RL2,RN2,RP2,RR2)</f>
        <v>16</v>
      </c>
      <c r="RW2" s="3">
        <f t="shared" ref="RW2:RW14" si="27">AVERAGE(RH2,RJ2,RL2,RN2,RP2,RR2)</f>
        <v>2.6666666666666665</v>
      </c>
      <c r="RX2" s="3">
        <f t="shared" ref="RX2:RX14" si="28">AVERAGE(RH2:RS2)</f>
        <v>3.1666666666666665</v>
      </c>
      <c r="RY2" s="3">
        <v>7</v>
      </c>
      <c r="RZ2" s="3">
        <v>10</v>
      </c>
      <c r="SA2" s="3">
        <v>10</v>
      </c>
      <c r="SB2" s="3">
        <v>7</v>
      </c>
      <c r="SC2" s="3">
        <v>10</v>
      </c>
      <c r="SD2" s="3">
        <v>10</v>
      </c>
      <c r="SE2" s="3">
        <v>5</v>
      </c>
      <c r="SF2" s="3">
        <v>10</v>
      </c>
      <c r="SG2" s="3">
        <v>10</v>
      </c>
      <c r="SH2" s="3">
        <v>9</v>
      </c>
      <c r="SI2" s="3">
        <v>5</v>
      </c>
      <c r="SJ2" s="3">
        <v>9</v>
      </c>
      <c r="SK2" s="3">
        <v>5</v>
      </c>
      <c r="SL2" s="3">
        <v>7</v>
      </c>
      <c r="SM2" s="3">
        <f t="shared" ref="SM2:SM14" si="29">SUM(RY2,RZ2,SA2,SB2,SC2,SD2,SE2,SK2,SL2)</f>
        <v>71</v>
      </c>
      <c r="SN2" s="3">
        <f t="shared" ref="SN2:SN14" si="30">AVERAGE(RY2,RZ2,SA2,SB2,SC2,SD2,SE2,SK2,SL2)</f>
        <v>7.8888888888888893</v>
      </c>
      <c r="SO2" s="3">
        <f t="shared" ref="SO2:SO14" si="31">SUM(SF2:SJ2)</f>
        <v>43</v>
      </c>
      <c r="SP2" s="3">
        <f t="shared" ref="SP2:SP14" si="32">AVERAGE(SF2:SJ2)</f>
        <v>8.6</v>
      </c>
      <c r="SQ2" s="3">
        <f t="shared" ref="SQ2:SQ14" si="33">AVERAGE(RY2:SL2)</f>
        <v>8.1428571428571423</v>
      </c>
      <c r="SR2" s="3">
        <f t="shared" ref="SR2:SR9" si="34">SUM(RX2:SL2)</f>
        <v>117.16666666666666</v>
      </c>
      <c r="SS2" s="3">
        <v>10</v>
      </c>
      <c r="ST2" s="1" t="s">
        <v>367</v>
      </c>
      <c r="SU2" s="3">
        <v>5</v>
      </c>
      <c r="SV2" s="3">
        <v>10</v>
      </c>
      <c r="SW2" s="3">
        <v>10</v>
      </c>
      <c r="SX2" s="5">
        <v>4</v>
      </c>
      <c r="SY2" s="3">
        <v>10</v>
      </c>
      <c r="SZ2" s="3">
        <v>10</v>
      </c>
      <c r="TA2" s="3">
        <v>10</v>
      </c>
      <c r="TB2" s="3">
        <v>10</v>
      </c>
      <c r="TC2" s="3">
        <v>10</v>
      </c>
      <c r="TD2" s="3">
        <v>10</v>
      </c>
      <c r="TE2" s="3">
        <v>10</v>
      </c>
      <c r="TF2" s="3">
        <v>10</v>
      </c>
      <c r="TG2" s="3">
        <v>10</v>
      </c>
      <c r="TH2" s="3">
        <v>10</v>
      </c>
      <c r="TI2" s="3">
        <v>10</v>
      </c>
      <c r="TJ2" s="3">
        <f t="shared" ref="TJ2:TJ14" si="35">SUM(SU2,SV2,SW2,SX2,SY2,SZ2,TA2,TG2,TH2,TI2)</f>
        <v>89</v>
      </c>
      <c r="TK2" s="3">
        <f t="shared" ref="TK2:TK14" si="36">AVERAGE(SU2,SV2,SW2,SX2,SY2,SZ2,TA2,TG2,TH2,TI2)</f>
        <v>8.9</v>
      </c>
      <c r="TL2" s="3">
        <f t="shared" ref="TL2:TL14" si="37">SUM(TB2:TF2)</f>
        <v>50</v>
      </c>
      <c r="TM2" s="3">
        <f t="shared" ref="TM2:TM14" si="38">AVERAGE(TB2:TF2)</f>
        <v>10</v>
      </c>
      <c r="TN2" s="12">
        <f t="shared" ref="TN2:TN7" si="39">AVERAGE(SU2:TH2)</f>
        <v>9.2142857142857135</v>
      </c>
      <c r="TO2" s="15">
        <f t="shared" ref="TO2:TO14" si="40">SUM(SU2:TI2)</f>
        <v>139</v>
      </c>
      <c r="TP2" s="3">
        <v>3</v>
      </c>
      <c r="TQ2" s="3">
        <v>3</v>
      </c>
      <c r="TR2" s="3">
        <v>4</v>
      </c>
      <c r="TS2" s="3">
        <v>4</v>
      </c>
      <c r="TT2" s="3">
        <v>3</v>
      </c>
      <c r="TU2" s="3">
        <v>4</v>
      </c>
      <c r="TV2" s="3">
        <v>3</v>
      </c>
      <c r="TW2" s="3">
        <v>4</v>
      </c>
      <c r="TX2" s="3">
        <v>2</v>
      </c>
      <c r="TY2" s="3">
        <v>3</v>
      </c>
      <c r="TZ2" s="3">
        <v>4</v>
      </c>
      <c r="UA2" s="3">
        <v>4</v>
      </c>
      <c r="UB2" s="3">
        <f t="shared" ref="UB2:UB14" si="41">SUM(TQ2,TS2,TU2,TW2,TY2,UA2)</f>
        <v>22</v>
      </c>
      <c r="UC2" s="3">
        <f t="shared" ref="UC2:UC14" si="42">AVERAGE(TQ2,TS2,TU2,TW2,TY2,UA2)</f>
        <v>3.6666666666666665</v>
      </c>
      <c r="UD2" s="3">
        <f t="shared" ref="UD2:UD14" si="43">SUM(TP2,TR2,TT2,TV2,TX2,TZ2)</f>
        <v>19</v>
      </c>
      <c r="UE2" s="3">
        <f t="shared" ref="UE2:UE14" si="44">AVERAGE(TP2,TR2,TT2,TV2,TX2,TZ2)</f>
        <v>3.1666666666666665</v>
      </c>
      <c r="UF2" s="3">
        <f t="shared" ref="UF2:UF14" si="45">AVERAGE(TP2:UA2)</f>
        <v>3.4166666666666665</v>
      </c>
      <c r="VN2">
        <v>15</v>
      </c>
      <c r="VO2">
        <v>1</v>
      </c>
      <c r="VP2">
        <v>10</v>
      </c>
      <c r="VQ2">
        <v>10</v>
      </c>
      <c r="VR2">
        <v>18</v>
      </c>
      <c r="VS2">
        <v>301</v>
      </c>
      <c r="VT2">
        <v>16.7</v>
      </c>
      <c r="VU2">
        <v>27.4</v>
      </c>
      <c r="VV2">
        <v>17</v>
      </c>
      <c r="VW2">
        <v>303648.8</v>
      </c>
      <c r="VX2">
        <v>17861.7</v>
      </c>
      <c r="VY2">
        <v>290523.3</v>
      </c>
      <c r="VZ2">
        <v>0.3</v>
      </c>
      <c r="WA2">
        <v>27604.400000000001</v>
      </c>
      <c r="WB2" s="36">
        <v>3186.5</v>
      </c>
      <c r="WC2" s="36">
        <v>3091.5</v>
      </c>
      <c r="WD2" s="36">
        <v>346.5</v>
      </c>
      <c r="WE2" s="36">
        <v>97.5</v>
      </c>
      <c r="WF2" s="40">
        <v>47.4</v>
      </c>
      <c r="WG2" s="36">
        <v>45.99</v>
      </c>
      <c r="WH2" s="36">
        <v>5.15</v>
      </c>
      <c r="WI2" s="36">
        <v>1.45</v>
      </c>
      <c r="WJ2" s="36">
        <v>444</v>
      </c>
      <c r="WK2" s="36">
        <v>6.61</v>
      </c>
      <c r="WL2" s="36">
        <v>49.332999999999998</v>
      </c>
      <c r="WM2" s="37">
        <v>3575.75</v>
      </c>
      <c r="WN2" s="37">
        <v>3649.75</v>
      </c>
      <c r="WO2" s="37">
        <v>443.5</v>
      </c>
      <c r="WP2" s="37">
        <v>127</v>
      </c>
      <c r="WQ2" s="37">
        <v>45.87</v>
      </c>
      <c r="WR2" s="37">
        <v>46.82</v>
      </c>
      <c r="WS2" s="37">
        <v>5.69</v>
      </c>
      <c r="WT2" s="37">
        <v>1.63</v>
      </c>
      <c r="WU2" s="37">
        <v>570.5</v>
      </c>
      <c r="WV2" s="37">
        <v>7.32</v>
      </c>
      <c r="WW2" s="37">
        <v>51.863999999999997</v>
      </c>
      <c r="WX2" s="38">
        <v>2967.25</v>
      </c>
      <c r="WY2" s="38">
        <v>2767.25</v>
      </c>
      <c r="WZ2" s="38">
        <v>314.25</v>
      </c>
      <c r="XA2" s="38">
        <v>89.25</v>
      </c>
      <c r="XB2" s="38">
        <v>48.34</v>
      </c>
      <c r="XC2" s="38">
        <v>45.08</v>
      </c>
      <c r="XD2" s="38">
        <v>5.12</v>
      </c>
      <c r="XE2" s="38">
        <v>1.45</v>
      </c>
      <c r="XF2" s="38">
        <v>403.5</v>
      </c>
      <c r="XG2" s="38">
        <v>6.57</v>
      </c>
      <c r="XH2" s="38">
        <v>50.438000000000002</v>
      </c>
      <c r="XI2" s="39">
        <v>2967.25</v>
      </c>
      <c r="XJ2" s="39">
        <v>2767.25</v>
      </c>
      <c r="XK2" s="39">
        <v>314.25</v>
      </c>
      <c r="XL2" s="39">
        <v>89.25</v>
      </c>
      <c r="XM2" s="39">
        <v>48.34</v>
      </c>
      <c r="XN2" s="39">
        <v>45.08</v>
      </c>
      <c r="XO2" s="39">
        <v>5.12</v>
      </c>
      <c r="XP2" s="39">
        <v>1.45</v>
      </c>
      <c r="XQ2" s="39">
        <v>403.5</v>
      </c>
      <c r="XR2" s="39">
        <v>6.57</v>
      </c>
      <c r="XS2" s="39">
        <v>50.438000000000002</v>
      </c>
      <c r="XT2" t="s">
        <v>1096</v>
      </c>
      <c r="XU2">
        <v>11</v>
      </c>
      <c r="XV2">
        <v>214</v>
      </c>
      <c r="XW2" s="37">
        <v>9</v>
      </c>
      <c r="XX2" s="37">
        <v>2</v>
      </c>
      <c r="XY2" s="37">
        <v>1</v>
      </c>
      <c r="XZ2" s="39">
        <v>8</v>
      </c>
      <c r="YA2" s="39">
        <v>0</v>
      </c>
      <c r="YB2" s="39">
        <v>2</v>
      </c>
    </row>
    <row r="3" spans="1:652" x14ac:dyDescent="0.2">
      <c r="A3" s="11">
        <v>2</v>
      </c>
      <c r="B3" s="19" t="s">
        <v>917</v>
      </c>
      <c r="C3" s="3">
        <v>1</v>
      </c>
      <c r="D3" s="3" t="str">
        <f t="shared" si="0"/>
        <v>1</v>
      </c>
      <c r="E3" s="4">
        <v>40291</v>
      </c>
      <c r="F3" s="4">
        <v>43189</v>
      </c>
      <c r="G3" s="5">
        <v>7.9348950410708854</v>
      </c>
      <c r="H3" s="22" t="s">
        <v>445</v>
      </c>
      <c r="I3" s="3">
        <v>2</v>
      </c>
      <c r="J3" s="3">
        <v>3</v>
      </c>
      <c r="K3" s="3">
        <v>1</v>
      </c>
      <c r="L3" s="3">
        <v>0</v>
      </c>
      <c r="M3" s="12">
        <v>45</v>
      </c>
      <c r="N3" s="6">
        <v>99</v>
      </c>
      <c r="O3" s="6">
        <v>127</v>
      </c>
      <c r="P3" s="9">
        <v>4.166666666666667</v>
      </c>
      <c r="Q3" s="9">
        <v>64.606499999999997</v>
      </c>
      <c r="R3" s="9">
        <v>29.3</v>
      </c>
      <c r="S3" s="9">
        <v>18.2</v>
      </c>
      <c r="T3" s="3">
        <v>2</v>
      </c>
      <c r="U3" s="9">
        <v>23.1</v>
      </c>
      <c r="V3" s="3">
        <v>2</v>
      </c>
      <c r="W3" s="9">
        <v>15.4</v>
      </c>
      <c r="X3" s="9">
        <v>13.7</v>
      </c>
      <c r="Y3" s="9">
        <v>12.7</v>
      </c>
      <c r="Z3" s="9">
        <v>12.4</v>
      </c>
      <c r="AA3" s="9">
        <v>14.7</v>
      </c>
      <c r="AB3" s="9">
        <v>13.9</v>
      </c>
      <c r="AC3" s="5">
        <f t="shared" si="1"/>
        <v>15.4</v>
      </c>
      <c r="AD3" s="5">
        <f t="shared" si="2"/>
        <v>14.7</v>
      </c>
      <c r="AE3" s="5">
        <f t="shared" si="3"/>
        <v>30.1</v>
      </c>
      <c r="AF3" s="5">
        <f t="shared" si="4"/>
        <v>15.05</v>
      </c>
      <c r="AG3" s="5">
        <f t="shared" si="5"/>
        <v>33.185250000000003</v>
      </c>
      <c r="AH3" s="5">
        <f t="shared" si="6"/>
        <v>66.370500000000007</v>
      </c>
      <c r="AI3" s="1">
        <v>3</v>
      </c>
      <c r="AJ3" s="3">
        <v>19</v>
      </c>
      <c r="AK3" s="7" t="e">
        <v>#NULL!</v>
      </c>
      <c r="AL3" s="7" t="e">
        <v>#NULL!</v>
      </c>
      <c r="AS3" s="5" t="e">
        <f t="shared" si="7"/>
        <v>#DIV/0!</v>
      </c>
      <c r="AT3" s="9">
        <v>16.5</v>
      </c>
      <c r="AU3" s="9">
        <v>16</v>
      </c>
      <c r="AV3" s="9">
        <v>-0.82</v>
      </c>
      <c r="AW3" s="3">
        <v>20</v>
      </c>
      <c r="AX3" s="3">
        <v>27</v>
      </c>
      <c r="AY3" s="3">
        <v>22</v>
      </c>
      <c r="AZ3" s="5">
        <v>49</v>
      </c>
      <c r="BA3" s="9">
        <v>0.55000000000000004</v>
      </c>
      <c r="BB3" s="3">
        <v>71</v>
      </c>
      <c r="BD3" s="11">
        <v>106</v>
      </c>
      <c r="BE3" s="3">
        <v>22</v>
      </c>
      <c r="BF3" s="3">
        <v>19</v>
      </c>
      <c r="BG3" s="9">
        <v>1.47</v>
      </c>
      <c r="BH3" s="5">
        <v>93</v>
      </c>
      <c r="BI3" s="9">
        <v>41</v>
      </c>
      <c r="BJ3" s="3">
        <v>124</v>
      </c>
      <c r="BK3" s="3">
        <v>5</v>
      </c>
      <c r="BL3" s="3">
        <v>8</v>
      </c>
      <c r="BM3" s="3">
        <v>8</v>
      </c>
      <c r="BN3" s="3">
        <v>3</v>
      </c>
      <c r="BO3" s="3">
        <v>8</v>
      </c>
      <c r="BP3" s="3">
        <v>2</v>
      </c>
      <c r="BQ3" s="3">
        <v>1</v>
      </c>
      <c r="BR3" s="3">
        <v>4</v>
      </c>
      <c r="BS3" s="3">
        <v>1</v>
      </c>
      <c r="BT3" s="11">
        <v>40</v>
      </c>
      <c r="BU3" s="11">
        <v>106</v>
      </c>
      <c r="BV3" s="14">
        <f t="shared" si="8"/>
        <v>336</v>
      </c>
      <c r="BW3" s="13">
        <f t="shared" si="9"/>
        <v>448</v>
      </c>
      <c r="BX3" s="14">
        <v>115</v>
      </c>
      <c r="BY3" s="14">
        <v>3</v>
      </c>
      <c r="BZ3" s="3">
        <v>18</v>
      </c>
      <c r="CA3" s="3">
        <v>21</v>
      </c>
      <c r="CB3" s="3">
        <v>29</v>
      </c>
      <c r="CC3" s="9">
        <v>8.0467200000000005</v>
      </c>
      <c r="CD3" s="9">
        <v>9.3878400000000006</v>
      </c>
      <c r="CE3" s="9">
        <v>12.96416</v>
      </c>
      <c r="CF3" s="9">
        <v>2.29</v>
      </c>
      <c r="CG3" s="5">
        <v>99</v>
      </c>
      <c r="CH3" s="3">
        <v>25</v>
      </c>
      <c r="CI3" s="3">
        <v>20</v>
      </c>
      <c r="CJ3" s="3">
        <v>16</v>
      </c>
      <c r="CK3" s="9">
        <v>11.176</v>
      </c>
      <c r="CL3" s="9">
        <v>8.9407999999999994</v>
      </c>
      <c r="CM3" s="9">
        <v>7.1526399999999999</v>
      </c>
      <c r="CN3" s="9">
        <v>1.07</v>
      </c>
      <c r="CO3" s="5">
        <v>86</v>
      </c>
      <c r="CP3" s="3">
        <v>103</v>
      </c>
      <c r="CQ3" s="3">
        <v>108</v>
      </c>
      <c r="CR3" s="3">
        <v>105</v>
      </c>
      <c r="CS3" s="9">
        <v>0.09</v>
      </c>
      <c r="CT3" s="3">
        <v>54</v>
      </c>
      <c r="CU3" s="3">
        <v>4</v>
      </c>
      <c r="CV3" s="3">
        <v>3</v>
      </c>
      <c r="CY3" s="3">
        <v>5</v>
      </c>
      <c r="CZ3" s="3">
        <v>5</v>
      </c>
      <c r="DA3" s="3">
        <v>4</v>
      </c>
      <c r="DB3" s="3">
        <v>4</v>
      </c>
      <c r="DC3" s="3">
        <v>2</v>
      </c>
      <c r="DD3" s="3">
        <v>3</v>
      </c>
      <c r="DE3" s="3">
        <v>2</v>
      </c>
      <c r="DF3" s="3">
        <v>2</v>
      </c>
      <c r="DG3" s="3">
        <v>2</v>
      </c>
      <c r="DH3" s="3">
        <v>4</v>
      </c>
      <c r="DI3" s="3">
        <v>7</v>
      </c>
      <c r="DJ3" s="3">
        <v>10</v>
      </c>
      <c r="DK3" s="3">
        <v>8</v>
      </c>
      <c r="DL3" s="3">
        <v>5</v>
      </c>
      <c r="DM3" s="3">
        <v>4</v>
      </c>
      <c r="DN3" s="3">
        <v>6</v>
      </c>
      <c r="DO3" s="3">
        <v>25</v>
      </c>
      <c r="DP3" s="3">
        <v>15</v>
      </c>
      <c r="DQ3" s="3">
        <v>0</v>
      </c>
      <c r="DR3" s="3">
        <v>1</v>
      </c>
      <c r="DS3" s="3">
        <v>1</v>
      </c>
      <c r="DT3" s="3">
        <v>1</v>
      </c>
      <c r="DU3" s="3">
        <v>1</v>
      </c>
      <c r="DW3" s="5">
        <v>2.02</v>
      </c>
      <c r="DY3" s="5">
        <v>-0.73</v>
      </c>
      <c r="EA3" s="5">
        <v>3.3600000000000003</v>
      </c>
      <c r="EC3" s="5">
        <v>4.6500000000000004</v>
      </c>
      <c r="EW3" s="3">
        <v>1</v>
      </c>
      <c r="FH3" s="3">
        <v>3</v>
      </c>
      <c r="FI3" s="3">
        <v>5</v>
      </c>
      <c r="FJ3" s="3">
        <v>1</v>
      </c>
      <c r="FK3" s="3">
        <v>5</v>
      </c>
      <c r="FL3" s="3">
        <v>5</v>
      </c>
      <c r="FM3" s="3">
        <v>4</v>
      </c>
      <c r="FN3" s="3">
        <v>1</v>
      </c>
      <c r="FO3" s="3">
        <v>1</v>
      </c>
      <c r="FP3" s="3">
        <v>5</v>
      </c>
      <c r="FQ3" s="3">
        <v>5</v>
      </c>
      <c r="FR3" s="3">
        <v>5</v>
      </c>
      <c r="FS3" s="3">
        <v>4</v>
      </c>
      <c r="FT3" s="3">
        <f t="shared" si="10"/>
        <v>4.5</v>
      </c>
      <c r="FU3" s="3">
        <f t="shared" si="11"/>
        <v>2.8333333333333335</v>
      </c>
      <c r="PA3" s="3">
        <v>1</v>
      </c>
      <c r="PB3" s="3">
        <v>4</v>
      </c>
      <c r="PC3" s="3">
        <v>4</v>
      </c>
      <c r="PD3" s="3">
        <v>3</v>
      </c>
      <c r="PE3" s="3">
        <v>4</v>
      </c>
      <c r="PF3" s="3">
        <v>4</v>
      </c>
      <c r="PG3" s="3">
        <v>4</v>
      </c>
      <c r="PH3" s="3">
        <f t="shared" si="12"/>
        <v>3.8333333333333335</v>
      </c>
      <c r="PI3" s="3">
        <v>4</v>
      </c>
      <c r="PJ3" s="3">
        <v>4</v>
      </c>
      <c r="PK3" s="3">
        <v>4</v>
      </c>
      <c r="PL3" s="3">
        <v>1</v>
      </c>
      <c r="PM3" s="3">
        <v>4</v>
      </c>
      <c r="PN3" s="3">
        <v>4</v>
      </c>
      <c r="PO3" s="3">
        <v>4</v>
      </c>
      <c r="PP3" s="3">
        <v>4</v>
      </c>
      <c r="PQ3" s="3">
        <v>4</v>
      </c>
      <c r="PR3" s="3">
        <v>3</v>
      </c>
      <c r="PS3" s="3">
        <v>4</v>
      </c>
      <c r="PT3" s="3">
        <v>3</v>
      </c>
      <c r="PU3" s="3">
        <f t="shared" si="13"/>
        <v>3.4285714285714284</v>
      </c>
      <c r="PV3" s="3">
        <f t="shared" si="14"/>
        <v>3.1666666666666665</v>
      </c>
      <c r="PW3" s="3">
        <f t="shared" si="15"/>
        <v>3.5833333333333335</v>
      </c>
      <c r="PX3" s="3">
        <v>10</v>
      </c>
      <c r="PY3" s="3">
        <v>7</v>
      </c>
      <c r="PZ3" s="3">
        <v>9</v>
      </c>
      <c r="QA3" s="3">
        <v>7</v>
      </c>
      <c r="QB3" s="3">
        <v>10</v>
      </c>
      <c r="QC3" s="3">
        <v>7</v>
      </c>
      <c r="QD3" s="3">
        <v>9</v>
      </c>
      <c r="QE3" s="3">
        <v>10</v>
      </c>
      <c r="QF3" s="3">
        <v>4</v>
      </c>
      <c r="QG3" s="3">
        <v>10</v>
      </c>
      <c r="QH3" s="3">
        <v>6</v>
      </c>
      <c r="QI3" s="3">
        <v>10</v>
      </c>
      <c r="QJ3" s="3">
        <v>9</v>
      </c>
      <c r="QK3" s="3">
        <v>10</v>
      </c>
      <c r="QL3" s="3">
        <v>10</v>
      </c>
      <c r="QM3" s="3">
        <f t="shared" si="16"/>
        <v>88</v>
      </c>
      <c r="QN3" s="3">
        <f t="shared" si="17"/>
        <v>8.8000000000000007</v>
      </c>
      <c r="QO3" s="3">
        <f t="shared" si="18"/>
        <v>40</v>
      </c>
      <c r="QP3" s="3">
        <f t="shared" si="19"/>
        <v>8</v>
      </c>
      <c r="QQ3" s="3">
        <f t="shared" si="20"/>
        <v>128</v>
      </c>
      <c r="QR3" s="3">
        <f t="shared" si="21"/>
        <v>8.5333333333333332</v>
      </c>
      <c r="QS3" s="4">
        <v>43203</v>
      </c>
      <c r="QT3" s="3">
        <v>5</v>
      </c>
      <c r="QU3" s="3">
        <v>4</v>
      </c>
      <c r="QV3" s="3">
        <v>1</v>
      </c>
      <c r="QW3" s="3">
        <v>5</v>
      </c>
      <c r="QX3" s="3">
        <v>5</v>
      </c>
      <c r="QY3" s="3">
        <v>5</v>
      </c>
      <c r="QZ3" s="3">
        <v>1</v>
      </c>
      <c r="RA3" s="3">
        <v>1</v>
      </c>
      <c r="RB3" s="3">
        <v>5</v>
      </c>
      <c r="RC3" s="3">
        <v>5</v>
      </c>
      <c r="RD3" s="3">
        <v>5</v>
      </c>
      <c r="RE3" s="3">
        <v>1</v>
      </c>
      <c r="RF3" s="3">
        <f t="shared" si="22"/>
        <v>4.833333333333333</v>
      </c>
      <c r="RG3" s="3">
        <f t="shared" si="23"/>
        <v>2.3333333333333335</v>
      </c>
      <c r="RH3" s="3">
        <v>4</v>
      </c>
      <c r="RI3" s="3">
        <v>2</v>
      </c>
      <c r="RJ3" s="3">
        <v>4</v>
      </c>
      <c r="RK3" s="3">
        <v>3</v>
      </c>
      <c r="RL3" s="3">
        <v>4</v>
      </c>
      <c r="RM3" s="3">
        <v>4</v>
      </c>
      <c r="RN3" s="3">
        <v>2</v>
      </c>
      <c r="RO3" s="3">
        <v>4</v>
      </c>
      <c r="RP3" s="3">
        <v>3</v>
      </c>
      <c r="RQ3" s="3">
        <v>2</v>
      </c>
      <c r="RR3" s="3">
        <v>4</v>
      </c>
      <c r="RS3" s="3">
        <v>4</v>
      </c>
      <c r="RT3" s="3">
        <f t="shared" si="24"/>
        <v>19</v>
      </c>
      <c r="RU3" s="3">
        <f t="shared" si="25"/>
        <v>3.1666666666666665</v>
      </c>
      <c r="RV3" s="3">
        <f t="shared" si="26"/>
        <v>21</v>
      </c>
      <c r="RW3" s="3">
        <f t="shared" si="27"/>
        <v>3.5</v>
      </c>
      <c r="RX3" s="3">
        <f t="shared" si="28"/>
        <v>3.3333333333333335</v>
      </c>
      <c r="RY3" s="3">
        <v>4</v>
      </c>
      <c r="RZ3" s="3">
        <v>10</v>
      </c>
      <c r="SA3" s="3">
        <v>4</v>
      </c>
      <c r="SB3" s="3">
        <v>10</v>
      </c>
      <c r="SC3" s="3">
        <v>3</v>
      </c>
      <c r="SD3" s="3">
        <v>6</v>
      </c>
      <c r="SE3" s="3">
        <v>4</v>
      </c>
      <c r="SF3" s="3">
        <v>8</v>
      </c>
      <c r="SG3" s="3">
        <v>3</v>
      </c>
      <c r="SH3" s="3">
        <v>10</v>
      </c>
      <c r="SI3" s="3">
        <v>4</v>
      </c>
      <c r="SJ3" s="3">
        <v>10</v>
      </c>
      <c r="SK3" s="3">
        <v>10</v>
      </c>
      <c r="SL3" s="3">
        <v>9</v>
      </c>
      <c r="SM3" s="3">
        <f t="shared" si="29"/>
        <v>60</v>
      </c>
      <c r="SN3" s="3">
        <f t="shared" si="30"/>
        <v>6.666666666666667</v>
      </c>
      <c r="SO3" s="3">
        <f t="shared" si="31"/>
        <v>35</v>
      </c>
      <c r="SP3" s="3">
        <f t="shared" si="32"/>
        <v>7</v>
      </c>
      <c r="SQ3" s="3">
        <f t="shared" si="33"/>
        <v>6.7857142857142856</v>
      </c>
      <c r="SR3" s="3">
        <f t="shared" si="34"/>
        <v>98.333333333333343</v>
      </c>
      <c r="SS3" s="3">
        <v>4</v>
      </c>
      <c r="ST3" s="4">
        <v>43231</v>
      </c>
      <c r="SU3" s="3">
        <v>10</v>
      </c>
      <c r="SV3" s="3">
        <v>5</v>
      </c>
      <c r="SW3" s="3">
        <v>8</v>
      </c>
      <c r="SX3" s="5">
        <v>7</v>
      </c>
      <c r="SY3" s="3">
        <v>10</v>
      </c>
      <c r="SZ3" s="3">
        <v>5</v>
      </c>
      <c r="TA3" s="3">
        <v>7</v>
      </c>
      <c r="TB3" s="3">
        <v>9</v>
      </c>
      <c r="TC3" s="3">
        <v>10</v>
      </c>
      <c r="TD3" s="3">
        <v>10</v>
      </c>
      <c r="TE3" s="3">
        <v>5</v>
      </c>
      <c r="TF3" s="3">
        <v>10</v>
      </c>
      <c r="TG3" s="3">
        <v>9</v>
      </c>
      <c r="TH3" s="3">
        <v>10</v>
      </c>
      <c r="TI3" s="3">
        <v>9</v>
      </c>
      <c r="TJ3" s="3">
        <f t="shared" si="35"/>
        <v>80</v>
      </c>
      <c r="TK3" s="3">
        <f t="shared" si="36"/>
        <v>8</v>
      </c>
      <c r="TL3" s="3">
        <f t="shared" si="37"/>
        <v>44</v>
      </c>
      <c r="TM3" s="3">
        <f t="shared" si="38"/>
        <v>8.8000000000000007</v>
      </c>
      <c r="TN3" s="12">
        <f t="shared" si="39"/>
        <v>8.2142857142857135</v>
      </c>
      <c r="TO3" s="15">
        <f t="shared" si="40"/>
        <v>124</v>
      </c>
      <c r="TP3" s="3">
        <v>4</v>
      </c>
      <c r="TQ3" s="3">
        <v>4</v>
      </c>
      <c r="TR3" s="3">
        <v>4</v>
      </c>
      <c r="TS3" s="3">
        <v>2</v>
      </c>
      <c r="TT3" s="3">
        <v>4</v>
      </c>
      <c r="TU3" s="3">
        <v>2</v>
      </c>
      <c r="TV3" s="3">
        <v>3</v>
      </c>
      <c r="TW3" s="3">
        <v>4</v>
      </c>
      <c r="TX3" s="3">
        <v>2</v>
      </c>
      <c r="TY3" s="3">
        <v>3</v>
      </c>
      <c r="TZ3" s="3">
        <v>4</v>
      </c>
      <c r="UA3" s="3">
        <v>4</v>
      </c>
      <c r="UB3" s="3">
        <f t="shared" si="41"/>
        <v>19</v>
      </c>
      <c r="UC3" s="3">
        <f t="shared" si="42"/>
        <v>3.1666666666666665</v>
      </c>
      <c r="UD3" s="3">
        <f t="shared" si="43"/>
        <v>21</v>
      </c>
      <c r="UE3" s="3">
        <f t="shared" si="44"/>
        <v>3.5</v>
      </c>
      <c r="UF3" s="3">
        <f t="shared" si="45"/>
        <v>3.3333333333333335</v>
      </c>
    </row>
    <row r="4" spans="1:652" x14ac:dyDescent="0.2">
      <c r="A4" s="11">
        <v>3</v>
      </c>
      <c r="B4" s="19" t="s">
        <v>918</v>
      </c>
      <c r="C4" s="3">
        <v>1</v>
      </c>
      <c r="D4" s="3" t="str">
        <f t="shared" si="0"/>
        <v>1</v>
      </c>
      <c r="E4" s="4">
        <v>40178</v>
      </c>
      <c r="F4" s="4">
        <v>43189</v>
      </c>
      <c r="G4" s="5">
        <v>8.2447973713033953</v>
      </c>
      <c r="H4" s="22" t="s">
        <v>445</v>
      </c>
      <c r="I4" s="3">
        <v>2</v>
      </c>
      <c r="J4" s="3">
        <v>3</v>
      </c>
      <c r="K4" s="3">
        <v>1</v>
      </c>
      <c r="L4" s="3">
        <v>0</v>
      </c>
      <c r="M4" s="12">
        <v>45</v>
      </c>
      <c r="N4" s="6">
        <v>98</v>
      </c>
      <c r="O4" s="6">
        <v>131.5</v>
      </c>
      <c r="P4" s="9">
        <v>4.3143044619422577</v>
      </c>
      <c r="Q4" s="9">
        <v>87.538500000000013</v>
      </c>
      <c r="R4" s="9">
        <v>39.700000000000003</v>
      </c>
      <c r="S4" s="9">
        <v>23.1</v>
      </c>
      <c r="T4" s="3">
        <v>1</v>
      </c>
      <c r="U4" s="9">
        <v>35</v>
      </c>
      <c r="V4" s="3">
        <v>1</v>
      </c>
      <c r="W4" s="9">
        <v>12.2</v>
      </c>
      <c r="X4" s="9">
        <v>11.4</v>
      </c>
      <c r="Y4" s="9">
        <v>11.6</v>
      </c>
      <c r="Z4" s="9">
        <v>12.3</v>
      </c>
      <c r="AA4" s="9">
        <v>11.9</v>
      </c>
      <c r="AB4" s="9">
        <v>10.9</v>
      </c>
      <c r="AC4" s="5">
        <f t="shared" si="1"/>
        <v>12.2</v>
      </c>
      <c r="AD4" s="5">
        <f t="shared" si="2"/>
        <v>12.3</v>
      </c>
      <c r="AE4" s="5">
        <f t="shared" si="3"/>
        <v>24.5</v>
      </c>
      <c r="AF4" s="5">
        <f t="shared" si="4"/>
        <v>12.25</v>
      </c>
      <c r="AG4" s="5">
        <f t="shared" si="5"/>
        <v>27.01125</v>
      </c>
      <c r="AH4" s="5">
        <f t="shared" si="6"/>
        <v>54.022500000000001</v>
      </c>
      <c r="AI4" s="1">
        <v>2</v>
      </c>
      <c r="AJ4" s="3">
        <v>5</v>
      </c>
      <c r="AK4" s="7" t="e">
        <v>#NULL!</v>
      </c>
      <c r="AL4" s="7" t="e">
        <v>#NULL!</v>
      </c>
      <c r="AS4" s="5" t="e">
        <f t="shared" si="7"/>
        <v>#DIV/0!</v>
      </c>
      <c r="AT4" s="9">
        <v>14.23</v>
      </c>
      <c r="AU4" s="9">
        <v>15.25</v>
      </c>
      <c r="AV4" s="9">
        <v>0.16</v>
      </c>
      <c r="AW4" s="3">
        <v>56</v>
      </c>
      <c r="AX4" s="3">
        <v>16</v>
      </c>
      <c r="AY4" s="3">
        <v>16</v>
      </c>
      <c r="AZ4" s="5">
        <v>32</v>
      </c>
      <c r="BA4" s="9">
        <v>-1.33</v>
      </c>
      <c r="BB4" s="3">
        <v>9</v>
      </c>
      <c r="BD4" s="11">
        <v>70</v>
      </c>
      <c r="BE4" s="3">
        <v>16</v>
      </c>
      <c r="BF4" s="3">
        <v>18</v>
      </c>
      <c r="BG4" s="9">
        <v>0.19</v>
      </c>
      <c r="BH4" s="5">
        <v>57</v>
      </c>
      <c r="BI4" s="9">
        <v>34</v>
      </c>
      <c r="BJ4" s="3">
        <v>91</v>
      </c>
      <c r="BK4" s="3">
        <v>4</v>
      </c>
      <c r="BL4" s="3">
        <v>8</v>
      </c>
      <c r="BM4" s="3">
        <v>5</v>
      </c>
      <c r="BN4" s="3">
        <v>2</v>
      </c>
      <c r="BO4" s="3">
        <v>2</v>
      </c>
      <c r="BP4" s="3">
        <v>2</v>
      </c>
      <c r="BQ4" s="3">
        <v>2</v>
      </c>
      <c r="BR4" s="3">
        <v>1</v>
      </c>
      <c r="BS4" s="3">
        <v>1</v>
      </c>
      <c r="BT4" s="11">
        <v>27</v>
      </c>
      <c r="BU4" s="11">
        <v>85</v>
      </c>
      <c r="BV4" s="14">
        <f t="shared" si="8"/>
        <v>246</v>
      </c>
      <c r="BW4" s="13">
        <f t="shared" si="9"/>
        <v>328</v>
      </c>
      <c r="BX4" s="14">
        <v>77</v>
      </c>
      <c r="BY4" s="14">
        <v>4</v>
      </c>
      <c r="BZ4" s="3">
        <v>24</v>
      </c>
      <c r="CA4" s="3">
        <v>24</v>
      </c>
      <c r="CB4" s="3">
        <v>24</v>
      </c>
      <c r="CC4" s="9">
        <v>10.728960000000001</v>
      </c>
      <c r="CD4" s="9">
        <v>10.728960000000001</v>
      </c>
      <c r="CE4" s="9">
        <v>10.728960000000001</v>
      </c>
      <c r="CF4" s="9">
        <v>0.73</v>
      </c>
      <c r="CG4" s="5">
        <v>77</v>
      </c>
      <c r="CH4" s="3">
        <v>18</v>
      </c>
      <c r="CI4" s="3">
        <v>21</v>
      </c>
      <c r="CJ4" s="3">
        <v>22</v>
      </c>
      <c r="CK4" s="9">
        <v>8.0467200000000005</v>
      </c>
      <c r="CL4" s="9">
        <v>9.3878400000000006</v>
      </c>
      <c r="CM4" s="9">
        <v>9.8348800000000001</v>
      </c>
      <c r="CN4" s="9">
        <v>7.0000000000000007E-2</v>
      </c>
      <c r="CO4" s="5">
        <v>53</v>
      </c>
      <c r="CP4" s="3">
        <v>93</v>
      </c>
      <c r="CQ4" s="3">
        <v>90</v>
      </c>
      <c r="CR4" s="3">
        <v>94</v>
      </c>
      <c r="CS4" s="9">
        <v>-0.88</v>
      </c>
      <c r="CT4" s="3">
        <v>19</v>
      </c>
      <c r="CU4" s="3">
        <v>4</v>
      </c>
      <c r="CV4" s="3">
        <v>4</v>
      </c>
      <c r="CY4" s="3">
        <v>5</v>
      </c>
      <c r="CZ4" s="3">
        <v>5</v>
      </c>
      <c r="DA4" s="3">
        <v>3</v>
      </c>
      <c r="DB4" s="3">
        <v>3</v>
      </c>
      <c r="DC4" s="3">
        <v>2</v>
      </c>
      <c r="DD4" s="3">
        <v>3</v>
      </c>
      <c r="DE4" s="3">
        <v>2</v>
      </c>
      <c r="DF4" s="3">
        <v>2</v>
      </c>
      <c r="DG4" s="3">
        <v>3</v>
      </c>
      <c r="DH4" s="3">
        <v>3</v>
      </c>
      <c r="DI4" s="3">
        <v>8</v>
      </c>
      <c r="DJ4" s="3">
        <v>10</v>
      </c>
      <c r="DK4" s="3">
        <v>6</v>
      </c>
      <c r="DL4" s="3">
        <v>5</v>
      </c>
      <c r="DM4" s="3">
        <v>4</v>
      </c>
      <c r="DN4" s="3">
        <v>6</v>
      </c>
      <c r="DO4" s="3">
        <v>24</v>
      </c>
      <c r="DP4" s="3">
        <v>15</v>
      </c>
      <c r="DQ4" s="3">
        <v>0</v>
      </c>
      <c r="DR4" s="3">
        <v>1</v>
      </c>
      <c r="DS4" s="3">
        <v>1</v>
      </c>
      <c r="DT4" s="3">
        <v>1</v>
      </c>
      <c r="DU4" s="3">
        <v>1</v>
      </c>
      <c r="DW4" s="5">
        <v>-1.1400000000000001</v>
      </c>
      <c r="DY4" s="5">
        <v>-0.72</v>
      </c>
      <c r="EA4" s="5">
        <v>0.8</v>
      </c>
      <c r="EC4" s="5">
        <v>-1.06</v>
      </c>
      <c r="EW4" s="3">
        <v>0</v>
      </c>
      <c r="FH4" s="3">
        <v>5</v>
      </c>
      <c r="FI4" s="3">
        <v>5</v>
      </c>
      <c r="FJ4" s="3">
        <v>2</v>
      </c>
      <c r="FK4" s="3">
        <v>5</v>
      </c>
      <c r="FL4" s="3">
        <v>5</v>
      </c>
      <c r="FM4" s="3">
        <v>5</v>
      </c>
      <c r="FN4" s="3">
        <v>1</v>
      </c>
      <c r="FO4" s="3">
        <v>3</v>
      </c>
      <c r="FP4" s="3">
        <v>5</v>
      </c>
      <c r="FQ4" s="3">
        <v>5</v>
      </c>
      <c r="FR4" s="3">
        <v>5</v>
      </c>
      <c r="FS4" s="3">
        <v>5</v>
      </c>
      <c r="FT4" s="3">
        <f t="shared" si="10"/>
        <v>5</v>
      </c>
      <c r="FU4" s="3">
        <f t="shared" si="11"/>
        <v>3.5</v>
      </c>
      <c r="PA4" s="3">
        <v>2</v>
      </c>
      <c r="PB4" s="3">
        <v>4</v>
      </c>
      <c r="PC4" s="3">
        <v>4</v>
      </c>
      <c r="PD4" s="3">
        <v>4</v>
      </c>
      <c r="PE4" s="3">
        <v>4</v>
      </c>
      <c r="PF4" s="3">
        <v>4</v>
      </c>
      <c r="PG4" s="3">
        <v>4</v>
      </c>
      <c r="PH4" s="3">
        <f t="shared" si="12"/>
        <v>4</v>
      </c>
      <c r="PI4" s="3">
        <v>4</v>
      </c>
      <c r="PJ4" s="3">
        <v>4</v>
      </c>
      <c r="PK4" s="3">
        <v>4</v>
      </c>
      <c r="PL4" s="3">
        <v>4</v>
      </c>
      <c r="PM4" s="3">
        <v>4</v>
      </c>
      <c r="PN4" s="3">
        <v>4</v>
      </c>
      <c r="PO4" s="3">
        <v>4</v>
      </c>
      <c r="PP4" s="3">
        <v>4</v>
      </c>
      <c r="PQ4" s="3">
        <v>4</v>
      </c>
      <c r="PR4" s="3">
        <v>4</v>
      </c>
      <c r="PS4" s="3">
        <v>4</v>
      </c>
      <c r="PT4" s="3">
        <v>4</v>
      </c>
      <c r="PU4" s="3">
        <f t="shared" si="13"/>
        <v>3.4285714285714284</v>
      </c>
      <c r="PV4" s="3">
        <f t="shared" si="14"/>
        <v>4</v>
      </c>
      <c r="PW4" s="3">
        <f t="shared" si="15"/>
        <v>4</v>
      </c>
      <c r="PX4" s="3">
        <v>10</v>
      </c>
      <c r="PY4" s="3">
        <v>5</v>
      </c>
      <c r="PZ4" s="3">
        <v>10</v>
      </c>
      <c r="QA4" s="3">
        <v>10</v>
      </c>
      <c r="QB4" s="3">
        <v>10</v>
      </c>
      <c r="QC4" s="3">
        <v>10</v>
      </c>
      <c r="QD4" s="3">
        <v>10</v>
      </c>
      <c r="QE4" s="3">
        <v>5</v>
      </c>
      <c r="QF4" s="3">
        <v>10</v>
      </c>
      <c r="QG4" s="3">
        <v>10</v>
      </c>
      <c r="QH4" s="3">
        <v>5</v>
      </c>
      <c r="QI4" s="3">
        <v>10</v>
      </c>
      <c r="QJ4" s="3">
        <v>10</v>
      </c>
      <c r="QK4" s="3">
        <v>10</v>
      </c>
      <c r="QL4" s="3">
        <v>10</v>
      </c>
      <c r="QM4" s="3">
        <f t="shared" si="16"/>
        <v>95</v>
      </c>
      <c r="QN4" s="3">
        <f t="shared" si="17"/>
        <v>9.5</v>
      </c>
      <c r="QO4" s="3">
        <f t="shared" si="18"/>
        <v>40</v>
      </c>
      <c r="QP4" s="3">
        <f t="shared" si="19"/>
        <v>8</v>
      </c>
      <c r="QQ4" s="3">
        <f t="shared" si="20"/>
        <v>135</v>
      </c>
      <c r="QR4" s="3">
        <f t="shared" si="21"/>
        <v>9</v>
      </c>
      <c r="QS4" s="4">
        <v>43203</v>
      </c>
      <c r="QT4" s="3">
        <v>1</v>
      </c>
      <c r="QU4" s="3">
        <v>5</v>
      </c>
      <c r="QV4" s="3">
        <v>3</v>
      </c>
      <c r="QW4" s="3">
        <v>5</v>
      </c>
      <c r="QX4" s="3">
        <v>3</v>
      </c>
      <c r="QY4" s="3">
        <v>5</v>
      </c>
      <c r="QZ4" s="3">
        <v>2</v>
      </c>
      <c r="RA4" s="3">
        <v>1</v>
      </c>
      <c r="RB4" s="3">
        <v>5</v>
      </c>
      <c r="RC4" s="3">
        <v>5</v>
      </c>
      <c r="RD4" s="3">
        <v>5</v>
      </c>
      <c r="RE4" s="3">
        <v>1</v>
      </c>
      <c r="RF4" s="3">
        <f t="shared" si="22"/>
        <v>4</v>
      </c>
      <c r="RG4" s="3">
        <f t="shared" si="23"/>
        <v>2.8333333333333335</v>
      </c>
      <c r="RH4" s="3">
        <v>3</v>
      </c>
      <c r="RI4" s="3">
        <v>4</v>
      </c>
      <c r="RJ4" s="3">
        <v>4</v>
      </c>
      <c r="RK4" s="3">
        <v>4</v>
      </c>
      <c r="RL4" s="3">
        <v>3</v>
      </c>
      <c r="RM4" s="3">
        <v>3</v>
      </c>
      <c r="RN4" s="3">
        <v>4</v>
      </c>
      <c r="RO4" s="3">
        <v>3</v>
      </c>
      <c r="RP4" s="3">
        <v>3</v>
      </c>
      <c r="RQ4" s="3">
        <v>3</v>
      </c>
      <c r="RR4" s="3">
        <v>4</v>
      </c>
      <c r="RS4" s="3">
        <v>4</v>
      </c>
      <c r="RT4" s="3">
        <f t="shared" si="24"/>
        <v>21</v>
      </c>
      <c r="RU4" s="3">
        <f t="shared" si="25"/>
        <v>3.5</v>
      </c>
      <c r="RV4" s="3">
        <f t="shared" si="26"/>
        <v>21</v>
      </c>
      <c r="RW4" s="3">
        <f t="shared" si="27"/>
        <v>3.5</v>
      </c>
      <c r="RX4" s="3">
        <f t="shared" si="28"/>
        <v>3.5</v>
      </c>
      <c r="RY4" s="3">
        <v>10</v>
      </c>
      <c r="RZ4" s="3">
        <v>10</v>
      </c>
      <c r="SA4" s="3">
        <v>1</v>
      </c>
      <c r="SB4" s="3">
        <v>10</v>
      </c>
      <c r="SC4" s="3">
        <v>10</v>
      </c>
      <c r="SD4" s="3">
        <v>10</v>
      </c>
      <c r="SE4" s="3">
        <v>1</v>
      </c>
      <c r="SF4" s="3">
        <v>10</v>
      </c>
      <c r="SG4" s="3">
        <v>10</v>
      </c>
      <c r="SH4" s="3">
        <v>10</v>
      </c>
      <c r="SI4" s="3">
        <v>10</v>
      </c>
      <c r="SJ4" s="3">
        <v>10</v>
      </c>
      <c r="SK4" s="3">
        <v>1</v>
      </c>
      <c r="SL4" s="3">
        <v>10</v>
      </c>
      <c r="SM4" s="3">
        <f t="shared" si="29"/>
        <v>63</v>
      </c>
      <c r="SN4" s="3">
        <f t="shared" si="30"/>
        <v>7</v>
      </c>
      <c r="SO4" s="3">
        <f t="shared" si="31"/>
        <v>50</v>
      </c>
      <c r="SP4" s="3">
        <f t="shared" si="32"/>
        <v>10</v>
      </c>
      <c r="SQ4" s="3">
        <f t="shared" si="33"/>
        <v>8.0714285714285712</v>
      </c>
      <c r="SR4" s="3">
        <f t="shared" si="34"/>
        <v>116.5</v>
      </c>
      <c r="SS4" s="3">
        <v>10</v>
      </c>
      <c r="ST4" s="1" t="s">
        <v>367</v>
      </c>
      <c r="SU4" s="3">
        <v>10</v>
      </c>
      <c r="SV4" s="3">
        <v>5</v>
      </c>
      <c r="SW4" s="3">
        <v>10</v>
      </c>
      <c r="SX4" s="5">
        <v>10</v>
      </c>
      <c r="SY4" s="3">
        <v>10</v>
      </c>
      <c r="SZ4" s="3">
        <v>10</v>
      </c>
      <c r="TA4" s="3">
        <v>10</v>
      </c>
      <c r="TB4" s="3">
        <v>5</v>
      </c>
      <c r="TC4" s="3">
        <v>10</v>
      </c>
      <c r="TD4" s="3">
        <v>10</v>
      </c>
      <c r="TE4" s="3">
        <v>5</v>
      </c>
      <c r="TF4" s="3">
        <v>10</v>
      </c>
      <c r="TG4" s="3">
        <v>10</v>
      </c>
      <c r="TH4" s="3">
        <v>10</v>
      </c>
      <c r="TI4" s="3">
        <v>10</v>
      </c>
      <c r="TJ4" s="3">
        <f t="shared" si="35"/>
        <v>95</v>
      </c>
      <c r="TK4" s="3">
        <f t="shared" si="36"/>
        <v>9.5</v>
      </c>
      <c r="TL4" s="3">
        <f t="shared" si="37"/>
        <v>40</v>
      </c>
      <c r="TM4" s="3">
        <f t="shared" si="38"/>
        <v>8</v>
      </c>
      <c r="TN4" s="12">
        <f t="shared" si="39"/>
        <v>8.9285714285714288</v>
      </c>
      <c r="TO4" s="15">
        <f t="shared" si="40"/>
        <v>135</v>
      </c>
      <c r="TP4" s="3">
        <v>4</v>
      </c>
      <c r="TQ4" s="3">
        <v>4</v>
      </c>
      <c r="TR4" s="3">
        <v>4</v>
      </c>
      <c r="TS4" s="3">
        <v>4</v>
      </c>
      <c r="TT4" s="3">
        <v>4</v>
      </c>
      <c r="TU4" s="3">
        <v>4</v>
      </c>
      <c r="TV4" s="3">
        <v>4</v>
      </c>
      <c r="TW4" s="3">
        <v>4</v>
      </c>
      <c r="TX4" s="3">
        <v>4</v>
      </c>
      <c r="TY4" s="3">
        <v>4</v>
      </c>
      <c r="TZ4" s="3">
        <v>4</v>
      </c>
      <c r="UA4" s="3">
        <v>4</v>
      </c>
      <c r="UB4" s="3">
        <f t="shared" si="41"/>
        <v>24</v>
      </c>
      <c r="UC4" s="3">
        <f t="shared" si="42"/>
        <v>4</v>
      </c>
      <c r="UD4" s="3">
        <f t="shared" si="43"/>
        <v>24</v>
      </c>
      <c r="UE4" s="3">
        <f t="shared" si="44"/>
        <v>4</v>
      </c>
      <c r="UF4" s="3">
        <f t="shared" si="45"/>
        <v>4</v>
      </c>
      <c r="VN4">
        <v>15</v>
      </c>
      <c r="VO4">
        <v>1</v>
      </c>
      <c r="VP4">
        <v>10.3</v>
      </c>
      <c r="VQ4">
        <v>10.3</v>
      </c>
      <c r="VR4">
        <v>27</v>
      </c>
      <c r="VS4">
        <v>941.8</v>
      </c>
      <c r="VT4">
        <v>34.9</v>
      </c>
      <c r="VU4">
        <v>117.7</v>
      </c>
      <c r="VV4">
        <v>26</v>
      </c>
      <c r="VW4">
        <v>31331.3</v>
      </c>
      <c r="VX4">
        <v>1205</v>
      </c>
      <c r="VY4">
        <v>19477.5</v>
      </c>
      <c r="VZ4">
        <v>0.3</v>
      </c>
      <c r="WA4">
        <v>3916.4</v>
      </c>
      <c r="WB4" s="36">
        <v>2476.25</v>
      </c>
      <c r="WC4" s="36">
        <v>2333.5</v>
      </c>
      <c r="WD4" s="36">
        <v>299</v>
      </c>
      <c r="WE4" s="36">
        <v>67.25</v>
      </c>
      <c r="WF4" s="36">
        <v>47.84</v>
      </c>
      <c r="WG4" s="36">
        <v>45.08</v>
      </c>
      <c r="WH4" s="36">
        <v>5.78</v>
      </c>
      <c r="WI4" s="36">
        <v>1.3</v>
      </c>
      <c r="WJ4" s="36">
        <v>366.25</v>
      </c>
      <c r="WK4" s="36">
        <v>7.08</v>
      </c>
      <c r="WL4" s="36">
        <v>45.780999999999999</v>
      </c>
      <c r="WM4" s="37">
        <v>2476.25</v>
      </c>
      <c r="WN4" s="37">
        <v>2333.5</v>
      </c>
      <c r="WO4" s="37">
        <v>299</v>
      </c>
      <c r="WP4" s="37">
        <v>67.25</v>
      </c>
      <c r="WQ4" s="37">
        <v>47.84</v>
      </c>
      <c r="WR4" s="37">
        <v>45.08</v>
      </c>
      <c r="WS4" s="37">
        <v>5.78</v>
      </c>
      <c r="WT4" s="37">
        <v>1.3</v>
      </c>
      <c r="WU4" s="37">
        <v>366.25</v>
      </c>
      <c r="WV4" s="37">
        <v>7.08</v>
      </c>
      <c r="WW4" s="37">
        <v>45.780999999999999</v>
      </c>
      <c r="WX4" s="38">
        <v>1829.5</v>
      </c>
      <c r="WY4" s="38">
        <v>1889.5</v>
      </c>
      <c r="WZ4" s="38">
        <v>242.5</v>
      </c>
      <c r="XA4" s="38">
        <v>56.5</v>
      </c>
      <c r="XB4" s="38">
        <v>45.53</v>
      </c>
      <c r="XC4" s="38">
        <v>47.03</v>
      </c>
      <c r="XD4" s="38">
        <v>6.04</v>
      </c>
      <c r="XE4" s="38">
        <v>1.41</v>
      </c>
      <c r="XF4" s="38">
        <v>299</v>
      </c>
      <c r="XG4" s="38">
        <v>7.44</v>
      </c>
      <c r="XH4" s="38">
        <v>49.832999999999998</v>
      </c>
      <c r="XI4" s="39">
        <v>1829.5</v>
      </c>
      <c r="XJ4" s="39">
        <v>1889.5</v>
      </c>
      <c r="XK4" s="39">
        <v>242.5</v>
      </c>
      <c r="XL4" s="39">
        <v>56.5</v>
      </c>
      <c r="XM4" s="39">
        <v>45.53</v>
      </c>
      <c r="XN4" s="39">
        <v>47.03</v>
      </c>
      <c r="XO4" s="39">
        <v>6.04</v>
      </c>
      <c r="XP4" s="39">
        <v>1.41</v>
      </c>
      <c r="XQ4" s="39">
        <v>299</v>
      </c>
      <c r="XR4" s="39">
        <v>7.44</v>
      </c>
      <c r="XS4" s="39">
        <v>49.832999999999998</v>
      </c>
      <c r="XT4" t="s">
        <v>1097</v>
      </c>
      <c r="XU4">
        <v>8</v>
      </c>
      <c r="XV4">
        <v>24</v>
      </c>
      <c r="XW4" s="37">
        <v>8</v>
      </c>
      <c r="XX4" s="37">
        <v>0</v>
      </c>
      <c r="XY4" s="37">
        <v>2</v>
      </c>
      <c r="XZ4" s="39">
        <v>6</v>
      </c>
      <c r="YA4" s="39">
        <v>0</v>
      </c>
      <c r="YB4" s="39">
        <v>2</v>
      </c>
    </row>
    <row r="5" spans="1:652" x14ac:dyDescent="0.2">
      <c r="A5" s="11">
        <v>4</v>
      </c>
      <c r="B5" s="19" t="s">
        <v>919</v>
      </c>
      <c r="C5" s="3">
        <v>1</v>
      </c>
      <c r="D5" s="3" t="str">
        <f t="shared" si="0"/>
        <v>1</v>
      </c>
      <c r="E5" s="4">
        <v>40084</v>
      </c>
      <c r="F5" s="4">
        <v>43189</v>
      </c>
      <c r="G5" s="5">
        <v>8.502190580503834</v>
      </c>
      <c r="H5" s="22" t="s">
        <v>445</v>
      </c>
      <c r="I5" s="3">
        <v>2</v>
      </c>
      <c r="J5" s="3">
        <v>3</v>
      </c>
      <c r="K5" s="3">
        <v>1</v>
      </c>
      <c r="L5" s="3">
        <v>2</v>
      </c>
      <c r="M5" s="12">
        <v>45</v>
      </c>
      <c r="N5" s="6">
        <v>97.5</v>
      </c>
      <c r="O5" s="6">
        <v>125</v>
      </c>
      <c r="P5" s="9">
        <v>4.1010498687664043</v>
      </c>
      <c r="Q5" s="9">
        <v>58.211999999999996</v>
      </c>
      <c r="R5" s="9">
        <v>26.4</v>
      </c>
      <c r="S5" s="9">
        <v>16.899999999999999</v>
      </c>
      <c r="T5" s="3">
        <v>3</v>
      </c>
      <c r="U5" s="9">
        <v>21.8</v>
      </c>
      <c r="V5" s="3">
        <v>2</v>
      </c>
      <c r="W5" s="9">
        <v>13</v>
      </c>
      <c r="X5" s="9">
        <v>11.3</v>
      </c>
      <c r="Y5" s="9">
        <v>12.4</v>
      </c>
      <c r="Z5" s="9">
        <v>11.2</v>
      </c>
      <c r="AA5" s="9">
        <v>12.8</v>
      </c>
      <c r="AB5" s="9">
        <v>11.8</v>
      </c>
      <c r="AC5" s="5">
        <f t="shared" si="1"/>
        <v>13</v>
      </c>
      <c r="AD5" s="5">
        <f t="shared" si="2"/>
        <v>12.8</v>
      </c>
      <c r="AE5" s="5">
        <f t="shared" si="3"/>
        <v>25.8</v>
      </c>
      <c r="AF5" s="5">
        <f t="shared" si="4"/>
        <v>12.9</v>
      </c>
      <c r="AG5" s="5">
        <f t="shared" si="5"/>
        <v>28.444500000000001</v>
      </c>
      <c r="AH5" s="5">
        <f t="shared" si="6"/>
        <v>56.889000000000003</v>
      </c>
      <c r="AI5" s="1">
        <v>2</v>
      </c>
      <c r="AJ5" s="3">
        <v>9</v>
      </c>
      <c r="AK5" s="7" t="e">
        <v>#NULL!</v>
      </c>
      <c r="AL5" s="7" t="e">
        <v>#NULL!</v>
      </c>
      <c r="AS5" s="5" t="e">
        <f t="shared" si="7"/>
        <v>#DIV/0!</v>
      </c>
      <c r="AT5" s="9">
        <v>16</v>
      </c>
      <c r="AU5" s="9">
        <v>18.600000000000001</v>
      </c>
      <c r="AV5" s="9">
        <v>-1.32</v>
      </c>
      <c r="AW5" s="3">
        <v>9</v>
      </c>
      <c r="AX5" s="3">
        <v>19</v>
      </c>
      <c r="AY5" s="3">
        <v>19</v>
      </c>
      <c r="AZ5" s="5">
        <v>38</v>
      </c>
      <c r="BA5" s="9">
        <v>-1.1200000000000001</v>
      </c>
      <c r="BB5" s="3">
        <v>13</v>
      </c>
      <c r="BD5" s="11">
        <v>79</v>
      </c>
      <c r="BE5" s="3">
        <v>21</v>
      </c>
      <c r="BF5" s="3">
        <v>24</v>
      </c>
      <c r="BG5" s="9">
        <v>1.41</v>
      </c>
      <c r="BH5" s="5">
        <v>93</v>
      </c>
      <c r="BI5" s="9">
        <v>45</v>
      </c>
      <c r="BJ5" s="3">
        <v>122</v>
      </c>
      <c r="BK5" s="3">
        <v>5</v>
      </c>
      <c r="BL5" s="3">
        <v>2</v>
      </c>
      <c r="BM5" s="3">
        <v>3</v>
      </c>
      <c r="BN5" s="3">
        <v>1</v>
      </c>
      <c r="BO5" s="3">
        <v>1</v>
      </c>
      <c r="BP5" s="3">
        <v>1</v>
      </c>
      <c r="BQ5" s="3">
        <v>0</v>
      </c>
      <c r="BR5" s="3">
        <v>0</v>
      </c>
      <c r="BS5" s="3">
        <v>1</v>
      </c>
      <c r="BT5" s="11">
        <v>14</v>
      </c>
      <c r="BU5" s="11">
        <v>69</v>
      </c>
      <c r="BV5" s="14">
        <f t="shared" si="8"/>
        <v>270</v>
      </c>
      <c r="BW5" s="13">
        <f t="shared" si="9"/>
        <v>360</v>
      </c>
      <c r="BX5" s="14">
        <v>87</v>
      </c>
      <c r="BY5" s="14">
        <v>6</v>
      </c>
      <c r="BZ5" s="3">
        <v>21</v>
      </c>
      <c r="CA5" s="3">
        <v>20</v>
      </c>
      <c r="CB5" s="3">
        <v>21</v>
      </c>
      <c r="CC5" s="9">
        <v>9.3878400000000006</v>
      </c>
      <c r="CD5" s="9">
        <v>8.9407999999999994</v>
      </c>
      <c r="CE5" s="9">
        <v>9.3878400000000006</v>
      </c>
      <c r="CF5" s="9">
        <v>-0.31</v>
      </c>
      <c r="CG5" s="5">
        <v>38</v>
      </c>
      <c r="CH5" s="3">
        <v>22</v>
      </c>
      <c r="CI5" s="3">
        <v>19</v>
      </c>
      <c r="CJ5" s="3">
        <v>20</v>
      </c>
      <c r="CK5" s="9">
        <v>9.8348800000000001</v>
      </c>
      <c r="CL5" s="9">
        <v>8.49376</v>
      </c>
      <c r="CM5" s="9">
        <v>8.9407999999999994</v>
      </c>
      <c r="CN5" s="9">
        <v>-0.23</v>
      </c>
      <c r="CO5" s="5">
        <v>41</v>
      </c>
      <c r="CP5" s="3">
        <v>100</v>
      </c>
      <c r="CQ5" s="3">
        <v>93</v>
      </c>
      <c r="CR5" s="3">
        <v>98</v>
      </c>
      <c r="CS5" s="9">
        <v>-0.8</v>
      </c>
      <c r="CT5" s="3">
        <v>21</v>
      </c>
      <c r="CU5" s="3">
        <v>4</v>
      </c>
      <c r="CV5" s="3">
        <v>4</v>
      </c>
      <c r="CY5" s="3">
        <v>5</v>
      </c>
      <c r="CZ5" s="3">
        <v>5</v>
      </c>
      <c r="DA5" s="3">
        <v>4</v>
      </c>
      <c r="DB5" s="3">
        <v>4</v>
      </c>
      <c r="DC5" s="3">
        <v>2</v>
      </c>
      <c r="DD5" s="3">
        <v>3</v>
      </c>
      <c r="DE5" s="3">
        <v>3</v>
      </c>
      <c r="DF5" s="3">
        <v>3</v>
      </c>
      <c r="DG5" s="3">
        <v>3</v>
      </c>
      <c r="DH5" s="3">
        <v>3</v>
      </c>
      <c r="DI5" s="3">
        <v>8</v>
      </c>
      <c r="DJ5" s="3">
        <v>10</v>
      </c>
      <c r="DK5" s="3">
        <v>8</v>
      </c>
      <c r="DL5" s="3">
        <v>5</v>
      </c>
      <c r="DM5" s="3">
        <v>6</v>
      </c>
      <c r="DN5" s="3">
        <v>6</v>
      </c>
      <c r="DO5" s="3">
        <v>26</v>
      </c>
      <c r="DP5" s="3">
        <v>17</v>
      </c>
      <c r="DQ5" s="3">
        <v>0</v>
      </c>
      <c r="DR5" s="3">
        <v>1</v>
      </c>
      <c r="DS5" s="3">
        <v>1</v>
      </c>
      <c r="DT5" s="3">
        <v>1</v>
      </c>
      <c r="DU5" s="3">
        <v>0</v>
      </c>
      <c r="DW5" s="5">
        <v>0.28999999999999981</v>
      </c>
      <c r="DY5" s="5">
        <v>-2.12</v>
      </c>
      <c r="EA5" s="5">
        <v>-0.54</v>
      </c>
      <c r="EC5" s="5">
        <v>-2.37</v>
      </c>
      <c r="EW5" s="3">
        <v>0</v>
      </c>
      <c r="FH5" s="3">
        <v>5</v>
      </c>
      <c r="FI5" s="3">
        <v>4</v>
      </c>
      <c r="FJ5" s="3">
        <v>3</v>
      </c>
      <c r="FK5" s="3">
        <v>2</v>
      </c>
      <c r="FL5" s="3">
        <v>5</v>
      </c>
      <c r="FM5" s="3">
        <v>4</v>
      </c>
      <c r="FN5" s="3">
        <v>3</v>
      </c>
      <c r="FO5" s="3">
        <v>2</v>
      </c>
      <c r="FP5" s="3">
        <v>5</v>
      </c>
      <c r="FQ5" s="3">
        <v>4</v>
      </c>
      <c r="FR5" s="3">
        <v>3</v>
      </c>
      <c r="FS5" s="3">
        <v>2</v>
      </c>
      <c r="FT5" s="3">
        <f t="shared" si="10"/>
        <v>4.5</v>
      </c>
      <c r="FU5" s="3">
        <f t="shared" si="11"/>
        <v>2.5</v>
      </c>
      <c r="PA5" s="3">
        <v>3</v>
      </c>
      <c r="PB5" s="3">
        <v>4</v>
      </c>
      <c r="PC5" s="3">
        <v>3</v>
      </c>
      <c r="PD5" s="3">
        <v>2</v>
      </c>
      <c r="PE5" s="3">
        <v>4</v>
      </c>
      <c r="PF5" s="3">
        <v>3</v>
      </c>
      <c r="PG5" s="3">
        <v>3</v>
      </c>
      <c r="PH5" s="3">
        <f t="shared" si="12"/>
        <v>3.1666666666666665</v>
      </c>
      <c r="PI5" s="3">
        <v>4</v>
      </c>
      <c r="PJ5" s="3">
        <v>3</v>
      </c>
      <c r="PK5" s="3">
        <v>4</v>
      </c>
      <c r="PL5" s="3">
        <v>2</v>
      </c>
      <c r="PM5" s="3">
        <v>3</v>
      </c>
      <c r="PN5" s="3">
        <v>3</v>
      </c>
      <c r="PO5" s="3">
        <v>4</v>
      </c>
      <c r="PP5" s="3">
        <v>4</v>
      </c>
      <c r="PQ5" s="3">
        <v>3</v>
      </c>
      <c r="PR5" s="3">
        <v>3</v>
      </c>
      <c r="PS5" s="3">
        <v>1</v>
      </c>
      <c r="PT5" s="3">
        <v>4</v>
      </c>
      <c r="PU5" s="3">
        <f t="shared" si="13"/>
        <v>2.7142857142857144</v>
      </c>
      <c r="PV5" s="3">
        <f t="shared" si="14"/>
        <v>3.1666666666666665</v>
      </c>
      <c r="PW5" s="3">
        <f t="shared" si="15"/>
        <v>3.1666666666666665</v>
      </c>
      <c r="PX5" s="3">
        <v>5</v>
      </c>
      <c r="PY5" s="3">
        <v>4</v>
      </c>
      <c r="PZ5" s="3">
        <v>10</v>
      </c>
      <c r="QA5" s="3">
        <v>7</v>
      </c>
      <c r="QB5" s="3">
        <v>3</v>
      </c>
      <c r="QC5" s="3">
        <v>2</v>
      </c>
      <c r="QD5" s="3">
        <v>9</v>
      </c>
      <c r="QE5" s="3">
        <v>10</v>
      </c>
      <c r="QF5" s="3">
        <v>8</v>
      </c>
      <c r="QG5" s="3">
        <v>10</v>
      </c>
      <c r="QH5" s="3">
        <v>1</v>
      </c>
      <c r="QI5" s="3">
        <v>9</v>
      </c>
      <c r="QJ5" s="3">
        <v>8</v>
      </c>
      <c r="QK5" s="3">
        <v>10</v>
      </c>
      <c r="QL5" s="3">
        <v>10</v>
      </c>
      <c r="QM5" s="3">
        <f t="shared" si="16"/>
        <v>68</v>
      </c>
      <c r="QN5" s="3">
        <f t="shared" si="17"/>
        <v>6.8</v>
      </c>
      <c r="QO5" s="3">
        <f t="shared" si="18"/>
        <v>38</v>
      </c>
      <c r="QP5" s="3">
        <f t="shared" si="19"/>
        <v>7.6</v>
      </c>
      <c r="QQ5" s="3">
        <f t="shared" si="20"/>
        <v>106</v>
      </c>
      <c r="QR5" s="3">
        <f t="shared" si="21"/>
        <v>7.0666666666666664</v>
      </c>
      <c r="QS5" s="4">
        <v>43203</v>
      </c>
      <c r="QT5" s="3">
        <v>3</v>
      </c>
      <c r="QU5" s="3">
        <v>2</v>
      </c>
      <c r="QV5" s="3">
        <v>3</v>
      </c>
      <c r="QW5" s="3">
        <v>2</v>
      </c>
      <c r="QX5" s="3">
        <v>2</v>
      </c>
      <c r="QY5" s="3">
        <v>1</v>
      </c>
      <c r="QZ5" s="3">
        <v>3</v>
      </c>
      <c r="RA5" s="3">
        <v>1</v>
      </c>
      <c r="RB5" s="3">
        <v>3</v>
      </c>
      <c r="RC5" s="3">
        <v>2</v>
      </c>
      <c r="RD5" s="3">
        <v>1</v>
      </c>
      <c r="RE5" s="3">
        <v>1</v>
      </c>
      <c r="RF5" s="3">
        <f t="shared" si="22"/>
        <v>2.1666666666666665</v>
      </c>
      <c r="RG5" s="3">
        <f t="shared" si="23"/>
        <v>1.8333333333333333</v>
      </c>
      <c r="RH5" s="3">
        <v>4</v>
      </c>
      <c r="RI5" s="3">
        <v>3</v>
      </c>
      <c r="RJ5" s="3">
        <v>3</v>
      </c>
      <c r="RK5" s="3">
        <v>1</v>
      </c>
      <c r="RL5" s="3">
        <v>3</v>
      </c>
      <c r="RM5" s="3">
        <v>3</v>
      </c>
      <c r="RN5" s="3">
        <v>3</v>
      </c>
      <c r="RO5" s="3">
        <v>3</v>
      </c>
      <c r="RP5" s="3">
        <v>4</v>
      </c>
      <c r="RQ5" s="3">
        <v>1</v>
      </c>
      <c r="RR5" s="3">
        <v>3</v>
      </c>
      <c r="RS5" s="3">
        <v>3</v>
      </c>
      <c r="RT5" s="3">
        <f t="shared" si="24"/>
        <v>14</v>
      </c>
      <c r="RU5" s="3">
        <f t="shared" si="25"/>
        <v>2.3333333333333335</v>
      </c>
      <c r="RV5" s="3">
        <f t="shared" si="26"/>
        <v>20</v>
      </c>
      <c r="RW5" s="3">
        <f t="shared" si="27"/>
        <v>3.3333333333333335</v>
      </c>
      <c r="RX5" s="3">
        <f t="shared" si="28"/>
        <v>2.8333333333333335</v>
      </c>
      <c r="RY5" s="3">
        <v>5</v>
      </c>
      <c r="RZ5" s="3">
        <v>4</v>
      </c>
      <c r="SA5" s="3">
        <v>7</v>
      </c>
      <c r="SB5" s="3">
        <v>3</v>
      </c>
      <c r="SC5" s="3">
        <v>10</v>
      </c>
      <c r="SD5" s="3">
        <v>4</v>
      </c>
      <c r="SE5" s="3">
        <v>4</v>
      </c>
      <c r="SF5" s="3">
        <v>10</v>
      </c>
      <c r="SG5" s="3">
        <v>7</v>
      </c>
      <c r="SH5" s="3">
        <v>10</v>
      </c>
      <c r="SI5" s="3">
        <v>5</v>
      </c>
      <c r="SJ5" s="3">
        <v>10</v>
      </c>
      <c r="SK5" s="3">
        <v>10</v>
      </c>
      <c r="SL5" s="3">
        <v>8</v>
      </c>
      <c r="SM5" s="3">
        <f t="shared" si="29"/>
        <v>55</v>
      </c>
      <c r="SN5" s="3">
        <f t="shared" si="30"/>
        <v>6.1111111111111107</v>
      </c>
      <c r="SO5" s="3">
        <f t="shared" si="31"/>
        <v>42</v>
      </c>
      <c r="SP5" s="3">
        <f t="shared" si="32"/>
        <v>8.4</v>
      </c>
      <c r="SQ5" s="3">
        <f t="shared" si="33"/>
        <v>6.9285714285714288</v>
      </c>
      <c r="SR5" s="3">
        <f t="shared" si="34"/>
        <v>99.833333333333343</v>
      </c>
      <c r="SS5" s="3">
        <v>10</v>
      </c>
      <c r="ST5" s="4">
        <v>43231</v>
      </c>
      <c r="SU5" s="3">
        <v>5</v>
      </c>
      <c r="SV5" s="3">
        <v>6</v>
      </c>
      <c r="SW5" s="3">
        <v>10</v>
      </c>
      <c r="SX5" s="5">
        <v>10</v>
      </c>
      <c r="SY5" s="3">
        <v>5</v>
      </c>
      <c r="SZ5" s="3">
        <v>6</v>
      </c>
      <c r="TA5" s="3">
        <v>7</v>
      </c>
      <c r="TB5" s="3">
        <v>10</v>
      </c>
      <c r="TC5" s="3">
        <v>10</v>
      </c>
      <c r="TD5" s="3">
        <v>10</v>
      </c>
      <c r="TE5" s="3">
        <v>2</v>
      </c>
      <c r="TF5" s="3">
        <v>5</v>
      </c>
      <c r="TG5" s="3">
        <v>10</v>
      </c>
      <c r="TH5" s="3">
        <v>5</v>
      </c>
      <c r="TI5" s="3">
        <v>10</v>
      </c>
      <c r="TJ5" s="3">
        <f t="shared" si="35"/>
        <v>74</v>
      </c>
      <c r="TK5" s="3">
        <f t="shared" si="36"/>
        <v>7.4</v>
      </c>
      <c r="TL5" s="3">
        <f t="shared" si="37"/>
        <v>37</v>
      </c>
      <c r="TM5" s="3">
        <f t="shared" si="38"/>
        <v>7.4</v>
      </c>
      <c r="TN5" s="12">
        <f t="shared" si="39"/>
        <v>7.2142857142857144</v>
      </c>
      <c r="TO5" s="15">
        <f t="shared" si="40"/>
        <v>111</v>
      </c>
      <c r="TP5" s="3">
        <v>5</v>
      </c>
      <c r="TQ5" s="3">
        <v>6</v>
      </c>
      <c r="TR5" s="3">
        <v>7</v>
      </c>
      <c r="TS5" s="3">
        <v>10</v>
      </c>
      <c r="TT5" s="3">
        <v>1</v>
      </c>
      <c r="TU5" s="3">
        <v>7</v>
      </c>
      <c r="TV5" s="3">
        <v>10</v>
      </c>
      <c r="TW5" s="3">
        <v>5</v>
      </c>
      <c r="TX5" s="3">
        <v>6</v>
      </c>
      <c r="TY5" s="3">
        <v>1</v>
      </c>
      <c r="TZ5" s="3">
        <v>4</v>
      </c>
      <c r="UA5" s="3">
        <v>10</v>
      </c>
      <c r="UB5" s="3">
        <f t="shared" si="41"/>
        <v>39</v>
      </c>
      <c r="UC5" s="3">
        <f t="shared" si="42"/>
        <v>6.5</v>
      </c>
      <c r="UD5" s="3">
        <f t="shared" si="43"/>
        <v>33</v>
      </c>
      <c r="UE5" s="3">
        <f t="shared" si="44"/>
        <v>5.5</v>
      </c>
      <c r="UF5" s="3">
        <f t="shared" si="45"/>
        <v>6</v>
      </c>
      <c r="VN5">
        <v>15</v>
      </c>
      <c r="VO5">
        <v>5</v>
      </c>
      <c r="VP5">
        <v>53</v>
      </c>
      <c r="VQ5">
        <v>10.6</v>
      </c>
      <c r="VR5">
        <v>39</v>
      </c>
      <c r="VS5">
        <v>720</v>
      </c>
      <c r="VT5">
        <v>18.5</v>
      </c>
      <c r="VU5">
        <v>120</v>
      </c>
      <c r="VV5">
        <v>38</v>
      </c>
      <c r="VW5">
        <v>27379.8</v>
      </c>
      <c r="VX5">
        <v>720.5</v>
      </c>
      <c r="VY5">
        <v>19607.8</v>
      </c>
      <c r="VZ5">
        <v>1.3</v>
      </c>
      <c r="WA5">
        <v>4563.3</v>
      </c>
      <c r="WB5" s="36">
        <v>2530</v>
      </c>
      <c r="WC5" s="36">
        <v>1269.5</v>
      </c>
      <c r="WD5" s="36">
        <v>222</v>
      </c>
      <c r="WE5" s="36">
        <v>81.5</v>
      </c>
      <c r="WF5" s="36">
        <v>61.66</v>
      </c>
      <c r="WG5" s="36">
        <v>30.94</v>
      </c>
      <c r="WH5" s="36">
        <v>5.41</v>
      </c>
      <c r="WI5" s="36">
        <v>1.99</v>
      </c>
      <c r="WJ5" s="36">
        <v>303.5</v>
      </c>
      <c r="WK5" s="36">
        <v>7.4</v>
      </c>
      <c r="WL5" s="36">
        <v>60.7</v>
      </c>
      <c r="WM5" s="37">
        <v>2867.75</v>
      </c>
      <c r="WN5" s="37">
        <v>1433</v>
      </c>
      <c r="WO5" s="37">
        <v>272.25</v>
      </c>
      <c r="WP5" s="37">
        <v>102</v>
      </c>
      <c r="WQ5" s="37">
        <v>61.34</v>
      </c>
      <c r="WR5" s="37">
        <v>30.65</v>
      </c>
      <c r="WS5" s="37">
        <v>5.82</v>
      </c>
      <c r="WT5" s="37">
        <v>2.1800000000000002</v>
      </c>
      <c r="WU5" s="37">
        <v>374.25</v>
      </c>
      <c r="WV5" s="37">
        <v>8.01</v>
      </c>
      <c r="WW5" s="37">
        <v>62.375</v>
      </c>
      <c r="WX5" s="38">
        <v>2530</v>
      </c>
      <c r="WY5" s="38">
        <v>1269.5</v>
      </c>
      <c r="WZ5" s="38">
        <v>222</v>
      </c>
      <c r="XA5" s="38">
        <v>81.5</v>
      </c>
      <c r="XB5" s="38">
        <v>61.66</v>
      </c>
      <c r="XC5" s="38">
        <v>30.94</v>
      </c>
      <c r="XD5" s="38">
        <v>5.41</v>
      </c>
      <c r="XE5" s="38">
        <v>1.99</v>
      </c>
      <c r="XF5" s="38">
        <v>303.5</v>
      </c>
      <c r="XG5" s="38">
        <v>7.4</v>
      </c>
      <c r="XH5" s="38">
        <v>60.7</v>
      </c>
      <c r="XI5" s="39">
        <v>2530</v>
      </c>
      <c r="XJ5" s="39">
        <v>1269.5</v>
      </c>
      <c r="XK5" s="39">
        <v>222</v>
      </c>
      <c r="XL5" s="39">
        <v>81.5</v>
      </c>
      <c r="XM5" s="39">
        <v>61.66</v>
      </c>
      <c r="XN5" s="39">
        <v>30.94</v>
      </c>
      <c r="XO5" s="39">
        <v>5.41</v>
      </c>
      <c r="XP5" s="39">
        <v>1.99</v>
      </c>
      <c r="XQ5" s="39">
        <v>303.5</v>
      </c>
      <c r="XR5" s="39">
        <v>7.4</v>
      </c>
      <c r="XS5" s="39">
        <v>60.7</v>
      </c>
      <c r="XT5" t="s">
        <v>1098</v>
      </c>
      <c r="XU5">
        <v>6</v>
      </c>
      <c r="XV5">
        <v>26</v>
      </c>
      <c r="XW5" s="37">
        <v>5</v>
      </c>
      <c r="XX5" s="37">
        <v>1</v>
      </c>
      <c r="XY5" s="37">
        <v>1</v>
      </c>
      <c r="XZ5" s="39">
        <v>5</v>
      </c>
      <c r="YA5" s="39">
        <v>0</v>
      </c>
      <c r="YB5" s="39">
        <v>2</v>
      </c>
    </row>
    <row r="6" spans="1:652" x14ac:dyDescent="0.2">
      <c r="A6" s="11">
        <v>5</v>
      </c>
      <c r="B6" s="19" t="s">
        <v>920</v>
      </c>
      <c r="C6" s="3">
        <v>0</v>
      </c>
      <c r="D6" s="3" t="str">
        <f t="shared" si="0"/>
        <v>2</v>
      </c>
      <c r="E6" s="4">
        <v>40085</v>
      </c>
      <c r="F6" s="4">
        <v>43189</v>
      </c>
      <c r="G6" s="5">
        <v>8.499452354874041</v>
      </c>
      <c r="H6" s="22" t="s">
        <v>445</v>
      </c>
      <c r="I6" s="3">
        <v>2</v>
      </c>
      <c r="J6" s="3">
        <v>3</v>
      </c>
      <c r="K6" s="3">
        <v>1</v>
      </c>
      <c r="L6" s="3">
        <v>0</v>
      </c>
      <c r="M6" s="12">
        <v>45</v>
      </c>
      <c r="N6" s="6">
        <v>103</v>
      </c>
      <c r="O6" s="6">
        <v>142</v>
      </c>
      <c r="P6" s="9">
        <v>4.6587926509186355</v>
      </c>
      <c r="Q6" s="9">
        <v>78.938999999999993</v>
      </c>
      <c r="R6" s="9">
        <v>35.799999999999997</v>
      </c>
      <c r="S6" s="9">
        <v>17.8</v>
      </c>
      <c r="T6" s="3">
        <v>3</v>
      </c>
      <c r="U6" s="9">
        <v>19.899999999999999</v>
      </c>
      <c r="V6" s="3">
        <v>2</v>
      </c>
      <c r="W6" s="9">
        <v>23.4</v>
      </c>
      <c r="X6" s="9">
        <v>23.9</v>
      </c>
      <c r="Y6" s="9">
        <v>23.4</v>
      </c>
      <c r="Z6" s="9">
        <v>23</v>
      </c>
      <c r="AA6" s="9">
        <v>21.5</v>
      </c>
      <c r="AB6" s="9">
        <v>21.3</v>
      </c>
      <c r="AC6" s="5">
        <f t="shared" si="1"/>
        <v>23.9</v>
      </c>
      <c r="AD6" s="5">
        <f t="shared" si="2"/>
        <v>23</v>
      </c>
      <c r="AE6" s="5">
        <f t="shared" si="3"/>
        <v>46.9</v>
      </c>
      <c r="AF6" s="5">
        <f t="shared" si="4"/>
        <v>23.45</v>
      </c>
      <c r="AG6" s="5">
        <f t="shared" si="5"/>
        <v>51.707250000000002</v>
      </c>
      <c r="AH6" s="5">
        <f t="shared" si="6"/>
        <v>103.4145</v>
      </c>
      <c r="AI6" s="1">
        <v>3</v>
      </c>
      <c r="AJ6" s="3">
        <v>13</v>
      </c>
      <c r="AK6" s="7" t="e">
        <v>#NULL!</v>
      </c>
      <c r="AL6" s="7" t="e">
        <v>#NULL!</v>
      </c>
      <c r="AS6" s="5" t="e">
        <f t="shared" si="7"/>
        <v>#DIV/0!</v>
      </c>
      <c r="AT6" s="9">
        <v>13.39</v>
      </c>
      <c r="AU6" s="9">
        <v>13.04</v>
      </c>
      <c r="AV6" s="9">
        <v>0.59</v>
      </c>
      <c r="AW6" s="3">
        <v>72</v>
      </c>
      <c r="AX6" s="3">
        <v>22</v>
      </c>
      <c r="AY6" s="3">
        <v>24</v>
      </c>
      <c r="AZ6" s="5">
        <v>46</v>
      </c>
      <c r="BA6" s="9">
        <v>-0.28999999999999998</v>
      </c>
      <c r="BB6" s="3">
        <v>38</v>
      </c>
      <c r="BD6" s="11">
        <v>91</v>
      </c>
      <c r="BE6" s="3">
        <v>19</v>
      </c>
      <c r="BF6" s="3">
        <v>21</v>
      </c>
      <c r="BG6" s="9">
        <v>0.45</v>
      </c>
      <c r="BH6" s="5">
        <v>67</v>
      </c>
      <c r="BI6" s="9">
        <v>40</v>
      </c>
      <c r="BJ6" s="3">
        <v>108</v>
      </c>
      <c r="BK6" s="3">
        <v>8</v>
      </c>
      <c r="BL6" s="3">
        <v>8</v>
      </c>
      <c r="BM6" s="3">
        <v>8</v>
      </c>
      <c r="BN6" s="3">
        <v>1</v>
      </c>
      <c r="BO6" s="3">
        <v>5</v>
      </c>
      <c r="BP6" s="3">
        <v>3</v>
      </c>
      <c r="BQ6" s="3">
        <v>1</v>
      </c>
      <c r="BR6" s="3">
        <v>1</v>
      </c>
      <c r="BS6" s="3">
        <v>4</v>
      </c>
      <c r="BT6" s="11">
        <v>39</v>
      </c>
      <c r="BU6" s="11">
        <v>103</v>
      </c>
      <c r="BV6" s="14">
        <f t="shared" si="8"/>
        <v>302</v>
      </c>
      <c r="BW6" s="13">
        <f t="shared" si="9"/>
        <v>402.66666666666663</v>
      </c>
      <c r="BX6" s="14">
        <v>100</v>
      </c>
      <c r="BY6" s="14">
        <v>6</v>
      </c>
      <c r="BZ6" s="3">
        <v>24</v>
      </c>
      <c r="CA6" s="3">
        <v>33</v>
      </c>
      <c r="CB6" s="3">
        <v>30</v>
      </c>
      <c r="CC6" s="9">
        <v>10.728960000000001</v>
      </c>
      <c r="CD6" s="9">
        <v>14.752319999999999</v>
      </c>
      <c r="CE6" s="9">
        <v>13.411199999999999</v>
      </c>
      <c r="CF6" s="9">
        <v>1.17</v>
      </c>
      <c r="CG6" s="5">
        <v>88</v>
      </c>
      <c r="CH6" s="3">
        <v>29</v>
      </c>
      <c r="CI6" s="3">
        <v>26</v>
      </c>
      <c r="CJ6" s="3">
        <v>26</v>
      </c>
      <c r="CK6" s="9">
        <v>12.96416</v>
      </c>
      <c r="CL6" s="9">
        <v>11.62304</v>
      </c>
      <c r="CM6" s="9">
        <v>11.62304</v>
      </c>
      <c r="CN6" s="9">
        <v>-0.06</v>
      </c>
      <c r="CO6" s="5">
        <v>48</v>
      </c>
      <c r="CP6" s="3">
        <v>146</v>
      </c>
      <c r="CQ6" s="3">
        <v>146</v>
      </c>
      <c r="CR6" s="3">
        <v>147</v>
      </c>
      <c r="CS6" s="9">
        <v>1.04</v>
      </c>
      <c r="CT6" s="3">
        <v>85</v>
      </c>
      <c r="CU6" s="3">
        <v>2</v>
      </c>
      <c r="CV6" s="3">
        <v>2</v>
      </c>
      <c r="CY6" s="3">
        <v>5</v>
      </c>
      <c r="CZ6" s="3">
        <v>5</v>
      </c>
      <c r="DA6" s="3">
        <v>999</v>
      </c>
      <c r="DB6" s="3">
        <v>999</v>
      </c>
      <c r="DC6" s="3">
        <v>3</v>
      </c>
      <c r="DD6" s="3">
        <v>3</v>
      </c>
      <c r="DE6" s="3">
        <v>3</v>
      </c>
      <c r="DF6" s="3">
        <v>3</v>
      </c>
      <c r="DG6" s="3">
        <v>3</v>
      </c>
      <c r="DH6" s="3">
        <v>4</v>
      </c>
      <c r="DI6" s="3">
        <v>4</v>
      </c>
      <c r="DJ6" s="3">
        <v>10</v>
      </c>
      <c r="DK6" s="7" t="e">
        <v>#NULL!</v>
      </c>
      <c r="DL6" s="3">
        <v>6</v>
      </c>
      <c r="DM6" s="3">
        <v>6</v>
      </c>
      <c r="DN6" s="3">
        <v>7</v>
      </c>
      <c r="DO6" s="7" t="e">
        <v>#NULL!</v>
      </c>
      <c r="DP6" s="3">
        <v>19</v>
      </c>
      <c r="DQ6" s="3">
        <v>1</v>
      </c>
      <c r="DR6" s="3">
        <v>1</v>
      </c>
      <c r="DS6" s="3">
        <v>1</v>
      </c>
      <c r="DT6" s="3">
        <v>1</v>
      </c>
      <c r="DU6" s="3">
        <v>1</v>
      </c>
      <c r="DW6" s="5">
        <v>0.16000000000000003</v>
      </c>
      <c r="DY6" s="5">
        <v>1.63</v>
      </c>
      <c r="EA6" s="5">
        <v>1.1099999999999999</v>
      </c>
      <c r="EC6" s="5">
        <v>2.9</v>
      </c>
      <c r="EW6" s="3">
        <v>1</v>
      </c>
      <c r="FH6" s="3">
        <v>4</v>
      </c>
      <c r="FI6" s="3">
        <v>5</v>
      </c>
      <c r="FJ6" s="3">
        <v>3</v>
      </c>
      <c r="FK6" s="3">
        <v>5</v>
      </c>
      <c r="FL6" s="3">
        <v>5</v>
      </c>
      <c r="FM6" s="3">
        <v>5</v>
      </c>
      <c r="FN6" s="3">
        <v>4</v>
      </c>
      <c r="FO6" s="3">
        <v>1</v>
      </c>
      <c r="FP6" s="3">
        <v>5</v>
      </c>
      <c r="FQ6" s="3">
        <v>3</v>
      </c>
      <c r="FR6" s="3">
        <v>5</v>
      </c>
      <c r="FS6" s="3">
        <v>3</v>
      </c>
      <c r="FT6" s="3">
        <f t="shared" si="10"/>
        <v>4.5</v>
      </c>
      <c r="FU6" s="3">
        <f t="shared" si="11"/>
        <v>3.5</v>
      </c>
      <c r="PA6" s="3">
        <v>3</v>
      </c>
      <c r="PB6" s="3">
        <v>4</v>
      </c>
      <c r="PC6" s="3">
        <v>4</v>
      </c>
      <c r="PD6" s="3">
        <v>4</v>
      </c>
      <c r="PE6" s="3">
        <v>2</v>
      </c>
      <c r="PF6" s="3">
        <v>4</v>
      </c>
      <c r="PG6" s="3">
        <v>2</v>
      </c>
      <c r="PH6" s="3">
        <f t="shared" si="12"/>
        <v>3.3333333333333335</v>
      </c>
      <c r="PI6" s="3">
        <v>4</v>
      </c>
      <c r="PJ6" s="3">
        <v>4</v>
      </c>
      <c r="PK6" s="3">
        <v>1</v>
      </c>
      <c r="PL6" s="3">
        <v>3</v>
      </c>
      <c r="PM6" s="3">
        <v>4</v>
      </c>
      <c r="PN6" s="3">
        <v>3</v>
      </c>
      <c r="PO6" s="3">
        <v>4</v>
      </c>
      <c r="PP6" s="3">
        <v>4</v>
      </c>
      <c r="PQ6" s="3">
        <v>4</v>
      </c>
      <c r="PR6" s="3">
        <v>4</v>
      </c>
      <c r="PS6" s="3">
        <v>4</v>
      </c>
      <c r="PT6" s="3">
        <v>4</v>
      </c>
      <c r="PU6" s="3">
        <f t="shared" si="13"/>
        <v>3</v>
      </c>
      <c r="PV6" s="3">
        <f t="shared" si="14"/>
        <v>3.6666666666666665</v>
      </c>
      <c r="PW6" s="3">
        <f t="shared" si="15"/>
        <v>3.5833333333333335</v>
      </c>
      <c r="PX6" s="3">
        <v>10</v>
      </c>
      <c r="PY6" s="3">
        <v>1</v>
      </c>
      <c r="PZ6" s="3">
        <v>10</v>
      </c>
      <c r="QA6" s="3">
        <v>9</v>
      </c>
      <c r="QB6" s="3">
        <v>10</v>
      </c>
      <c r="QC6" s="3">
        <v>5</v>
      </c>
      <c r="QD6" s="3">
        <v>10</v>
      </c>
      <c r="QE6" s="3">
        <v>10</v>
      </c>
      <c r="QF6" s="3">
        <v>10</v>
      </c>
      <c r="QG6" s="3">
        <v>2</v>
      </c>
      <c r="QH6" s="3">
        <v>10</v>
      </c>
      <c r="QI6" s="3">
        <v>10</v>
      </c>
      <c r="QJ6" s="3">
        <v>9</v>
      </c>
      <c r="QK6" s="3">
        <v>10</v>
      </c>
      <c r="QL6" s="3">
        <v>10</v>
      </c>
      <c r="QM6" s="3">
        <f t="shared" si="16"/>
        <v>84</v>
      </c>
      <c r="QN6" s="3">
        <f t="shared" si="17"/>
        <v>8.4</v>
      </c>
      <c r="QO6" s="3">
        <f t="shared" si="18"/>
        <v>42</v>
      </c>
      <c r="QP6" s="3">
        <f t="shared" si="19"/>
        <v>8.4</v>
      </c>
      <c r="QQ6" s="3">
        <f t="shared" si="20"/>
        <v>126</v>
      </c>
      <c r="QR6" s="3">
        <f t="shared" si="21"/>
        <v>8.4</v>
      </c>
      <c r="QS6" s="4">
        <v>43203</v>
      </c>
      <c r="QT6" s="3">
        <v>5</v>
      </c>
      <c r="QU6" s="3">
        <v>4</v>
      </c>
      <c r="QV6" s="3">
        <v>3</v>
      </c>
      <c r="QW6" s="3">
        <v>2</v>
      </c>
      <c r="QX6" s="3">
        <v>5</v>
      </c>
      <c r="QY6" s="3">
        <v>4</v>
      </c>
      <c r="QZ6" s="3">
        <v>5</v>
      </c>
      <c r="RA6" s="3">
        <v>1</v>
      </c>
      <c r="RB6" s="3">
        <v>5</v>
      </c>
      <c r="RC6" s="3">
        <v>5</v>
      </c>
      <c r="RD6" s="3">
        <v>3</v>
      </c>
      <c r="RE6" s="3">
        <v>1</v>
      </c>
      <c r="RF6" s="3">
        <f t="shared" si="22"/>
        <v>4.666666666666667</v>
      </c>
      <c r="RG6" s="3">
        <f t="shared" si="23"/>
        <v>2.5</v>
      </c>
      <c r="RH6" s="3">
        <v>4</v>
      </c>
      <c r="RI6" s="3">
        <v>3</v>
      </c>
      <c r="RJ6" s="3">
        <v>2</v>
      </c>
      <c r="RK6" s="3">
        <v>4</v>
      </c>
      <c r="RL6" s="3">
        <v>4</v>
      </c>
      <c r="RM6" s="3">
        <v>4</v>
      </c>
      <c r="RN6" s="3">
        <v>2</v>
      </c>
      <c r="RO6" s="3">
        <v>4</v>
      </c>
      <c r="RP6" s="3">
        <v>4</v>
      </c>
      <c r="RQ6" s="3">
        <v>3</v>
      </c>
      <c r="RR6" s="3">
        <v>3</v>
      </c>
      <c r="RS6" s="3">
        <v>4</v>
      </c>
      <c r="RT6" s="3">
        <f t="shared" si="24"/>
        <v>22</v>
      </c>
      <c r="RU6" s="3">
        <f t="shared" si="25"/>
        <v>3.6666666666666665</v>
      </c>
      <c r="RV6" s="3">
        <f t="shared" si="26"/>
        <v>19</v>
      </c>
      <c r="RW6" s="3">
        <f t="shared" si="27"/>
        <v>3.1666666666666665</v>
      </c>
      <c r="RX6" s="3">
        <f t="shared" si="28"/>
        <v>3.4166666666666665</v>
      </c>
      <c r="RY6" s="3">
        <v>10</v>
      </c>
      <c r="RZ6" s="3">
        <v>7</v>
      </c>
      <c r="SA6" s="3">
        <v>10</v>
      </c>
      <c r="SB6" s="3">
        <v>5</v>
      </c>
      <c r="SC6" s="3">
        <v>10</v>
      </c>
      <c r="SD6" s="3">
        <v>8</v>
      </c>
      <c r="SE6" s="3">
        <v>10</v>
      </c>
      <c r="SF6" s="3">
        <v>10</v>
      </c>
      <c r="SG6" s="3">
        <v>10</v>
      </c>
      <c r="SH6" s="3">
        <v>10</v>
      </c>
      <c r="SI6" s="3">
        <v>8</v>
      </c>
      <c r="SJ6" s="3">
        <v>10</v>
      </c>
      <c r="SK6" s="3">
        <v>9</v>
      </c>
      <c r="SL6" s="3">
        <v>8</v>
      </c>
      <c r="SM6" s="3">
        <f t="shared" si="29"/>
        <v>77</v>
      </c>
      <c r="SN6" s="3">
        <f t="shared" si="30"/>
        <v>8.5555555555555554</v>
      </c>
      <c r="SO6" s="3">
        <f t="shared" si="31"/>
        <v>48</v>
      </c>
      <c r="SP6" s="3">
        <f t="shared" si="32"/>
        <v>9.6</v>
      </c>
      <c r="SQ6" s="3">
        <f t="shared" si="33"/>
        <v>8.9285714285714288</v>
      </c>
      <c r="SR6" s="3">
        <f t="shared" si="34"/>
        <v>128.41666666666666</v>
      </c>
      <c r="SS6" s="3">
        <v>10</v>
      </c>
      <c r="ST6" s="4">
        <v>43231</v>
      </c>
      <c r="SU6" s="3">
        <v>10</v>
      </c>
      <c r="SV6" s="3">
        <v>9</v>
      </c>
      <c r="SW6" s="3">
        <v>10</v>
      </c>
      <c r="SX6" s="5">
        <v>9</v>
      </c>
      <c r="SY6" s="3">
        <v>10</v>
      </c>
      <c r="SZ6" s="3">
        <v>10</v>
      </c>
      <c r="TA6" s="3">
        <v>8</v>
      </c>
      <c r="TB6" s="3">
        <v>9</v>
      </c>
      <c r="TC6" s="3">
        <v>10</v>
      </c>
      <c r="TD6" s="3">
        <v>10</v>
      </c>
      <c r="TE6" s="3">
        <v>8</v>
      </c>
      <c r="TF6" s="3">
        <v>3</v>
      </c>
      <c r="TG6" s="3">
        <v>6</v>
      </c>
      <c r="TH6" s="3">
        <v>10</v>
      </c>
      <c r="TI6" s="3">
        <v>10</v>
      </c>
      <c r="TJ6" s="3">
        <f t="shared" si="35"/>
        <v>92</v>
      </c>
      <c r="TK6" s="3">
        <f t="shared" si="36"/>
        <v>9.1999999999999993</v>
      </c>
      <c r="TL6" s="3">
        <f t="shared" si="37"/>
        <v>40</v>
      </c>
      <c r="TM6" s="3">
        <f t="shared" si="38"/>
        <v>8</v>
      </c>
      <c r="TN6" s="12">
        <f t="shared" si="39"/>
        <v>8.7142857142857135</v>
      </c>
      <c r="TO6" s="15">
        <f t="shared" si="40"/>
        <v>132</v>
      </c>
      <c r="TP6" s="3">
        <v>4</v>
      </c>
      <c r="TQ6" s="3">
        <v>3</v>
      </c>
      <c r="TR6" s="3">
        <v>3</v>
      </c>
      <c r="TS6" s="3">
        <v>4</v>
      </c>
      <c r="TT6" s="3">
        <v>4</v>
      </c>
      <c r="TU6" s="3">
        <v>1</v>
      </c>
      <c r="TV6" s="3">
        <v>1</v>
      </c>
      <c r="TW6" s="3">
        <v>4</v>
      </c>
      <c r="TX6" s="3">
        <v>4</v>
      </c>
      <c r="TY6" s="3">
        <v>4</v>
      </c>
      <c r="TZ6" s="3">
        <v>1</v>
      </c>
      <c r="UA6" s="3">
        <v>4</v>
      </c>
      <c r="UB6" s="3">
        <f t="shared" si="41"/>
        <v>20</v>
      </c>
      <c r="UC6" s="3">
        <f t="shared" si="42"/>
        <v>3.3333333333333335</v>
      </c>
      <c r="UD6" s="3">
        <f t="shared" si="43"/>
        <v>17</v>
      </c>
      <c r="UE6" s="3">
        <f t="shared" si="44"/>
        <v>2.8333333333333335</v>
      </c>
      <c r="UF6" s="3">
        <f t="shared" si="45"/>
        <v>3.0833333333333335</v>
      </c>
      <c r="VN6">
        <v>15</v>
      </c>
      <c r="VO6">
        <v>0</v>
      </c>
      <c r="VP6">
        <v>0</v>
      </c>
      <c r="VQ6">
        <v>0</v>
      </c>
      <c r="VR6">
        <v>26</v>
      </c>
      <c r="VS6">
        <v>494.3</v>
      </c>
      <c r="VT6">
        <v>19</v>
      </c>
      <c r="VU6">
        <v>70.599999999999994</v>
      </c>
      <c r="VV6">
        <v>25</v>
      </c>
      <c r="VW6">
        <v>305348.8</v>
      </c>
      <c r="VX6">
        <v>12214</v>
      </c>
      <c r="VY6">
        <v>290589.5</v>
      </c>
      <c r="VZ6">
        <v>6</v>
      </c>
      <c r="WA6">
        <v>43621.3</v>
      </c>
      <c r="WB6" s="36">
        <v>2866.25</v>
      </c>
      <c r="WC6" s="36">
        <v>1330.25</v>
      </c>
      <c r="WD6" s="36">
        <v>116.5</v>
      </c>
      <c r="WE6" s="36">
        <v>38</v>
      </c>
      <c r="WF6" s="36">
        <v>65.88</v>
      </c>
      <c r="WG6" s="36">
        <v>30.57</v>
      </c>
      <c r="WH6" s="36">
        <v>2.68</v>
      </c>
      <c r="WI6" s="36">
        <v>0.87</v>
      </c>
      <c r="WJ6" s="36">
        <v>154.5</v>
      </c>
      <c r="WK6" s="36">
        <v>3.55</v>
      </c>
      <c r="WL6" s="36">
        <v>22.071000000000002</v>
      </c>
      <c r="WM6" s="37">
        <v>2866.25</v>
      </c>
      <c r="WN6" s="37">
        <v>1330.25</v>
      </c>
      <c r="WO6" s="37">
        <v>116.5</v>
      </c>
      <c r="WP6" s="37">
        <v>38</v>
      </c>
      <c r="WQ6" s="37">
        <v>65.88</v>
      </c>
      <c r="WR6" s="37">
        <v>30.57</v>
      </c>
      <c r="WS6" s="37">
        <v>2.68</v>
      </c>
      <c r="WT6" s="37">
        <v>0.87</v>
      </c>
      <c r="WU6" s="37">
        <v>154.5</v>
      </c>
      <c r="WV6" s="37">
        <v>3.55</v>
      </c>
      <c r="WW6" s="37">
        <v>22.071000000000002</v>
      </c>
      <c r="WX6" s="38">
        <v>1782.5</v>
      </c>
      <c r="WY6" s="38">
        <v>866</v>
      </c>
      <c r="WZ6" s="38">
        <v>78.25</v>
      </c>
      <c r="XA6" s="38">
        <v>26.25</v>
      </c>
      <c r="XB6" s="38">
        <v>64.75</v>
      </c>
      <c r="XC6" s="38">
        <v>31.46</v>
      </c>
      <c r="XD6" s="38">
        <v>2.84</v>
      </c>
      <c r="XE6" s="38">
        <v>0.95</v>
      </c>
      <c r="XF6" s="38">
        <v>104.5</v>
      </c>
      <c r="XG6" s="38">
        <v>3.8</v>
      </c>
      <c r="XH6" s="38">
        <v>26.125</v>
      </c>
      <c r="XI6" s="39">
        <v>1782.5</v>
      </c>
      <c r="XJ6" s="39">
        <v>866</v>
      </c>
      <c r="XK6" s="39">
        <v>78.25</v>
      </c>
      <c r="XL6" s="39">
        <v>26.25</v>
      </c>
      <c r="XM6" s="39">
        <v>64.75</v>
      </c>
      <c r="XN6" s="39">
        <v>31.46</v>
      </c>
      <c r="XO6" s="39">
        <v>2.84</v>
      </c>
      <c r="XP6" s="39">
        <v>0.95</v>
      </c>
      <c r="XQ6" s="39">
        <v>104.5</v>
      </c>
      <c r="XR6" s="39">
        <v>3.8</v>
      </c>
      <c r="XS6" s="39">
        <v>26.125</v>
      </c>
      <c r="XT6" t="s">
        <v>1099</v>
      </c>
      <c r="XU6">
        <v>7</v>
      </c>
      <c r="XV6">
        <v>214</v>
      </c>
      <c r="XW6" s="37">
        <v>7</v>
      </c>
      <c r="XX6" s="37">
        <v>0</v>
      </c>
      <c r="XY6" s="37">
        <v>2</v>
      </c>
      <c r="XZ6" s="39">
        <v>4</v>
      </c>
      <c r="YA6" s="39">
        <v>0</v>
      </c>
      <c r="YB6" s="39">
        <v>2</v>
      </c>
    </row>
    <row r="7" spans="1:652" x14ac:dyDescent="0.2">
      <c r="A7" s="11">
        <v>6</v>
      </c>
      <c r="B7" s="19" t="s">
        <v>921</v>
      </c>
      <c r="C7" s="3">
        <v>0</v>
      </c>
      <c r="D7" s="3" t="str">
        <f t="shared" si="0"/>
        <v>2</v>
      </c>
      <c r="E7" s="4">
        <v>40248</v>
      </c>
      <c r="F7" s="4">
        <v>43189</v>
      </c>
      <c r="G7" s="5">
        <v>8.0526315789473681</v>
      </c>
      <c r="H7" s="22" t="s">
        <v>445</v>
      </c>
      <c r="I7" s="3">
        <v>2</v>
      </c>
      <c r="J7" s="3">
        <v>3</v>
      </c>
      <c r="K7" s="3">
        <v>1</v>
      </c>
      <c r="L7" s="3">
        <v>2</v>
      </c>
      <c r="M7" s="12">
        <v>45</v>
      </c>
      <c r="N7" s="6">
        <v>96.5</v>
      </c>
      <c r="O7" s="6">
        <v>126.5</v>
      </c>
      <c r="P7" s="9">
        <v>4.1502624671916015</v>
      </c>
      <c r="Q7" s="9">
        <v>55.566000000000003</v>
      </c>
      <c r="R7" s="9">
        <v>25.2</v>
      </c>
      <c r="S7" s="9">
        <v>15.9</v>
      </c>
      <c r="T7" s="3">
        <v>3</v>
      </c>
      <c r="U7" s="9">
        <v>15.5</v>
      </c>
      <c r="V7" s="3">
        <v>3</v>
      </c>
      <c r="W7" s="9">
        <v>12.7</v>
      </c>
      <c r="X7" s="9">
        <v>12.4</v>
      </c>
      <c r="Y7" s="9">
        <v>12.2</v>
      </c>
      <c r="Z7" s="9">
        <v>11</v>
      </c>
      <c r="AA7" s="9">
        <v>10.4</v>
      </c>
      <c r="AB7" s="9">
        <v>10.6</v>
      </c>
      <c r="AC7" s="5">
        <f t="shared" si="1"/>
        <v>12.7</v>
      </c>
      <c r="AD7" s="5">
        <f t="shared" si="2"/>
        <v>11</v>
      </c>
      <c r="AE7" s="5">
        <f t="shared" si="3"/>
        <v>23.7</v>
      </c>
      <c r="AF7" s="5">
        <f t="shared" si="4"/>
        <v>11.85</v>
      </c>
      <c r="AG7" s="5">
        <f t="shared" si="5"/>
        <v>26.129249999999999</v>
      </c>
      <c r="AH7" s="5">
        <f t="shared" si="6"/>
        <v>52.258499999999998</v>
      </c>
      <c r="AI7" s="1">
        <v>2</v>
      </c>
      <c r="AJ7" s="3">
        <v>10</v>
      </c>
      <c r="AK7" s="7" t="e">
        <v>#NULL!</v>
      </c>
      <c r="AL7" s="7" t="e">
        <v>#NULL!</v>
      </c>
      <c r="AS7" s="5" t="e">
        <f t="shared" si="7"/>
        <v>#DIV/0!</v>
      </c>
      <c r="AT7" s="9">
        <v>14.15</v>
      </c>
      <c r="AU7" s="9">
        <v>15.2</v>
      </c>
      <c r="AV7" s="9">
        <v>-7.0000000000000007E-2</v>
      </c>
      <c r="AW7" s="3">
        <v>47</v>
      </c>
      <c r="AX7" s="3">
        <v>14</v>
      </c>
      <c r="AY7" s="3">
        <v>11</v>
      </c>
      <c r="AZ7" s="5">
        <v>25</v>
      </c>
      <c r="BA7" s="9">
        <v>-1.59</v>
      </c>
      <c r="BB7" s="3">
        <v>6</v>
      </c>
      <c r="BD7" s="11">
        <v>66</v>
      </c>
      <c r="BE7" s="3">
        <v>17</v>
      </c>
      <c r="BF7" s="3">
        <v>20</v>
      </c>
      <c r="BG7" s="9">
        <v>0.41</v>
      </c>
      <c r="BH7" s="5">
        <v>66</v>
      </c>
      <c r="BI7" s="9">
        <v>37</v>
      </c>
      <c r="BJ7" s="3">
        <v>101</v>
      </c>
      <c r="BK7" s="3">
        <v>1</v>
      </c>
      <c r="BL7" s="3">
        <v>3</v>
      </c>
      <c r="BM7" s="3">
        <v>8</v>
      </c>
      <c r="BN7" s="3">
        <v>1</v>
      </c>
      <c r="BO7" s="3">
        <v>1</v>
      </c>
      <c r="BP7" s="3">
        <v>1</v>
      </c>
      <c r="BQ7" s="3">
        <v>0</v>
      </c>
      <c r="BR7" s="3">
        <v>1</v>
      </c>
      <c r="BS7" s="3">
        <v>2</v>
      </c>
      <c r="BT7" s="11">
        <v>18</v>
      </c>
      <c r="BU7" s="11">
        <v>80</v>
      </c>
      <c r="BV7" s="14">
        <f t="shared" si="8"/>
        <v>247</v>
      </c>
      <c r="BW7" s="13">
        <f t="shared" si="9"/>
        <v>329.33333333333331</v>
      </c>
      <c r="BX7" s="14">
        <v>77</v>
      </c>
      <c r="BY7" s="14">
        <v>4</v>
      </c>
      <c r="BZ7" s="3">
        <v>28</v>
      </c>
      <c r="CA7" s="3">
        <v>31</v>
      </c>
      <c r="CB7" s="3">
        <v>25</v>
      </c>
      <c r="CC7" s="9">
        <v>12.51712</v>
      </c>
      <c r="CD7" s="9">
        <v>13.85824</v>
      </c>
      <c r="CE7" s="9">
        <v>11.176</v>
      </c>
      <c r="CF7" s="9">
        <v>1.04</v>
      </c>
      <c r="CG7" s="5">
        <v>85</v>
      </c>
      <c r="CH7" s="3">
        <v>23</v>
      </c>
      <c r="CI7" s="3">
        <v>24</v>
      </c>
      <c r="CJ7" s="3">
        <v>20</v>
      </c>
      <c r="CK7" s="9">
        <v>10.28192</v>
      </c>
      <c r="CL7" s="9">
        <v>10.728960000000001</v>
      </c>
      <c r="CM7" s="9">
        <v>8.9407999999999994</v>
      </c>
      <c r="CN7" s="9">
        <v>-0.8</v>
      </c>
      <c r="CO7" s="5">
        <v>21</v>
      </c>
      <c r="CP7" s="3">
        <v>113</v>
      </c>
      <c r="CQ7" s="3">
        <v>109</v>
      </c>
      <c r="CR7" s="3">
        <v>82</v>
      </c>
      <c r="CS7" s="9">
        <v>-0.35</v>
      </c>
      <c r="CT7" s="3">
        <v>36</v>
      </c>
      <c r="CU7" s="3">
        <v>3</v>
      </c>
      <c r="CV7" s="3">
        <v>3</v>
      </c>
      <c r="CY7" s="3">
        <v>3</v>
      </c>
      <c r="CZ7" s="3">
        <v>3</v>
      </c>
      <c r="DA7" s="3">
        <v>4</v>
      </c>
      <c r="DB7" s="3">
        <v>4</v>
      </c>
      <c r="DC7" s="3">
        <v>2</v>
      </c>
      <c r="DD7" s="3">
        <v>3</v>
      </c>
      <c r="DE7" s="3">
        <v>2</v>
      </c>
      <c r="DF7" s="3">
        <v>3</v>
      </c>
      <c r="DG7" s="3">
        <v>4</v>
      </c>
      <c r="DH7" s="3">
        <v>4</v>
      </c>
      <c r="DI7" s="3">
        <v>6</v>
      </c>
      <c r="DJ7" s="3">
        <v>6</v>
      </c>
      <c r="DK7" s="3">
        <v>8</v>
      </c>
      <c r="DL7" s="3">
        <v>5</v>
      </c>
      <c r="DM7" s="3">
        <v>5</v>
      </c>
      <c r="DN7" s="3">
        <v>8</v>
      </c>
      <c r="DO7" s="3">
        <v>20</v>
      </c>
      <c r="DP7" s="3">
        <v>18</v>
      </c>
      <c r="DQ7" s="3">
        <v>0</v>
      </c>
      <c r="DR7" s="3">
        <v>1</v>
      </c>
      <c r="DS7" s="3">
        <v>1</v>
      </c>
      <c r="DT7" s="3">
        <v>1</v>
      </c>
      <c r="DU7" s="3">
        <v>0</v>
      </c>
      <c r="DW7" s="5">
        <v>-1.1800000000000002</v>
      </c>
      <c r="DY7" s="5">
        <v>-0.42</v>
      </c>
      <c r="EA7" s="5">
        <v>0.24</v>
      </c>
      <c r="EC7" s="5">
        <v>-1.36</v>
      </c>
      <c r="EW7" s="3">
        <v>0</v>
      </c>
      <c r="FH7" s="3">
        <v>5</v>
      </c>
      <c r="FI7" s="3">
        <v>5</v>
      </c>
      <c r="FJ7" s="3">
        <v>5</v>
      </c>
      <c r="FK7" s="3">
        <v>5</v>
      </c>
      <c r="FL7" s="3">
        <v>5</v>
      </c>
      <c r="FM7" s="3">
        <v>5</v>
      </c>
      <c r="FN7" s="3">
        <v>5</v>
      </c>
      <c r="FO7" s="3">
        <v>2</v>
      </c>
      <c r="FP7" s="3">
        <v>5</v>
      </c>
      <c r="FQ7" s="3">
        <v>5</v>
      </c>
      <c r="FR7" s="3">
        <v>5</v>
      </c>
      <c r="FS7" s="3">
        <v>5</v>
      </c>
      <c r="FT7" s="3">
        <f t="shared" si="10"/>
        <v>5</v>
      </c>
      <c r="FU7" s="3">
        <f t="shared" si="11"/>
        <v>4.5</v>
      </c>
      <c r="PA7" s="3">
        <v>2</v>
      </c>
      <c r="PB7" s="3">
        <v>4</v>
      </c>
      <c r="PC7" s="3">
        <v>4</v>
      </c>
      <c r="PD7" s="3">
        <v>4</v>
      </c>
      <c r="PE7" s="3">
        <v>4</v>
      </c>
      <c r="PF7" s="3">
        <v>4</v>
      </c>
      <c r="PG7" s="3">
        <v>4</v>
      </c>
      <c r="PH7" s="3">
        <f t="shared" si="12"/>
        <v>4</v>
      </c>
      <c r="PI7" s="3">
        <v>4</v>
      </c>
      <c r="PJ7" s="3">
        <v>4</v>
      </c>
      <c r="PK7" s="3">
        <v>4</v>
      </c>
      <c r="PL7" s="3">
        <v>4</v>
      </c>
      <c r="PM7" s="3">
        <v>4</v>
      </c>
      <c r="PN7" s="3">
        <v>4</v>
      </c>
      <c r="PO7" s="3">
        <v>4</v>
      </c>
      <c r="PP7" s="3">
        <v>4</v>
      </c>
      <c r="PQ7" s="3">
        <v>4</v>
      </c>
      <c r="PR7" s="3">
        <v>4</v>
      </c>
      <c r="PS7" s="3">
        <v>4</v>
      </c>
      <c r="PT7" s="3">
        <v>4</v>
      </c>
      <c r="PU7" s="3">
        <f t="shared" si="13"/>
        <v>3.4285714285714284</v>
      </c>
      <c r="PV7" s="3">
        <f t="shared" si="14"/>
        <v>4</v>
      </c>
      <c r="PW7" s="3">
        <f t="shared" si="15"/>
        <v>4</v>
      </c>
      <c r="PX7" s="3">
        <v>10</v>
      </c>
      <c r="PY7" s="3">
        <v>1</v>
      </c>
      <c r="PZ7" s="3">
        <v>3</v>
      </c>
      <c r="QA7" s="3">
        <v>1</v>
      </c>
      <c r="QB7" s="3">
        <v>1</v>
      </c>
      <c r="QC7" s="3">
        <v>7</v>
      </c>
      <c r="QD7" s="3">
        <v>6</v>
      </c>
      <c r="QE7" s="3">
        <v>2</v>
      </c>
      <c r="QF7" s="3">
        <v>4</v>
      </c>
      <c r="QG7" s="3">
        <v>10</v>
      </c>
      <c r="QH7" s="3">
        <v>8</v>
      </c>
      <c r="QI7" s="3">
        <v>9</v>
      </c>
      <c r="QJ7" s="3">
        <v>1</v>
      </c>
      <c r="QK7" s="3">
        <v>1</v>
      </c>
      <c r="QL7" s="3">
        <v>5</v>
      </c>
      <c r="QM7" s="3">
        <f t="shared" si="16"/>
        <v>36</v>
      </c>
      <c r="QN7" s="3">
        <f t="shared" si="17"/>
        <v>3.6</v>
      </c>
      <c r="QO7" s="3">
        <f t="shared" si="18"/>
        <v>33</v>
      </c>
      <c r="QP7" s="3">
        <f t="shared" si="19"/>
        <v>6.6</v>
      </c>
      <c r="QQ7" s="3">
        <f t="shared" si="20"/>
        <v>69</v>
      </c>
      <c r="QR7" s="3">
        <f t="shared" si="21"/>
        <v>4.5999999999999996</v>
      </c>
      <c r="QS7" s="4">
        <v>43203</v>
      </c>
      <c r="QT7" s="3">
        <v>3</v>
      </c>
      <c r="QU7" s="3">
        <v>5</v>
      </c>
      <c r="QV7" s="3">
        <v>1</v>
      </c>
      <c r="QW7" s="3">
        <v>5</v>
      </c>
      <c r="QX7" s="3">
        <v>5</v>
      </c>
      <c r="QY7" s="3">
        <v>5</v>
      </c>
      <c r="QZ7" s="3">
        <v>1</v>
      </c>
      <c r="RA7" s="3">
        <v>1</v>
      </c>
      <c r="RB7" s="3">
        <v>5</v>
      </c>
      <c r="RC7" s="3">
        <v>5</v>
      </c>
      <c r="RD7" s="3">
        <v>3</v>
      </c>
      <c r="RE7" s="3">
        <v>5</v>
      </c>
      <c r="RF7" s="3">
        <f t="shared" si="22"/>
        <v>4.666666666666667</v>
      </c>
      <c r="RG7" s="3">
        <f t="shared" si="23"/>
        <v>2.6666666666666665</v>
      </c>
      <c r="RH7" s="3">
        <v>4</v>
      </c>
      <c r="RI7" s="3">
        <v>3</v>
      </c>
      <c r="RJ7" s="3">
        <v>4</v>
      </c>
      <c r="RK7" s="3">
        <v>3</v>
      </c>
      <c r="RL7" s="3">
        <v>4</v>
      </c>
      <c r="RM7" s="3">
        <v>4</v>
      </c>
      <c r="RN7" s="3">
        <v>3</v>
      </c>
      <c r="RO7" s="3">
        <v>4</v>
      </c>
      <c r="RP7" s="3">
        <v>3</v>
      </c>
      <c r="RQ7" s="3">
        <v>4</v>
      </c>
      <c r="RR7" s="3">
        <v>3</v>
      </c>
      <c r="RS7" s="3">
        <v>4</v>
      </c>
      <c r="RT7" s="3">
        <f t="shared" si="24"/>
        <v>22</v>
      </c>
      <c r="RU7" s="3">
        <f t="shared" si="25"/>
        <v>3.6666666666666665</v>
      </c>
      <c r="RV7" s="3">
        <f t="shared" si="26"/>
        <v>21</v>
      </c>
      <c r="RW7" s="3">
        <f t="shared" si="27"/>
        <v>3.5</v>
      </c>
      <c r="RX7" s="3">
        <f t="shared" si="28"/>
        <v>3.5833333333333335</v>
      </c>
      <c r="RY7" s="3">
        <v>1</v>
      </c>
      <c r="RZ7" s="3">
        <v>1</v>
      </c>
      <c r="SA7" s="3">
        <v>1</v>
      </c>
      <c r="SB7" s="3">
        <v>1</v>
      </c>
      <c r="SC7" s="3">
        <v>1</v>
      </c>
      <c r="SD7" s="3">
        <v>2</v>
      </c>
      <c r="SE7" s="3">
        <v>1</v>
      </c>
      <c r="SF7" s="3">
        <v>1</v>
      </c>
      <c r="SG7" s="3">
        <v>1</v>
      </c>
      <c r="SH7" s="3">
        <v>8</v>
      </c>
      <c r="SI7" s="3">
        <v>1</v>
      </c>
      <c r="SJ7" s="3">
        <v>5</v>
      </c>
      <c r="SK7" s="3">
        <v>1</v>
      </c>
      <c r="SL7" s="3">
        <v>2</v>
      </c>
      <c r="SM7" s="3">
        <f t="shared" si="29"/>
        <v>11</v>
      </c>
      <c r="SN7" s="3">
        <f t="shared" si="30"/>
        <v>1.2222222222222223</v>
      </c>
      <c r="SO7" s="3">
        <f t="shared" si="31"/>
        <v>16</v>
      </c>
      <c r="SP7" s="3">
        <f t="shared" si="32"/>
        <v>3.2</v>
      </c>
      <c r="SQ7" s="3">
        <f t="shared" si="33"/>
        <v>1.9285714285714286</v>
      </c>
      <c r="SR7" s="3">
        <f t="shared" si="34"/>
        <v>30.583333333333336</v>
      </c>
      <c r="SS7" s="3">
        <v>1</v>
      </c>
      <c r="ST7" s="1" t="s">
        <v>367</v>
      </c>
      <c r="SU7" s="3">
        <v>10</v>
      </c>
      <c r="SV7" s="3">
        <v>1</v>
      </c>
      <c r="SW7" s="3">
        <v>10</v>
      </c>
      <c r="SX7" s="5">
        <v>9</v>
      </c>
      <c r="SY7" s="3">
        <v>10</v>
      </c>
      <c r="SZ7" s="3">
        <v>5</v>
      </c>
      <c r="TA7" s="3">
        <v>10</v>
      </c>
      <c r="TB7" s="3">
        <v>10</v>
      </c>
      <c r="TC7" s="3">
        <v>10</v>
      </c>
      <c r="TD7" s="3">
        <v>2</v>
      </c>
      <c r="TE7" s="3">
        <v>10</v>
      </c>
      <c r="TF7" s="3">
        <v>10</v>
      </c>
      <c r="TG7" s="3">
        <v>9</v>
      </c>
      <c r="TH7" s="3">
        <v>10</v>
      </c>
      <c r="TI7" s="3">
        <v>10</v>
      </c>
      <c r="TJ7" s="3">
        <f t="shared" si="35"/>
        <v>84</v>
      </c>
      <c r="TK7" s="3">
        <f t="shared" si="36"/>
        <v>8.4</v>
      </c>
      <c r="TL7" s="3">
        <f t="shared" si="37"/>
        <v>42</v>
      </c>
      <c r="TM7" s="3">
        <f t="shared" si="38"/>
        <v>8.4</v>
      </c>
      <c r="TN7" s="12">
        <f t="shared" si="39"/>
        <v>8.2857142857142865</v>
      </c>
      <c r="TO7" s="15">
        <f t="shared" si="40"/>
        <v>126</v>
      </c>
      <c r="TP7" s="3">
        <v>4</v>
      </c>
      <c r="TQ7" s="3">
        <v>4</v>
      </c>
      <c r="TR7" s="3">
        <v>1</v>
      </c>
      <c r="TS7" s="3">
        <v>3</v>
      </c>
      <c r="TT7" s="3">
        <v>4</v>
      </c>
      <c r="TU7" s="3">
        <v>3</v>
      </c>
      <c r="TV7" s="3">
        <v>4</v>
      </c>
      <c r="TW7" s="3">
        <v>4</v>
      </c>
      <c r="TX7" s="3">
        <v>4</v>
      </c>
      <c r="TY7" s="3">
        <v>4</v>
      </c>
      <c r="TZ7" s="3">
        <v>4</v>
      </c>
      <c r="UA7" s="3">
        <v>4</v>
      </c>
      <c r="UB7" s="3">
        <f t="shared" si="41"/>
        <v>22</v>
      </c>
      <c r="UC7" s="3">
        <f t="shared" si="42"/>
        <v>3.6666666666666665</v>
      </c>
      <c r="UD7" s="3">
        <f t="shared" si="43"/>
        <v>21</v>
      </c>
      <c r="UE7" s="3">
        <f t="shared" si="44"/>
        <v>3.5</v>
      </c>
      <c r="UF7" s="3">
        <f t="shared" si="45"/>
        <v>3.5833333333333335</v>
      </c>
    </row>
    <row r="8" spans="1:652" x14ac:dyDescent="0.2">
      <c r="A8" s="11">
        <v>7</v>
      </c>
      <c r="B8" s="19" t="s">
        <v>922</v>
      </c>
      <c r="C8" s="3">
        <v>1</v>
      </c>
      <c r="D8" s="3" t="str">
        <f t="shared" si="0"/>
        <v>1</v>
      </c>
      <c r="E8" s="4">
        <v>40225</v>
      </c>
      <c r="F8" s="4">
        <v>43189</v>
      </c>
      <c r="G8" s="5">
        <v>8.1156069364161851</v>
      </c>
      <c r="H8" s="22" t="s">
        <v>445</v>
      </c>
      <c r="I8" s="3">
        <v>2</v>
      </c>
      <c r="J8" s="3">
        <v>1</v>
      </c>
      <c r="K8" s="3">
        <v>1</v>
      </c>
      <c r="L8" s="3">
        <v>0</v>
      </c>
      <c r="M8" s="12">
        <v>45</v>
      </c>
      <c r="N8" s="6">
        <v>103</v>
      </c>
      <c r="O8" s="6">
        <v>138.5</v>
      </c>
      <c r="P8" s="9">
        <v>4.5439632545931756</v>
      </c>
      <c r="Q8" s="9">
        <v>120.1725</v>
      </c>
      <c r="R8" s="9">
        <v>54.5</v>
      </c>
      <c r="S8" s="9">
        <v>28.41</v>
      </c>
      <c r="T8" s="3">
        <v>1</v>
      </c>
      <c r="U8" s="9">
        <v>42.7</v>
      </c>
      <c r="V8" s="3">
        <v>1</v>
      </c>
      <c r="W8" s="9">
        <v>20.399999999999999</v>
      </c>
      <c r="X8" s="9">
        <v>19.7</v>
      </c>
      <c r="Y8" s="9">
        <v>19.2</v>
      </c>
      <c r="Z8" s="9">
        <v>17.7</v>
      </c>
      <c r="AA8" s="9">
        <v>18</v>
      </c>
      <c r="AB8" s="9">
        <v>18.3</v>
      </c>
      <c r="AC8" s="5">
        <f t="shared" si="1"/>
        <v>20.399999999999999</v>
      </c>
      <c r="AD8" s="5">
        <f t="shared" si="2"/>
        <v>18.3</v>
      </c>
      <c r="AE8" s="5">
        <f t="shared" si="3"/>
        <v>38.700000000000003</v>
      </c>
      <c r="AF8" s="5">
        <f t="shared" si="4"/>
        <v>19.350000000000001</v>
      </c>
      <c r="AG8" s="5">
        <f t="shared" si="5"/>
        <v>42.666750000000008</v>
      </c>
      <c r="AH8" s="5">
        <f t="shared" si="6"/>
        <v>85.333500000000015</v>
      </c>
      <c r="AI8" s="1">
        <v>3</v>
      </c>
      <c r="AJ8" s="3">
        <v>4</v>
      </c>
      <c r="AK8" s="7" t="e">
        <v>#NULL!</v>
      </c>
      <c r="AL8" s="7" t="e">
        <v>#NULL!</v>
      </c>
      <c r="AS8" s="5" t="e">
        <f t="shared" si="7"/>
        <v>#DIV/0!</v>
      </c>
      <c r="AT8" s="9">
        <v>14.79</v>
      </c>
      <c r="AU8" s="9">
        <v>16.760000000000002</v>
      </c>
      <c r="AV8" s="9">
        <v>-0.28999999999999998</v>
      </c>
      <c r="AW8" s="3">
        <v>39</v>
      </c>
      <c r="AX8" s="3">
        <v>5</v>
      </c>
      <c r="AY8" s="3">
        <v>7</v>
      </c>
      <c r="AZ8" s="5">
        <v>12</v>
      </c>
      <c r="BA8" s="9">
        <v>-2.8</v>
      </c>
      <c r="BB8" s="3">
        <v>0</v>
      </c>
      <c r="BD8" s="11">
        <v>40</v>
      </c>
      <c r="BE8" s="3">
        <v>12</v>
      </c>
      <c r="BF8" s="3">
        <v>12</v>
      </c>
      <c r="BG8" s="9">
        <v>0.19</v>
      </c>
      <c r="BH8" s="5">
        <v>57</v>
      </c>
      <c r="BI8" s="9">
        <v>24</v>
      </c>
      <c r="BJ8" s="3">
        <v>63</v>
      </c>
      <c r="BK8" s="3">
        <v>2</v>
      </c>
      <c r="BL8" s="3">
        <v>1</v>
      </c>
      <c r="BM8" s="3">
        <v>1</v>
      </c>
      <c r="BN8" s="3">
        <v>2</v>
      </c>
      <c r="BO8" s="3">
        <v>0</v>
      </c>
      <c r="BP8" s="3">
        <v>0</v>
      </c>
      <c r="BQ8" s="3">
        <v>0</v>
      </c>
      <c r="BR8" s="3">
        <v>0</v>
      </c>
      <c r="BS8" s="3">
        <v>1</v>
      </c>
      <c r="BT8" s="11">
        <v>7</v>
      </c>
      <c r="BU8" s="11">
        <v>61</v>
      </c>
      <c r="BV8" s="14">
        <f t="shared" si="8"/>
        <v>164</v>
      </c>
      <c r="BW8" s="13">
        <f t="shared" si="9"/>
        <v>218.66666666666666</v>
      </c>
      <c r="BX8" s="14">
        <v>41</v>
      </c>
      <c r="BY8" s="14">
        <v>6</v>
      </c>
      <c r="BZ8" s="3">
        <v>25</v>
      </c>
      <c r="CA8" s="3">
        <v>27</v>
      </c>
      <c r="CB8" s="3">
        <v>19</v>
      </c>
      <c r="CC8" s="9">
        <v>11.176</v>
      </c>
      <c r="CD8" s="9">
        <v>12.070079999999999</v>
      </c>
      <c r="CE8" s="9">
        <v>8.49376</v>
      </c>
      <c r="CF8" s="9">
        <v>1.51</v>
      </c>
      <c r="CG8" s="5">
        <v>93</v>
      </c>
      <c r="CH8" s="3">
        <v>21</v>
      </c>
      <c r="CI8" s="3">
        <v>34</v>
      </c>
      <c r="CJ8" s="3">
        <v>27</v>
      </c>
      <c r="CK8" s="9">
        <v>9.3878400000000006</v>
      </c>
      <c r="CL8" s="9">
        <v>15.19936</v>
      </c>
      <c r="CM8" s="9">
        <v>12.070079999999999</v>
      </c>
      <c r="CN8" s="9">
        <v>2.5</v>
      </c>
      <c r="CO8" s="5">
        <v>99</v>
      </c>
      <c r="CP8" s="3">
        <v>84</v>
      </c>
      <c r="CQ8" s="3">
        <v>106</v>
      </c>
      <c r="CR8" s="3">
        <v>97</v>
      </c>
      <c r="CS8" s="9">
        <v>-0.27</v>
      </c>
      <c r="CT8" s="3">
        <v>39</v>
      </c>
      <c r="CU8" s="3">
        <v>999</v>
      </c>
      <c r="CV8" s="3">
        <v>999</v>
      </c>
      <c r="CY8" s="3">
        <v>999</v>
      </c>
      <c r="CZ8" s="3">
        <v>999</v>
      </c>
      <c r="DA8" s="3">
        <v>999</v>
      </c>
      <c r="DB8" s="3">
        <v>999</v>
      </c>
      <c r="DC8" s="3">
        <v>2</v>
      </c>
      <c r="DD8" s="3">
        <v>2</v>
      </c>
      <c r="DE8" s="3">
        <v>2</v>
      </c>
      <c r="DF8" s="3">
        <v>3</v>
      </c>
      <c r="DG8" s="3">
        <v>2</v>
      </c>
      <c r="DH8" s="3">
        <v>2</v>
      </c>
      <c r="DI8" s="7" t="e">
        <v>#NULL!</v>
      </c>
      <c r="DJ8" s="7" t="e">
        <v>#NULL!</v>
      </c>
      <c r="DK8" s="7" t="e">
        <v>#NULL!</v>
      </c>
      <c r="DL8" s="3">
        <v>4</v>
      </c>
      <c r="DM8" s="3">
        <v>5</v>
      </c>
      <c r="DN8" s="3">
        <v>4</v>
      </c>
      <c r="DO8" s="7" t="e">
        <v>#NULL!</v>
      </c>
      <c r="DP8" s="3">
        <v>13</v>
      </c>
      <c r="DQ8" s="3">
        <v>0</v>
      </c>
      <c r="DR8" s="3">
        <v>0</v>
      </c>
      <c r="DS8" s="3">
        <v>1</v>
      </c>
      <c r="DT8" s="3">
        <v>1</v>
      </c>
      <c r="DU8" s="3">
        <v>1</v>
      </c>
      <c r="DW8" s="5">
        <v>-2.61</v>
      </c>
      <c r="DY8" s="5">
        <v>-0.56000000000000005</v>
      </c>
      <c r="EA8" s="5">
        <v>4.01</v>
      </c>
      <c r="EC8" s="5">
        <v>0.83999999999999986</v>
      </c>
      <c r="EW8" s="3">
        <v>0</v>
      </c>
      <c r="FH8" s="3">
        <v>3</v>
      </c>
      <c r="FI8" s="3">
        <v>5</v>
      </c>
      <c r="FJ8" s="3">
        <v>1</v>
      </c>
      <c r="FK8" s="3">
        <v>2</v>
      </c>
      <c r="FL8" s="3">
        <v>5</v>
      </c>
      <c r="FM8" s="3">
        <v>3</v>
      </c>
      <c r="FN8" s="3">
        <v>1</v>
      </c>
      <c r="FO8" s="3">
        <v>5</v>
      </c>
      <c r="FP8" s="3">
        <v>5</v>
      </c>
      <c r="FQ8" s="3">
        <v>5</v>
      </c>
      <c r="FR8" s="3">
        <v>1</v>
      </c>
      <c r="FS8" s="3">
        <v>5</v>
      </c>
      <c r="FT8" s="3">
        <f t="shared" si="10"/>
        <v>4.333333333333333</v>
      </c>
      <c r="FU8" s="3">
        <f t="shared" si="11"/>
        <v>2.5</v>
      </c>
      <c r="PA8" s="3">
        <v>3</v>
      </c>
      <c r="PB8" s="3">
        <v>3</v>
      </c>
      <c r="PC8" s="3">
        <v>3</v>
      </c>
      <c r="PD8" s="3">
        <v>4</v>
      </c>
      <c r="PE8" s="3">
        <v>3</v>
      </c>
      <c r="PF8" s="3">
        <v>4</v>
      </c>
      <c r="PG8" s="3">
        <v>4</v>
      </c>
      <c r="PH8" s="3">
        <f t="shared" si="12"/>
        <v>3.5</v>
      </c>
      <c r="PI8" s="3">
        <v>4</v>
      </c>
      <c r="PJ8" s="3">
        <v>3</v>
      </c>
      <c r="PK8" s="3">
        <v>3</v>
      </c>
      <c r="PL8" s="3">
        <v>3</v>
      </c>
      <c r="PM8" s="3">
        <v>1</v>
      </c>
      <c r="PN8" s="3">
        <v>3</v>
      </c>
      <c r="PO8" s="3">
        <v>1</v>
      </c>
      <c r="PP8" s="3">
        <v>3</v>
      </c>
      <c r="PQ8" s="3">
        <v>3</v>
      </c>
      <c r="PR8" s="3">
        <v>1</v>
      </c>
      <c r="PS8" s="3">
        <v>3</v>
      </c>
      <c r="PT8" s="3">
        <v>4</v>
      </c>
      <c r="PU8" s="3">
        <f t="shared" si="13"/>
        <v>2.1428571428571428</v>
      </c>
      <c r="PV8" s="3">
        <f t="shared" si="14"/>
        <v>2.8333333333333335</v>
      </c>
      <c r="PW8" s="3">
        <f t="shared" si="15"/>
        <v>2.6666666666666665</v>
      </c>
      <c r="PX8" s="3">
        <v>10</v>
      </c>
      <c r="PY8" s="3">
        <v>1</v>
      </c>
      <c r="PZ8" s="3">
        <v>5</v>
      </c>
      <c r="QA8" s="3">
        <v>10</v>
      </c>
      <c r="QB8" s="3">
        <v>10</v>
      </c>
      <c r="QC8" s="3">
        <v>1</v>
      </c>
      <c r="QD8" s="3">
        <v>1</v>
      </c>
      <c r="QE8" s="3">
        <v>10</v>
      </c>
      <c r="QF8" s="3">
        <v>10</v>
      </c>
      <c r="QG8" s="3">
        <v>10</v>
      </c>
      <c r="QH8" s="3">
        <v>1</v>
      </c>
      <c r="QI8" s="3">
        <v>10</v>
      </c>
      <c r="QJ8" s="3">
        <v>10</v>
      </c>
      <c r="QK8" s="3">
        <v>10</v>
      </c>
      <c r="QL8" s="3">
        <v>1</v>
      </c>
      <c r="QM8" s="3">
        <f t="shared" si="16"/>
        <v>59</v>
      </c>
      <c r="QN8" s="3">
        <f t="shared" si="17"/>
        <v>5.9</v>
      </c>
      <c r="QO8" s="3">
        <f t="shared" si="18"/>
        <v>41</v>
      </c>
      <c r="QP8" s="3">
        <f t="shared" si="19"/>
        <v>8.1999999999999993</v>
      </c>
      <c r="QQ8" s="3">
        <f t="shared" si="20"/>
        <v>100</v>
      </c>
      <c r="QR8" s="3">
        <f t="shared" si="21"/>
        <v>6.666666666666667</v>
      </c>
      <c r="QS8" s="4">
        <v>43183</v>
      </c>
      <c r="QT8" s="3">
        <v>5</v>
      </c>
      <c r="QU8" s="3">
        <v>1</v>
      </c>
      <c r="QV8" s="3">
        <v>1</v>
      </c>
      <c r="QW8" s="3">
        <v>1</v>
      </c>
      <c r="QX8" s="3">
        <v>3</v>
      </c>
      <c r="QY8" s="3">
        <v>1</v>
      </c>
      <c r="QZ8" s="3">
        <v>3</v>
      </c>
      <c r="RA8" s="3">
        <v>999</v>
      </c>
      <c r="RB8" s="3">
        <v>1</v>
      </c>
      <c r="RC8" s="3">
        <v>5</v>
      </c>
      <c r="RD8" s="3">
        <v>5</v>
      </c>
      <c r="RE8" s="3">
        <v>1</v>
      </c>
      <c r="RF8" s="3">
        <f t="shared" si="22"/>
        <v>2.6666666666666665</v>
      </c>
      <c r="RG8" s="3">
        <f t="shared" si="23"/>
        <v>168.33333333333334</v>
      </c>
      <c r="RH8" s="3">
        <v>4</v>
      </c>
      <c r="RI8" s="3">
        <v>4</v>
      </c>
      <c r="RJ8" s="3">
        <v>4</v>
      </c>
      <c r="RK8" s="3">
        <v>4</v>
      </c>
      <c r="RL8" s="3">
        <v>2</v>
      </c>
      <c r="RM8" s="3">
        <v>4</v>
      </c>
      <c r="RN8" s="3">
        <v>4</v>
      </c>
      <c r="RO8" s="3">
        <v>4</v>
      </c>
      <c r="RP8" s="3">
        <v>4</v>
      </c>
      <c r="RQ8" s="3">
        <v>4</v>
      </c>
      <c r="RR8" s="3">
        <v>4</v>
      </c>
      <c r="RS8" s="3">
        <v>4</v>
      </c>
      <c r="RT8" s="3">
        <f t="shared" si="24"/>
        <v>24</v>
      </c>
      <c r="RU8" s="3">
        <f t="shared" si="25"/>
        <v>4</v>
      </c>
      <c r="RV8" s="3">
        <f t="shared" si="26"/>
        <v>22</v>
      </c>
      <c r="RW8" s="3">
        <f t="shared" si="27"/>
        <v>3.6666666666666665</v>
      </c>
      <c r="RX8" s="3">
        <f t="shared" si="28"/>
        <v>3.8333333333333335</v>
      </c>
      <c r="RY8" s="3">
        <v>1</v>
      </c>
      <c r="RZ8" s="3">
        <v>10</v>
      </c>
      <c r="SA8" s="3">
        <v>9</v>
      </c>
      <c r="SB8" s="3">
        <v>10</v>
      </c>
      <c r="SC8" s="3">
        <v>4</v>
      </c>
      <c r="SD8" s="3">
        <v>10</v>
      </c>
      <c r="SE8" s="3">
        <v>10</v>
      </c>
      <c r="SF8" s="3">
        <v>1</v>
      </c>
      <c r="SG8" s="3">
        <v>10</v>
      </c>
      <c r="SH8" s="3">
        <v>10</v>
      </c>
      <c r="SI8" s="3">
        <v>1</v>
      </c>
      <c r="SJ8" s="3">
        <v>10</v>
      </c>
      <c r="SK8" s="3">
        <v>2</v>
      </c>
      <c r="SL8" s="3">
        <v>5</v>
      </c>
      <c r="SM8" s="3">
        <f t="shared" si="29"/>
        <v>61</v>
      </c>
      <c r="SN8" s="3">
        <f t="shared" si="30"/>
        <v>6.7777777777777777</v>
      </c>
      <c r="SO8" s="3">
        <f t="shared" si="31"/>
        <v>32</v>
      </c>
      <c r="SP8" s="3">
        <f t="shared" si="32"/>
        <v>6.4</v>
      </c>
      <c r="SQ8" s="3">
        <f t="shared" si="33"/>
        <v>6.6428571428571432</v>
      </c>
      <c r="SR8" s="3">
        <f t="shared" si="34"/>
        <v>96.833333333333343</v>
      </c>
      <c r="SS8" s="3">
        <v>10</v>
      </c>
      <c r="ST8" s="4">
        <v>43224</v>
      </c>
      <c r="SU8" s="3">
        <v>10</v>
      </c>
      <c r="SV8" s="3">
        <v>1</v>
      </c>
      <c r="SW8" s="3">
        <v>1</v>
      </c>
      <c r="SX8" s="5">
        <v>10</v>
      </c>
      <c r="SY8" s="3">
        <v>10</v>
      </c>
      <c r="SZ8" s="3">
        <v>9</v>
      </c>
      <c r="TA8" s="3">
        <v>9</v>
      </c>
      <c r="TB8" s="3">
        <v>10</v>
      </c>
      <c r="TC8" s="3">
        <v>1</v>
      </c>
      <c r="TD8" s="3">
        <v>10</v>
      </c>
      <c r="TE8" s="3">
        <v>5</v>
      </c>
      <c r="TF8" s="3">
        <v>10</v>
      </c>
      <c r="TG8" s="3">
        <v>9</v>
      </c>
      <c r="TH8" s="3">
        <v>1</v>
      </c>
      <c r="TI8" s="3">
        <v>10</v>
      </c>
      <c r="TJ8" s="3">
        <f t="shared" si="35"/>
        <v>70</v>
      </c>
      <c r="TK8" s="3">
        <f t="shared" si="36"/>
        <v>7</v>
      </c>
      <c r="TL8" s="3">
        <f t="shared" si="37"/>
        <v>36</v>
      </c>
      <c r="TM8" s="3">
        <f t="shared" si="38"/>
        <v>7.2</v>
      </c>
      <c r="TN8" s="3">
        <f t="shared" ref="TN8:TN14" si="46">AVERAGE(SU8:TI8)</f>
        <v>7.0666666666666664</v>
      </c>
      <c r="TO8" s="3">
        <f t="shared" si="40"/>
        <v>106</v>
      </c>
      <c r="TP8" s="3">
        <v>4</v>
      </c>
      <c r="TQ8" s="3">
        <v>4</v>
      </c>
      <c r="TR8" s="3">
        <v>4</v>
      </c>
      <c r="TS8" s="3">
        <v>4</v>
      </c>
      <c r="TT8" s="3">
        <v>4</v>
      </c>
      <c r="TU8" s="3">
        <v>4</v>
      </c>
      <c r="TV8" s="3">
        <v>4</v>
      </c>
      <c r="TW8" s="3">
        <v>4</v>
      </c>
      <c r="TX8" s="3">
        <v>4</v>
      </c>
      <c r="TY8" s="3">
        <v>2</v>
      </c>
      <c r="TZ8" s="3">
        <v>4</v>
      </c>
      <c r="UA8" s="3">
        <v>4</v>
      </c>
      <c r="UB8" s="3">
        <f t="shared" si="41"/>
        <v>22</v>
      </c>
      <c r="UC8" s="3">
        <f t="shared" si="42"/>
        <v>3.6666666666666665</v>
      </c>
      <c r="UD8" s="3">
        <f t="shared" si="43"/>
        <v>24</v>
      </c>
      <c r="UE8" s="3">
        <f t="shared" si="44"/>
        <v>4</v>
      </c>
      <c r="UF8" s="3">
        <f t="shared" si="45"/>
        <v>3.8333333333333335</v>
      </c>
      <c r="VN8">
        <v>15</v>
      </c>
      <c r="VO8">
        <v>2</v>
      </c>
      <c r="VP8">
        <v>20</v>
      </c>
      <c r="VQ8">
        <v>10</v>
      </c>
      <c r="VR8">
        <v>79</v>
      </c>
      <c r="VS8">
        <v>2208.8000000000002</v>
      </c>
      <c r="VT8">
        <v>28</v>
      </c>
      <c r="VU8">
        <v>276.10000000000002</v>
      </c>
      <c r="VV8">
        <v>78</v>
      </c>
      <c r="VW8">
        <v>305231.5</v>
      </c>
      <c r="VX8">
        <v>3913.2</v>
      </c>
      <c r="VY8">
        <v>291896.8</v>
      </c>
      <c r="VZ8">
        <v>0.3</v>
      </c>
      <c r="WA8">
        <v>38153.9</v>
      </c>
      <c r="WB8" s="36">
        <v>4117.75</v>
      </c>
      <c r="WC8" s="36">
        <v>1869.25</v>
      </c>
      <c r="WD8" s="36">
        <v>159.75</v>
      </c>
      <c r="WE8" s="36">
        <v>65.75</v>
      </c>
      <c r="WF8" s="36">
        <v>66.28</v>
      </c>
      <c r="WG8" s="36">
        <v>30.09</v>
      </c>
      <c r="WH8" s="36">
        <v>2.57</v>
      </c>
      <c r="WI8" s="36">
        <v>1.06</v>
      </c>
      <c r="WJ8" s="36">
        <v>225.5</v>
      </c>
      <c r="WK8" s="36">
        <v>3.63</v>
      </c>
      <c r="WL8" s="36">
        <v>32.213999999999999</v>
      </c>
      <c r="WM8" s="37">
        <v>4750</v>
      </c>
      <c r="WN8" s="37">
        <v>1916.25</v>
      </c>
      <c r="WO8" s="37">
        <v>163.5</v>
      </c>
      <c r="WP8" s="37">
        <v>68.75</v>
      </c>
      <c r="WQ8" s="37">
        <v>68.86</v>
      </c>
      <c r="WR8" s="37">
        <v>27.78</v>
      </c>
      <c r="WS8" s="37">
        <v>2.37</v>
      </c>
      <c r="WT8" s="37">
        <v>1</v>
      </c>
      <c r="WU8" s="37">
        <v>232.25</v>
      </c>
      <c r="WV8" s="37">
        <v>3.37</v>
      </c>
      <c r="WW8" s="37">
        <v>29.030999999999999</v>
      </c>
      <c r="WX8" s="38">
        <v>4117.75</v>
      </c>
      <c r="WY8" s="38">
        <v>1869.25</v>
      </c>
      <c r="WZ8" s="38">
        <v>159.75</v>
      </c>
      <c r="XA8" s="38">
        <v>65.75</v>
      </c>
      <c r="XB8" s="38">
        <v>66.28</v>
      </c>
      <c r="XC8" s="38">
        <v>30.09</v>
      </c>
      <c r="XD8" s="38">
        <v>2.57</v>
      </c>
      <c r="XE8" s="38">
        <v>1.06</v>
      </c>
      <c r="XF8" s="38">
        <v>225.5</v>
      </c>
      <c r="XG8" s="38">
        <v>3.63</v>
      </c>
      <c r="XH8" s="38">
        <v>32.213999999999999</v>
      </c>
      <c r="XI8" s="39">
        <v>4750</v>
      </c>
      <c r="XJ8" s="39">
        <v>1916.25</v>
      </c>
      <c r="XK8" s="39">
        <v>163.5</v>
      </c>
      <c r="XL8" s="39">
        <v>68.75</v>
      </c>
      <c r="XM8" s="39">
        <v>68.86</v>
      </c>
      <c r="XN8" s="39">
        <v>27.78</v>
      </c>
      <c r="XO8" s="39">
        <v>2.37</v>
      </c>
      <c r="XP8" s="39">
        <v>1</v>
      </c>
      <c r="XQ8" s="39">
        <v>232.25</v>
      </c>
      <c r="XR8" s="39">
        <v>3.37</v>
      </c>
      <c r="XS8" s="39">
        <v>29.030999999999999</v>
      </c>
      <c r="XT8" t="s">
        <v>1100</v>
      </c>
      <c r="XU8">
        <v>8</v>
      </c>
      <c r="XV8">
        <v>214</v>
      </c>
      <c r="XW8" s="37">
        <v>7</v>
      </c>
      <c r="XX8" s="37">
        <v>1</v>
      </c>
      <c r="XY8" s="37">
        <v>1</v>
      </c>
      <c r="XZ8" s="39">
        <v>7</v>
      </c>
      <c r="YA8" s="39">
        <v>1</v>
      </c>
      <c r="YB8" s="39">
        <v>1</v>
      </c>
    </row>
    <row r="9" spans="1:652" x14ac:dyDescent="0.2">
      <c r="A9" s="11">
        <v>8</v>
      </c>
      <c r="B9" s="19" t="s">
        <v>923</v>
      </c>
      <c r="C9" s="3">
        <v>1</v>
      </c>
      <c r="D9" s="3" t="str">
        <f t="shared" si="0"/>
        <v>1</v>
      </c>
      <c r="E9" s="4">
        <v>40106</v>
      </c>
      <c r="F9" s="4">
        <v>43189</v>
      </c>
      <c r="G9" s="5">
        <v>8.4419496166484116</v>
      </c>
      <c r="H9" s="22" t="s">
        <v>445</v>
      </c>
      <c r="I9" s="3">
        <v>2</v>
      </c>
      <c r="J9" s="3">
        <v>1</v>
      </c>
      <c r="K9" s="3">
        <v>1</v>
      </c>
      <c r="L9" s="3">
        <v>3</v>
      </c>
      <c r="M9" s="12">
        <v>45</v>
      </c>
      <c r="N9" s="6">
        <v>95</v>
      </c>
      <c r="O9" s="6">
        <v>127.5</v>
      </c>
      <c r="P9" s="9">
        <v>4.1830708661417324</v>
      </c>
      <c r="Q9" s="9">
        <v>54.243000000000002</v>
      </c>
      <c r="R9" s="9">
        <v>24.6</v>
      </c>
      <c r="S9" s="9">
        <v>15.13</v>
      </c>
      <c r="T9" s="3">
        <v>3</v>
      </c>
      <c r="U9" s="9">
        <v>22.6</v>
      </c>
      <c r="V9" s="3">
        <v>2</v>
      </c>
      <c r="W9" s="9">
        <v>9.6</v>
      </c>
      <c r="X9" s="9">
        <v>11</v>
      </c>
      <c r="Y9" s="9">
        <v>10.1</v>
      </c>
      <c r="Z9" s="9">
        <v>10</v>
      </c>
      <c r="AA9" s="9">
        <v>8.9</v>
      </c>
      <c r="AB9" s="9">
        <v>8.6999999999999993</v>
      </c>
      <c r="AC9" s="5">
        <f t="shared" si="1"/>
        <v>11</v>
      </c>
      <c r="AD9" s="5">
        <f t="shared" si="2"/>
        <v>10</v>
      </c>
      <c r="AE9" s="5">
        <f t="shared" si="3"/>
        <v>21</v>
      </c>
      <c r="AF9" s="5">
        <f t="shared" si="4"/>
        <v>10.5</v>
      </c>
      <c r="AG9" s="5">
        <f t="shared" si="5"/>
        <v>23.1525</v>
      </c>
      <c r="AH9" s="5">
        <f t="shared" si="6"/>
        <v>46.305</v>
      </c>
      <c r="AI9" s="1">
        <v>2</v>
      </c>
      <c r="AJ9" s="3">
        <v>17</v>
      </c>
      <c r="AK9" s="7" t="e">
        <v>#NULL!</v>
      </c>
      <c r="AL9" s="7" t="e">
        <v>#NULL!</v>
      </c>
      <c r="AS9" s="5" t="e">
        <f t="shared" si="7"/>
        <v>#DIV/0!</v>
      </c>
      <c r="AT9" s="9">
        <v>15.58</v>
      </c>
      <c r="AU9" s="9">
        <v>15</v>
      </c>
      <c r="AV9" s="9">
        <v>-0.44</v>
      </c>
      <c r="AW9" s="3">
        <v>33</v>
      </c>
      <c r="AX9" s="3">
        <v>13</v>
      </c>
      <c r="AY9" s="3">
        <v>15</v>
      </c>
      <c r="AZ9" s="5">
        <v>28</v>
      </c>
      <c r="BA9" s="9">
        <v>-1.48</v>
      </c>
      <c r="BB9" s="3">
        <v>7</v>
      </c>
      <c r="BD9" s="11">
        <v>64</v>
      </c>
      <c r="BE9" s="3">
        <v>10</v>
      </c>
      <c r="BF9" s="3">
        <v>10</v>
      </c>
      <c r="BG9" s="9">
        <v>-2.1800000000000002</v>
      </c>
      <c r="BH9" s="5">
        <v>1</v>
      </c>
      <c r="BI9" s="9">
        <v>20</v>
      </c>
      <c r="BJ9" s="3">
        <v>52</v>
      </c>
      <c r="BK9" s="3">
        <v>8</v>
      </c>
      <c r="BL9" s="3">
        <v>3</v>
      </c>
      <c r="BM9" s="3">
        <v>8</v>
      </c>
      <c r="BN9" s="3">
        <v>2</v>
      </c>
      <c r="BO9" s="3">
        <v>3</v>
      </c>
      <c r="BP9" s="3">
        <v>3</v>
      </c>
      <c r="BQ9" s="3">
        <v>0</v>
      </c>
      <c r="BR9" s="3">
        <v>3</v>
      </c>
      <c r="BS9" s="3">
        <v>2</v>
      </c>
      <c r="BT9" s="11">
        <v>32</v>
      </c>
      <c r="BU9" s="11">
        <v>91</v>
      </c>
      <c r="BV9" s="14">
        <f t="shared" si="8"/>
        <v>207</v>
      </c>
      <c r="BW9" s="13">
        <f t="shared" si="9"/>
        <v>276</v>
      </c>
      <c r="BX9" s="14">
        <v>60</v>
      </c>
      <c r="BY9" s="14">
        <v>5</v>
      </c>
      <c r="BZ9" s="3">
        <v>24</v>
      </c>
      <c r="CA9" s="3">
        <v>29</v>
      </c>
      <c r="CB9" s="3">
        <v>23</v>
      </c>
      <c r="CC9" s="9">
        <v>10.728960000000001</v>
      </c>
      <c r="CD9" s="9">
        <v>12.96416</v>
      </c>
      <c r="CE9" s="9">
        <v>10.28192</v>
      </c>
      <c r="CF9" s="9">
        <v>2.02</v>
      </c>
      <c r="CG9" s="5">
        <v>98</v>
      </c>
      <c r="CH9" s="3">
        <v>24</v>
      </c>
      <c r="CI9" s="3">
        <v>16</v>
      </c>
      <c r="CJ9" s="3">
        <v>21</v>
      </c>
      <c r="CK9" s="9">
        <v>10.728960000000001</v>
      </c>
      <c r="CL9" s="9">
        <v>7.1526399999999999</v>
      </c>
      <c r="CM9" s="9">
        <v>9.3878400000000006</v>
      </c>
      <c r="CN9" s="9">
        <v>0.53</v>
      </c>
      <c r="CO9" s="5">
        <v>70</v>
      </c>
      <c r="CP9" s="3">
        <v>106</v>
      </c>
      <c r="CQ9" s="3">
        <v>89</v>
      </c>
      <c r="CR9" s="3">
        <v>80</v>
      </c>
      <c r="CS9" s="9">
        <v>-0.27</v>
      </c>
      <c r="CT9" s="3">
        <v>39</v>
      </c>
      <c r="CU9" s="3">
        <v>3</v>
      </c>
      <c r="CV9" s="3">
        <v>4</v>
      </c>
      <c r="CY9" s="3">
        <v>5</v>
      </c>
      <c r="CZ9" s="3">
        <v>5</v>
      </c>
      <c r="DA9" s="3">
        <v>4</v>
      </c>
      <c r="DB9" s="3">
        <v>3</v>
      </c>
      <c r="DC9" s="3">
        <v>3</v>
      </c>
      <c r="DD9" s="3">
        <v>2</v>
      </c>
      <c r="DE9" s="3">
        <v>4</v>
      </c>
      <c r="DF9" s="3">
        <v>3</v>
      </c>
      <c r="DG9" s="3">
        <v>4</v>
      </c>
      <c r="DH9" s="3">
        <v>4</v>
      </c>
      <c r="DI9" s="3">
        <v>7</v>
      </c>
      <c r="DJ9" s="3">
        <v>10</v>
      </c>
      <c r="DK9" s="3">
        <v>7</v>
      </c>
      <c r="DL9" s="3">
        <v>5</v>
      </c>
      <c r="DM9" s="3">
        <v>7</v>
      </c>
      <c r="DN9" s="3">
        <v>8</v>
      </c>
      <c r="DO9" s="3">
        <v>24</v>
      </c>
      <c r="DP9" s="3">
        <v>20</v>
      </c>
      <c r="DQ9" s="3">
        <v>1</v>
      </c>
      <c r="DR9" s="3">
        <v>0</v>
      </c>
      <c r="DS9" s="3">
        <v>1</v>
      </c>
      <c r="DT9" s="3">
        <v>1</v>
      </c>
      <c r="DU9" s="3">
        <v>1</v>
      </c>
      <c r="DW9" s="5">
        <v>-3.66</v>
      </c>
      <c r="DY9" s="5">
        <v>-0.71</v>
      </c>
      <c r="EA9" s="5">
        <v>2.5499999999999998</v>
      </c>
      <c r="EC9" s="5">
        <v>-1.8200000000000003</v>
      </c>
      <c r="EW9" s="3">
        <v>0</v>
      </c>
      <c r="FH9" s="3">
        <v>4</v>
      </c>
      <c r="FI9" s="3">
        <v>5</v>
      </c>
      <c r="FJ9" s="3">
        <v>1</v>
      </c>
      <c r="FK9" s="3">
        <v>2</v>
      </c>
      <c r="FL9" s="3">
        <v>3</v>
      </c>
      <c r="FM9" s="3">
        <v>4</v>
      </c>
      <c r="FN9" s="3">
        <v>2</v>
      </c>
      <c r="FO9" s="3">
        <v>1</v>
      </c>
      <c r="FP9" s="3">
        <v>4</v>
      </c>
      <c r="FQ9" s="3">
        <v>5</v>
      </c>
      <c r="FR9" s="3">
        <v>1</v>
      </c>
      <c r="FS9" s="3">
        <v>2</v>
      </c>
      <c r="FT9" s="3">
        <f t="shared" si="10"/>
        <v>4.166666666666667</v>
      </c>
      <c r="FU9" s="3">
        <f t="shared" si="11"/>
        <v>1.5</v>
      </c>
      <c r="PA9" s="3">
        <v>1</v>
      </c>
      <c r="PB9" s="3">
        <v>4</v>
      </c>
      <c r="PC9" s="3">
        <v>3</v>
      </c>
      <c r="PD9" s="3">
        <v>4</v>
      </c>
      <c r="PE9" s="3">
        <v>4</v>
      </c>
      <c r="PF9" s="3">
        <v>4</v>
      </c>
      <c r="PG9" s="3">
        <v>4</v>
      </c>
      <c r="PH9" s="3">
        <f t="shared" si="12"/>
        <v>3.8333333333333335</v>
      </c>
      <c r="PI9" s="3">
        <v>4</v>
      </c>
      <c r="PJ9" s="3">
        <v>3</v>
      </c>
      <c r="PK9" s="3">
        <v>4</v>
      </c>
      <c r="PL9" s="3">
        <v>4</v>
      </c>
      <c r="PM9" s="3">
        <v>3</v>
      </c>
      <c r="PN9" s="3">
        <v>4</v>
      </c>
      <c r="PO9" s="3">
        <v>3</v>
      </c>
      <c r="PP9" s="3">
        <v>3</v>
      </c>
      <c r="PQ9" s="3">
        <v>3</v>
      </c>
      <c r="PR9" s="3">
        <v>2</v>
      </c>
      <c r="PS9" s="3">
        <v>4</v>
      </c>
      <c r="PT9" s="3">
        <v>3</v>
      </c>
      <c r="PU9" s="3">
        <f t="shared" si="13"/>
        <v>3</v>
      </c>
      <c r="PV9" s="3">
        <f t="shared" si="14"/>
        <v>3.1666666666666665</v>
      </c>
      <c r="PW9" s="3">
        <f t="shared" si="15"/>
        <v>3.3333333333333335</v>
      </c>
      <c r="PX9" s="3">
        <v>5</v>
      </c>
      <c r="PY9" s="3">
        <v>4</v>
      </c>
      <c r="PZ9" s="3">
        <v>10</v>
      </c>
      <c r="QA9" s="3">
        <v>7</v>
      </c>
      <c r="QB9" s="3">
        <v>6</v>
      </c>
      <c r="QC9" s="3">
        <v>10</v>
      </c>
      <c r="QD9" s="3">
        <v>9</v>
      </c>
      <c r="QE9" s="3">
        <v>7</v>
      </c>
      <c r="QF9" s="3">
        <v>8</v>
      </c>
      <c r="QG9" s="3">
        <v>10</v>
      </c>
      <c r="QH9" s="3">
        <v>3</v>
      </c>
      <c r="QI9" s="3">
        <v>10</v>
      </c>
      <c r="QJ9" s="3">
        <v>4</v>
      </c>
      <c r="QK9" s="3">
        <v>10</v>
      </c>
      <c r="QL9" s="3">
        <v>9</v>
      </c>
      <c r="QM9" s="3">
        <f t="shared" si="16"/>
        <v>74</v>
      </c>
      <c r="QN9" s="3">
        <f t="shared" si="17"/>
        <v>7.4</v>
      </c>
      <c r="QO9" s="3">
        <f t="shared" si="18"/>
        <v>38</v>
      </c>
      <c r="QP9" s="3">
        <f t="shared" si="19"/>
        <v>7.6</v>
      </c>
      <c r="QQ9" s="3">
        <f t="shared" si="20"/>
        <v>112</v>
      </c>
      <c r="QR9" s="3">
        <f t="shared" si="21"/>
        <v>7.4666666666666668</v>
      </c>
      <c r="QS9" s="4">
        <v>43203</v>
      </c>
      <c r="QT9" s="3">
        <v>5</v>
      </c>
      <c r="QU9" s="3">
        <v>4</v>
      </c>
      <c r="QV9" s="3">
        <v>1</v>
      </c>
      <c r="QW9" s="3">
        <v>3</v>
      </c>
      <c r="QX9" s="3">
        <v>5</v>
      </c>
      <c r="QY9" s="3">
        <v>5</v>
      </c>
      <c r="QZ9" s="3">
        <v>2</v>
      </c>
      <c r="RA9" s="3">
        <v>1</v>
      </c>
      <c r="RB9" s="3">
        <v>5</v>
      </c>
      <c r="RC9" s="3">
        <v>5</v>
      </c>
      <c r="RD9" s="3">
        <v>3</v>
      </c>
      <c r="RE9" s="3">
        <v>2</v>
      </c>
      <c r="RF9" s="3">
        <f t="shared" si="22"/>
        <v>4.833333333333333</v>
      </c>
      <c r="RG9" s="3">
        <f t="shared" si="23"/>
        <v>2</v>
      </c>
      <c r="RH9" s="3">
        <v>4</v>
      </c>
      <c r="RI9" s="3">
        <v>3</v>
      </c>
      <c r="RJ9" s="3">
        <v>3</v>
      </c>
      <c r="RK9" s="3">
        <v>3</v>
      </c>
      <c r="RL9" s="3">
        <v>4</v>
      </c>
      <c r="RM9" s="3">
        <v>4</v>
      </c>
      <c r="RN9" s="3">
        <v>3</v>
      </c>
      <c r="RO9" s="3">
        <v>4</v>
      </c>
      <c r="RP9" s="3">
        <v>3</v>
      </c>
      <c r="RQ9" s="3">
        <v>2</v>
      </c>
      <c r="RR9" s="3">
        <v>4</v>
      </c>
      <c r="RS9" s="3">
        <v>4</v>
      </c>
      <c r="RT9" s="3">
        <f t="shared" si="24"/>
        <v>20</v>
      </c>
      <c r="RU9" s="3">
        <f t="shared" si="25"/>
        <v>3.3333333333333335</v>
      </c>
      <c r="RV9" s="3">
        <f t="shared" si="26"/>
        <v>21</v>
      </c>
      <c r="RW9" s="3">
        <f t="shared" si="27"/>
        <v>3.5</v>
      </c>
      <c r="RX9" s="3">
        <f t="shared" si="28"/>
        <v>3.4166666666666665</v>
      </c>
      <c r="RY9" s="3">
        <v>5</v>
      </c>
      <c r="RZ9" s="3">
        <v>5</v>
      </c>
      <c r="SA9" s="3">
        <v>8</v>
      </c>
      <c r="SB9" s="3">
        <v>6</v>
      </c>
      <c r="SC9" s="3">
        <v>9</v>
      </c>
      <c r="SD9" s="3">
        <v>8</v>
      </c>
      <c r="SE9" s="3">
        <v>10</v>
      </c>
      <c r="SF9" s="3">
        <v>7</v>
      </c>
      <c r="SG9" s="3">
        <v>4</v>
      </c>
      <c r="SH9" s="3">
        <v>10</v>
      </c>
      <c r="SI9" s="3">
        <v>4</v>
      </c>
      <c r="SJ9" s="3">
        <v>10</v>
      </c>
      <c r="SK9" s="3">
        <v>5</v>
      </c>
      <c r="SL9" s="3">
        <v>10</v>
      </c>
      <c r="SM9" s="3">
        <f t="shared" si="29"/>
        <v>66</v>
      </c>
      <c r="SN9" s="3">
        <f t="shared" si="30"/>
        <v>7.333333333333333</v>
      </c>
      <c r="SO9" s="3">
        <f t="shared" si="31"/>
        <v>35</v>
      </c>
      <c r="SP9" s="3">
        <f t="shared" si="32"/>
        <v>7</v>
      </c>
      <c r="SQ9" s="3">
        <f t="shared" si="33"/>
        <v>7.2142857142857144</v>
      </c>
      <c r="SR9" s="3">
        <f t="shared" si="34"/>
        <v>104.41666666666666</v>
      </c>
      <c r="SS9" s="3">
        <v>10</v>
      </c>
      <c r="ST9" s="4">
        <v>43224</v>
      </c>
      <c r="SU9" s="3">
        <v>6</v>
      </c>
      <c r="SV9" s="3">
        <v>4</v>
      </c>
      <c r="SW9" s="3">
        <v>9</v>
      </c>
      <c r="SX9" s="5">
        <v>8</v>
      </c>
      <c r="SY9" s="3">
        <v>10</v>
      </c>
      <c r="SZ9" s="3">
        <v>7</v>
      </c>
      <c r="TA9" s="3">
        <v>4</v>
      </c>
      <c r="TB9" s="3">
        <v>9</v>
      </c>
      <c r="TC9" s="3">
        <v>10</v>
      </c>
      <c r="TD9" s="3">
        <v>10</v>
      </c>
      <c r="TE9" s="3">
        <v>5</v>
      </c>
      <c r="TF9" s="3">
        <v>9</v>
      </c>
      <c r="TG9" s="3">
        <v>5</v>
      </c>
      <c r="TH9" s="3">
        <v>8</v>
      </c>
      <c r="TI9" s="3">
        <v>10</v>
      </c>
      <c r="TJ9" s="3">
        <f t="shared" si="35"/>
        <v>71</v>
      </c>
      <c r="TK9" s="3">
        <f t="shared" si="36"/>
        <v>7.1</v>
      </c>
      <c r="TL9" s="3">
        <f t="shared" si="37"/>
        <v>43</v>
      </c>
      <c r="TM9" s="3">
        <f t="shared" si="38"/>
        <v>8.6</v>
      </c>
      <c r="TN9" s="3">
        <f t="shared" si="46"/>
        <v>7.6</v>
      </c>
      <c r="TO9" s="3">
        <f t="shared" si="40"/>
        <v>114</v>
      </c>
      <c r="TP9" s="3">
        <v>4</v>
      </c>
      <c r="TQ9" s="3">
        <v>4</v>
      </c>
      <c r="TR9" s="3">
        <v>4</v>
      </c>
      <c r="TS9" s="3">
        <v>3</v>
      </c>
      <c r="TT9" s="3">
        <v>3</v>
      </c>
      <c r="TU9" s="3">
        <v>4</v>
      </c>
      <c r="TV9" s="3">
        <v>3</v>
      </c>
      <c r="TW9" s="3">
        <v>4</v>
      </c>
      <c r="TX9" s="3">
        <v>3</v>
      </c>
      <c r="TY9" s="3">
        <v>3</v>
      </c>
      <c r="TZ9" s="3">
        <v>4</v>
      </c>
      <c r="UA9" s="3">
        <v>3</v>
      </c>
      <c r="UB9" s="3">
        <f t="shared" si="41"/>
        <v>21</v>
      </c>
      <c r="UC9" s="3">
        <f t="shared" si="42"/>
        <v>3.5</v>
      </c>
      <c r="UD9" s="3">
        <f t="shared" si="43"/>
        <v>21</v>
      </c>
      <c r="UE9" s="3">
        <f t="shared" si="44"/>
        <v>3.5</v>
      </c>
      <c r="UF9" s="3">
        <f t="shared" si="45"/>
        <v>3.5</v>
      </c>
      <c r="VN9">
        <v>15</v>
      </c>
      <c r="VO9">
        <v>2</v>
      </c>
      <c r="VP9">
        <v>31.5</v>
      </c>
      <c r="VQ9">
        <v>15.8</v>
      </c>
      <c r="VR9">
        <v>16</v>
      </c>
      <c r="VS9">
        <v>270.5</v>
      </c>
      <c r="VT9">
        <v>16.899999999999999</v>
      </c>
      <c r="VU9">
        <v>45.1</v>
      </c>
      <c r="VV9">
        <v>15</v>
      </c>
      <c r="VW9">
        <v>7814.8</v>
      </c>
      <c r="VX9">
        <v>521</v>
      </c>
      <c r="VY9">
        <v>2122.3000000000002</v>
      </c>
      <c r="VZ9">
        <v>0.3</v>
      </c>
      <c r="WA9">
        <v>1302.5</v>
      </c>
      <c r="WB9" s="36">
        <v>1659</v>
      </c>
      <c r="WC9" s="36">
        <v>1631.5</v>
      </c>
      <c r="WD9" s="36">
        <v>139.5</v>
      </c>
      <c r="WE9" s="36">
        <v>28</v>
      </c>
      <c r="WF9" s="36">
        <v>47.98</v>
      </c>
      <c r="WG9" s="36">
        <v>47.18</v>
      </c>
      <c r="WH9" s="36">
        <v>4.03</v>
      </c>
      <c r="WI9" s="36">
        <v>0.81</v>
      </c>
      <c r="WJ9" s="36">
        <v>167.5</v>
      </c>
      <c r="WK9" s="36">
        <v>4.84</v>
      </c>
      <c r="WL9" s="36">
        <v>41.875</v>
      </c>
      <c r="WM9" s="37">
        <v>2463.25</v>
      </c>
      <c r="WN9" s="37">
        <v>2310.5</v>
      </c>
      <c r="WO9" s="37">
        <v>182.75</v>
      </c>
      <c r="WP9" s="37">
        <v>50.5</v>
      </c>
      <c r="WQ9" s="37">
        <v>49.2</v>
      </c>
      <c r="WR9" s="37">
        <v>46.15</v>
      </c>
      <c r="WS9" s="37">
        <v>3.65</v>
      </c>
      <c r="WT9" s="37">
        <v>1.01</v>
      </c>
      <c r="WU9" s="37">
        <v>233.25</v>
      </c>
      <c r="WV9" s="37">
        <v>4.66</v>
      </c>
      <c r="WW9" s="37">
        <v>38.875</v>
      </c>
      <c r="WX9" s="38">
        <v>1659</v>
      </c>
      <c r="WY9" s="38">
        <v>1631.5</v>
      </c>
      <c r="WZ9" s="38">
        <v>139.5</v>
      </c>
      <c r="XA9" s="38">
        <v>28</v>
      </c>
      <c r="XB9" s="38">
        <v>47.98</v>
      </c>
      <c r="XC9" s="38">
        <v>47.18</v>
      </c>
      <c r="XD9" s="38">
        <v>4.03</v>
      </c>
      <c r="XE9" s="38">
        <v>0.81</v>
      </c>
      <c r="XF9" s="38">
        <v>167.5</v>
      </c>
      <c r="XG9" s="38">
        <v>4.84</v>
      </c>
      <c r="XH9" s="38">
        <v>41.875</v>
      </c>
      <c r="XI9" s="39">
        <v>2463.25</v>
      </c>
      <c r="XJ9" s="39">
        <v>2310.5</v>
      </c>
      <c r="XK9" s="39">
        <v>182.75</v>
      </c>
      <c r="XL9" s="39">
        <v>50.5</v>
      </c>
      <c r="XM9" s="39">
        <v>49.2</v>
      </c>
      <c r="XN9" s="39">
        <v>46.15</v>
      </c>
      <c r="XO9" s="39">
        <v>3.65</v>
      </c>
      <c r="XP9" s="39">
        <v>1.01</v>
      </c>
      <c r="XQ9" s="39">
        <v>233.25</v>
      </c>
      <c r="XR9" s="39">
        <v>4.66</v>
      </c>
      <c r="XS9" s="39">
        <v>38.875</v>
      </c>
      <c r="XT9" t="s">
        <v>1101</v>
      </c>
      <c r="XU9">
        <v>6</v>
      </c>
      <c r="XV9">
        <v>8</v>
      </c>
      <c r="XW9" s="37">
        <v>4</v>
      </c>
      <c r="XX9" s="37">
        <v>2</v>
      </c>
      <c r="XY9" s="37">
        <v>1</v>
      </c>
      <c r="XZ9" s="39">
        <v>4</v>
      </c>
      <c r="YA9" s="39">
        <v>2</v>
      </c>
      <c r="YB9" s="39">
        <v>1</v>
      </c>
    </row>
    <row r="10" spans="1:652" x14ac:dyDescent="0.2">
      <c r="A10" s="11">
        <v>9</v>
      </c>
      <c r="B10" s="19" t="s">
        <v>924</v>
      </c>
      <c r="C10" s="3">
        <v>0</v>
      </c>
      <c r="D10" s="3" t="str">
        <f t="shared" si="0"/>
        <v>2</v>
      </c>
      <c r="E10" s="4">
        <v>40233</v>
      </c>
      <c r="F10" s="4">
        <v>43189</v>
      </c>
      <c r="G10" s="5">
        <v>8.0937024642531181</v>
      </c>
      <c r="H10" s="22" t="s">
        <v>445</v>
      </c>
      <c r="I10" s="3">
        <v>2</v>
      </c>
      <c r="J10" s="3">
        <v>1</v>
      </c>
      <c r="K10" s="3">
        <v>1</v>
      </c>
      <c r="L10" s="3">
        <v>0</v>
      </c>
      <c r="M10" s="12">
        <v>45</v>
      </c>
      <c r="N10" s="6">
        <v>100</v>
      </c>
      <c r="O10" s="6">
        <v>134</v>
      </c>
      <c r="P10" s="9">
        <v>4.3963254593175849</v>
      </c>
      <c r="Q10" s="9">
        <v>69.898499999999999</v>
      </c>
      <c r="R10" s="9">
        <v>31.7</v>
      </c>
      <c r="S10" s="9">
        <v>17.649999999999999</v>
      </c>
      <c r="T10" s="3">
        <v>3</v>
      </c>
      <c r="U10" s="9">
        <v>19.399999999999999</v>
      </c>
      <c r="V10" s="3">
        <v>2</v>
      </c>
      <c r="W10" s="9">
        <v>17.8</v>
      </c>
      <c r="X10" s="9">
        <v>16.100000000000001</v>
      </c>
      <c r="Y10" s="9">
        <v>17.5</v>
      </c>
      <c r="Z10" s="9">
        <v>17</v>
      </c>
      <c r="AA10" s="9">
        <v>16.8</v>
      </c>
      <c r="AB10" s="9">
        <v>16.600000000000001</v>
      </c>
      <c r="AC10" s="5">
        <f t="shared" si="1"/>
        <v>17.8</v>
      </c>
      <c r="AD10" s="5">
        <f t="shared" si="2"/>
        <v>17</v>
      </c>
      <c r="AE10" s="5">
        <f t="shared" si="3"/>
        <v>34.799999999999997</v>
      </c>
      <c r="AF10" s="5">
        <f t="shared" si="4"/>
        <v>17.399999999999999</v>
      </c>
      <c r="AG10" s="5">
        <f t="shared" si="5"/>
        <v>38.366999999999997</v>
      </c>
      <c r="AH10" s="5">
        <f t="shared" si="6"/>
        <v>76.733999999999995</v>
      </c>
      <c r="AI10" s="1">
        <v>3</v>
      </c>
      <c r="AJ10" s="3">
        <v>10</v>
      </c>
      <c r="AK10" s="7" t="e">
        <v>#NULL!</v>
      </c>
      <c r="AL10" s="7" t="e">
        <v>#NULL!</v>
      </c>
      <c r="AS10" s="5" t="e">
        <f t="shared" si="7"/>
        <v>#DIV/0!</v>
      </c>
      <c r="AT10" s="9">
        <v>12.73</v>
      </c>
      <c r="AU10" s="9">
        <v>12.12</v>
      </c>
      <c r="AV10" s="9">
        <v>1.73</v>
      </c>
      <c r="AW10" s="3">
        <v>96</v>
      </c>
      <c r="AX10" s="3">
        <v>27</v>
      </c>
      <c r="AY10" s="3">
        <v>25</v>
      </c>
      <c r="AZ10" s="5">
        <v>52</v>
      </c>
      <c r="BA10" s="9">
        <v>0.39</v>
      </c>
      <c r="BB10" s="3">
        <v>65</v>
      </c>
      <c r="BD10" s="11">
        <v>102</v>
      </c>
      <c r="BE10" s="3">
        <v>21</v>
      </c>
      <c r="BF10" s="3">
        <v>26</v>
      </c>
      <c r="BG10" s="9">
        <v>1.9</v>
      </c>
      <c r="BH10" s="5">
        <v>97</v>
      </c>
      <c r="BI10" s="9">
        <v>47</v>
      </c>
      <c r="BJ10" s="3">
        <v>126</v>
      </c>
      <c r="BK10" s="3">
        <v>8</v>
      </c>
      <c r="BL10" s="3">
        <v>2</v>
      </c>
      <c r="BM10" s="3">
        <v>8</v>
      </c>
      <c r="BN10" s="3">
        <v>2</v>
      </c>
      <c r="BO10" s="3">
        <v>2</v>
      </c>
      <c r="BP10" s="3">
        <v>4</v>
      </c>
      <c r="BQ10" s="3">
        <v>3</v>
      </c>
      <c r="BR10" s="3">
        <v>2</v>
      </c>
      <c r="BS10" s="3">
        <v>4</v>
      </c>
      <c r="BT10" s="11">
        <v>35</v>
      </c>
      <c r="BU10" s="11">
        <v>98</v>
      </c>
      <c r="BV10" s="14">
        <f t="shared" si="8"/>
        <v>326</v>
      </c>
      <c r="BW10" s="13">
        <f t="shared" si="9"/>
        <v>434.66666666666663</v>
      </c>
      <c r="BX10" s="14">
        <v>111</v>
      </c>
      <c r="BY10" s="14">
        <v>3</v>
      </c>
      <c r="BZ10" s="3">
        <v>54</v>
      </c>
      <c r="CA10" s="3">
        <v>49</v>
      </c>
      <c r="CB10" s="3">
        <v>55</v>
      </c>
      <c r="CC10" s="9">
        <v>24.140159999999998</v>
      </c>
      <c r="CD10" s="9">
        <v>21.904959999999999</v>
      </c>
      <c r="CE10" s="9">
        <v>24.587199999999999</v>
      </c>
      <c r="CF10" s="9">
        <v>5.0599999999999996</v>
      </c>
      <c r="CG10" s="5">
        <v>100</v>
      </c>
      <c r="CH10" s="3">
        <v>36</v>
      </c>
      <c r="CI10" s="3">
        <v>37</v>
      </c>
      <c r="CJ10" s="3">
        <v>35</v>
      </c>
      <c r="CK10" s="9">
        <v>16.093440000000001</v>
      </c>
      <c r="CL10" s="9">
        <v>16.540479999999999</v>
      </c>
      <c r="CM10" s="9">
        <v>15.6464</v>
      </c>
      <c r="CN10" s="9">
        <v>2.0099999999999998</v>
      </c>
      <c r="CO10" s="5">
        <v>98</v>
      </c>
      <c r="CP10" s="3">
        <v>153</v>
      </c>
      <c r="CQ10" s="3">
        <v>156</v>
      </c>
      <c r="CR10" s="3">
        <v>140</v>
      </c>
      <c r="CS10" s="9">
        <v>1.76</v>
      </c>
      <c r="CT10" s="3">
        <v>96</v>
      </c>
      <c r="CU10" s="3">
        <v>4</v>
      </c>
      <c r="CV10" s="3">
        <v>4</v>
      </c>
      <c r="CY10" s="3">
        <v>5</v>
      </c>
      <c r="CZ10" s="3">
        <v>5</v>
      </c>
      <c r="DA10" s="3">
        <v>4</v>
      </c>
      <c r="DB10" s="3">
        <v>4</v>
      </c>
      <c r="DC10" s="3">
        <v>3</v>
      </c>
      <c r="DD10" s="3">
        <v>3</v>
      </c>
      <c r="DE10" s="3">
        <v>4</v>
      </c>
      <c r="DF10" s="3">
        <v>4</v>
      </c>
      <c r="DG10" s="3">
        <v>4</v>
      </c>
      <c r="DH10" s="3">
        <v>4</v>
      </c>
      <c r="DI10" s="3">
        <v>8</v>
      </c>
      <c r="DJ10" s="3">
        <v>10</v>
      </c>
      <c r="DK10" s="3">
        <v>8</v>
      </c>
      <c r="DL10" s="3">
        <v>6</v>
      </c>
      <c r="DM10" s="3">
        <v>8</v>
      </c>
      <c r="DN10" s="3">
        <v>8</v>
      </c>
      <c r="DO10" s="3">
        <v>26</v>
      </c>
      <c r="DP10" s="3">
        <v>22</v>
      </c>
      <c r="DQ10" s="3">
        <v>1</v>
      </c>
      <c r="DR10" s="3">
        <v>1</v>
      </c>
      <c r="DS10" s="3">
        <v>0</v>
      </c>
      <c r="DT10" s="3">
        <v>1</v>
      </c>
      <c r="DU10" s="3">
        <v>1</v>
      </c>
      <c r="DW10" s="5">
        <v>2.29</v>
      </c>
      <c r="DY10" s="5">
        <v>3.49</v>
      </c>
      <c r="EA10" s="5">
        <v>7.0699999999999994</v>
      </c>
      <c r="EC10" s="5">
        <v>12.85</v>
      </c>
      <c r="EW10" s="3">
        <v>1</v>
      </c>
      <c r="FH10" s="3">
        <v>5</v>
      </c>
      <c r="FI10" s="3">
        <v>3</v>
      </c>
      <c r="FJ10" s="3">
        <v>2</v>
      </c>
      <c r="FK10" s="3">
        <v>1</v>
      </c>
      <c r="FL10" s="3">
        <v>3</v>
      </c>
      <c r="FM10" s="3">
        <v>2</v>
      </c>
      <c r="FN10" s="3">
        <v>2</v>
      </c>
      <c r="FO10" s="3">
        <v>1</v>
      </c>
      <c r="FP10" s="3">
        <v>5</v>
      </c>
      <c r="FQ10" s="3">
        <v>5</v>
      </c>
      <c r="FR10" s="3">
        <v>3</v>
      </c>
      <c r="FS10" s="3">
        <v>1</v>
      </c>
      <c r="FT10" s="3">
        <f t="shared" si="10"/>
        <v>3.8333333333333335</v>
      </c>
      <c r="FU10" s="3">
        <f t="shared" si="11"/>
        <v>1.6666666666666667</v>
      </c>
      <c r="PA10" s="3">
        <v>2</v>
      </c>
      <c r="PB10" s="3">
        <v>3</v>
      </c>
      <c r="PC10" s="3">
        <v>3</v>
      </c>
      <c r="PD10" s="3">
        <v>4</v>
      </c>
      <c r="PE10" s="3">
        <v>3</v>
      </c>
      <c r="PF10" s="3">
        <v>4</v>
      </c>
      <c r="PG10" s="3">
        <v>3</v>
      </c>
      <c r="PH10" s="3">
        <f t="shared" si="12"/>
        <v>3.3333333333333335</v>
      </c>
      <c r="PI10" s="3">
        <v>4</v>
      </c>
      <c r="PJ10" s="3">
        <v>4</v>
      </c>
      <c r="PK10" s="3">
        <v>4</v>
      </c>
      <c r="PL10" s="3">
        <v>4</v>
      </c>
      <c r="PM10" s="3">
        <v>3</v>
      </c>
      <c r="PN10" s="3">
        <v>4</v>
      </c>
      <c r="PO10" s="3">
        <v>4</v>
      </c>
      <c r="PP10" s="3">
        <v>4</v>
      </c>
      <c r="PQ10" s="3">
        <v>4</v>
      </c>
      <c r="PR10" s="3">
        <v>4</v>
      </c>
      <c r="PS10" s="3">
        <v>4</v>
      </c>
      <c r="PT10" s="3">
        <v>4</v>
      </c>
      <c r="PU10" s="3">
        <f t="shared" si="13"/>
        <v>3.2857142857142856</v>
      </c>
      <c r="PV10" s="3">
        <f t="shared" si="14"/>
        <v>4</v>
      </c>
      <c r="PW10" s="3">
        <f t="shared" si="15"/>
        <v>3.9166666666666665</v>
      </c>
      <c r="PX10" s="3">
        <v>10</v>
      </c>
      <c r="PY10" s="3">
        <v>10</v>
      </c>
      <c r="PZ10" s="3">
        <v>10</v>
      </c>
      <c r="QA10" s="3">
        <v>10</v>
      </c>
      <c r="QB10" s="3">
        <v>9</v>
      </c>
      <c r="QC10" s="3">
        <v>10</v>
      </c>
      <c r="QD10" s="3">
        <v>10</v>
      </c>
      <c r="QE10" s="3">
        <v>10</v>
      </c>
      <c r="QF10" s="3">
        <v>10</v>
      </c>
      <c r="QG10" s="3">
        <v>10</v>
      </c>
      <c r="QH10" s="3">
        <v>10</v>
      </c>
      <c r="QI10" s="3">
        <v>10</v>
      </c>
      <c r="QJ10" s="3">
        <v>9</v>
      </c>
      <c r="QK10" s="3">
        <v>10</v>
      </c>
      <c r="QL10" s="3">
        <v>10</v>
      </c>
      <c r="QM10" s="3">
        <f t="shared" si="16"/>
        <v>98</v>
      </c>
      <c r="QN10" s="3">
        <f t="shared" si="17"/>
        <v>9.8000000000000007</v>
      </c>
      <c r="QO10" s="3">
        <f t="shared" si="18"/>
        <v>50</v>
      </c>
      <c r="QP10" s="3">
        <f t="shared" si="19"/>
        <v>10</v>
      </c>
      <c r="QQ10" s="3">
        <f t="shared" si="20"/>
        <v>148</v>
      </c>
      <c r="QR10" s="3">
        <f t="shared" si="21"/>
        <v>9.8666666666666671</v>
      </c>
      <c r="QS10" s="1" t="s">
        <v>367</v>
      </c>
      <c r="QT10" s="3">
        <v>999</v>
      </c>
      <c r="QU10" s="3">
        <v>999</v>
      </c>
      <c r="QV10" s="3">
        <v>999</v>
      </c>
      <c r="QW10" s="3">
        <v>999</v>
      </c>
      <c r="QX10" s="3">
        <v>999</v>
      </c>
      <c r="QY10" s="3">
        <v>999</v>
      </c>
      <c r="QZ10" s="3">
        <v>999</v>
      </c>
      <c r="RA10" s="3">
        <v>999</v>
      </c>
      <c r="RB10" s="3">
        <v>999</v>
      </c>
      <c r="RC10" s="3">
        <v>999</v>
      </c>
      <c r="RD10" s="3">
        <v>999</v>
      </c>
      <c r="RE10" s="3">
        <v>999</v>
      </c>
      <c r="RF10" s="3">
        <f t="shared" si="22"/>
        <v>999</v>
      </c>
      <c r="RG10" s="3">
        <f t="shared" si="23"/>
        <v>999</v>
      </c>
      <c r="RH10" s="3">
        <v>999</v>
      </c>
      <c r="RI10" s="3">
        <v>999</v>
      </c>
      <c r="RJ10" s="3">
        <v>999</v>
      </c>
      <c r="RK10" s="3">
        <v>999</v>
      </c>
      <c r="RL10" s="3">
        <v>999</v>
      </c>
      <c r="RM10" s="3">
        <v>999</v>
      </c>
      <c r="RN10" s="3">
        <v>999</v>
      </c>
      <c r="RO10" s="3">
        <v>999</v>
      </c>
      <c r="RP10" s="3">
        <v>999</v>
      </c>
      <c r="RQ10" s="3">
        <v>999</v>
      </c>
      <c r="RR10" s="3">
        <v>999</v>
      </c>
      <c r="RS10" s="3">
        <v>999</v>
      </c>
      <c r="RT10" s="3">
        <v>999</v>
      </c>
      <c r="RU10" s="3">
        <f t="shared" si="25"/>
        <v>999</v>
      </c>
      <c r="RV10" s="3">
        <f t="shared" si="26"/>
        <v>5994</v>
      </c>
      <c r="RW10" s="3">
        <f t="shared" si="27"/>
        <v>999</v>
      </c>
      <c r="RX10" s="3">
        <f t="shared" si="28"/>
        <v>999</v>
      </c>
      <c r="RY10" s="3">
        <v>999</v>
      </c>
      <c r="RZ10" s="3">
        <v>999</v>
      </c>
      <c r="SA10" s="3">
        <v>999</v>
      </c>
      <c r="SB10" s="3">
        <v>999</v>
      </c>
      <c r="SC10" s="3">
        <v>999</v>
      </c>
      <c r="SD10" s="3">
        <v>999</v>
      </c>
      <c r="SE10" s="3">
        <v>999</v>
      </c>
      <c r="SF10" s="3">
        <v>999</v>
      </c>
      <c r="SG10" s="3">
        <v>999</v>
      </c>
      <c r="SH10" s="3">
        <v>999</v>
      </c>
      <c r="SI10" s="3">
        <v>999</v>
      </c>
      <c r="SJ10" s="3">
        <v>999</v>
      </c>
      <c r="SK10" s="3">
        <v>999</v>
      </c>
      <c r="SL10" s="3">
        <v>999</v>
      </c>
      <c r="SM10" s="3">
        <f t="shared" si="29"/>
        <v>8991</v>
      </c>
      <c r="SN10" s="3">
        <f t="shared" si="30"/>
        <v>999</v>
      </c>
      <c r="SO10" s="3">
        <f t="shared" si="31"/>
        <v>4995</v>
      </c>
      <c r="SP10" s="3">
        <f t="shared" si="32"/>
        <v>999</v>
      </c>
      <c r="SQ10" s="3">
        <f t="shared" si="33"/>
        <v>999</v>
      </c>
      <c r="SR10" s="3">
        <v>999</v>
      </c>
      <c r="SS10" s="3">
        <v>999</v>
      </c>
      <c r="ST10" s="4">
        <v>43224</v>
      </c>
      <c r="SU10" s="3">
        <v>10</v>
      </c>
      <c r="SV10" s="3">
        <v>10</v>
      </c>
      <c r="SW10" s="3">
        <v>10</v>
      </c>
      <c r="SX10" s="5">
        <v>10</v>
      </c>
      <c r="SY10" s="3">
        <v>10</v>
      </c>
      <c r="SZ10" s="3">
        <v>10</v>
      </c>
      <c r="TA10" s="3">
        <v>10</v>
      </c>
      <c r="TB10" s="3">
        <v>10</v>
      </c>
      <c r="TC10" s="3">
        <v>10</v>
      </c>
      <c r="TD10" s="3">
        <v>10</v>
      </c>
      <c r="TE10" s="3">
        <v>10</v>
      </c>
      <c r="TF10" s="3">
        <v>10</v>
      </c>
      <c r="TG10" s="3">
        <v>10</v>
      </c>
      <c r="TH10" s="3">
        <v>10</v>
      </c>
      <c r="TI10" s="3">
        <v>10</v>
      </c>
      <c r="TJ10" s="3">
        <f t="shared" si="35"/>
        <v>100</v>
      </c>
      <c r="TK10" s="3">
        <f t="shared" si="36"/>
        <v>10</v>
      </c>
      <c r="TL10" s="3">
        <f t="shared" si="37"/>
        <v>50</v>
      </c>
      <c r="TM10" s="3">
        <f t="shared" si="38"/>
        <v>10</v>
      </c>
      <c r="TN10" s="3">
        <f t="shared" si="46"/>
        <v>10</v>
      </c>
      <c r="TO10" s="3">
        <f t="shared" si="40"/>
        <v>150</v>
      </c>
      <c r="TP10" s="3">
        <v>4</v>
      </c>
      <c r="TQ10" s="3">
        <v>4</v>
      </c>
      <c r="TR10" s="3">
        <v>4</v>
      </c>
      <c r="TS10" s="3">
        <v>4</v>
      </c>
      <c r="TT10" s="3">
        <v>4</v>
      </c>
      <c r="TU10" s="3">
        <v>4</v>
      </c>
      <c r="TV10" s="3">
        <v>4</v>
      </c>
      <c r="TW10" s="3">
        <v>4</v>
      </c>
      <c r="TX10" s="3">
        <v>4</v>
      </c>
      <c r="TY10" s="3">
        <v>4</v>
      </c>
      <c r="TZ10" s="3">
        <v>4</v>
      </c>
      <c r="UA10" s="3">
        <v>4</v>
      </c>
      <c r="UB10" s="3">
        <f t="shared" si="41"/>
        <v>24</v>
      </c>
      <c r="UC10" s="3">
        <f t="shared" si="42"/>
        <v>4</v>
      </c>
      <c r="UD10" s="3">
        <f t="shared" si="43"/>
        <v>24</v>
      </c>
      <c r="UE10" s="3">
        <f t="shared" si="44"/>
        <v>4</v>
      </c>
      <c r="UF10" s="3">
        <f t="shared" si="45"/>
        <v>4</v>
      </c>
      <c r="VN10">
        <v>15</v>
      </c>
      <c r="VO10">
        <v>13</v>
      </c>
      <c r="VP10">
        <v>170</v>
      </c>
      <c r="VQ10">
        <v>13.1</v>
      </c>
      <c r="VR10">
        <v>43</v>
      </c>
      <c r="VS10">
        <v>1079.3</v>
      </c>
      <c r="VT10">
        <v>25.1</v>
      </c>
      <c r="VU10">
        <v>119.9</v>
      </c>
      <c r="VV10">
        <v>42</v>
      </c>
      <c r="VW10">
        <v>31462.799999999999</v>
      </c>
      <c r="VX10">
        <v>749.1</v>
      </c>
      <c r="VY10">
        <v>20988.799999999999</v>
      </c>
      <c r="VZ10">
        <v>0.3</v>
      </c>
      <c r="WA10">
        <v>3495.9</v>
      </c>
      <c r="WB10" s="36">
        <v>2897.5</v>
      </c>
      <c r="WC10" s="36">
        <v>2615</v>
      </c>
      <c r="WD10" s="36">
        <v>422.5</v>
      </c>
      <c r="WE10" s="36">
        <v>151</v>
      </c>
      <c r="WF10" s="36">
        <v>47.61</v>
      </c>
      <c r="WG10" s="36">
        <v>42.97</v>
      </c>
      <c r="WH10" s="36">
        <v>6.94</v>
      </c>
      <c r="WI10" s="36">
        <v>2.48</v>
      </c>
      <c r="WJ10" s="36">
        <v>573.5</v>
      </c>
      <c r="WK10" s="36">
        <v>9.42</v>
      </c>
      <c r="WL10" s="36">
        <v>81.929000000000002</v>
      </c>
      <c r="WM10" s="37">
        <v>3307.5</v>
      </c>
      <c r="WN10" s="37">
        <v>3148.25</v>
      </c>
      <c r="WO10" s="37">
        <v>550.25</v>
      </c>
      <c r="WP10" s="37">
        <v>217</v>
      </c>
      <c r="WQ10" s="37">
        <v>45.79</v>
      </c>
      <c r="WR10" s="37">
        <v>43.59</v>
      </c>
      <c r="WS10" s="37">
        <v>7.62</v>
      </c>
      <c r="WT10" s="37">
        <v>3</v>
      </c>
      <c r="WU10" s="37">
        <v>767.25</v>
      </c>
      <c r="WV10" s="37">
        <v>10.62</v>
      </c>
      <c r="WW10" s="37">
        <v>85.25</v>
      </c>
      <c r="WX10" s="38">
        <v>2897.5</v>
      </c>
      <c r="WY10" s="38">
        <v>2615</v>
      </c>
      <c r="WZ10" s="38">
        <v>422.5</v>
      </c>
      <c r="XA10" s="38">
        <v>151</v>
      </c>
      <c r="XB10" s="38">
        <v>47.61</v>
      </c>
      <c r="XC10" s="38">
        <v>42.97</v>
      </c>
      <c r="XD10" s="38">
        <v>6.94</v>
      </c>
      <c r="XE10" s="38">
        <v>2.48</v>
      </c>
      <c r="XF10" s="38">
        <v>573.5</v>
      </c>
      <c r="XG10" s="38">
        <v>9.42</v>
      </c>
      <c r="XH10" s="38">
        <v>81.929000000000002</v>
      </c>
      <c r="XI10" s="39">
        <v>3089.25</v>
      </c>
      <c r="XJ10" s="39">
        <v>2964.25</v>
      </c>
      <c r="XK10" s="39">
        <v>486.75</v>
      </c>
      <c r="XL10" s="39">
        <v>182.75</v>
      </c>
      <c r="XM10" s="39">
        <v>45.95</v>
      </c>
      <c r="XN10" s="39">
        <v>44.09</v>
      </c>
      <c r="XO10" s="39">
        <v>7.24</v>
      </c>
      <c r="XP10" s="39">
        <v>2.72</v>
      </c>
      <c r="XQ10" s="39">
        <v>669.5</v>
      </c>
      <c r="XR10" s="39">
        <v>9.9600000000000009</v>
      </c>
      <c r="XS10" s="39">
        <v>83.688000000000002</v>
      </c>
      <c r="XT10" t="s">
        <v>1102</v>
      </c>
      <c r="XU10">
        <v>9</v>
      </c>
      <c r="XV10">
        <v>26</v>
      </c>
      <c r="XW10" s="37">
        <v>7</v>
      </c>
      <c r="XX10" s="37">
        <v>2</v>
      </c>
      <c r="XY10" s="37">
        <v>1</v>
      </c>
      <c r="XZ10" s="39">
        <v>7</v>
      </c>
      <c r="YA10" s="39">
        <v>1</v>
      </c>
      <c r="YB10" s="39">
        <v>1</v>
      </c>
    </row>
    <row r="11" spans="1:652" x14ac:dyDescent="0.2">
      <c r="A11" s="11">
        <v>10</v>
      </c>
      <c r="B11" s="19" t="s">
        <v>925</v>
      </c>
      <c r="C11" s="3">
        <v>1</v>
      </c>
      <c r="D11" s="3" t="str">
        <f t="shared" si="0"/>
        <v>1</v>
      </c>
      <c r="E11" s="4">
        <v>40510</v>
      </c>
      <c r="F11" s="4">
        <v>43203</v>
      </c>
      <c r="G11" s="5">
        <v>7.3735929418923032</v>
      </c>
      <c r="H11" s="22" t="s">
        <v>445</v>
      </c>
      <c r="I11" s="3">
        <v>2</v>
      </c>
      <c r="J11" s="3">
        <v>2</v>
      </c>
      <c r="K11" s="3">
        <v>1</v>
      </c>
      <c r="L11" s="3">
        <v>3</v>
      </c>
      <c r="M11" s="12">
        <v>45</v>
      </c>
      <c r="N11" s="6">
        <v>96.5</v>
      </c>
      <c r="O11" s="6">
        <v>124.5</v>
      </c>
      <c r="P11" s="9">
        <v>4.084645669291338</v>
      </c>
      <c r="Q11" s="9">
        <v>45.423000000000002</v>
      </c>
      <c r="R11" s="9">
        <v>20.6</v>
      </c>
      <c r="S11" s="9">
        <v>13.4</v>
      </c>
      <c r="T11" s="3">
        <v>4</v>
      </c>
      <c r="U11" s="9">
        <v>14.8</v>
      </c>
      <c r="V11" s="3">
        <v>3</v>
      </c>
      <c r="W11" s="9">
        <v>8.1999999999999993</v>
      </c>
      <c r="X11" s="9">
        <v>6.8</v>
      </c>
      <c r="Y11" s="9">
        <v>7.3</v>
      </c>
      <c r="Z11" s="9">
        <v>8</v>
      </c>
      <c r="AA11" s="9">
        <v>7.3</v>
      </c>
      <c r="AB11" s="9">
        <v>7.5</v>
      </c>
      <c r="AC11" s="5">
        <f t="shared" si="1"/>
        <v>8.1999999999999993</v>
      </c>
      <c r="AD11" s="5">
        <f t="shared" si="2"/>
        <v>8</v>
      </c>
      <c r="AE11" s="5">
        <f t="shared" si="3"/>
        <v>16.2</v>
      </c>
      <c r="AF11" s="5">
        <f t="shared" si="4"/>
        <v>8.1</v>
      </c>
      <c r="AG11" s="5">
        <f t="shared" si="5"/>
        <v>17.860499999999998</v>
      </c>
      <c r="AH11" s="5">
        <f t="shared" si="6"/>
        <v>35.720999999999997</v>
      </c>
      <c r="AI11" s="1">
        <v>1</v>
      </c>
      <c r="AJ11" s="3">
        <v>13</v>
      </c>
      <c r="AK11" s="7" t="e">
        <v>#NULL!</v>
      </c>
      <c r="AL11" s="7" t="e">
        <v>#NULL!</v>
      </c>
      <c r="AS11" s="5" t="e">
        <f t="shared" si="7"/>
        <v>#DIV/0!</v>
      </c>
      <c r="AT11" s="9">
        <v>17.53</v>
      </c>
      <c r="AU11" s="9">
        <v>18.329999999999998</v>
      </c>
      <c r="AV11" s="9">
        <v>-1.37</v>
      </c>
      <c r="AW11" s="3">
        <v>9</v>
      </c>
      <c r="AX11" s="3">
        <v>18</v>
      </c>
      <c r="AY11" s="3">
        <v>16</v>
      </c>
      <c r="AZ11" s="5">
        <v>34</v>
      </c>
      <c r="BA11" s="9">
        <v>-0.45</v>
      </c>
      <c r="BB11" s="3">
        <v>33</v>
      </c>
      <c r="BD11" s="11">
        <v>85</v>
      </c>
      <c r="BE11" s="3">
        <v>12</v>
      </c>
      <c r="BF11" s="3">
        <v>13</v>
      </c>
      <c r="BG11" s="9">
        <v>-0.65</v>
      </c>
      <c r="BH11" s="5">
        <v>26</v>
      </c>
      <c r="BI11" s="9">
        <v>25</v>
      </c>
      <c r="BJ11" s="3">
        <v>77</v>
      </c>
      <c r="BK11" s="3">
        <v>8</v>
      </c>
      <c r="BL11" s="3">
        <v>8</v>
      </c>
      <c r="BM11" s="3">
        <v>7</v>
      </c>
      <c r="BN11" s="3">
        <v>6</v>
      </c>
      <c r="BO11" s="3">
        <v>1</v>
      </c>
      <c r="BP11" s="3">
        <v>8</v>
      </c>
      <c r="BQ11" s="3">
        <v>1</v>
      </c>
      <c r="BR11" s="3">
        <v>1</v>
      </c>
      <c r="BS11" s="3">
        <v>2</v>
      </c>
      <c r="BT11" s="11">
        <v>42</v>
      </c>
      <c r="BU11" s="11">
        <v>109</v>
      </c>
      <c r="BV11" s="14">
        <f t="shared" si="8"/>
        <v>271</v>
      </c>
      <c r="BW11" s="13">
        <f t="shared" si="9"/>
        <v>361.33333333333331</v>
      </c>
      <c r="BX11" s="14">
        <v>87</v>
      </c>
      <c r="BY11" s="14">
        <v>3</v>
      </c>
      <c r="BZ11" s="3">
        <v>24</v>
      </c>
      <c r="CA11" s="3">
        <v>23</v>
      </c>
      <c r="CB11" s="3">
        <v>23</v>
      </c>
      <c r="CC11" s="9">
        <v>10.728960000000001</v>
      </c>
      <c r="CD11" s="9">
        <v>10.28192</v>
      </c>
      <c r="CE11" s="9">
        <v>10.28192</v>
      </c>
      <c r="CF11" s="9">
        <v>1.23</v>
      </c>
      <c r="CG11" s="5">
        <v>89</v>
      </c>
      <c r="CH11" s="3">
        <v>10</v>
      </c>
      <c r="CI11" s="3">
        <v>19</v>
      </c>
      <c r="CJ11" s="3">
        <v>15</v>
      </c>
      <c r="CK11" s="9">
        <v>4.4703999999999997</v>
      </c>
      <c r="CL11" s="9">
        <v>8.49376</v>
      </c>
      <c r="CM11" s="9">
        <v>6.7055999999999996</v>
      </c>
      <c r="CN11" s="9">
        <v>-0.01</v>
      </c>
      <c r="CO11" s="5">
        <v>50</v>
      </c>
      <c r="CP11" s="3">
        <v>96</v>
      </c>
      <c r="CQ11" s="3">
        <v>107</v>
      </c>
      <c r="CR11" s="3">
        <v>86</v>
      </c>
      <c r="CS11" s="9">
        <v>0.34</v>
      </c>
      <c r="CT11" s="3">
        <v>63</v>
      </c>
      <c r="CU11" s="3">
        <v>4</v>
      </c>
      <c r="CV11" s="3">
        <v>4</v>
      </c>
      <c r="CY11" s="3">
        <v>5</v>
      </c>
      <c r="CZ11" s="3">
        <v>5</v>
      </c>
      <c r="DA11" s="3">
        <v>4</v>
      </c>
      <c r="DB11" s="3">
        <v>4</v>
      </c>
      <c r="DC11" s="3">
        <v>2</v>
      </c>
      <c r="DD11" s="3">
        <v>3</v>
      </c>
      <c r="DE11" s="3">
        <v>2</v>
      </c>
      <c r="DF11" s="3">
        <v>2</v>
      </c>
      <c r="DG11" s="3">
        <v>4</v>
      </c>
      <c r="DH11" s="3">
        <v>4</v>
      </c>
      <c r="DI11" s="3">
        <v>8</v>
      </c>
      <c r="DJ11" s="3">
        <v>10</v>
      </c>
      <c r="DK11" s="3">
        <v>8</v>
      </c>
      <c r="DL11" s="3">
        <v>5</v>
      </c>
      <c r="DM11" s="3">
        <v>4</v>
      </c>
      <c r="DN11" s="3">
        <v>8</v>
      </c>
      <c r="DO11" s="3">
        <v>26</v>
      </c>
      <c r="DP11" s="3">
        <v>17</v>
      </c>
      <c r="DQ11" s="3">
        <v>0</v>
      </c>
      <c r="DR11" s="3">
        <v>1</v>
      </c>
      <c r="DS11" s="3">
        <v>1</v>
      </c>
      <c r="DT11" s="3">
        <v>1</v>
      </c>
      <c r="DU11" s="3">
        <v>0</v>
      </c>
      <c r="DW11" s="5">
        <v>-1.1000000000000001</v>
      </c>
      <c r="DY11" s="5">
        <v>-1.03</v>
      </c>
      <c r="EA11" s="5">
        <v>1.22</v>
      </c>
      <c r="EC11" s="5">
        <v>-0.90999999999999992</v>
      </c>
      <c r="EW11" s="3">
        <v>0</v>
      </c>
      <c r="FH11" s="3">
        <v>5</v>
      </c>
      <c r="FI11" s="3">
        <v>4</v>
      </c>
      <c r="FJ11" s="3">
        <v>1</v>
      </c>
      <c r="FK11" s="3">
        <v>2</v>
      </c>
      <c r="FL11" s="3">
        <v>5</v>
      </c>
      <c r="FM11" s="3">
        <v>4</v>
      </c>
      <c r="FN11" s="3">
        <v>1</v>
      </c>
      <c r="FO11" s="3">
        <v>1</v>
      </c>
      <c r="FP11" s="3">
        <v>5</v>
      </c>
      <c r="FQ11" s="3">
        <v>2</v>
      </c>
      <c r="FR11" s="3">
        <v>1</v>
      </c>
      <c r="FS11" s="3">
        <v>4</v>
      </c>
      <c r="FT11" s="3">
        <f t="shared" si="10"/>
        <v>4.166666666666667</v>
      </c>
      <c r="FU11" s="3">
        <f t="shared" si="11"/>
        <v>1.6666666666666667</v>
      </c>
      <c r="PA11" s="3">
        <v>3</v>
      </c>
      <c r="PB11" s="3">
        <v>3</v>
      </c>
      <c r="PC11" s="3">
        <v>3</v>
      </c>
      <c r="PD11" s="3">
        <v>4</v>
      </c>
      <c r="PE11" s="3">
        <v>4</v>
      </c>
      <c r="PF11" s="3">
        <v>3</v>
      </c>
      <c r="PG11" s="3">
        <v>2</v>
      </c>
      <c r="PH11" s="3">
        <f t="shared" si="12"/>
        <v>3.1666666666666665</v>
      </c>
      <c r="PI11" s="3">
        <v>3</v>
      </c>
      <c r="PJ11" s="3">
        <v>2</v>
      </c>
      <c r="PK11" s="3">
        <v>4</v>
      </c>
      <c r="PL11" s="3">
        <v>2</v>
      </c>
      <c r="PM11" s="3">
        <v>4</v>
      </c>
      <c r="PN11" s="3">
        <v>4</v>
      </c>
      <c r="PO11" s="3">
        <v>4</v>
      </c>
      <c r="PP11" s="3">
        <v>3</v>
      </c>
      <c r="PQ11" s="3">
        <v>4</v>
      </c>
      <c r="PR11" s="3">
        <v>3</v>
      </c>
      <c r="PS11" s="3">
        <v>4</v>
      </c>
      <c r="PT11" s="3">
        <v>3</v>
      </c>
      <c r="PU11" s="3">
        <f t="shared" si="13"/>
        <v>3.2857142857142856</v>
      </c>
      <c r="PV11" s="3">
        <f t="shared" si="14"/>
        <v>2.8333333333333335</v>
      </c>
      <c r="PW11" s="3">
        <f t="shared" si="15"/>
        <v>3.3333333333333335</v>
      </c>
      <c r="PX11" s="3">
        <v>1</v>
      </c>
      <c r="PY11" s="3">
        <v>7</v>
      </c>
      <c r="PZ11" s="3">
        <v>9</v>
      </c>
      <c r="QA11" s="3">
        <v>10</v>
      </c>
      <c r="QB11" s="3">
        <v>6</v>
      </c>
      <c r="QC11" s="3">
        <v>10</v>
      </c>
      <c r="QD11" s="3">
        <v>9</v>
      </c>
      <c r="QE11" s="3">
        <v>10</v>
      </c>
      <c r="QF11" s="3">
        <v>10</v>
      </c>
      <c r="QG11" s="3">
        <v>7</v>
      </c>
      <c r="QH11" s="3">
        <v>10</v>
      </c>
      <c r="QI11" s="3">
        <v>10</v>
      </c>
      <c r="QJ11" s="3">
        <v>7</v>
      </c>
      <c r="QK11" s="3">
        <v>10</v>
      </c>
      <c r="QL11" s="3">
        <v>10</v>
      </c>
      <c r="QM11" s="3">
        <f t="shared" si="16"/>
        <v>79</v>
      </c>
      <c r="QN11" s="3">
        <f t="shared" si="17"/>
        <v>7.9</v>
      </c>
      <c r="QO11" s="3">
        <f t="shared" si="18"/>
        <v>47</v>
      </c>
      <c r="QP11" s="3">
        <f t="shared" si="19"/>
        <v>9.4</v>
      </c>
      <c r="QQ11" s="3">
        <f t="shared" si="20"/>
        <v>126</v>
      </c>
      <c r="QR11" s="3">
        <f t="shared" si="21"/>
        <v>8.4</v>
      </c>
      <c r="QS11" s="4">
        <v>43216</v>
      </c>
      <c r="QT11" s="3">
        <v>4</v>
      </c>
      <c r="QU11" s="3">
        <v>2</v>
      </c>
      <c r="QV11" s="3">
        <v>1</v>
      </c>
      <c r="QW11" s="3">
        <v>5</v>
      </c>
      <c r="QX11" s="3">
        <v>5</v>
      </c>
      <c r="QY11" s="3">
        <v>4</v>
      </c>
      <c r="QZ11" s="3">
        <v>3</v>
      </c>
      <c r="RA11" s="3">
        <v>2</v>
      </c>
      <c r="RB11" s="3">
        <v>4</v>
      </c>
      <c r="RC11" s="3">
        <v>1</v>
      </c>
      <c r="RD11" s="3">
        <v>1</v>
      </c>
      <c r="RE11" s="3">
        <v>4</v>
      </c>
      <c r="RF11" s="3">
        <f t="shared" si="22"/>
        <v>3.3333333333333335</v>
      </c>
      <c r="RG11" s="3">
        <f t="shared" si="23"/>
        <v>2.6666666666666665</v>
      </c>
      <c r="RH11" s="3">
        <v>3</v>
      </c>
      <c r="RI11" s="3">
        <v>2</v>
      </c>
      <c r="RJ11" s="3">
        <v>4</v>
      </c>
      <c r="RK11" s="3">
        <v>1</v>
      </c>
      <c r="RL11" s="3">
        <v>3</v>
      </c>
      <c r="RM11" s="3">
        <v>4</v>
      </c>
      <c r="RN11" s="3">
        <v>4</v>
      </c>
      <c r="RO11" s="3">
        <v>2</v>
      </c>
      <c r="RP11" s="3">
        <v>4</v>
      </c>
      <c r="RQ11" s="3">
        <v>2</v>
      </c>
      <c r="RR11" s="3">
        <v>3</v>
      </c>
      <c r="RS11" s="3">
        <v>4</v>
      </c>
      <c r="RT11" s="3">
        <f>SUM(RI11,RK11,RM11,RO11,RQ11,RS11)</f>
        <v>15</v>
      </c>
      <c r="RU11" s="3">
        <f t="shared" si="25"/>
        <v>2.5</v>
      </c>
      <c r="RV11" s="3">
        <f t="shared" si="26"/>
        <v>21</v>
      </c>
      <c r="RW11" s="3">
        <f t="shared" si="27"/>
        <v>3.5</v>
      </c>
      <c r="RX11" s="3">
        <f t="shared" si="28"/>
        <v>3</v>
      </c>
      <c r="RY11" s="3">
        <v>1</v>
      </c>
      <c r="RZ11" s="3">
        <v>10</v>
      </c>
      <c r="SA11" s="3">
        <v>10</v>
      </c>
      <c r="SB11" s="3">
        <v>7</v>
      </c>
      <c r="SC11" s="3">
        <v>9</v>
      </c>
      <c r="SD11" s="3">
        <v>10</v>
      </c>
      <c r="SE11" s="3">
        <v>8</v>
      </c>
      <c r="SF11" s="3">
        <v>10</v>
      </c>
      <c r="SG11" s="3">
        <v>10</v>
      </c>
      <c r="SH11" s="3">
        <v>6</v>
      </c>
      <c r="SI11" s="3">
        <v>10</v>
      </c>
      <c r="SJ11" s="3">
        <v>9</v>
      </c>
      <c r="SK11" s="3">
        <v>1</v>
      </c>
      <c r="SL11" s="3">
        <v>10</v>
      </c>
      <c r="SM11" s="3">
        <f t="shared" si="29"/>
        <v>66</v>
      </c>
      <c r="SN11" s="3">
        <f t="shared" si="30"/>
        <v>7.333333333333333</v>
      </c>
      <c r="SO11" s="3">
        <f t="shared" si="31"/>
        <v>45</v>
      </c>
      <c r="SP11" s="3">
        <f t="shared" si="32"/>
        <v>9</v>
      </c>
      <c r="SQ11" s="3">
        <f t="shared" si="33"/>
        <v>7.9285714285714288</v>
      </c>
      <c r="SR11" s="3">
        <f>SUM(RX11:SL11)</f>
        <v>114</v>
      </c>
      <c r="SS11" s="3">
        <v>7</v>
      </c>
      <c r="ST11" s="4">
        <v>43224</v>
      </c>
      <c r="SU11" s="3">
        <v>10</v>
      </c>
      <c r="SV11" s="3">
        <v>9</v>
      </c>
      <c r="SW11" s="3">
        <v>10</v>
      </c>
      <c r="SX11" s="5">
        <v>7</v>
      </c>
      <c r="SY11" s="3">
        <v>10</v>
      </c>
      <c r="SZ11" s="3">
        <v>10</v>
      </c>
      <c r="TA11" s="3">
        <v>10</v>
      </c>
      <c r="TB11" s="3">
        <v>10</v>
      </c>
      <c r="TC11" s="3">
        <v>10</v>
      </c>
      <c r="TD11" s="3">
        <v>10</v>
      </c>
      <c r="TE11" s="3">
        <v>1</v>
      </c>
      <c r="TF11" s="3">
        <v>10</v>
      </c>
      <c r="TG11" s="3">
        <v>7</v>
      </c>
      <c r="TH11" s="3">
        <v>10</v>
      </c>
      <c r="TI11" s="3">
        <v>10</v>
      </c>
      <c r="TJ11" s="3">
        <f t="shared" si="35"/>
        <v>93</v>
      </c>
      <c r="TK11" s="3">
        <f t="shared" si="36"/>
        <v>9.3000000000000007</v>
      </c>
      <c r="TL11" s="3">
        <f t="shared" si="37"/>
        <v>41</v>
      </c>
      <c r="TM11" s="3">
        <f t="shared" si="38"/>
        <v>8.1999999999999993</v>
      </c>
      <c r="TN11" s="3">
        <f t="shared" si="46"/>
        <v>8.9333333333333336</v>
      </c>
      <c r="TO11" s="3">
        <f t="shared" si="40"/>
        <v>134</v>
      </c>
      <c r="TP11" s="3">
        <v>3</v>
      </c>
      <c r="TQ11" s="3">
        <v>3</v>
      </c>
      <c r="TR11" s="3">
        <v>4</v>
      </c>
      <c r="TS11" s="3">
        <v>3</v>
      </c>
      <c r="TT11" s="3">
        <v>4</v>
      </c>
      <c r="TU11" s="3">
        <v>4</v>
      </c>
      <c r="TV11" s="3">
        <v>4</v>
      </c>
      <c r="TW11" s="3">
        <v>4</v>
      </c>
      <c r="TX11" s="3">
        <v>4</v>
      </c>
      <c r="TY11" s="3">
        <v>4</v>
      </c>
      <c r="TZ11" s="3">
        <v>4</v>
      </c>
      <c r="UA11" s="3">
        <v>4</v>
      </c>
      <c r="UB11" s="3">
        <f t="shared" si="41"/>
        <v>22</v>
      </c>
      <c r="UC11" s="3">
        <f t="shared" si="42"/>
        <v>3.6666666666666665</v>
      </c>
      <c r="UD11" s="3">
        <f t="shared" si="43"/>
        <v>23</v>
      </c>
      <c r="UE11" s="3">
        <f t="shared" si="44"/>
        <v>3.8333333333333335</v>
      </c>
      <c r="UF11" s="3">
        <f t="shared" si="45"/>
        <v>3.75</v>
      </c>
      <c r="VN11">
        <v>15</v>
      </c>
      <c r="VO11">
        <v>2</v>
      </c>
      <c r="VP11">
        <v>21</v>
      </c>
      <c r="VQ11">
        <v>10.5</v>
      </c>
      <c r="VR11">
        <v>41</v>
      </c>
      <c r="VS11">
        <v>759.5</v>
      </c>
      <c r="VT11">
        <v>18.5</v>
      </c>
      <c r="VU11">
        <v>69</v>
      </c>
      <c r="VV11">
        <v>40</v>
      </c>
      <c r="VW11">
        <v>311758.3</v>
      </c>
      <c r="VX11">
        <v>7794</v>
      </c>
      <c r="VY11">
        <v>290700</v>
      </c>
      <c r="VZ11">
        <v>0.3</v>
      </c>
      <c r="WA11">
        <v>28341.7</v>
      </c>
      <c r="WB11" s="36">
        <v>4803.25</v>
      </c>
      <c r="WC11" s="36">
        <v>2811.5</v>
      </c>
      <c r="WD11" s="36">
        <v>217</v>
      </c>
      <c r="WE11" s="36">
        <v>93.25</v>
      </c>
      <c r="WF11" s="36">
        <v>60.61</v>
      </c>
      <c r="WG11" s="36">
        <v>35.479999999999997</v>
      </c>
      <c r="WH11" s="36">
        <v>2.74</v>
      </c>
      <c r="WI11" s="36">
        <v>1.18</v>
      </c>
      <c r="WJ11" s="36">
        <v>310.25</v>
      </c>
      <c r="WK11" s="36">
        <v>3.91</v>
      </c>
      <c r="WL11" s="36">
        <v>31.024999999999999</v>
      </c>
      <c r="WM11" s="37">
        <v>5159</v>
      </c>
      <c r="WN11" s="37">
        <v>2984.25</v>
      </c>
      <c r="WO11" s="37">
        <v>223</v>
      </c>
      <c r="WP11" s="37">
        <v>96.75</v>
      </c>
      <c r="WQ11" s="37">
        <v>60.96</v>
      </c>
      <c r="WR11" s="37">
        <v>35.26</v>
      </c>
      <c r="WS11" s="37">
        <v>2.63</v>
      </c>
      <c r="WT11" s="37">
        <v>1.1399999999999999</v>
      </c>
      <c r="WU11" s="37">
        <v>319.75</v>
      </c>
      <c r="WV11" s="37">
        <v>3.78</v>
      </c>
      <c r="WW11" s="37">
        <v>29.068000000000001</v>
      </c>
      <c r="WX11" s="38">
        <v>4513</v>
      </c>
      <c r="WY11" s="38">
        <v>2634</v>
      </c>
      <c r="WZ11" s="38">
        <v>199.25</v>
      </c>
      <c r="XA11" s="38">
        <v>86.75</v>
      </c>
      <c r="XB11" s="38">
        <v>60.72</v>
      </c>
      <c r="XC11" s="38">
        <v>35.44</v>
      </c>
      <c r="XD11" s="38">
        <v>2.68</v>
      </c>
      <c r="XE11" s="38">
        <v>1.17</v>
      </c>
      <c r="XF11" s="38">
        <v>286</v>
      </c>
      <c r="XG11" s="38">
        <v>3.85</v>
      </c>
      <c r="XH11" s="38">
        <v>31.777999999999999</v>
      </c>
      <c r="XI11" s="39">
        <v>4513</v>
      </c>
      <c r="XJ11" s="39">
        <v>2634</v>
      </c>
      <c r="XK11" s="39">
        <v>199.25</v>
      </c>
      <c r="XL11" s="39">
        <v>86.75</v>
      </c>
      <c r="XM11" s="39">
        <v>60.72</v>
      </c>
      <c r="XN11" s="39">
        <v>35.44</v>
      </c>
      <c r="XO11" s="39">
        <v>2.68</v>
      </c>
      <c r="XP11" s="39">
        <v>1.17</v>
      </c>
      <c r="XQ11" s="39">
        <v>286</v>
      </c>
      <c r="XR11" s="39">
        <v>3.85</v>
      </c>
      <c r="XS11" s="39">
        <v>31.777999999999999</v>
      </c>
      <c r="XT11" t="s">
        <v>1103</v>
      </c>
      <c r="XU11">
        <v>11</v>
      </c>
      <c r="XV11">
        <v>222</v>
      </c>
      <c r="XW11" s="37">
        <v>10</v>
      </c>
      <c r="XX11" s="37">
        <v>1</v>
      </c>
      <c r="XY11" s="37">
        <v>1</v>
      </c>
      <c r="XZ11" s="39">
        <v>9</v>
      </c>
      <c r="YA11" s="39">
        <v>0</v>
      </c>
      <c r="YB11" s="39">
        <v>2</v>
      </c>
    </row>
    <row r="12" spans="1:652" x14ac:dyDescent="0.2">
      <c r="A12" s="11">
        <v>11</v>
      </c>
      <c r="B12" s="19" t="s">
        <v>915</v>
      </c>
      <c r="C12" s="3">
        <v>1</v>
      </c>
      <c r="D12" s="3" t="str">
        <f t="shared" si="0"/>
        <v>1</v>
      </c>
      <c r="E12" s="4">
        <v>40359</v>
      </c>
      <c r="F12" s="4">
        <v>43189</v>
      </c>
      <c r="G12" s="5">
        <v>7.7487070276848184</v>
      </c>
      <c r="H12" s="22" t="s">
        <v>445</v>
      </c>
      <c r="I12" s="3">
        <v>2</v>
      </c>
      <c r="J12" s="3">
        <v>2</v>
      </c>
      <c r="K12" s="3">
        <v>1</v>
      </c>
      <c r="L12" s="3">
        <v>2</v>
      </c>
      <c r="M12" s="12">
        <v>45</v>
      </c>
      <c r="N12" s="6">
        <v>102</v>
      </c>
      <c r="O12" s="6">
        <v>137.5</v>
      </c>
      <c r="P12" s="9">
        <v>4.5111548556430447</v>
      </c>
      <c r="Q12" s="9">
        <v>84.231000000000009</v>
      </c>
      <c r="R12" s="9">
        <v>38.200000000000003</v>
      </c>
      <c r="S12" s="9">
        <v>20.399999999999999</v>
      </c>
      <c r="T12" s="3">
        <v>1</v>
      </c>
      <c r="U12" s="9">
        <v>31.2</v>
      </c>
      <c r="V12" s="3">
        <v>1</v>
      </c>
      <c r="W12" s="9">
        <v>14.8</v>
      </c>
      <c r="X12" s="9">
        <v>15.3</v>
      </c>
      <c r="Y12" s="9">
        <v>15.4</v>
      </c>
      <c r="Z12" s="9">
        <v>11.9</v>
      </c>
      <c r="AA12" s="9">
        <v>11</v>
      </c>
      <c r="AB12" s="9">
        <v>13.1</v>
      </c>
      <c r="AC12" s="5">
        <f t="shared" si="1"/>
        <v>15.4</v>
      </c>
      <c r="AD12" s="5">
        <f t="shared" si="2"/>
        <v>13.1</v>
      </c>
      <c r="AE12" s="5">
        <f t="shared" si="3"/>
        <v>28.5</v>
      </c>
      <c r="AF12" s="5">
        <f t="shared" si="4"/>
        <v>14.25</v>
      </c>
      <c r="AG12" s="5">
        <f t="shared" si="5"/>
        <v>31.421250000000001</v>
      </c>
      <c r="AH12" s="5">
        <f t="shared" si="6"/>
        <v>62.842500000000001</v>
      </c>
      <c r="AI12" s="1">
        <v>3</v>
      </c>
      <c r="AJ12" s="3">
        <v>10</v>
      </c>
      <c r="AK12" s="7" t="e">
        <v>#NULL!</v>
      </c>
      <c r="AL12" s="7" t="e">
        <v>#NULL!</v>
      </c>
      <c r="AS12" s="5" t="e">
        <f t="shared" si="7"/>
        <v>#DIV/0!</v>
      </c>
      <c r="AT12" s="9">
        <v>15.15</v>
      </c>
      <c r="AU12" s="9">
        <v>14.72</v>
      </c>
      <c r="AV12" s="9">
        <v>0.06</v>
      </c>
      <c r="AW12" s="3">
        <v>53</v>
      </c>
      <c r="AX12" s="3">
        <v>19</v>
      </c>
      <c r="AY12" s="3">
        <v>18</v>
      </c>
      <c r="AZ12" s="5">
        <v>37</v>
      </c>
      <c r="BA12" s="9">
        <v>-0.61</v>
      </c>
      <c r="BB12" s="3">
        <v>27</v>
      </c>
      <c r="BD12" s="11">
        <v>90</v>
      </c>
      <c r="BE12" s="3">
        <v>16</v>
      </c>
      <c r="BF12" s="3">
        <v>18</v>
      </c>
      <c r="BG12" s="9">
        <v>0.46</v>
      </c>
      <c r="BH12" s="5">
        <v>68</v>
      </c>
      <c r="BI12" s="9">
        <v>34</v>
      </c>
      <c r="BJ12" s="3">
        <v>104</v>
      </c>
      <c r="BK12" s="3">
        <v>8</v>
      </c>
      <c r="BL12" s="3">
        <v>3</v>
      </c>
      <c r="BM12" s="3">
        <v>5</v>
      </c>
      <c r="BN12" s="3">
        <v>1</v>
      </c>
      <c r="BO12" s="3">
        <v>1</v>
      </c>
      <c r="BP12" s="3">
        <v>1</v>
      </c>
      <c r="BQ12" s="3">
        <v>2</v>
      </c>
      <c r="BR12" s="3">
        <v>1</v>
      </c>
      <c r="BS12" s="3">
        <v>0</v>
      </c>
      <c r="BT12" s="11">
        <v>22</v>
      </c>
      <c r="BU12" s="11">
        <v>83</v>
      </c>
      <c r="BV12" s="14">
        <f t="shared" si="8"/>
        <v>277</v>
      </c>
      <c r="BW12" s="13">
        <f t="shared" si="9"/>
        <v>369.33333333333331</v>
      </c>
      <c r="BX12" s="14">
        <v>90</v>
      </c>
      <c r="BY12" s="14">
        <v>3</v>
      </c>
      <c r="BZ12" s="3">
        <v>21</v>
      </c>
      <c r="CA12" s="3">
        <v>25</v>
      </c>
      <c r="CB12" s="3">
        <v>34</v>
      </c>
      <c r="CC12" s="9">
        <v>9.3878400000000006</v>
      </c>
      <c r="CD12" s="9">
        <v>11.176</v>
      </c>
      <c r="CE12" s="9">
        <v>15.19936</v>
      </c>
      <c r="CF12" s="9">
        <v>3.56</v>
      </c>
      <c r="CG12" s="5">
        <v>100</v>
      </c>
      <c r="CH12" s="3">
        <v>20</v>
      </c>
      <c r="CI12" s="3">
        <v>22</v>
      </c>
      <c r="CJ12" s="3">
        <v>22</v>
      </c>
      <c r="CK12" s="9">
        <v>8.9407999999999994</v>
      </c>
      <c r="CL12" s="9">
        <v>9.8348800000000001</v>
      </c>
      <c r="CM12" s="9">
        <v>9.8348800000000001</v>
      </c>
      <c r="CN12" s="9">
        <v>0.39</v>
      </c>
      <c r="CO12" s="5">
        <v>65</v>
      </c>
      <c r="CP12" s="3">
        <v>123</v>
      </c>
      <c r="CQ12" s="3">
        <v>133</v>
      </c>
      <c r="CR12" s="3">
        <v>134</v>
      </c>
      <c r="CS12" s="9">
        <v>1.32</v>
      </c>
      <c r="CT12" s="3">
        <v>91</v>
      </c>
      <c r="CU12" s="3">
        <v>4</v>
      </c>
      <c r="CV12" s="3">
        <v>4</v>
      </c>
      <c r="CY12" s="3">
        <v>5</v>
      </c>
      <c r="CZ12" s="3">
        <v>5</v>
      </c>
      <c r="DA12" s="3">
        <v>4</v>
      </c>
      <c r="DB12" s="3">
        <v>4</v>
      </c>
      <c r="DC12" s="3">
        <v>2</v>
      </c>
      <c r="DD12" s="3">
        <v>3</v>
      </c>
      <c r="DE12" s="3">
        <v>3</v>
      </c>
      <c r="DF12" s="3">
        <v>4</v>
      </c>
      <c r="DG12" s="3">
        <v>4</v>
      </c>
      <c r="DH12" s="3">
        <v>4</v>
      </c>
      <c r="DI12" s="3">
        <v>8</v>
      </c>
      <c r="DJ12" s="3">
        <v>10</v>
      </c>
      <c r="DK12" s="3">
        <v>8</v>
      </c>
      <c r="DL12" s="3">
        <v>5</v>
      </c>
      <c r="DM12" s="3">
        <v>7</v>
      </c>
      <c r="DN12" s="3">
        <v>8</v>
      </c>
      <c r="DO12" s="3">
        <v>26</v>
      </c>
      <c r="DP12" s="3">
        <v>20</v>
      </c>
      <c r="DQ12" s="3">
        <v>0</v>
      </c>
      <c r="DR12" s="3">
        <v>1</v>
      </c>
      <c r="DS12" s="3">
        <v>1</v>
      </c>
      <c r="DT12" s="3">
        <v>1</v>
      </c>
      <c r="DU12" s="3">
        <v>1</v>
      </c>
      <c r="DW12" s="5">
        <v>-0.14999999999999997</v>
      </c>
      <c r="DY12" s="5">
        <v>1.3800000000000001</v>
      </c>
      <c r="EA12" s="5">
        <v>3.95</v>
      </c>
      <c r="EC12" s="5">
        <v>5.1800000000000006</v>
      </c>
      <c r="EW12" s="3">
        <v>1</v>
      </c>
      <c r="FH12" s="3">
        <v>5</v>
      </c>
      <c r="FI12" s="3">
        <v>3</v>
      </c>
      <c r="FJ12" s="3">
        <v>1</v>
      </c>
      <c r="FK12" s="3">
        <v>2</v>
      </c>
      <c r="FL12" s="3">
        <v>5</v>
      </c>
      <c r="FM12" s="3">
        <v>3</v>
      </c>
      <c r="FN12" s="3">
        <v>1</v>
      </c>
      <c r="FO12" s="3">
        <v>5</v>
      </c>
      <c r="FP12" s="3">
        <v>5</v>
      </c>
      <c r="FQ12" s="3">
        <v>5</v>
      </c>
      <c r="FR12" s="3">
        <v>5</v>
      </c>
      <c r="FS12" s="3">
        <v>5</v>
      </c>
      <c r="FT12" s="3">
        <f t="shared" si="10"/>
        <v>4.333333333333333</v>
      </c>
      <c r="FU12" s="3">
        <f t="shared" si="11"/>
        <v>3.1666666666666665</v>
      </c>
      <c r="PA12" s="3">
        <v>1</v>
      </c>
      <c r="PB12" s="3">
        <v>3</v>
      </c>
      <c r="PC12" s="3">
        <v>4</v>
      </c>
      <c r="PD12" s="3">
        <v>4</v>
      </c>
      <c r="PE12" s="3">
        <v>4</v>
      </c>
      <c r="PF12" s="3">
        <v>2</v>
      </c>
      <c r="PG12" s="3">
        <v>4</v>
      </c>
      <c r="PH12" s="3">
        <f t="shared" si="12"/>
        <v>3.5</v>
      </c>
      <c r="PI12" s="3">
        <v>3</v>
      </c>
      <c r="PJ12" s="3">
        <v>3</v>
      </c>
      <c r="PK12" s="3">
        <v>2</v>
      </c>
      <c r="PL12" s="3">
        <v>4</v>
      </c>
      <c r="PM12" s="3">
        <v>3</v>
      </c>
      <c r="PN12" s="3">
        <v>4</v>
      </c>
      <c r="PO12" s="3">
        <v>4</v>
      </c>
      <c r="PP12" s="3">
        <v>4</v>
      </c>
      <c r="PQ12" s="3">
        <v>4</v>
      </c>
      <c r="PR12" s="3">
        <v>3</v>
      </c>
      <c r="PS12" s="3">
        <v>4</v>
      </c>
      <c r="PT12" s="3">
        <v>4</v>
      </c>
      <c r="PU12" s="3">
        <f t="shared" si="13"/>
        <v>2.8571428571428572</v>
      </c>
      <c r="PV12" s="3">
        <f t="shared" si="14"/>
        <v>3.6666666666666665</v>
      </c>
      <c r="PW12" s="3">
        <f t="shared" si="15"/>
        <v>3.5</v>
      </c>
      <c r="PX12" s="3">
        <v>4</v>
      </c>
      <c r="PY12" s="3">
        <v>9</v>
      </c>
      <c r="PZ12" s="3">
        <v>5</v>
      </c>
      <c r="QA12" s="3">
        <v>3</v>
      </c>
      <c r="QB12" s="3">
        <v>6</v>
      </c>
      <c r="QC12" s="3">
        <v>9</v>
      </c>
      <c r="QD12" s="3">
        <v>8</v>
      </c>
      <c r="QE12" s="3">
        <v>4</v>
      </c>
      <c r="QF12" s="3">
        <v>7</v>
      </c>
      <c r="QG12" s="3">
        <v>9</v>
      </c>
      <c r="QH12" s="3">
        <v>5</v>
      </c>
      <c r="QI12" s="3">
        <v>10</v>
      </c>
      <c r="QJ12" s="3">
        <v>1</v>
      </c>
      <c r="QK12" s="3">
        <v>4</v>
      </c>
      <c r="QL12" s="3">
        <v>7</v>
      </c>
      <c r="QM12" s="3">
        <f t="shared" si="16"/>
        <v>56</v>
      </c>
      <c r="QN12" s="3">
        <f t="shared" si="17"/>
        <v>5.6</v>
      </c>
      <c r="QO12" s="3">
        <f t="shared" si="18"/>
        <v>35</v>
      </c>
      <c r="QP12" s="3">
        <f t="shared" si="19"/>
        <v>7</v>
      </c>
      <c r="QQ12" s="3">
        <f t="shared" si="20"/>
        <v>91</v>
      </c>
      <c r="QR12" s="3">
        <f t="shared" si="21"/>
        <v>6.0666666666666664</v>
      </c>
      <c r="QS12" s="4">
        <v>43203</v>
      </c>
      <c r="QT12" s="3">
        <v>5</v>
      </c>
      <c r="QU12" s="3">
        <v>5</v>
      </c>
      <c r="QV12" s="3">
        <v>1</v>
      </c>
      <c r="QW12" s="3">
        <v>5</v>
      </c>
      <c r="QX12" s="3">
        <v>5</v>
      </c>
      <c r="QY12" s="3">
        <v>5</v>
      </c>
      <c r="QZ12" s="3">
        <v>2</v>
      </c>
      <c r="RA12" s="3">
        <v>1</v>
      </c>
      <c r="RB12" s="3">
        <v>5</v>
      </c>
      <c r="RC12" s="3">
        <v>5</v>
      </c>
      <c r="RD12" s="3">
        <v>5</v>
      </c>
      <c r="RE12" s="3">
        <v>2</v>
      </c>
      <c r="RF12" s="3">
        <f t="shared" si="22"/>
        <v>5</v>
      </c>
      <c r="RG12" s="3">
        <f t="shared" si="23"/>
        <v>2.6666666666666665</v>
      </c>
      <c r="RH12" s="3">
        <v>4</v>
      </c>
      <c r="RI12" s="3">
        <v>3</v>
      </c>
      <c r="RJ12" s="3">
        <v>3</v>
      </c>
      <c r="RK12" s="3">
        <v>3</v>
      </c>
      <c r="RL12" s="3">
        <v>4</v>
      </c>
      <c r="RM12" s="3">
        <v>4</v>
      </c>
      <c r="RN12" s="3">
        <v>4</v>
      </c>
      <c r="RO12" s="3">
        <v>3</v>
      </c>
      <c r="RP12" s="3">
        <v>3</v>
      </c>
      <c r="RQ12" s="3">
        <v>2</v>
      </c>
      <c r="RR12" s="3">
        <v>3</v>
      </c>
      <c r="RS12" s="3">
        <v>4</v>
      </c>
      <c r="RT12" s="3">
        <f>SUM(RI12,RK12,RM12,RO12,RQ12,RS12)</f>
        <v>19</v>
      </c>
      <c r="RU12" s="3">
        <f t="shared" si="25"/>
        <v>3.1666666666666665</v>
      </c>
      <c r="RV12" s="3">
        <f t="shared" si="26"/>
        <v>21</v>
      </c>
      <c r="RW12" s="3">
        <f t="shared" si="27"/>
        <v>3.5</v>
      </c>
      <c r="RX12" s="3">
        <f t="shared" si="28"/>
        <v>3.3333333333333335</v>
      </c>
      <c r="RY12" s="3">
        <v>9</v>
      </c>
      <c r="RZ12" s="3">
        <v>10</v>
      </c>
      <c r="SA12" s="3">
        <v>1</v>
      </c>
      <c r="SB12" s="3">
        <v>3</v>
      </c>
      <c r="SC12" s="3">
        <v>5</v>
      </c>
      <c r="SD12" s="3">
        <v>8</v>
      </c>
      <c r="SE12" s="3">
        <v>6</v>
      </c>
      <c r="SF12" s="3">
        <v>8</v>
      </c>
      <c r="SG12" s="3">
        <v>7</v>
      </c>
      <c r="SH12" s="3">
        <v>4</v>
      </c>
      <c r="SI12" s="3">
        <v>1</v>
      </c>
      <c r="SJ12" s="3">
        <v>10</v>
      </c>
      <c r="SK12" s="3">
        <v>1</v>
      </c>
      <c r="SL12" s="3">
        <v>4</v>
      </c>
      <c r="SM12" s="3">
        <f t="shared" si="29"/>
        <v>47</v>
      </c>
      <c r="SN12" s="3">
        <f t="shared" si="30"/>
        <v>5.2222222222222223</v>
      </c>
      <c r="SO12" s="3">
        <f t="shared" si="31"/>
        <v>30</v>
      </c>
      <c r="SP12" s="3">
        <f t="shared" si="32"/>
        <v>6</v>
      </c>
      <c r="SQ12" s="3">
        <f t="shared" si="33"/>
        <v>5.5</v>
      </c>
      <c r="SR12" s="3">
        <f>SUM(RX12:SL12)</f>
        <v>80.333333333333343</v>
      </c>
      <c r="SS12" s="3">
        <v>10</v>
      </c>
      <c r="ST12" s="4">
        <v>43224</v>
      </c>
      <c r="SU12" s="3">
        <v>10</v>
      </c>
      <c r="SV12" s="3">
        <v>9</v>
      </c>
      <c r="SW12" s="3">
        <v>8</v>
      </c>
      <c r="SX12" s="5">
        <v>6</v>
      </c>
      <c r="SY12" s="3">
        <v>8</v>
      </c>
      <c r="SZ12" s="3">
        <v>9</v>
      </c>
      <c r="TA12" s="3">
        <v>10</v>
      </c>
      <c r="TB12" s="3">
        <v>9</v>
      </c>
      <c r="TC12" s="3">
        <v>8</v>
      </c>
      <c r="TD12" s="3">
        <v>7</v>
      </c>
      <c r="TE12" s="3">
        <v>3</v>
      </c>
      <c r="TF12" s="3">
        <v>10</v>
      </c>
      <c r="TG12" s="3">
        <v>5</v>
      </c>
      <c r="TH12" s="3">
        <v>7</v>
      </c>
      <c r="TI12" s="3">
        <v>10</v>
      </c>
      <c r="TJ12" s="3">
        <f t="shared" si="35"/>
        <v>82</v>
      </c>
      <c r="TK12" s="3">
        <f t="shared" si="36"/>
        <v>8.1999999999999993</v>
      </c>
      <c r="TL12" s="3">
        <f t="shared" si="37"/>
        <v>37</v>
      </c>
      <c r="TM12" s="3">
        <f t="shared" si="38"/>
        <v>7.4</v>
      </c>
      <c r="TN12" s="3">
        <f t="shared" si="46"/>
        <v>7.9333333333333336</v>
      </c>
      <c r="TO12" s="3">
        <f t="shared" si="40"/>
        <v>119</v>
      </c>
      <c r="TP12" s="3">
        <v>4</v>
      </c>
      <c r="TQ12" s="3">
        <v>4</v>
      </c>
      <c r="TR12" s="3">
        <v>3</v>
      </c>
      <c r="TS12" s="3">
        <v>4</v>
      </c>
      <c r="TT12" s="3">
        <v>4</v>
      </c>
      <c r="TU12" s="3">
        <v>4</v>
      </c>
      <c r="TV12" s="3">
        <v>4</v>
      </c>
      <c r="TW12" s="3">
        <v>4</v>
      </c>
      <c r="TX12" s="3">
        <v>4</v>
      </c>
      <c r="TY12" s="3">
        <v>4</v>
      </c>
      <c r="TZ12" s="3">
        <v>4</v>
      </c>
      <c r="UA12" s="3">
        <v>4</v>
      </c>
      <c r="UB12" s="3">
        <f t="shared" si="41"/>
        <v>24</v>
      </c>
      <c r="UC12" s="3">
        <f t="shared" si="42"/>
        <v>4</v>
      </c>
      <c r="UD12" s="3">
        <f t="shared" si="43"/>
        <v>23</v>
      </c>
      <c r="UE12" s="3">
        <f t="shared" si="44"/>
        <v>3.8333333333333335</v>
      </c>
      <c r="UF12" s="3">
        <f t="shared" si="45"/>
        <v>3.9166666666666665</v>
      </c>
      <c r="VN12">
        <v>15</v>
      </c>
      <c r="VO12">
        <v>1</v>
      </c>
      <c r="VP12">
        <v>10</v>
      </c>
      <c r="VQ12">
        <v>10</v>
      </c>
      <c r="VR12">
        <v>34</v>
      </c>
      <c r="VS12">
        <v>568.5</v>
      </c>
      <c r="VT12">
        <v>16.7</v>
      </c>
      <c r="VU12">
        <v>94.8</v>
      </c>
      <c r="VV12">
        <v>33</v>
      </c>
      <c r="VW12">
        <v>7427</v>
      </c>
      <c r="VX12">
        <v>225.1</v>
      </c>
      <c r="VY12">
        <v>1035.8</v>
      </c>
      <c r="VZ12">
        <v>0.3</v>
      </c>
      <c r="WA12">
        <v>1237.8</v>
      </c>
      <c r="WB12" s="36">
        <v>2051.5</v>
      </c>
      <c r="WC12" s="36">
        <v>1825.5</v>
      </c>
      <c r="WD12" s="36">
        <v>237.75</v>
      </c>
      <c r="WE12" s="36">
        <v>91.25</v>
      </c>
      <c r="WF12" s="36">
        <v>48.78</v>
      </c>
      <c r="WG12" s="36">
        <v>43.4</v>
      </c>
      <c r="WH12" s="36">
        <v>5.65</v>
      </c>
      <c r="WI12" s="36">
        <v>2.17</v>
      </c>
      <c r="WJ12" s="36">
        <v>329</v>
      </c>
      <c r="WK12" s="36">
        <v>7.82</v>
      </c>
      <c r="WL12" s="36">
        <v>65.8</v>
      </c>
      <c r="WM12" s="37">
        <v>2502.75</v>
      </c>
      <c r="WN12" s="37">
        <v>2050</v>
      </c>
      <c r="WO12" s="37">
        <v>272.75</v>
      </c>
      <c r="WP12" s="37">
        <v>100.5</v>
      </c>
      <c r="WQ12" s="37">
        <v>50.81</v>
      </c>
      <c r="WR12" s="37">
        <v>41.62</v>
      </c>
      <c r="WS12" s="37">
        <v>5.54</v>
      </c>
      <c r="WT12" s="37">
        <v>2.04</v>
      </c>
      <c r="WU12" s="37">
        <v>373.25</v>
      </c>
      <c r="WV12" s="37">
        <v>7.58</v>
      </c>
      <c r="WW12" s="37">
        <v>62.207999999999998</v>
      </c>
      <c r="WX12" s="38">
        <v>2051.5</v>
      </c>
      <c r="WY12" s="38">
        <v>1825.5</v>
      </c>
      <c r="WZ12" s="38">
        <v>237.75</v>
      </c>
      <c r="XA12" s="38">
        <v>91.25</v>
      </c>
      <c r="XB12" s="38">
        <v>48.78</v>
      </c>
      <c r="XC12" s="38">
        <v>43.4</v>
      </c>
      <c r="XD12" s="38">
        <v>5.65</v>
      </c>
      <c r="XE12" s="38">
        <v>2.17</v>
      </c>
      <c r="XF12" s="38">
        <v>329</v>
      </c>
      <c r="XG12" s="38">
        <v>7.82</v>
      </c>
      <c r="XH12" s="38">
        <v>65.8</v>
      </c>
      <c r="XI12" s="39">
        <v>2502.75</v>
      </c>
      <c r="XJ12" s="39">
        <v>2050</v>
      </c>
      <c r="XK12" s="39">
        <v>272.75</v>
      </c>
      <c r="XL12" s="39">
        <v>100.5</v>
      </c>
      <c r="XM12" s="39">
        <v>50.81</v>
      </c>
      <c r="XN12" s="39">
        <v>41.62</v>
      </c>
      <c r="XO12" s="39">
        <v>5.54</v>
      </c>
      <c r="XP12" s="39">
        <v>2.04</v>
      </c>
      <c r="XQ12" s="39">
        <v>373.25</v>
      </c>
      <c r="XR12" s="39">
        <v>7.58</v>
      </c>
      <c r="XS12" s="39">
        <v>62.207999999999998</v>
      </c>
      <c r="XT12" t="s">
        <v>1104</v>
      </c>
      <c r="XU12">
        <v>6</v>
      </c>
      <c r="XV12">
        <v>8</v>
      </c>
      <c r="XW12" s="37">
        <v>5</v>
      </c>
      <c r="XX12" s="37">
        <v>1</v>
      </c>
      <c r="XY12" s="37">
        <v>1</v>
      </c>
      <c r="XZ12" s="39">
        <v>5</v>
      </c>
      <c r="YA12" s="39">
        <v>1</v>
      </c>
      <c r="YB12" s="39">
        <v>1</v>
      </c>
    </row>
    <row r="13" spans="1:652" x14ac:dyDescent="0.2">
      <c r="A13" s="11">
        <v>12</v>
      </c>
      <c r="B13" s="19" t="s">
        <v>926</v>
      </c>
      <c r="C13" s="3">
        <v>0</v>
      </c>
      <c r="D13" s="3" t="str">
        <f t="shared" si="0"/>
        <v>2</v>
      </c>
      <c r="E13" s="4">
        <v>40256</v>
      </c>
      <c r="F13" s="4">
        <v>43189</v>
      </c>
      <c r="G13" s="5">
        <v>8.0307271067843011</v>
      </c>
      <c r="H13" s="22" t="s">
        <v>445</v>
      </c>
      <c r="I13" s="3">
        <v>2</v>
      </c>
      <c r="J13" s="3">
        <v>2</v>
      </c>
      <c r="K13" s="3">
        <v>1</v>
      </c>
      <c r="L13" s="3">
        <v>0</v>
      </c>
      <c r="M13" s="12">
        <v>45</v>
      </c>
      <c r="N13" s="6">
        <v>104.5</v>
      </c>
      <c r="O13" s="6">
        <v>138.5</v>
      </c>
      <c r="P13" s="9">
        <v>4.5439632545931756</v>
      </c>
      <c r="Q13" s="9">
        <v>78.498000000000005</v>
      </c>
      <c r="R13" s="9">
        <v>35.6</v>
      </c>
      <c r="S13" s="9">
        <v>18.7</v>
      </c>
      <c r="T13" s="3">
        <v>2</v>
      </c>
      <c r="U13" s="9">
        <v>20</v>
      </c>
      <c r="V13" s="3">
        <v>2</v>
      </c>
      <c r="W13" s="9">
        <v>17.2</v>
      </c>
      <c r="X13" s="9">
        <v>17.5</v>
      </c>
      <c r="Y13" s="9">
        <v>19.600000000000001</v>
      </c>
      <c r="Z13" s="9">
        <v>16.600000000000001</v>
      </c>
      <c r="AA13" s="9">
        <v>13.4</v>
      </c>
      <c r="AB13" s="9">
        <v>15.4</v>
      </c>
      <c r="AC13" s="5">
        <f t="shared" si="1"/>
        <v>19.600000000000001</v>
      </c>
      <c r="AD13" s="5">
        <f t="shared" si="2"/>
        <v>16.600000000000001</v>
      </c>
      <c r="AE13" s="5">
        <f t="shared" si="3"/>
        <v>36.200000000000003</v>
      </c>
      <c r="AF13" s="5">
        <f t="shared" si="4"/>
        <v>18.100000000000001</v>
      </c>
      <c r="AG13" s="5">
        <f t="shared" si="5"/>
        <v>39.910500000000006</v>
      </c>
      <c r="AH13" s="5">
        <f t="shared" si="6"/>
        <v>79.821000000000012</v>
      </c>
      <c r="AI13" s="1">
        <v>3</v>
      </c>
      <c r="AJ13" s="3">
        <v>17</v>
      </c>
      <c r="AK13" s="7" t="e">
        <v>#NULL!</v>
      </c>
      <c r="AL13" s="7" t="e">
        <v>#NULL!</v>
      </c>
      <c r="AS13" s="5" t="e">
        <f t="shared" si="7"/>
        <v>#DIV/0!</v>
      </c>
      <c r="AT13" s="9">
        <v>14.45</v>
      </c>
      <c r="AU13" s="9">
        <v>14.03</v>
      </c>
      <c r="AV13" s="9">
        <v>0.02</v>
      </c>
      <c r="AW13" s="3">
        <v>51</v>
      </c>
      <c r="AX13" s="3">
        <v>24</v>
      </c>
      <c r="AY13" s="3">
        <v>24</v>
      </c>
      <c r="AZ13" s="5">
        <v>48</v>
      </c>
      <c r="BA13" s="9">
        <v>-0.04</v>
      </c>
      <c r="BB13" s="3">
        <v>48</v>
      </c>
      <c r="BD13" s="11">
        <v>97</v>
      </c>
      <c r="BE13" s="3">
        <v>24</v>
      </c>
      <c r="BF13" s="3">
        <v>26</v>
      </c>
      <c r="BG13" s="9">
        <v>1.9</v>
      </c>
      <c r="BH13" s="5">
        <v>97</v>
      </c>
      <c r="BI13" s="9">
        <v>50</v>
      </c>
      <c r="BJ13" s="3">
        <v>134</v>
      </c>
      <c r="BK13" s="3">
        <v>8</v>
      </c>
      <c r="BL13" s="3">
        <v>8</v>
      </c>
      <c r="BM13" s="3">
        <v>3</v>
      </c>
      <c r="BN13" s="3">
        <v>4</v>
      </c>
      <c r="BO13" s="3">
        <v>7</v>
      </c>
      <c r="BP13" s="3">
        <v>6</v>
      </c>
      <c r="BQ13" s="3">
        <v>1</v>
      </c>
      <c r="BR13" s="3">
        <v>0</v>
      </c>
      <c r="BS13" s="3">
        <v>1</v>
      </c>
      <c r="BT13" s="11">
        <v>38</v>
      </c>
      <c r="BU13" s="11">
        <v>102</v>
      </c>
      <c r="BV13" s="14">
        <f t="shared" si="8"/>
        <v>333</v>
      </c>
      <c r="BW13" s="13">
        <f t="shared" si="9"/>
        <v>444</v>
      </c>
      <c r="BX13" s="14">
        <v>114</v>
      </c>
      <c r="BY13" s="14">
        <v>3</v>
      </c>
      <c r="BZ13" s="3">
        <v>48</v>
      </c>
      <c r="CA13" s="3">
        <v>48</v>
      </c>
      <c r="CB13" s="3">
        <v>47</v>
      </c>
      <c r="CC13" s="9">
        <v>21.457920000000001</v>
      </c>
      <c r="CD13" s="9">
        <v>21.457920000000001</v>
      </c>
      <c r="CE13" s="9">
        <v>21.01088</v>
      </c>
      <c r="CF13" s="9">
        <v>4.01</v>
      </c>
      <c r="CG13" s="5">
        <v>100</v>
      </c>
      <c r="CH13" s="3">
        <v>28</v>
      </c>
      <c r="CI13" s="3">
        <v>28</v>
      </c>
      <c r="CJ13" s="3">
        <v>27</v>
      </c>
      <c r="CK13" s="9">
        <v>12.51712</v>
      </c>
      <c r="CL13" s="9">
        <v>12.51712</v>
      </c>
      <c r="CM13" s="9">
        <v>12.070079999999999</v>
      </c>
      <c r="CN13" s="9">
        <v>0.03</v>
      </c>
      <c r="CO13" s="5">
        <v>51</v>
      </c>
      <c r="CP13" s="3">
        <v>132</v>
      </c>
      <c r="CQ13" s="3">
        <v>135</v>
      </c>
      <c r="CR13" s="3">
        <v>141</v>
      </c>
      <c r="CS13" s="9">
        <v>0.99</v>
      </c>
      <c r="CT13" s="3">
        <v>84</v>
      </c>
      <c r="CU13" s="3">
        <v>4</v>
      </c>
      <c r="CV13" s="3">
        <v>4</v>
      </c>
      <c r="CY13" s="3">
        <v>5</v>
      </c>
      <c r="CZ13" s="3">
        <v>5</v>
      </c>
      <c r="DA13" s="3">
        <v>4</v>
      </c>
      <c r="DB13" s="3">
        <v>4</v>
      </c>
      <c r="DC13" s="3">
        <v>2</v>
      </c>
      <c r="DD13" s="3">
        <v>2</v>
      </c>
      <c r="DE13" s="3">
        <v>3</v>
      </c>
      <c r="DF13" s="3">
        <v>3</v>
      </c>
      <c r="DG13" s="3">
        <v>4</v>
      </c>
      <c r="DH13" s="3">
        <v>4</v>
      </c>
      <c r="DI13" s="3">
        <v>8</v>
      </c>
      <c r="DJ13" s="3">
        <v>10</v>
      </c>
      <c r="DK13" s="3">
        <v>8</v>
      </c>
      <c r="DL13" s="3">
        <v>4</v>
      </c>
      <c r="DM13" s="3">
        <v>6</v>
      </c>
      <c r="DN13" s="3">
        <v>8</v>
      </c>
      <c r="DO13" s="3">
        <v>26</v>
      </c>
      <c r="DP13" s="3">
        <v>18</v>
      </c>
      <c r="DQ13" s="3">
        <v>1</v>
      </c>
      <c r="DR13" s="3">
        <v>1</v>
      </c>
      <c r="DS13" s="3">
        <v>1</v>
      </c>
      <c r="DT13" s="3">
        <v>1</v>
      </c>
      <c r="DU13" s="3">
        <v>1</v>
      </c>
      <c r="DW13" s="5">
        <v>1.8599999999999999</v>
      </c>
      <c r="DY13" s="5">
        <v>1.01</v>
      </c>
      <c r="EA13" s="5">
        <v>4.04</v>
      </c>
      <c r="EC13" s="5">
        <v>6.91</v>
      </c>
      <c r="EW13" s="3">
        <v>1</v>
      </c>
      <c r="FH13" s="3">
        <v>5</v>
      </c>
      <c r="FI13" s="3">
        <v>5</v>
      </c>
      <c r="FJ13" s="3">
        <v>5</v>
      </c>
      <c r="FK13" s="3">
        <v>1</v>
      </c>
      <c r="FL13" s="3">
        <v>5</v>
      </c>
      <c r="FM13" s="3">
        <v>5</v>
      </c>
      <c r="FN13" s="3">
        <v>2</v>
      </c>
      <c r="FO13" s="3">
        <v>3</v>
      </c>
      <c r="FP13" s="3">
        <v>5</v>
      </c>
      <c r="FQ13" s="3">
        <v>5</v>
      </c>
      <c r="FR13" s="3">
        <v>5</v>
      </c>
      <c r="FS13" s="3">
        <v>3</v>
      </c>
      <c r="FT13" s="3">
        <f t="shared" si="10"/>
        <v>5</v>
      </c>
      <c r="FU13" s="3">
        <f t="shared" si="11"/>
        <v>3.1666666666666665</v>
      </c>
      <c r="PA13" s="3">
        <v>3</v>
      </c>
      <c r="PB13" s="3">
        <v>4</v>
      </c>
      <c r="PC13" s="3">
        <v>4</v>
      </c>
      <c r="PD13" s="3">
        <v>4</v>
      </c>
      <c r="PE13" s="3">
        <v>4</v>
      </c>
      <c r="PF13" s="3">
        <v>4</v>
      </c>
      <c r="PG13" s="3">
        <v>4</v>
      </c>
      <c r="PH13" s="3">
        <f t="shared" si="12"/>
        <v>4</v>
      </c>
      <c r="PI13" s="3">
        <v>4</v>
      </c>
      <c r="PJ13" s="3">
        <v>4</v>
      </c>
      <c r="PK13" s="3">
        <v>4</v>
      </c>
      <c r="PL13" s="3">
        <v>4</v>
      </c>
      <c r="PM13" s="3">
        <v>4</v>
      </c>
      <c r="PN13" s="3">
        <v>4</v>
      </c>
      <c r="PO13" s="3">
        <v>4</v>
      </c>
      <c r="PP13" s="3">
        <v>4</v>
      </c>
      <c r="PQ13" s="3">
        <v>4</v>
      </c>
      <c r="PR13" s="3">
        <v>4</v>
      </c>
      <c r="PS13" s="3">
        <v>3</v>
      </c>
      <c r="PT13" s="3">
        <v>4</v>
      </c>
      <c r="PU13" s="3">
        <f t="shared" si="13"/>
        <v>3.2857142857142856</v>
      </c>
      <c r="PV13" s="3">
        <f t="shared" si="14"/>
        <v>4</v>
      </c>
      <c r="PW13" s="3">
        <f t="shared" si="15"/>
        <v>3.9166666666666665</v>
      </c>
      <c r="PX13" s="3">
        <v>10</v>
      </c>
      <c r="PY13" s="3">
        <v>10</v>
      </c>
      <c r="PZ13" s="3">
        <v>10</v>
      </c>
      <c r="QA13" s="3">
        <v>10</v>
      </c>
      <c r="QB13" s="3">
        <v>10</v>
      </c>
      <c r="QC13" s="3">
        <v>7</v>
      </c>
      <c r="QD13" s="3">
        <v>10</v>
      </c>
      <c r="QE13" s="3">
        <v>10</v>
      </c>
      <c r="QF13" s="3">
        <v>10</v>
      </c>
      <c r="QG13" s="3">
        <v>10</v>
      </c>
      <c r="QH13" s="3">
        <v>10</v>
      </c>
      <c r="QI13" s="3">
        <v>10</v>
      </c>
      <c r="QJ13" s="3">
        <v>10</v>
      </c>
      <c r="QK13" s="3">
        <v>10</v>
      </c>
      <c r="QL13" s="3">
        <v>10</v>
      </c>
      <c r="QM13" s="3">
        <f t="shared" si="16"/>
        <v>97</v>
      </c>
      <c r="QN13" s="3">
        <f t="shared" si="17"/>
        <v>9.6999999999999993</v>
      </c>
      <c r="QO13" s="3">
        <f t="shared" si="18"/>
        <v>50</v>
      </c>
      <c r="QP13" s="3">
        <f t="shared" si="19"/>
        <v>10</v>
      </c>
      <c r="QQ13" s="3">
        <f t="shared" si="20"/>
        <v>147</v>
      </c>
      <c r="QR13" s="3">
        <f t="shared" si="21"/>
        <v>9.8000000000000007</v>
      </c>
      <c r="QS13" s="4">
        <v>43203</v>
      </c>
      <c r="QT13" s="3">
        <v>5</v>
      </c>
      <c r="QU13" s="3">
        <v>5</v>
      </c>
      <c r="QV13" s="3">
        <v>5</v>
      </c>
      <c r="QW13" s="3">
        <v>1</v>
      </c>
      <c r="QX13" s="3">
        <v>5</v>
      </c>
      <c r="QY13" s="3">
        <v>5</v>
      </c>
      <c r="QZ13" s="3">
        <v>5</v>
      </c>
      <c r="RA13" s="3">
        <v>1</v>
      </c>
      <c r="RB13" s="3">
        <v>5</v>
      </c>
      <c r="RC13" s="3">
        <v>5</v>
      </c>
      <c r="RD13" s="3">
        <v>3</v>
      </c>
      <c r="RE13" s="3">
        <v>1</v>
      </c>
      <c r="RF13" s="3">
        <f t="shared" si="22"/>
        <v>5</v>
      </c>
      <c r="RG13" s="3">
        <f t="shared" si="23"/>
        <v>2.6666666666666665</v>
      </c>
      <c r="RH13" s="3">
        <v>4</v>
      </c>
      <c r="RI13" s="3">
        <v>4</v>
      </c>
      <c r="RJ13" s="3">
        <v>4</v>
      </c>
      <c r="RK13" s="3">
        <v>3</v>
      </c>
      <c r="RL13" s="3">
        <v>4</v>
      </c>
      <c r="RM13" s="3">
        <v>4</v>
      </c>
      <c r="RN13" s="3">
        <v>3</v>
      </c>
      <c r="RO13" s="3">
        <v>4</v>
      </c>
      <c r="RP13" s="3">
        <v>4</v>
      </c>
      <c r="RQ13" s="3">
        <v>3</v>
      </c>
      <c r="RR13" s="3">
        <v>4</v>
      </c>
      <c r="RS13" s="3">
        <v>4</v>
      </c>
      <c r="RT13" s="3">
        <f>SUM(RI13,RK13,RM13,RO13,RQ13,RS13)</f>
        <v>22</v>
      </c>
      <c r="RU13" s="3">
        <f t="shared" si="25"/>
        <v>3.6666666666666665</v>
      </c>
      <c r="RV13" s="3">
        <f t="shared" si="26"/>
        <v>23</v>
      </c>
      <c r="RW13" s="3">
        <f t="shared" si="27"/>
        <v>3.8333333333333335</v>
      </c>
      <c r="RX13" s="3">
        <f t="shared" si="28"/>
        <v>3.75</v>
      </c>
      <c r="RY13" s="3">
        <v>10</v>
      </c>
      <c r="RZ13" s="3">
        <v>10</v>
      </c>
      <c r="SA13" s="3">
        <v>10</v>
      </c>
      <c r="SB13" s="3">
        <v>10</v>
      </c>
      <c r="SC13" s="3">
        <v>10</v>
      </c>
      <c r="SD13" s="3">
        <v>10</v>
      </c>
      <c r="SE13" s="3">
        <v>10</v>
      </c>
      <c r="SF13" s="3">
        <v>10</v>
      </c>
      <c r="SG13" s="3">
        <v>5</v>
      </c>
      <c r="SH13" s="3">
        <v>10</v>
      </c>
      <c r="SI13" s="3">
        <v>10</v>
      </c>
      <c r="SJ13" s="3">
        <v>10</v>
      </c>
      <c r="SK13" s="3">
        <v>10</v>
      </c>
      <c r="SL13" s="3">
        <v>10</v>
      </c>
      <c r="SM13" s="3">
        <f t="shared" si="29"/>
        <v>90</v>
      </c>
      <c r="SN13" s="3">
        <f t="shared" si="30"/>
        <v>10</v>
      </c>
      <c r="SO13" s="3">
        <f t="shared" si="31"/>
        <v>45</v>
      </c>
      <c r="SP13" s="3">
        <f t="shared" si="32"/>
        <v>9</v>
      </c>
      <c r="SQ13" s="3">
        <f t="shared" si="33"/>
        <v>9.6428571428571423</v>
      </c>
      <c r="SR13" s="3">
        <f>SUM(RX13:SL13)</f>
        <v>138.75</v>
      </c>
      <c r="SS13" s="3">
        <v>10</v>
      </c>
      <c r="ST13" s="4">
        <v>43224</v>
      </c>
      <c r="SU13" s="3">
        <v>10</v>
      </c>
      <c r="SV13" s="3">
        <v>10</v>
      </c>
      <c r="SW13" s="3">
        <v>10</v>
      </c>
      <c r="SX13" s="5">
        <v>10</v>
      </c>
      <c r="SY13" s="3">
        <v>10</v>
      </c>
      <c r="SZ13" s="3">
        <v>10</v>
      </c>
      <c r="TA13" s="3">
        <v>10</v>
      </c>
      <c r="TB13" s="3">
        <v>10</v>
      </c>
      <c r="TC13" s="3">
        <v>10</v>
      </c>
      <c r="TD13" s="3">
        <v>10</v>
      </c>
      <c r="TE13" s="3">
        <v>10</v>
      </c>
      <c r="TF13" s="3">
        <v>10</v>
      </c>
      <c r="TG13" s="3">
        <v>10</v>
      </c>
      <c r="TH13" s="3">
        <v>10</v>
      </c>
      <c r="TI13" s="3">
        <v>10</v>
      </c>
      <c r="TJ13" s="3">
        <f t="shared" si="35"/>
        <v>100</v>
      </c>
      <c r="TK13" s="3">
        <f t="shared" si="36"/>
        <v>10</v>
      </c>
      <c r="TL13" s="3">
        <f t="shared" si="37"/>
        <v>50</v>
      </c>
      <c r="TM13" s="3">
        <f t="shared" si="38"/>
        <v>10</v>
      </c>
      <c r="TN13" s="3">
        <f t="shared" si="46"/>
        <v>10</v>
      </c>
      <c r="TO13" s="3">
        <f t="shared" si="40"/>
        <v>150</v>
      </c>
      <c r="TP13" s="3">
        <v>4</v>
      </c>
      <c r="TQ13" s="3">
        <v>4</v>
      </c>
      <c r="TR13" s="3">
        <v>4</v>
      </c>
      <c r="TS13" s="3">
        <v>4</v>
      </c>
      <c r="TT13" s="3">
        <v>4</v>
      </c>
      <c r="TU13" s="3">
        <v>4</v>
      </c>
      <c r="TV13" s="3">
        <v>4</v>
      </c>
      <c r="TW13" s="3">
        <v>4</v>
      </c>
      <c r="TX13" s="3">
        <v>4</v>
      </c>
      <c r="TY13" s="3">
        <v>4</v>
      </c>
      <c r="TZ13" s="3">
        <v>4</v>
      </c>
      <c r="UA13" s="3">
        <v>4</v>
      </c>
      <c r="UB13" s="3">
        <f t="shared" si="41"/>
        <v>24</v>
      </c>
      <c r="UC13" s="3">
        <f t="shared" si="42"/>
        <v>4</v>
      </c>
      <c r="UD13" s="3">
        <f t="shared" si="43"/>
        <v>24</v>
      </c>
      <c r="UE13" s="3">
        <f t="shared" si="44"/>
        <v>4</v>
      </c>
      <c r="UF13" s="3">
        <f t="shared" si="45"/>
        <v>4</v>
      </c>
      <c r="VN13">
        <v>15</v>
      </c>
      <c r="VO13">
        <v>7</v>
      </c>
      <c r="VP13">
        <v>93.5</v>
      </c>
      <c r="VQ13">
        <v>13.4</v>
      </c>
      <c r="VR13">
        <v>19</v>
      </c>
      <c r="VS13">
        <v>400.8</v>
      </c>
      <c r="VT13">
        <v>21.1</v>
      </c>
      <c r="VU13">
        <v>80.2</v>
      </c>
      <c r="VV13">
        <v>18</v>
      </c>
      <c r="VW13">
        <v>9107.7999999999993</v>
      </c>
      <c r="VX13">
        <v>506</v>
      </c>
      <c r="VY13">
        <v>3609</v>
      </c>
      <c r="VZ13">
        <v>0.5</v>
      </c>
      <c r="WA13">
        <v>1821.6</v>
      </c>
      <c r="WB13" s="36">
        <v>1603.5</v>
      </c>
      <c r="WC13" s="36">
        <v>1303</v>
      </c>
      <c r="WD13" s="36">
        <v>280.75</v>
      </c>
      <c r="WE13" s="36">
        <v>147.75</v>
      </c>
      <c r="WF13" s="36">
        <v>48.08</v>
      </c>
      <c r="WG13" s="36">
        <v>39.07</v>
      </c>
      <c r="WH13" s="36">
        <v>8.42</v>
      </c>
      <c r="WI13" s="36">
        <v>4.43</v>
      </c>
      <c r="WJ13" s="36">
        <v>428.5</v>
      </c>
      <c r="WK13" s="36">
        <v>12.85</v>
      </c>
      <c r="WL13" s="36">
        <v>107.125</v>
      </c>
      <c r="WM13" s="37">
        <v>2027</v>
      </c>
      <c r="WN13" s="37">
        <v>1532.5</v>
      </c>
      <c r="WO13" s="37">
        <v>323.75</v>
      </c>
      <c r="WP13" s="37">
        <v>161.75</v>
      </c>
      <c r="WQ13" s="37">
        <v>50.11</v>
      </c>
      <c r="WR13" s="37">
        <v>37.89</v>
      </c>
      <c r="WS13" s="37">
        <v>8</v>
      </c>
      <c r="WT13" s="37">
        <v>4</v>
      </c>
      <c r="WU13" s="37">
        <v>485.5</v>
      </c>
      <c r="WV13" s="37">
        <v>12</v>
      </c>
      <c r="WW13" s="37">
        <v>97.1</v>
      </c>
      <c r="WX13" s="38">
        <v>1603.5</v>
      </c>
      <c r="WY13" s="38">
        <v>1303</v>
      </c>
      <c r="WZ13" s="38">
        <v>280.75</v>
      </c>
      <c r="XA13" s="38">
        <v>147.75</v>
      </c>
      <c r="XB13" s="38">
        <v>48.08</v>
      </c>
      <c r="XC13" s="38">
        <v>39.07</v>
      </c>
      <c r="XD13" s="38">
        <v>8.42</v>
      </c>
      <c r="XE13" s="38">
        <v>4.43</v>
      </c>
      <c r="XF13" s="38">
        <v>428.5</v>
      </c>
      <c r="XG13" s="38">
        <v>12.85</v>
      </c>
      <c r="XH13" s="38">
        <v>107.125</v>
      </c>
      <c r="XI13" s="39">
        <v>2027</v>
      </c>
      <c r="XJ13" s="39">
        <v>1532.5</v>
      </c>
      <c r="XK13" s="39">
        <v>323.75</v>
      </c>
      <c r="XL13" s="39">
        <v>161.75</v>
      </c>
      <c r="XM13" s="39">
        <v>50.11</v>
      </c>
      <c r="XN13" s="39">
        <v>37.89</v>
      </c>
      <c r="XO13" s="39">
        <v>8</v>
      </c>
      <c r="XP13" s="39">
        <v>4</v>
      </c>
      <c r="XQ13" s="39">
        <v>485.5</v>
      </c>
      <c r="XR13" s="39">
        <v>12</v>
      </c>
      <c r="XS13" s="39">
        <v>97.1</v>
      </c>
      <c r="XT13" t="s">
        <v>1105</v>
      </c>
      <c r="XU13">
        <v>5</v>
      </c>
      <c r="XV13">
        <v>8</v>
      </c>
      <c r="XW13" s="37">
        <v>4</v>
      </c>
      <c r="XX13" s="37">
        <v>1</v>
      </c>
      <c r="XY13" s="37">
        <v>1</v>
      </c>
      <c r="XZ13" s="39">
        <v>4</v>
      </c>
      <c r="YA13" s="39">
        <v>1</v>
      </c>
      <c r="YB13" s="39">
        <v>1</v>
      </c>
    </row>
    <row r="14" spans="1:652" x14ac:dyDescent="0.2">
      <c r="A14" s="11">
        <v>13</v>
      </c>
      <c r="B14" s="19" t="s">
        <v>927</v>
      </c>
      <c r="C14" s="3">
        <v>1</v>
      </c>
      <c r="D14" s="3" t="str">
        <f t="shared" si="0"/>
        <v>1</v>
      </c>
      <c r="E14" s="4">
        <v>40229</v>
      </c>
      <c r="F14" s="4">
        <v>43189</v>
      </c>
      <c r="G14" s="5">
        <v>8.1046547003346507</v>
      </c>
      <c r="H14" s="22" t="s">
        <v>445</v>
      </c>
      <c r="I14" s="3">
        <v>2</v>
      </c>
      <c r="J14" s="3">
        <v>2</v>
      </c>
      <c r="K14" s="3">
        <v>1</v>
      </c>
      <c r="L14" s="3">
        <v>2</v>
      </c>
      <c r="M14" s="12">
        <v>45</v>
      </c>
      <c r="N14" s="6">
        <v>97.5</v>
      </c>
      <c r="O14" s="6">
        <v>125</v>
      </c>
      <c r="P14" s="9">
        <v>4.1010498687664043</v>
      </c>
      <c r="Q14" s="9">
        <v>55.125</v>
      </c>
      <c r="R14" s="9">
        <v>25</v>
      </c>
      <c r="S14" s="9">
        <v>16</v>
      </c>
      <c r="T14" s="3">
        <v>3</v>
      </c>
      <c r="U14" s="9">
        <v>17.600000000000001</v>
      </c>
      <c r="V14" s="3">
        <v>3</v>
      </c>
      <c r="W14" s="9">
        <v>9.9</v>
      </c>
      <c r="X14" s="9">
        <v>9.3000000000000007</v>
      </c>
      <c r="Y14" s="9">
        <v>10</v>
      </c>
      <c r="Z14" s="9">
        <v>7.2</v>
      </c>
      <c r="AA14" s="9">
        <v>8.5</v>
      </c>
      <c r="AB14" s="9">
        <v>8.9</v>
      </c>
      <c r="AC14" s="5">
        <f t="shared" si="1"/>
        <v>10</v>
      </c>
      <c r="AD14" s="5">
        <f t="shared" si="2"/>
        <v>8.9</v>
      </c>
      <c r="AE14" s="5">
        <f t="shared" si="3"/>
        <v>18.899999999999999</v>
      </c>
      <c r="AF14" s="5">
        <f t="shared" si="4"/>
        <v>9.4499999999999993</v>
      </c>
      <c r="AG14" s="5">
        <f t="shared" si="5"/>
        <v>20.837249999999997</v>
      </c>
      <c r="AH14" s="5">
        <f t="shared" si="6"/>
        <v>41.674499999999995</v>
      </c>
      <c r="AI14" s="1">
        <v>1</v>
      </c>
      <c r="AJ14" s="3">
        <v>11</v>
      </c>
      <c r="AK14" s="7" t="e">
        <v>#NULL!</v>
      </c>
      <c r="AL14" s="7" t="e">
        <v>#NULL!</v>
      </c>
      <c r="AS14" s="5" t="e">
        <f t="shared" si="7"/>
        <v>#DIV/0!</v>
      </c>
      <c r="AT14" s="9">
        <v>16.61</v>
      </c>
      <c r="AU14" s="9">
        <v>16.8</v>
      </c>
      <c r="AV14" s="9">
        <v>-1.43</v>
      </c>
      <c r="AW14" s="3">
        <v>8</v>
      </c>
      <c r="AX14" s="3">
        <v>5</v>
      </c>
      <c r="AY14" s="3">
        <v>5</v>
      </c>
      <c r="AZ14" s="5">
        <v>10</v>
      </c>
      <c r="BA14" s="9">
        <v>-3.17</v>
      </c>
      <c r="BB14" s="3">
        <v>0</v>
      </c>
      <c r="BD14" s="11">
        <v>37</v>
      </c>
      <c r="BE14" s="3">
        <v>11</v>
      </c>
      <c r="BF14" s="3">
        <v>10</v>
      </c>
      <c r="BG14" s="9">
        <v>-1.85</v>
      </c>
      <c r="BH14" s="5">
        <v>3</v>
      </c>
      <c r="BI14" s="9">
        <v>21</v>
      </c>
      <c r="BJ14" s="3">
        <v>55</v>
      </c>
      <c r="BK14" s="3">
        <v>8</v>
      </c>
      <c r="BL14" s="3">
        <v>6</v>
      </c>
      <c r="BM14" s="3">
        <v>1</v>
      </c>
      <c r="BN14" s="3">
        <v>3</v>
      </c>
      <c r="BO14" s="3">
        <v>4</v>
      </c>
      <c r="BP14" s="3">
        <v>2</v>
      </c>
      <c r="BQ14" s="3">
        <v>1</v>
      </c>
      <c r="BR14" s="3">
        <v>1</v>
      </c>
      <c r="BS14" s="3">
        <v>3</v>
      </c>
      <c r="BT14" s="11">
        <v>29</v>
      </c>
      <c r="BU14" s="11">
        <v>87</v>
      </c>
      <c r="BV14" s="14">
        <f t="shared" si="8"/>
        <v>179</v>
      </c>
      <c r="BW14" s="13">
        <f t="shared" si="9"/>
        <v>238.66666666666666</v>
      </c>
      <c r="BX14" s="14">
        <v>47</v>
      </c>
      <c r="BY14" s="14">
        <v>6</v>
      </c>
      <c r="BZ14" s="3">
        <v>23</v>
      </c>
      <c r="CA14" s="3">
        <v>19</v>
      </c>
      <c r="CB14" s="3">
        <v>19</v>
      </c>
      <c r="CC14" s="9">
        <v>10.28192</v>
      </c>
      <c r="CD14" s="9">
        <v>8.49376</v>
      </c>
      <c r="CE14" s="9">
        <v>8.49376</v>
      </c>
      <c r="CF14" s="9">
        <v>0.46</v>
      </c>
      <c r="CG14" s="5">
        <v>68</v>
      </c>
      <c r="CH14" s="3">
        <v>22</v>
      </c>
      <c r="CI14" s="3">
        <v>23</v>
      </c>
      <c r="CJ14" s="3">
        <v>17</v>
      </c>
      <c r="CK14" s="9">
        <v>9.8348800000000001</v>
      </c>
      <c r="CL14" s="9">
        <v>10.28192</v>
      </c>
      <c r="CM14" s="9">
        <v>7.5996800000000002</v>
      </c>
      <c r="CN14" s="9">
        <v>0.3</v>
      </c>
      <c r="CO14" s="5">
        <v>62</v>
      </c>
      <c r="CP14" s="3">
        <v>91</v>
      </c>
      <c r="CQ14" s="3">
        <v>71</v>
      </c>
      <c r="CR14" s="3">
        <v>84</v>
      </c>
      <c r="CS14" s="9">
        <v>-1.03</v>
      </c>
      <c r="CT14" s="3">
        <v>15</v>
      </c>
      <c r="CU14" s="3">
        <v>4</v>
      </c>
      <c r="CV14" s="3">
        <v>4</v>
      </c>
      <c r="CY14" s="3">
        <v>5</v>
      </c>
      <c r="CZ14" s="3">
        <v>5</v>
      </c>
      <c r="DA14" s="3">
        <v>999</v>
      </c>
      <c r="DB14" s="3">
        <v>999</v>
      </c>
      <c r="DC14" s="3">
        <v>2</v>
      </c>
      <c r="DD14" s="3">
        <v>2</v>
      </c>
      <c r="DE14" s="3">
        <v>3</v>
      </c>
      <c r="DF14" s="3">
        <v>3</v>
      </c>
      <c r="DG14" s="3">
        <v>3</v>
      </c>
      <c r="DH14" s="3">
        <v>3</v>
      </c>
      <c r="DI14" s="3">
        <v>8</v>
      </c>
      <c r="DJ14" s="3">
        <v>10</v>
      </c>
      <c r="DK14" s="7" t="e">
        <v>#NULL!</v>
      </c>
      <c r="DL14" s="3">
        <v>4</v>
      </c>
      <c r="DM14" s="3">
        <v>6</v>
      </c>
      <c r="DN14" s="3">
        <v>6</v>
      </c>
      <c r="DO14" s="7" t="e">
        <v>#NULL!</v>
      </c>
      <c r="DP14" s="3">
        <v>16</v>
      </c>
      <c r="DQ14" s="3">
        <v>0</v>
      </c>
      <c r="DR14" s="3">
        <v>0</v>
      </c>
      <c r="DS14" s="3">
        <v>1</v>
      </c>
      <c r="DT14" s="3">
        <v>0</v>
      </c>
      <c r="DU14" s="3">
        <v>0</v>
      </c>
      <c r="DW14" s="5">
        <v>-5.0199999999999996</v>
      </c>
      <c r="DY14" s="5">
        <v>-2.46</v>
      </c>
      <c r="EA14" s="5">
        <v>0.76</v>
      </c>
      <c r="EC14" s="5">
        <v>-6.72</v>
      </c>
      <c r="EW14" s="3">
        <v>0</v>
      </c>
      <c r="FH14" s="3">
        <v>5</v>
      </c>
      <c r="FI14" s="3">
        <v>5</v>
      </c>
      <c r="FJ14" s="3">
        <v>3</v>
      </c>
      <c r="FK14" s="3">
        <v>3</v>
      </c>
      <c r="FL14" s="3">
        <v>5</v>
      </c>
      <c r="FM14" s="3">
        <v>5</v>
      </c>
      <c r="FN14" s="3">
        <v>1</v>
      </c>
      <c r="FO14" s="3">
        <v>5</v>
      </c>
      <c r="FP14" s="3">
        <v>5</v>
      </c>
      <c r="FQ14" s="3">
        <v>3</v>
      </c>
      <c r="FR14" s="3">
        <v>5</v>
      </c>
      <c r="FS14" s="3">
        <v>1</v>
      </c>
      <c r="FT14" s="3">
        <f t="shared" si="10"/>
        <v>4.666666666666667</v>
      </c>
      <c r="FU14" s="3">
        <f t="shared" si="11"/>
        <v>3</v>
      </c>
      <c r="PA14" s="3">
        <v>2</v>
      </c>
      <c r="PB14" s="3">
        <v>4</v>
      </c>
      <c r="PC14" s="3">
        <v>4</v>
      </c>
      <c r="PD14" s="3">
        <v>4</v>
      </c>
      <c r="PE14" s="3">
        <v>4</v>
      </c>
      <c r="PF14" s="3">
        <v>4</v>
      </c>
      <c r="PG14" s="3">
        <v>4</v>
      </c>
      <c r="PH14" s="3">
        <f t="shared" si="12"/>
        <v>4</v>
      </c>
      <c r="PI14" s="3">
        <v>4</v>
      </c>
      <c r="PJ14" s="3">
        <v>4</v>
      </c>
      <c r="PK14" s="3">
        <v>4</v>
      </c>
      <c r="PL14" s="3">
        <v>4</v>
      </c>
      <c r="PM14" s="3">
        <v>4</v>
      </c>
      <c r="PN14" s="3">
        <v>4</v>
      </c>
      <c r="PO14" s="3">
        <v>2</v>
      </c>
      <c r="PP14" s="3">
        <v>4</v>
      </c>
      <c r="PQ14" s="3">
        <v>4</v>
      </c>
      <c r="PR14" s="3">
        <v>2</v>
      </c>
      <c r="PS14" s="3">
        <v>4</v>
      </c>
      <c r="PT14" s="3">
        <v>4</v>
      </c>
      <c r="PU14" s="3">
        <f t="shared" si="13"/>
        <v>3.1428571428571428</v>
      </c>
      <c r="PV14" s="3">
        <f t="shared" si="14"/>
        <v>3.6666666666666665</v>
      </c>
      <c r="PW14" s="3">
        <f t="shared" si="15"/>
        <v>3.6666666666666665</v>
      </c>
      <c r="PX14" s="3">
        <v>10</v>
      </c>
      <c r="PY14" s="3">
        <v>3</v>
      </c>
      <c r="PZ14" s="3">
        <v>10</v>
      </c>
      <c r="QA14" s="3">
        <v>10</v>
      </c>
      <c r="QB14" s="3">
        <v>10</v>
      </c>
      <c r="QC14" s="3">
        <v>1</v>
      </c>
      <c r="QD14" s="3">
        <v>1</v>
      </c>
      <c r="QE14" s="3">
        <v>10</v>
      </c>
      <c r="QF14" s="3">
        <v>10</v>
      </c>
      <c r="QG14" s="3">
        <v>10</v>
      </c>
      <c r="QH14" s="3">
        <v>5</v>
      </c>
      <c r="QI14" s="3">
        <v>10</v>
      </c>
      <c r="QJ14" s="3">
        <v>10</v>
      </c>
      <c r="QK14" s="3">
        <v>10</v>
      </c>
      <c r="QL14" s="3">
        <v>10</v>
      </c>
      <c r="QM14" s="3">
        <f t="shared" si="16"/>
        <v>75</v>
      </c>
      <c r="QN14" s="3">
        <f t="shared" si="17"/>
        <v>7.5</v>
      </c>
      <c r="QO14" s="3">
        <f t="shared" si="18"/>
        <v>45</v>
      </c>
      <c r="QP14" s="3">
        <f t="shared" si="19"/>
        <v>9</v>
      </c>
      <c r="QQ14" s="3">
        <f t="shared" si="20"/>
        <v>120</v>
      </c>
      <c r="QR14" s="3">
        <f t="shared" si="21"/>
        <v>8</v>
      </c>
      <c r="QS14" s="4">
        <v>43203</v>
      </c>
      <c r="QT14" s="3">
        <v>5</v>
      </c>
      <c r="QU14" s="3">
        <v>3</v>
      </c>
      <c r="QV14" s="3">
        <v>5</v>
      </c>
      <c r="QW14" s="3">
        <v>5</v>
      </c>
      <c r="QX14" s="3">
        <v>5</v>
      </c>
      <c r="QY14" s="3">
        <v>5</v>
      </c>
      <c r="QZ14" s="3">
        <v>1</v>
      </c>
      <c r="RA14" s="3">
        <v>1</v>
      </c>
      <c r="RB14" s="3">
        <v>5</v>
      </c>
      <c r="RC14" s="3">
        <v>3</v>
      </c>
      <c r="RD14" s="3">
        <v>3</v>
      </c>
      <c r="RE14" s="3">
        <v>2</v>
      </c>
      <c r="RF14" s="3">
        <f t="shared" si="22"/>
        <v>4.333333333333333</v>
      </c>
      <c r="RG14" s="3">
        <f t="shared" si="23"/>
        <v>2.8333333333333335</v>
      </c>
      <c r="RH14" s="3">
        <v>4</v>
      </c>
      <c r="RI14" s="3">
        <v>3</v>
      </c>
      <c r="RJ14" s="3">
        <v>4</v>
      </c>
      <c r="RK14" s="3">
        <v>2</v>
      </c>
      <c r="RL14" s="3">
        <v>4</v>
      </c>
      <c r="RM14" s="3">
        <v>4</v>
      </c>
      <c r="RN14" s="3">
        <v>2</v>
      </c>
      <c r="RO14" s="3">
        <v>4</v>
      </c>
      <c r="RP14" s="3">
        <v>3</v>
      </c>
      <c r="RQ14" s="3">
        <v>2</v>
      </c>
      <c r="RR14" s="3">
        <v>4</v>
      </c>
      <c r="RS14" s="3">
        <v>3</v>
      </c>
      <c r="RT14" s="3">
        <f>SUM(RI14,RK14,RM14,RO14,RQ14,RS14)</f>
        <v>18</v>
      </c>
      <c r="RU14" s="3">
        <f t="shared" si="25"/>
        <v>3</v>
      </c>
      <c r="RV14" s="3">
        <f t="shared" si="26"/>
        <v>21</v>
      </c>
      <c r="RW14" s="3">
        <f t="shared" si="27"/>
        <v>3.5</v>
      </c>
      <c r="RX14" s="3">
        <f t="shared" si="28"/>
        <v>3.25</v>
      </c>
      <c r="RY14" s="3">
        <v>10</v>
      </c>
      <c r="RZ14" s="3">
        <v>5</v>
      </c>
      <c r="SA14" s="3">
        <v>10</v>
      </c>
      <c r="SB14" s="3">
        <v>10</v>
      </c>
      <c r="SC14" s="3">
        <v>10</v>
      </c>
      <c r="SD14" s="3">
        <v>8</v>
      </c>
      <c r="SE14" s="3">
        <v>6</v>
      </c>
      <c r="SF14" s="3">
        <v>10</v>
      </c>
      <c r="SG14" s="3">
        <v>8</v>
      </c>
      <c r="SH14" s="3">
        <v>10</v>
      </c>
      <c r="SI14" s="3">
        <v>1</v>
      </c>
      <c r="SJ14" s="3">
        <v>10</v>
      </c>
      <c r="SK14" s="3">
        <v>9</v>
      </c>
      <c r="SL14" s="3">
        <v>5</v>
      </c>
      <c r="SM14" s="3">
        <f t="shared" si="29"/>
        <v>73</v>
      </c>
      <c r="SN14" s="3">
        <f t="shared" si="30"/>
        <v>8.1111111111111107</v>
      </c>
      <c r="SO14" s="3">
        <f t="shared" si="31"/>
        <v>39</v>
      </c>
      <c r="SP14" s="3">
        <f t="shared" si="32"/>
        <v>7.8</v>
      </c>
      <c r="SQ14" s="3">
        <f t="shared" si="33"/>
        <v>8</v>
      </c>
      <c r="SR14" s="3">
        <f>SUM(RX14:SL14)</f>
        <v>115.25</v>
      </c>
      <c r="SS14" s="3">
        <v>8</v>
      </c>
      <c r="ST14" s="4">
        <v>43224</v>
      </c>
      <c r="SU14" s="3">
        <v>10</v>
      </c>
      <c r="SV14" s="3">
        <v>10</v>
      </c>
      <c r="SW14" s="3">
        <v>10</v>
      </c>
      <c r="SX14" s="5">
        <v>10</v>
      </c>
      <c r="SY14" s="3">
        <v>1</v>
      </c>
      <c r="SZ14" s="3">
        <v>10</v>
      </c>
      <c r="TA14" s="3">
        <v>1</v>
      </c>
      <c r="TB14" s="3">
        <v>10</v>
      </c>
      <c r="TC14" s="3">
        <v>1</v>
      </c>
      <c r="TD14" s="3">
        <v>10</v>
      </c>
      <c r="TE14" s="3">
        <v>1</v>
      </c>
      <c r="TF14" s="3">
        <v>10</v>
      </c>
      <c r="TG14" s="3">
        <v>10</v>
      </c>
      <c r="TH14" s="3">
        <v>10</v>
      </c>
      <c r="TI14" s="3">
        <v>10</v>
      </c>
      <c r="TJ14" s="3">
        <f t="shared" si="35"/>
        <v>82</v>
      </c>
      <c r="TK14" s="3">
        <f t="shared" si="36"/>
        <v>8.1999999999999993</v>
      </c>
      <c r="TL14" s="3">
        <f t="shared" si="37"/>
        <v>32</v>
      </c>
      <c r="TM14" s="3">
        <f t="shared" si="38"/>
        <v>6.4</v>
      </c>
      <c r="TN14" s="3">
        <f t="shared" si="46"/>
        <v>7.6</v>
      </c>
      <c r="TO14" s="3">
        <f t="shared" si="40"/>
        <v>114</v>
      </c>
      <c r="TP14" s="3">
        <v>4</v>
      </c>
      <c r="TQ14" s="3">
        <v>1</v>
      </c>
      <c r="TR14" s="3">
        <v>1</v>
      </c>
      <c r="TS14" s="3">
        <v>4</v>
      </c>
      <c r="TT14" s="3">
        <v>4</v>
      </c>
      <c r="TU14" s="3">
        <v>4</v>
      </c>
      <c r="TV14" s="3">
        <v>4</v>
      </c>
      <c r="TW14" s="3">
        <v>4</v>
      </c>
      <c r="TX14" s="3">
        <v>4</v>
      </c>
      <c r="TY14" s="3">
        <v>4</v>
      </c>
      <c r="TZ14" s="3">
        <v>4</v>
      </c>
      <c r="UA14" s="3">
        <v>4</v>
      </c>
      <c r="UB14" s="3">
        <f t="shared" si="41"/>
        <v>21</v>
      </c>
      <c r="UC14" s="3">
        <f t="shared" si="42"/>
        <v>3.5</v>
      </c>
      <c r="UD14" s="3">
        <f t="shared" si="43"/>
        <v>21</v>
      </c>
      <c r="UE14" s="3">
        <f t="shared" si="44"/>
        <v>3.5</v>
      </c>
      <c r="UF14" s="3">
        <f t="shared" si="45"/>
        <v>3.5</v>
      </c>
      <c r="VN14">
        <v>15</v>
      </c>
      <c r="VO14">
        <v>1</v>
      </c>
      <c r="VP14">
        <v>12</v>
      </c>
      <c r="VQ14">
        <v>12</v>
      </c>
      <c r="VR14">
        <v>58</v>
      </c>
      <c r="VS14">
        <v>1184</v>
      </c>
      <c r="VT14">
        <v>20.399999999999999</v>
      </c>
      <c r="VU14">
        <v>107.6</v>
      </c>
      <c r="VV14">
        <v>57</v>
      </c>
      <c r="VW14">
        <v>304444.3</v>
      </c>
      <c r="VX14">
        <v>5341.1</v>
      </c>
      <c r="VY14">
        <v>290360</v>
      </c>
      <c r="VZ14">
        <v>0.3</v>
      </c>
      <c r="WA14">
        <v>27676.799999999999</v>
      </c>
      <c r="WB14" s="36">
        <v>4355</v>
      </c>
      <c r="WC14" s="36">
        <v>2416.75</v>
      </c>
      <c r="WD14" s="36">
        <v>247.5</v>
      </c>
      <c r="WE14" s="36">
        <v>71.75</v>
      </c>
      <c r="WF14" s="36">
        <v>61.42</v>
      </c>
      <c r="WG14" s="36">
        <v>34.08</v>
      </c>
      <c r="WH14" s="36">
        <v>3.49</v>
      </c>
      <c r="WI14" s="36">
        <v>1.01</v>
      </c>
      <c r="WJ14" s="36">
        <v>319.25</v>
      </c>
      <c r="WK14" s="36">
        <v>4.5</v>
      </c>
      <c r="WL14" s="36">
        <v>31.925000000000001</v>
      </c>
      <c r="WM14" s="37">
        <v>4787.75</v>
      </c>
      <c r="WN14" s="37">
        <v>2665.5</v>
      </c>
      <c r="WO14" s="37">
        <v>271</v>
      </c>
      <c r="WP14" s="37">
        <v>82.75</v>
      </c>
      <c r="WQ14" s="37">
        <v>61.33</v>
      </c>
      <c r="WR14" s="37">
        <v>34.14</v>
      </c>
      <c r="WS14" s="37">
        <v>3.47</v>
      </c>
      <c r="WT14" s="37">
        <v>1.06</v>
      </c>
      <c r="WU14" s="37">
        <v>353.75</v>
      </c>
      <c r="WV14" s="37">
        <v>4.53</v>
      </c>
      <c r="WW14" s="37">
        <v>32.158999999999999</v>
      </c>
      <c r="WX14" s="38">
        <v>4054.5</v>
      </c>
      <c r="WY14" s="38">
        <v>2250.75</v>
      </c>
      <c r="WZ14" s="38">
        <v>223</v>
      </c>
      <c r="XA14" s="38">
        <v>63.75</v>
      </c>
      <c r="XB14" s="38">
        <v>61.51</v>
      </c>
      <c r="XC14" s="38">
        <v>34.14</v>
      </c>
      <c r="XD14" s="38">
        <v>3.38</v>
      </c>
      <c r="XE14" s="38">
        <v>0.97</v>
      </c>
      <c r="XF14" s="38">
        <v>286.75</v>
      </c>
      <c r="XG14" s="38">
        <v>4.3499999999999996</v>
      </c>
      <c r="XH14" s="38">
        <v>31.861000000000001</v>
      </c>
      <c r="XI14" s="39">
        <v>4487.25</v>
      </c>
      <c r="XJ14" s="39">
        <v>2499.5</v>
      </c>
      <c r="XK14" s="39">
        <v>246.5</v>
      </c>
      <c r="XL14" s="39">
        <v>74.75</v>
      </c>
      <c r="XM14" s="39">
        <v>61.4</v>
      </c>
      <c r="XN14" s="39">
        <v>34.200000000000003</v>
      </c>
      <c r="XO14" s="39">
        <v>3.37</v>
      </c>
      <c r="XP14" s="39">
        <v>1.02</v>
      </c>
      <c r="XQ14" s="39">
        <v>321.25</v>
      </c>
      <c r="XR14" s="39">
        <v>4.4000000000000004</v>
      </c>
      <c r="XS14" s="39">
        <v>32.125</v>
      </c>
      <c r="XT14" t="s">
        <v>1106</v>
      </c>
      <c r="XU14">
        <v>11</v>
      </c>
      <c r="XV14">
        <v>214</v>
      </c>
      <c r="XW14" s="37">
        <v>10</v>
      </c>
      <c r="XX14" s="37">
        <v>1</v>
      </c>
      <c r="XY14" s="37">
        <v>1</v>
      </c>
      <c r="XZ14" s="39">
        <v>9</v>
      </c>
      <c r="YA14" s="39">
        <v>1</v>
      </c>
      <c r="YB14" s="39">
        <v>1</v>
      </c>
    </row>
    <row r="15" spans="1:652" x14ac:dyDescent="0.2">
      <c r="A15" s="11">
        <v>15</v>
      </c>
      <c r="B15" s="19" t="s">
        <v>805</v>
      </c>
      <c r="C15" s="3">
        <v>1</v>
      </c>
      <c r="D15" s="3" t="str">
        <f t="shared" si="0"/>
        <v>1</v>
      </c>
      <c r="E15" s="4">
        <v>39219</v>
      </c>
      <c r="F15" s="4">
        <v>43199</v>
      </c>
      <c r="G15" s="5">
        <v>10.896646132785763</v>
      </c>
      <c r="H15" s="21">
        <v>2</v>
      </c>
      <c r="I15" s="3">
        <v>5</v>
      </c>
      <c r="J15" s="3">
        <v>6</v>
      </c>
      <c r="K15" s="3">
        <v>1</v>
      </c>
      <c r="L15" s="3">
        <v>0</v>
      </c>
      <c r="M15" s="3">
        <v>250</v>
      </c>
      <c r="N15" s="6">
        <v>104</v>
      </c>
      <c r="O15" s="6">
        <v>154</v>
      </c>
      <c r="P15" s="5">
        <v>3.4120734908136483</v>
      </c>
      <c r="Q15" s="5">
        <v>102.312</v>
      </c>
      <c r="R15" s="5">
        <v>46.4</v>
      </c>
      <c r="S15" s="5">
        <v>18.399999999999999</v>
      </c>
      <c r="T15" s="5">
        <v>3</v>
      </c>
      <c r="U15" s="5">
        <v>24.2</v>
      </c>
      <c r="V15" s="5">
        <v>3</v>
      </c>
      <c r="W15" s="5">
        <v>24.6</v>
      </c>
      <c r="X15" s="5">
        <v>27.3</v>
      </c>
      <c r="Y15" s="5">
        <v>28</v>
      </c>
      <c r="Z15" s="5">
        <v>24.6</v>
      </c>
      <c r="AA15" s="5">
        <v>23.5</v>
      </c>
      <c r="AB15" s="5">
        <v>21.1</v>
      </c>
      <c r="AC15" s="5">
        <f t="shared" si="1"/>
        <v>28</v>
      </c>
      <c r="AD15" s="5">
        <f t="shared" si="2"/>
        <v>24.6</v>
      </c>
      <c r="AE15" s="5">
        <f t="shared" si="3"/>
        <v>52.6</v>
      </c>
      <c r="AF15" s="5">
        <f t="shared" si="4"/>
        <v>26.3</v>
      </c>
      <c r="AG15" s="5">
        <f t="shared" si="5"/>
        <v>57.991500000000002</v>
      </c>
      <c r="AH15" s="5">
        <f t="shared" si="6"/>
        <v>115.983</v>
      </c>
      <c r="AI15" s="5">
        <v>3</v>
      </c>
      <c r="AJ15" s="3">
        <v>24</v>
      </c>
      <c r="AK15" s="5">
        <v>41.9</v>
      </c>
      <c r="AL15" s="5">
        <v>3</v>
      </c>
      <c r="AM15" s="5">
        <v>3</v>
      </c>
      <c r="AN15" s="5"/>
      <c r="AO15" s="5"/>
      <c r="AP15" s="5"/>
      <c r="AQ15" s="5"/>
      <c r="AR15" s="5"/>
      <c r="AS15" s="5" t="e">
        <f t="shared" si="7"/>
        <v>#DIV/0!</v>
      </c>
      <c r="AT15" s="5">
        <v>12.7</v>
      </c>
      <c r="AU15" s="5">
        <v>12.2</v>
      </c>
      <c r="AV15" s="5">
        <v>0.98</v>
      </c>
      <c r="AW15" s="5">
        <v>84</v>
      </c>
      <c r="AX15" s="3">
        <v>32</v>
      </c>
      <c r="AY15" s="3">
        <v>31</v>
      </c>
      <c r="AZ15" s="3"/>
      <c r="BA15" s="5">
        <v>-0.05</v>
      </c>
      <c r="BB15" s="5"/>
      <c r="BC15" s="5">
        <v>48</v>
      </c>
      <c r="BD15" s="5"/>
      <c r="BE15" s="3">
        <v>22</v>
      </c>
      <c r="BF15" s="3">
        <v>26</v>
      </c>
      <c r="BG15" s="5">
        <v>1.1599999999999999</v>
      </c>
      <c r="BH15" s="5">
        <v>88</v>
      </c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3">
        <v>37</v>
      </c>
      <c r="CA15" s="3">
        <v>38</v>
      </c>
      <c r="CB15" s="3">
        <v>41</v>
      </c>
      <c r="CC15" s="5">
        <v>16.540479999999999</v>
      </c>
      <c r="CD15" s="5">
        <v>16.98752</v>
      </c>
      <c r="CE15" s="5">
        <v>18.32864</v>
      </c>
      <c r="CF15" s="5">
        <v>3.61</v>
      </c>
      <c r="CG15" s="5">
        <v>100</v>
      </c>
      <c r="CH15" s="3">
        <v>39</v>
      </c>
      <c r="CI15" s="3">
        <v>38</v>
      </c>
      <c r="CJ15" s="3">
        <v>40</v>
      </c>
      <c r="CK15" s="5">
        <v>17.434560000000001</v>
      </c>
      <c r="CL15" s="5">
        <v>16.98752</v>
      </c>
      <c r="CM15" s="5">
        <v>17.881599999999999</v>
      </c>
      <c r="CN15" s="5">
        <v>2.3199999999999998</v>
      </c>
      <c r="CO15" s="5">
        <v>99</v>
      </c>
      <c r="CP15" s="6">
        <v>50</v>
      </c>
      <c r="CQ15" s="6">
        <v>50.1</v>
      </c>
      <c r="CR15" s="6">
        <v>40.4</v>
      </c>
      <c r="CS15" s="5">
        <v>-4.21</v>
      </c>
      <c r="CT15" s="5">
        <v>0</v>
      </c>
      <c r="CU15" s="3">
        <v>1</v>
      </c>
      <c r="CV15" s="3">
        <v>4</v>
      </c>
      <c r="CW15" s="3">
        <v>3</v>
      </c>
      <c r="CX15" s="3">
        <v>3</v>
      </c>
      <c r="CY15" s="3">
        <v>5</v>
      </c>
      <c r="CZ15" s="3">
        <v>5</v>
      </c>
      <c r="DA15" s="3">
        <v>4</v>
      </c>
      <c r="DB15" s="3">
        <v>4</v>
      </c>
      <c r="DC15" s="3">
        <v>3</v>
      </c>
      <c r="DD15" s="3">
        <v>3</v>
      </c>
      <c r="DE15" s="3">
        <v>3</v>
      </c>
      <c r="DF15" s="3">
        <v>3</v>
      </c>
      <c r="DG15" s="3">
        <v>4</v>
      </c>
      <c r="DH15" s="3">
        <v>4</v>
      </c>
      <c r="DI15" s="3"/>
      <c r="DJ15" s="3"/>
      <c r="DK15" s="3"/>
      <c r="DL15" s="3"/>
      <c r="DM15" s="3"/>
      <c r="DN15" s="3"/>
      <c r="DO15" s="3"/>
      <c r="DP15" s="3"/>
      <c r="DQ15" s="3">
        <v>1</v>
      </c>
      <c r="DR15" s="3">
        <v>1</v>
      </c>
      <c r="DS15" s="3">
        <v>1</v>
      </c>
      <c r="DT15" s="3">
        <v>1</v>
      </c>
      <c r="DU15" s="3">
        <v>1</v>
      </c>
      <c r="DV15" s="5">
        <v>68</v>
      </c>
      <c r="DW15" s="5">
        <v>1.1099999999999999</v>
      </c>
      <c r="DX15" s="5">
        <v>42</v>
      </c>
      <c r="DY15" s="5">
        <v>-3.23</v>
      </c>
      <c r="DZ15" s="5">
        <v>99.5</v>
      </c>
      <c r="EA15" s="5">
        <v>5.93</v>
      </c>
      <c r="EB15" s="5">
        <v>69.833333333333329</v>
      </c>
      <c r="EC15" s="5">
        <v>3.8099999999999996</v>
      </c>
      <c r="ED15" s="5">
        <v>2</v>
      </c>
      <c r="EE15" s="3">
        <v>6</v>
      </c>
      <c r="EF15" s="3">
        <v>3</v>
      </c>
      <c r="EG15" s="3">
        <v>1</v>
      </c>
      <c r="EH15" s="3">
        <v>1</v>
      </c>
      <c r="EI15" s="3">
        <v>5</v>
      </c>
      <c r="EJ15" s="3">
        <v>5</v>
      </c>
      <c r="EK15" s="3">
        <v>3</v>
      </c>
      <c r="EL15" s="3">
        <v>1</v>
      </c>
      <c r="EM15" s="3">
        <v>3</v>
      </c>
      <c r="EN15" s="3">
        <v>2</v>
      </c>
      <c r="EO15" s="3">
        <v>3</v>
      </c>
      <c r="EP15" s="3">
        <v>5</v>
      </c>
      <c r="EQ15" s="3">
        <v>5</v>
      </c>
      <c r="ER15" s="3">
        <v>5</v>
      </c>
      <c r="ES15" s="3">
        <v>3</v>
      </c>
      <c r="ET15" s="3">
        <v>2</v>
      </c>
      <c r="EU15" s="3">
        <v>5</v>
      </c>
      <c r="EV15" s="3">
        <v>4</v>
      </c>
      <c r="EW15" s="3">
        <v>1</v>
      </c>
      <c r="EX15" s="5">
        <v>2</v>
      </c>
      <c r="EY15" s="1" t="s">
        <v>353</v>
      </c>
      <c r="EZ15" s="3">
        <v>2</v>
      </c>
      <c r="FA15" s="6">
        <v>999</v>
      </c>
      <c r="FB15" s="1" t="s">
        <v>351</v>
      </c>
      <c r="FC15" s="6">
        <v>1</v>
      </c>
      <c r="FD15" s="5">
        <v>999</v>
      </c>
      <c r="FE15" s="1" t="s">
        <v>350</v>
      </c>
      <c r="FF15" s="3">
        <v>2</v>
      </c>
      <c r="FG15" s="5">
        <v>2</v>
      </c>
      <c r="FH15" s="3">
        <v>5</v>
      </c>
      <c r="FI15" s="3">
        <v>4</v>
      </c>
      <c r="FJ15" s="3">
        <v>3</v>
      </c>
      <c r="FK15" s="3">
        <v>2</v>
      </c>
      <c r="FL15" s="3">
        <v>5</v>
      </c>
      <c r="FM15" s="3">
        <v>5</v>
      </c>
      <c r="FN15" s="3">
        <v>2</v>
      </c>
      <c r="FO15" s="3">
        <v>2</v>
      </c>
      <c r="FP15" s="3">
        <v>5</v>
      </c>
      <c r="FQ15" s="3">
        <v>4</v>
      </c>
      <c r="FR15" s="3">
        <v>5</v>
      </c>
      <c r="FS15" s="3">
        <v>3</v>
      </c>
      <c r="FT15" s="3">
        <v>4.666666666666667</v>
      </c>
      <c r="FU15" s="3">
        <v>2.8333333333333335</v>
      </c>
      <c r="FV15" s="3">
        <v>5</v>
      </c>
      <c r="FW15" s="3">
        <v>4</v>
      </c>
      <c r="FX15" s="7" t="e">
        <v>#NULL!</v>
      </c>
      <c r="FY15" s="3">
        <v>6</v>
      </c>
      <c r="FZ15" s="3">
        <v>7</v>
      </c>
      <c r="GA15" s="3">
        <v>5</v>
      </c>
      <c r="GB15" s="3">
        <v>6</v>
      </c>
      <c r="GC15" s="3">
        <v>5</v>
      </c>
      <c r="GD15" s="5">
        <v>5.666666666666667</v>
      </c>
      <c r="GE15" s="3">
        <v>4</v>
      </c>
      <c r="GF15" s="3">
        <v>1</v>
      </c>
      <c r="GG15" s="3">
        <v>5</v>
      </c>
      <c r="GH15" s="3">
        <v>1</v>
      </c>
      <c r="GI15" s="3">
        <v>5</v>
      </c>
      <c r="GJ15" s="3">
        <v>1</v>
      </c>
      <c r="GK15" s="3">
        <v>2</v>
      </c>
      <c r="GL15" s="3">
        <v>1</v>
      </c>
      <c r="GM15" s="3">
        <v>4</v>
      </c>
      <c r="GN15" s="3">
        <v>5</v>
      </c>
      <c r="GO15" s="3">
        <v>999</v>
      </c>
      <c r="GP15" s="3">
        <v>999</v>
      </c>
      <c r="GQ15" s="3">
        <v>1</v>
      </c>
      <c r="GR15" s="3">
        <v>5</v>
      </c>
      <c r="GS15" s="3">
        <v>2</v>
      </c>
      <c r="GT15" s="3">
        <v>4</v>
      </c>
      <c r="GU15" s="3">
        <v>3</v>
      </c>
      <c r="GV15" s="3">
        <v>2</v>
      </c>
      <c r="GW15" s="3">
        <v>5</v>
      </c>
      <c r="GX15" s="3">
        <v>1</v>
      </c>
      <c r="GY15" s="5">
        <v>4.4444444444444446</v>
      </c>
      <c r="GZ15" s="5">
        <v>1.3333333333333333</v>
      </c>
      <c r="HA15" s="3">
        <v>6</v>
      </c>
      <c r="HB15" s="3">
        <v>6</v>
      </c>
      <c r="HC15" s="3">
        <v>6</v>
      </c>
      <c r="HD15" s="3">
        <v>4</v>
      </c>
      <c r="HE15" s="3">
        <v>7</v>
      </c>
      <c r="HF15" s="3">
        <v>7</v>
      </c>
      <c r="HG15" s="3">
        <v>5</v>
      </c>
      <c r="HH15" s="3">
        <v>6</v>
      </c>
      <c r="HI15" s="5">
        <v>5.875</v>
      </c>
      <c r="HJ15" s="3">
        <v>3</v>
      </c>
      <c r="HK15" s="3">
        <v>4</v>
      </c>
      <c r="HL15" s="3">
        <v>3</v>
      </c>
      <c r="HM15" s="3">
        <v>3</v>
      </c>
      <c r="HN15" s="3">
        <v>2</v>
      </c>
      <c r="HO15" s="3">
        <v>3</v>
      </c>
      <c r="HP15" s="5">
        <v>1</v>
      </c>
      <c r="HQ15" s="5">
        <v>3</v>
      </c>
      <c r="HR15" s="5">
        <v>2</v>
      </c>
      <c r="HS15" s="5">
        <v>2.5</v>
      </c>
      <c r="HT15" s="3">
        <v>4</v>
      </c>
      <c r="HU15" s="3">
        <v>6</v>
      </c>
      <c r="HV15" s="3">
        <v>5</v>
      </c>
      <c r="HW15" s="3">
        <v>6</v>
      </c>
      <c r="HX15" s="3">
        <v>4</v>
      </c>
      <c r="HY15" s="3">
        <v>6</v>
      </c>
      <c r="HZ15" s="5">
        <v>5.166666666666667</v>
      </c>
      <c r="IA15" s="3">
        <v>7</v>
      </c>
      <c r="IB15" s="3">
        <v>5</v>
      </c>
      <c r="IC15" s="3">
        <v>4</v>
      </c>
      <c r="ID15" s="3">
        <v>3</v>
      </c>
      <c r="IE15" s="3">
        <v>5</v>
      </c>
      <c r="IF15" s="3">
        <v>6</v>
      </c>
      <c r="IG15" s="3">
        <v>2</v>
      </c>
      <c r="IH15" s="3">
        <v>6</v>
      </c>
      <c r="II15" s="3">
        <v>7</v>
      </c>
      <c r="IJ15" s="3">
        <v>3</v>
      </c>
      <c r="IK15" s="3">
        <v>6</v>
      </c>
      <c r="IL15" s="3">
        <v>1</v>
      </c>
      <c r="IM15" s="5">
        <v>6.5</v>
      </c>
      <c r="IN15" s="5">
        <v>4.5</v>
      </c>
      <c r="IO15" s="5">
        <v>2.75</v>
      </c>
      <c r="IP15" s="3">
        <v>4</v>
      </c>
      <c r="IQ15" s="3">
        <v>3</v>
      </c>
      <c r="IR15" s="3">
        <v>4</v>
      </c>
      <c r="IS15" s="3">
        <v>4</v>
      </c>
      <c r="IT15" s="3">
        <v>5</v>
      </c>
      <c r="IU15" s="3">
        <v>3</v>
      </c>
      <c r="IV15" s="3">
        <v>4</v>
      </c>
      <c r="IW15" s="3">
        <v>2</v>
      </c>
      <c r="IX15" s="3">
        <v>5</v>
      </c>
      <c r="IY15" s="3">
        <v>5</v>
      </c>
      <c r="IZ15" s="3">
        <v>5</v>
      </c>
      <c r="JA15" s="3">
        <v>2</v>
      </c>
      <c r="JB15" s="3">
        <v>5</v>
      </c>
      <c r="JC15" s="3">
        <v>5</v>
      </c>
      <c r="JD15" s="3">
        <v>5</v>
      </c>
      <c r="JE15" s="3">
        <v>2</v>
      </c>
      <c r="JF15" s="3">
        <v>5</v>
      </c>
      <c r="JG15" s="3">
        <v>2</v>
      </c>
      <c r="JH15" s="3">
        <v>5</v>
      </c>
      <c r="JI15" s="3">
        <v>2</v>
      </c>
      <c r="JJ15" s="3">
        <v>5</v>
      </c>
      <c r="JK15" s="3">
        <v>5</v>
      </c>
      <c r="JL15" s="3">
        <v>4</v>
      </c>
      <c r="JM15" s="3">
        <v>2</v>
      </c>
      <c r="JN15" s="5">
        <v>4.25</v>
      </c>
      <c r="JO15" s="5">
        <v>4</v>
      </c>
      <c r="JP15" s="5">
        <v>3.5</v>
      </c>
      <c r="JQ15" s="5">
        <v>4.25</v>
      </c>
      <c r="JR15" s="5">
        <v>3.5</v>
      </c>
      <c r="JS15" s="5">
        <v>3.75</v>
      </c>
      <c r="JT15" s="3">
        <v>4</v>
      </c>
      <c r="JU15" s="3">
        <v>4</v>
      </c>
      <c r="JV15" s="3">
        <v>4</v>
      </c>
      <c r="JW15" s="3">
        <v>4</v>
      </c>
      <c r="JX15" s="3">
        <v>1</v>
      </c>
      <c r="JY15" s="3">
        <v>4</v>
      </c>
      <c r="JZ15" s="3">
        <v>1</v>
      </c>
      <c r="KA15" s="3">
        <v>1</v>
      </c>
      <c r="KB15" s="3">
        <v>3</v>
      </c>
      <c r="KC15" s="3">
        <v>4</v>
      </c>
      <c r="KD15" s="3">
        <v>4</v>
      </c>
      <c r="KE15" s="3">
        <v>5</v>
      </c>
      <c r="KF15" s="3">
        <v>4</v>
      </c>
      <c r="KG15" s="3">
        <v>4</v>
      </c>
      <c r="KH15" s="3">
        <v>2</v>
      </c>
      <c r="KI15" s="3">
        <v>2</v>
      </c>
      <c r="KJ15" s="3">
        <v>3</v>
      </c>
      <c r="KK15" s="3">
        <v>3</v>
      </c>
      <c r="KL15" s="3">
        <v>2</v>
      </c>
      <c r="KM15" s="3">
        <v>4</v>
      </c>
      <c r="KN15" s="3">
        <v>3</v>
      </c>
      <c r="KO15" s="3">
        <v>4</v>
      </c>
      <c r="KP15" s="3">
        <v>4</v>
      </c>
      <c r="KQ15" s="3">
        <v>3</v>
      </c>
      <c r="KR15" s="3">
        <v>3</v>
      </c>
      <c r="KS15" s="3">
        <v>4</v>
      </c>
      <c r="KT15" s="3">
        <v>1</v>
      </c>
      <c r="KU15" s="3">
        <v>2</v>
      </c>
      <c r="KV15" s="3">
        <v>5</v>
      </c>
      <c r="KW15" s="3">
        <v>4</v>
      </c>
      <c r="KX15" s="3">
        <v>3</v>
      </c>
      <c r="KY15" s="3">
        <v>4</v>
      </c>
      <c r="KZ15" s="5">
        <v>3</v>
      </c>
      <c r="LA15" s="5">
        <v>3</v>
      </c>
      <c r="LB15" s="5">
        <v>2.8571428571428572</v>
      </c>
      <c r="LC15" s="5">
        <v>4.1428571428571432</v>
      </c>
      <c r="LD15" s="3">
        <v>4</v>
      </c>
      <c r="LE15" s="3">
        <v>5</v>
      </c>
      <c r="LF15" s="5">
        <v>4</v>
      </c>
      <c r="LG15" s="3">
        <v>5</v>
      </c>
      <c r="LH15" s="3">
        <v>5</v>
      </c>
      <c r="LI15" s="3">
        <v>5</v>
      </c>
      <c r="LJ15" s="3">
        <v>4</v>
      </c>
      <c r="LK15" s="3">
        <v>5</v>
      </c>
      <c r="LL15" s="3">
        <v>4</v>
      </c>
      <c r="LM15" s="3">
        <v>4</v>
      </c>
      <c r="LN15" s="3">
        <v>4</v>
      </c>
      <c r="LO15" s="3">
        <v>4</v>
      </c>
      <c r="LP15" s="3">
        <v>5</v>
      </c>
      <c r="LQ15" s="3">
        <v>5</v>
      </c>
      <c r="LR15" s="3">
        <v>4</v>
      </c>
      <c r="LS15" s="3">
        <v>5</v>
      </c>
      <c r="LT15" s="5">
        <v>4.25</v>
      </c>
      <c r="LU15" s="5">
        <v>4.75</v>
      </c>
      <c r="LV15" s="3">
        <v>2</v>
      </c>
      <c r="LW15" s="3">
        <v>1</v>
      </c>
      <c r="LX15" s="3">
        <v>3</v>
      </c>
      <c r="LY15" s="3">
        <v>2</v>
      </c>
      <c r="LZ15" s="3">
        <v>3</v>
      </c>
      <c r="MA15" s="3">
        <v>2</v>
      </c>
      <c r="MB15" s="3">
        <v>2</v>
      </c>
      <c r="MC15" s="3">
        <v>3</v>
      </c>
      <c r="MD15" s="3">
        <v>3</v>
      </c>
      <c r="ME15" s="3">
        <v>2</v>
      </c>
      <c r="MF15" s="5">
        <f t="shared" ref="MF15:MF23" si="47">SUM(LV15:ME15)</f>
        <v>23</v>
      </c>
      <c r="MG15" s="5">
        <f t="shared" ref="MG15:MG23" si="48">AVERAGE(LV15:ME15)</f>
        <v>2.2999999999999998</v>
      </c>
      <c r="MH15" s="3">
        <v>5</v>
      </c>
      <c r="MI15" s="3">
        <v>4</v>
      </c>
      <c r="MJ15" s="3">
        <v>7</v>
      </c>
      <c r="MK15" s="3">
        <v>6</v>
      </c>
      <c r="ML15" s="3">
        <v>5</v>
      </c>
      <c r="MM15" s="3">
        <v>6</v>
      </c>
      <c r="MN15" s="3">
        <v>7</v>
      </c>
      <c r="MO15" s="3">
        <v>7</v>
      </c>
      <c r="MP15" s="3">
        <v>7</v>
      </c>
      <c r="MQ15" s="5">
        <v>6</v>
      </c>
      <c r="MR15" s="3">
        <v>2</v>
      </c>
      <c r="MS15" s="3">
        <v>2</v>
      </c>
      <c r="MT15" s="3">
        <v>3</v>
      </c>
      <c r="MU15" s="3">
        <v>3</v>
      </c>
      <c r="MV15" s="3">
        <v>3</v>
      </c>
      <c r="MW15" s="3">
        <v>3</v>
      </c>
      <c r="MX15" s="3">
        <v>4</v>
      </c>
      <c r="MY15" s="3">
        <v>4</v>
      </c>
      <c r="MZ15" s="3">
        <v>5</v>
      </c>
      <c r="NA15" s="3">
        <v>5</v>
      </c>
      <c r="NB15" s="3">
        <v>4</v>
      </c>
      <c r="NC15" s="3">
        <v>4</v>
      </c>
      <c r="ND15" s="5">
        <v>2.6666666666666665</v>
      </c>
      <c r="NE15" s="5">
        <v>2.6666666666666665</v>
      </c>
      <c r="NF15" s="5">
        <v>4.333333333333333</v>
      </c>
      <c r="NG15" s="5">
        <v>4.333333333333333</v>
      </c>
      <c r="NH15" s="3">
        <v>5</v>
      </c>
      <c r="NI15" s="3">
        <v>5</v>
      </c>
      <c r="NJ15" s="3">
        <v>4</v>
      </c>
      <c r="NK15" s="3">
        <v>5</v>
      </c>
      <c r="NL15" s="3">
        <v>4</v>
      </c>
      <c r="NM15" s="3">
        <v>4</v>
      </c>
      <c r="NN15" s="3">
        <v>4</v>
      </c>
      <c r="NO15" s="3">
        <v>4</v>
      </c>
      <c r="NP15" s="3">
        <v>3</v>
      </c>
      <c r="NQ15" s="3">
        <v>3</v>
      </c>
      <c r="NR15" s="3">
        <v>3</v>
      </c>
      <c r="NS15" s="3">
        <v>3</v>
      </c>
      <c r="NT15" s="3">
        <v>1</v>
      </c>
      <c r="NU15" s="3">
        <v>1</v>
      </c>
      <c r="NV15" s="5">
        <v>3.4285714285714284</v>
      </c>
      <c r="NW15" s="5">
        <v>3.5714285714285716</v>
      </c>
      <c r="NX15" s="4">
        <v>43203</v>
      </c>
      <c r="NY15" s="3">
        <v>5</v>
      </c>
      <c r="NZ15" s="3">
        <v>4</v>
      </c>
      <c r="OA15" s="3">
        <v>3</v>
      </c>
      <c r="OB15" s="3">
        <v>999</v>
      </c>
      <c r="OC15" s="3">
        <v>5</v>
      </c>
      <c r="OD15" s="3">
        <v>5</v>
      </c>
      <c r="OE15" s="3">
        <v>2</v>
      </c>
      <c r="OF15" s="3">
        <v>4</v>
      </c>
      <c r="OG15" s="3">
        <v>5</v>
      </c>
      <c r="OH15" s="3">
        <v>5</v>
      </c>
      <c r="OI15" s="3">
        <v>4</v>
      </c>
      <c r="OJ15" s="3">
        <v>3</v>
      </c>
      <c r="OK15" s="5">
        <v>4.833333333333333</v>
      </c>
      <c r="OL15" s="5">
        <v>3.2</v>
      </c>
      <c r="OM15" s="3">
        <v>4</v>
      </c>
      <c r="ON15" s="3">
        <v>4</v>
      </c>
      <c r="OO15" s="3">
        <v>3</v>
      </c>
      <c r="OP15" s="3">
        <v>2</v>
      </c>
      <c r="OQ15" s="3">
        <v>1</v>
      </c>
      <c r="OR15" s="3">
        <v>1</v>
      </c>
      <c r="OS15" s="5">
        <v>2.5</v>
      </c>
      <c r="OT15" s="3">
        <v>6</v>
      </c>
      <c r="OU15" s="3">
        <v>6</v>
      </c>
      <c r="OV15" s="3">
        <v>6</v>
      </c>
      <c r="OW15" s="3">
        <v>6</v>
      </c>
      <c r="OX15" s="3">
        <v>5</v>
      </c>
      <c r="OY15" s="3">
        <v>6</v>
      </c>
      <c r="OZ15" s="5">
        <v>5.833333333333333</v>
      </c>
      <c r="VN15">
        <v>15</v>
      </c>
      <c r="VO15">
        <v>5</v>
      </c>
      <c r="VP15">
        <v>58.3</v>
      </c>
      <c r="VQ15">
        <v>11.7</v>
      </c>
      <c r="VR15">
        <v>65</v>
      </c>
      <c r="VS15">
        <v>1511</v>
      </c>
      <c r="VT15">
        <v>23.2</v>
      </c>
      <c r="VU15">
        <v>251.8</v>
      </c>
      <c r="VV15">
        <v>64</v>
      </c>
      <c r="VW15">
        <v>5888</v>
      </c>
      <c r="VX15">
        <v>92</v>
      </c>
      <c r="VY15">
        <v>1516.5</v>
      </c>
      <c r="VZ15">
        <v>0.3</v>
      </c>
      <c r="WA15">
        <v>981.3</v>
      </c>
      <c r="WB15" s="36">
        <v>3251.25</v>
      </c>
      <c r="WC15" s="36">
        <v>1219.25</v>
      </c>
      <c r="WD15" s="36">
        <v>135.25</v>
      </c>
      <c r="WE15" s="36">
        <v>52.25</v>
      </c>
      <c r="WF15" s="36">
        <v>69.8</v>
      </c>
      <c r="WG15" s="36">
        <v>26.18</v>
      </c>
      <c r="WH15" s="36">
        <v>2.9</v>
      </c>
      <c r="WI15" s="36">
        <v>1.1200000000000001</v>
      </c>
      <c r="WJ15" s="36">
        <v>187.5</v>
      </c>
      <c r="WK15" s="36">
        <v>4.03</v>
      </c>
      <c r="WL15" s="36">
        <v>46.875</v>
      </c>
      <c r="WM15" s="37">
        <v>4038.5</v>
      </c>
      <c r="WN15" s="37">
        <v>1728.75</v>
      </c>
      <c r="WO15" s="37">
        <v>214.25</v>
      </c>
      <c r="WP15" s="37">
        <v>93.5</v>
      </c>
      <c r="WQ15" s="37">
        <v>66.48</v>
      </c>
      <c r="WR15" s="37">
        <v>28.46</v>
      </c>
      <c r="WS15" s="37">
        <v>3.53</v>
      </c>
      <c r="WT15" s="37">
        <v>1.54</v>
      </c>
      <c r="WU15" s="37">
        <v>307.75</v>
      </c>
      <c r="WV15" s="37">
        <v>5.07</v>
      </c>
      <c r="WW15" s="37">
        <v>51.292000000000002</v>
      </c>
      <c r="WX15" s="38">
        <v>3251.25</v>
      </c>
      <c r="WY15" s="38">
        <v>1219.25</v>
      </c>
      <c r="WZ15" s="38">
        <v>135.25</v>
      </c>
      <c r="XA15" s="38">
        <v>52.25</v>
      </c>
      <c r="XB15" s="38">
        <v>69.8</v>
      </c>
      <c r="XC15" s="38">
        <v>26.18</v>
      </c>
      <c r="XD15" s="38">
        <v>2.9</v>
      </c>
      <c r="XE15" s="38">
        <v>1.1200000000000001</v>
      </c>
      <c r="XF15" s="38">
        <v>187.5</v>
      </c>
      <c r="XG15" s="38">
        <v>4.03</v>
      </c>
      <c r="XH15" s="38">
        <v>46.875</v>
      </c>
      <c r="XI15" s="39">
        <v>4038.5</v>
      </c>
      <c r="XJ15" s="39">
        <v>1728.75</v>
      </c>
      <c r="XK15" s="39">
        <v>214.25</v>
      </c>
      <c r="XL15" s="39">
        <v>93.5</v>
      </c>
      <c r="XM15" s="39">
        <v>66.48</v>
      </c>
      <c r="XN15" s="39">
        <v>28.46</v>
      </c>
      <c r="XO15" s="39">
        <v>3.53</v>
      </c>
      <c r="XP15" s="39">
        <v>1.54</v>
      </c>
      <c r="XQ15" s="39">
        <v>307.75</v>
      </c>
      <c r="XR15" s="39">
        <v>5.07</v>
      </c>
      <c r="XS15" s="39">
        <v>51.292000000000002</v>
      </c>
      <c r="XT15" t="s">
        <v>1107</v>
      </c>
      <c r="XU15">
        <v>6</v>
      </c>
      <c r="XV15">
        <v>7</v>
      </c>
      <c r="XW15" s="37">
        <v>4</v>
      </c>
      <c r="XX15" s="37">
        <v>2</v>
      </c>
      <c r="XY15" s="37">
        <v>1</v>
      </c>
      <c r="XZ15" s="39">
        <v>4</v>
      </c>
      <c r="YA15" s="39">
        <v>2</v>
      </c>
      <c r="YB15" s="39">
        <v>1</v>
      </c>
    </row>
    <row r="16" spans="1:652" x14ac:dyDescent="0.2">
      <c r="A16" s="11">
        <v>16</v>
      </c>
      <c r="B16" s="19" t="s">
        <v>806</v>
      </c>
      <c r="C16" s="3">
        <v>1</v>
      </c>
      <c r="D16" s="3" t="str">
        <f t="shared" si="0"/>
        <v>1</v>
      </c>
      <c r="E16" s="4">
        <v>39121</v>
      </c>
      <c r="F16" s="4">
        <v>43199</v>
      </c>
      <c r="G16" s="5">
        <v>11.16495550992471</v>
      </c>
      <c r="H16" s="21">
        <v>2</v>
      </c>
      <c r="I16" s="3">
        <v>5</v>
      </c>
      <c r="J16" s="3">
        <v>6</v>
      </c>
      <c r="K16" s="3">
        <v>1</v>
      </c>
      <c r="L16" s="3">
        <v>0</v>
      </c>
      <c r="M16" s="3">
        <v>250</v>
      </c>
      <c r="N16" s="6">
        <v>114</v>
      </c>
      <c r="O16" s="6">
        <v>160</v>
      </c>
      <c r="P16" s="5">
        <v>3.7401574803149606</v>
      </c>
      <c r="Q16" s="5">
        <v>102.312</v>
      </c>
      <c r="R16" s="5">
        <v>46.4</v>
      </c>
      <c r="S16" s="5">
        <v>20.2</v>
      </c>
      <c r="T16" s="5">
        <v>3</v>
      </c>
      <c r="U16" s="5">
        <v>25.1</v>
      </c>
      <c r="V16" s="5">
        <v>3</v>
      </c>
      <c r="W16" s="5">
        <v>28.7</v>
      </c>
      <c r="X16" s="5">
        <v>29.3</v>
      </c>
      <c r="Y16" s="5">
        <v>26.5</v>
      </c>
      <c r="Z16" s="5">
        <v>26.4</v>
      </c>
      <c r="AA16" s="5">
        <v>27.7</v>
      </c>
      <c r="AB16" s="5">
        <v>26</v>
      </c>
      <c r="AC16" s="5">
        <f t="shared" si="1"/>
        <v>29.3</v>
      </c>
      <c r="AD16" s="5">
        <f t="shared" si="2"/>
        <v>27.7</v>
      </c>
      <c r="AE16" s="5">
        <f t="shared" si="3"/>
        <v>57</v>
      </c>
      <c r="AF16" s="5">
        <f t="shared" si="4"/>
        <v>28.5</v>
      </c>
      <c r="AG16" s="5">
        <f t="shared" si="5"/>
        <v>62.842500000000001</v>
      </c>
      <c r="AH16" s="5">
        <f t="shared" si="6"/>
        <v>125.685</v>
      </c>
      <c r="AI16" s="5">
        <v>3</v>
      </c>
      <c r="AJ16" s="3">
        <v>10</v>
      </c>
      <c r="AK16" s="5">
        <v>36.6</v>
      </c>
      <c r="AL16" s="5">
        <v>1</v>
      </c>
      <c r="AM16" s="5">
        <v>2.3333333333333335</v>
      </c>
      <c r="AN16" s="5"/>
      <c r="AO16" s="5"/>
      <c r="AP16" s="5"/>
      <c r="AQ16" s="5"/>
      <c r="AR16" s="5"/>
      <c r="AS16" s="5" t="e">
        <f t="shared" si="7"/>
        <v>#DIV/0!</v>
      </c>
      <c r="AT16" s="5">
        <v>14.5</v>
      </c>
      <c r="AU16" s="5">
        <v>14</v>
      </c>
      <c r="AV16" s="5">
        <v>-0.84</v>
      </c>
      <c r="AW16" s="5">
        <v>20</v>
      </c>
      <c r="AX16" s="3">
        <v>30</v>
      </c>
      <c r="AY16" s="3">
        <v>28</v>
      </c>
      <c r="AZ16" s="3"/>
      <c r="BA16" s="5">
        <v>-0.44</v>
      </c>
      <c r="BB16" s="5"/>
      <c r="BC16" s="5">
        <v>33</v>
      </c>
      <c r="BD16" s="5"/>
      <c r="BE16" s="3">
        <v>22</v>
      </c>
      <c r="BF16" s="3">
        <v>23</v>
      </c>
      <c r="BG16" s="5">
        <v>0.32</v>
      </c>
      <c r="BH16" s="5">
        <v>62</v>
      </c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3">
        <v>27</v>
      </c>
      <c r="CA16" s="3">
        <v>29</v>
      </c>
      <c r="CB16" s="3">
        <v>30</v>
      </c>
      <c r="CC16" s="5">
        <v>12.070079999999999</v>
      </c>
      <c r="CD16" s="5">
        <v>12.96416</v>
      </c>
      <c r="CE16" s="5">
        <v>13.411199999999999</v>
      </c>
      <c r="CF16" s="5">
        <v>1.06</v>
      </c>
      <c r="CG16" s="5">
        <v>85</v>
      </c>
      <c r="CH16" s="3">
        <v>25</v>
      </c>
      <c r="CI16" s="3">
        <v>35</v>
      </c>
      <c r="CJ16" s="3">
        <v>28</v>
      </c>
      <c r="CK16" s="5">
        <v>11.176</v>
      </c>
      <c r="CL16" s="5">
        <v>15.6464</v>
      </c>
      <c r="CM16" s="5">
        <v>12.51712</v>
      </c>
      <c r="CN16" s="5">
        <v>1.3</v>
      </c>
      <c r="CO16" s="5">
        <v>90</v>
      </c>
      <c r="CP16" s="6">
        <v>97</v>
      </c>
      <c r="CQ16" s="6">
        <v>100</v>
      </c>
      <c r="CR16" s="6">
        <v>98</v>
      </c>
      <c r="CS16" s="5">
        <v>-1.48</v>
      </c>
      <c r="CT16" s="5">
        <v>7</v>
      </c>
      <c r="CU16" s="3">
        <v>2</v>
      </c>
      <c r="CV16" s="3">
        <v>2</v>
      </c>
      <c r="CW16" s="3">
        <v>4</v>
      </c>
      <c r="CX16" s="3">
        <v>4</v>
      </c>
      <c r="CY16" s="3">
        <v>4</v>
      </c>
      <c r="CZ16" s="3">
        <v>4</v>
      </c>
      <c r="DA16" s="3">
        <v>2</v>
      </c>
      <c r="DB16" s="3">
        <v>2</v>
      </c>
      <c r="DC16" s="3">
        <v>3</v>
      </c>
      <c r="DD16" s="3">
        <v>2</v>
      </c>
      <c r="DE16" s="3">
        <v>3</v>
      </c>
      <c r="DF16" s="3">
        <v>3</v>
      </c>
      <c r="DG16" s="3">
        <v>4</v>
      </c>
      <c r="DH16" s="3">
        <v>4</v>
      </c>
      <c r="DI16" s="3"/>
      <c r="DJ16" s="3"/>
      <c r="DK16" s="3"/>
      <c r="DL16" s="3"/>
      <c r="DM16" s="3"/>
      <c r="DN16" s="3"/>
      <c r="DO16" s="3"/>
      <c r="DP16" s="3"/>
      <c r="DQ16" s="3">
        <v>1</v>
      </c>
      <c r="DR16" s="3">
        <v>1</v>
      </c>
      <c r="DS16" s="3">
        <v>1</v>
      </c>
      <c r="DT16" s="3">
        <v>1</v>
      </c>
      <c r="DU16" s="3">
        <v>1</v>
      </c>
      <c r="DV16" s="5">
        <v>47.5</v>
      </c>
      <c r="DW16" s="5">
        <v>-0.12</v>
      </c>
      <c r="DX16" s="5">
        <v>13.5</v>
      </c>
      <c r="DY16" s="5">
        <v>-2.3199999999999998</v>
      </c>
      <c r="DZ16" s="5">
        <v>87.5</v>
      </c>
      <c r="EA16" s="5">
        <v>2.3600000000000003</v>
      </c>
      <c r="EB16" s="5">
        <v>49.5</v>
      </c>
      <c r="EC16" s="5">
        <v>-7.9999999999999627E-2</v>
      </c>
      <c r="ED16" s="5">
        <v>2</v>
      </c>
      <c r="EE16" s="3">
        <v>6</v>
      </c>
      <c r="EF16" s="3">
        <v>3</v>
      </c>
      <c r="EG16" s="3">
        <v>2</v>
      </c>
      <c r="EH16" s="3">
        <v>1</v>
      </c>
      <c r="EI16" s="3">
        <v>5</v>
      </c>
      <c r="EJ16" s="3">
        <v>3</v>
      </c>
      <c r="EK16" s="3">
        <v>2</v>
      </c>
      <c r="EL16" s="3">
        <v>1</v>
      </c>
      <c r="EM16" s="3">
        <v>5</v>
      </c>
      <c r="EN16" s="3">
        <v>5</v>
      </c>
      <c r="EO16" s="3">
        <v>5</v>
      </c>
      <c r="EP16" s="3">
        <v>2</v>
      </c>
      <c r="EQ16" s="3">
        <v>2</v>
      </c>
      <c r="ER16" s="3">
        <v>5</v>
      </c>
      <c r="ES16" s="3">
        <v>1</v>
      </c>
      <c r="ET16" s="3">
        <v>2</v>
      </c>
      <c r="EU16" s="3">
        <v>5</v>
      </c>
      <c r="EV16" s="3">
        <v>3</v>
      </c>
      <c r="EW16" s="3">
        <v>1</v>
      </c>
      <c r="EX16" s="5">
        <v>3</v>
      </c>
      <c r="EY16" s="1" t="s">
        <v>407</v>
      </c>
      <c r="EZ16" s="3">
        <v>2</v>
      </c>
      <c r="FA16" s="6">
        <v>2</v>
      </c>
      <c r="FB16" s="1" t="s">
        <v>351</v>
      </c>
      <c r="FC16" s="6">
        <v>2</v>
      </c>
      <c r="FD16" s="5">
        <v>2</v>
      </c>
      <c r="FE16" s="1" t="s">
        <v>353</v>
      </c>
      <c r="FF16" s="3">
        <v>2</v>
      </c>
      <c r="FG16" s="5">
        <v>3</v>
      </c>
      <c r="FH16" s="3">
        <v>5</v>
      </c>
      <c r="FI16" s="3">
        <v>4</v>
      </c>
      <c r="FJ16" s="3">
        <v>2</v>
      </c>
      <c r="FK16" s="3">
        <v>3</v>
      </c>
      <c r="FL16" s="3">
        <v>5</v>
      </c>
      <c r="FM16" s="3">
        <v>4</v>
      </c>
      <c r="FN16" s="3">
        <v>3</v>
      </c>
      <c r="FO16" s="3">
        <v>2</v>
      </c>
      <c r="FP16" s="3">
        <v>5</v>
      </c>
      <c r="FQ16" s="3">
        <v>4</v>
      </c>
      <c r="FR16" s="3">
        <v>3</v>
      </c>
      <c r="FS16" s="3">
        <v>1</v>
      </c>
      <c r="FT16" s="3">
        <v>4.5</v>
      </c>
      <c r="FU16" s="3">
        <v>2.3333333333333335</v>
      </c>
      <c r="FV16" s="3">
        <v>5</v>
      </c>
      <c r="FW16" s="3">
        <v>4</v>
      </c>
      <c r="FX16" s="7" t="e">
        <v>#NULL!</v>
      </c>
      <c r="FY16" s="3">
        <v>3</v>
      </c>
      <c r="FZ16" s="3">
        <v>6</v>
      </c>
      <c r="GA16" s="3">
        <v>6</v>
      </c>
      <c r="GB16" s="3">
        <v>7</v>
      </c>
      <c r="GC16" s="3">
        <v>5</v>
      </c>
      <c r="GD16" s="5">
        <v>5.333333333333333</v>
      </c>
      <c r="GE16" s="3">
        <v>2</v>
      </c>
      <c r="GF16" s="3">
        <v>4</v>
      </c>
      <c r="GG16" s="3">
        <v>5</v>
      </c>
      <c r="GH16" s="3">
        <v>1</v>
      </c>
      <c r="GI16" s="3">
        <v>4</v>
      </c>
      <c r="GJ16" s="3">
        <v>1</v>
      </c>
      <c r="GK16" s="3">
        <v>2</v>
      </c>
      <c r="GL16" s="3">
        <v>2</v>
      </c>
      <c r="GM16" s="3">
        <v>4</v>
      </c>
      <c r="GN16" s="3">
        <v>5</v>
      </c>
      <c r="GO16" s="3">
        <v>1</v>
      </c>
      <c r="GP16" s="3">
        <v>4</v>
      </c>
      <c r="GQ16" s="3">
        <v>1</v>
      </c>
      <c r="GR16" s="3">
        <v>5</v>
      </c>
      <c r="GS16" s="3">
        <v>2</v>
      </c>
      <c r="GT16" s="3">
        <v>3</v>
      </c>
      <c r="GU16" s="3">
        <v>1</v>
      </c>
      <c r="GV16" s="3">
        <v>2</v>
      </c>
      <c r="GW16" s="3">
        <v>5</v>
      </c>
      <c r="GX16" s="3">
        <v>2</v>
      </c>
      <c r="GY16" s="5">
        <v>3.8</v>
      </c>
      <c r="GZ16" s="5">
        <v>1.8</v>
      </c>
      <c r="HA16" s="3">
        <v>6</v>
      </c>
      <c r="HB16" s="3">
        <v>5</v>
      </c>
      <c r="HC16" s="3">
        <v>6</v>
      </c>
      <c r="HD16" s="3">
        <v>7</v>
      </c>
      <c r="HE16" s="3">
        <v>7</v>
      </c>
      <c r="HF16" s="3">
        <v>7</v>
      </c>
      <c r="HG16" s="3">
        <v>7</v>
      </c>
      <c r="HH16" s="3">
        <v>4</v>
      </c>
      <c r="HI16" s="5">
        <v>6.125</v>
      </c>
      <c r="HJ16" s="3">
        <v>3</v>
      </c>
      <c r="HK16" s="3">
        <v>4</v>
      </c>
      <c r="HL16" s="3">
        <v>2</v>
      </c>
      <c r="HM16" s="3">
        <v>3</v>
      </c>
      <c r="HN16" s="3">
        <v>2</v>
      </c>
      <c r="HO16" s="3">
        <v>3</v>
      </c>
      <c r="HP16" s="5">
        <v>1</v>
      </c>
      <c r="HQ16" s="5">
        <v>3</v>
      </c>
      <c r="HR16" s="5">
        <v>2</v>
      </c>
      <c r="HS16" s="5">
        <v>2.3333333333333335</v>
      </c>
      <c r="HT16" s="3">
        <v>4</v>
      </c>
      <c r="HU16" s="3">
        <v>3</v>
      </c>
      <c r="HV16" s="3">
        <v>4</v>
      </c>
      <c r="HW16" s="3">
        <v>5</v>
      </c>
      <c r="HX16" s="3">
        <v>4</v>
      </c>
      <c r="HY16" s="3">
        <v>5</v>
      </c>
      <c r="HZ16" s="5">
        <v>4.166666666666667</v>
      </c>
      <c r="IA16" s="3">
        <v>7</v>
      </c>
      <c r="IB16" s="3">
        <v>5</v>
      </c>
      <c r="IC16" s="3">
        <v>3</v>
      </c>
      <c r="ID16" s="3">
        <v>1</v>
      </c>
      <c r="IE16" s="3">
        <v>4</v>
      </c>
      <c r="IF16" s="3">
        <v>4</v>
      </c>
      <c r="IG16" s="3">
        <v>5</v>
      </c>
      <c r="IH16" s="3">
        <v>7</v>
      </c>
      <c r="II16" s="3">
        <v>7</v>
      </c>
      <c r="IJ16" s="3">
        <v>4</v>
      </c>
      <c r="IK16" s="3">
        <v>5</v>
      </c>
      <c r="IL16" s="3">
        <v>5</v>
      </c>
      <c r="IM16" s="5">
        <v>6.5</v>
      </c>
      <c r="IN16" s="5">
        <v>3</v>
      </c>
      <c r="IO16" s="5">
        <v>4.75</v>
      </c>
      <c r="IP16" s="3">
        <v>4</v>
      </c>
      <c r="IQ16" s="3">
        <v>3</v>
      </c>
      <c r="IR16" s="3">
        <v>4</v>
      </c>
      <c r="IS16" s="3">
        <v>3</v>
      </c>
      <c r="IT16" s="3">
        <v>4</v>
      </c>
      <c r="IU16" s="3">
        <v>2</v>
      </c>
      <c r="IV16" s="3">
        <v>4</v>
      </c>
      <c r="IW16" s="3">
        <v>1</v>
      </c>
      <c r="IX16" s="3">
        <v>4</v>
      </c>
      <c r="IY16" s="3">
        <v>3</v>
      </c>
      <c r="IZ16" s="3">
        <v>4</v>
      </c>
      <c r="JA16" s="3">
        <v>1</v>
      </c>
      <c r="JB16" s="3">
        <v>4</v>
      </c>
      <c r="JC16" s="3">
        <v>1</v>
      </c>
      <c r="JD16" s="3">
        <v>4</v>
      </c>
      <c r="JE16" s="3">
        <v>2</v>
      </c>
      <c r="JF16" s="3">
        <v>4</v>
      </c>
      <c r="JG16" s="3">
        <v>3</v>
      </c>
      <c r="JH16" s="3">
        <v>5</v>
      </c>
      <c r="JI16" s="3">
        <v>1</v>
      </c>
      <c r="JJ16" s="3">
        <v>5</v>
      </c>
      <c r="JK16" s="3">
        <v>3</v>
      </c>
      <c r="JL16" s="3">
        <v>3</v>
      </c>
      <c r="JM16" s="3">
        <v>2</v>
      </c>
      <c r="JN16" s="5">
        <v>3.25</v>
      </c>
      <c r="JO16" s="5">
        <v>3.5</v>
      </c>
      <c r="JP16" s="5">
        <v>2.5</v>
      </c>
      <c r="JQ16" s="5">
        <v>3.5</v>
      </c>
      <c r="JR16" s="5">
        <v>3.25</v>
      </c>
      <c r="JS16" s="5">
        <v>2.5</v>
      </c>
      <c r="JT16" s="3">
        <v>4</v>
      </c>
      <c r="JU16" s="3">
        <v>4</v>
      </c>
      <c r="JV16" s="3">
        <v>5</v>
      </c>
      <c r="JW16" s="3">
        <v>5</v>
      </c>
      <c r="JX16" s="3">
        <v>4</v>
      </c>
      <c r="JY16" s="3">
        <v>4</v>
      </c>
      <c r="JZ16" s="3">
        <v>2</v>
      </c>
      <c r="KA16" s="3">
        <v>2</v>
      </c>
      <c r="KB16" s="3">
        <v>5</v>
      </c>
      <c r="KC16" s="3">
        <v>5</v>
      </c>
      <c r="KD16" s="3">
        <v>5</v>
      </c>
      <c r="KE16" s="3">
        <v>5</v>
      </c>
      <c r="KF16" s="3">
        <v>3</v>
      </c>
      <c r="KG16" s="3">
        <v>3</v>
      </c>
      <c r="KH16" s="3">
        <v>2</v>
      </c>
      <c r="KI16" s="3">
        <v>2</v>
      </c>
      <c r="KJ16" s="3">
        <v>5</v>
      </c>
      <c r="KK16" s="3">
        <v>5</v>
      </c>
      <c r="KL16" s="3">
        <v>4</v>
      </c>
      <c r="KM16" s="3">
        <v>4</v>
      </c>
      <c r="KN16" s="3">
        <v>4</v>
      </c>
      <c r="KO16" s="3">
        <v>4</v>
      </c>
      <c r="KP16" s="3">
        <v>3</v>
      </c>
      <c r="KQ16" s="3">
        <v>3</v>
      </c>
      <c r="KR16" s="3">
        <v>4</v>
      </c>
      <c r="KS16" s="3">
        <v>4</v>
      </c>
      <c r="KT16" s="3">
        <v>4</v>
      </c>
      <c r="KU16" s="3">
        <v>4</v>
      </c>
      <c r="KV16" s="3">
        <v>3</v>
      </c>
      <c r="KW16" s="3">
        <v>3</v>
      </c>
      <c r="KX16" s="3">
        <v>4</v>
      </c>
      <c r="KY16" s="3">
        <v>4</v>
      </c>
      <c r="KZ16" s="5">
        <v>3.4444444444444446</v>
      </c>
      <c r="LA16" s="5">
        <v>3.4444444444444446</v>
      </c>
      <c r="LB16" s="5">
        <v>4.2857142857142856</v>
      </c>
      <c r="LC16" s="5">
        <v>4.2857142857142856</v>
      </c>
      <c r="LD16" s="3">
        <v>4</v>
      </c>
      <c r="LE16" s="3">
        <v>4</v>
      </c>
      <c r="LF16" s="5">
        <v>4</v>
      </c>
      <c r="LG16" s="3">
        <v>4</v>
      </c>
      <c r="LH16" s="3">
        <v>5</v>
      </c>
      <c r="LI16" s="3">
        <v>5</v>
      </c>
      <c r="LJ16" s="3">
        <v>5</v>
      </c>
      <c r="LK16" s="3">
        <v>5</v>
      </c>
      <c r="LL16" s="3">
        <v>3</v>
      </c>
      <c r="LM16" s="3">
        <v>3</v>
      </c>
      <c r="LN16" s="3">
        <v>5</v>
      </c>
      <c r="LO16" s="3">
        <v>5</v>
      </c>
      <c r="LP16" s="3">
        <v>4</v>
      </c>
      <c r="LQ16" s="3">
        <v>4</v>
      </c>
      <c r="LR16" s="3">
        <v>3</v>
      </c>
      <c r="LS16" s="3">
        <v>3</v>
      </c>
      <c r="LT16" s="5">
        <v>4.125</v>
      </c>
      <c r="LU16" s="5">
        <v>4.125</v>
      </c>
      <c r="LV16" s="3">
        <v>3</v>
      </c>
      <c r="LW16" s="3">
        <v>2</v>
      </c>
      <c r="LX16" s="3">
        <v>2</v>
      </c>
      <c r="LY16" s="3">
        <v>1</v>
      </c>
      <c r="LZ16" s="3">
        <v>3</v>
      </c>
      <c r="MA16" s="3">
        <v>1</v>
      </c>
      <c r="MB16" s="3">
        <v>3</v>
      </c>
      <c r="MC16" s="3">
        <v>3</v>
      </c>
      <c r="MD16" s="3">
        <v>2</v>
      </c>
      <c r="ME16" s="3">
        <v>2</v>
      </c>
      <c r="MF16" s="5">
        <f t="shared" si="47"/>
        <v>22</v>
      </c>
      <c r="MG16" s="5">
        <f t="shared" si="48"/>
        <v>2.2000000000000002</v>
      </c>
      <c r="MH16" s="3">
        <v>4</v>
      </c>
      <c r="MI16" s="3">
        <v>5</v>
      </c>
      <c r="MJ16" s="3">
        <v>6</v>
      </c>
      <c r="MK16" s="3">
        <v>5</v>
      </c>
      <c r="ML16" s="3">
        <v>4</v>
      </c>
      <c r="MM16" s="3">
        <v>7</v>
      </c>
      <c r="MN16" s="3">
        <v>7</v>
      </c>
      <c r="MO16" s="3">
        <v>7</v>
      </c>
      <c r="MP16" s="3">
        <v>7</v>
      </c>
      <c r="MQ16" s="5">
        <v>5.7777777777777777</v>
      </c>
      <c r="MR16" s="3">
        <v>3</v>
      </c>
      <c r="MS16" s="3">
        <v>3</v>
      </c>
      <c r="MT16" s="3">
        <v>4</v>
      </c>
      <c r="MU16" s="3">
        <v>4</v>
      </c>
      <c r="MV16" s="3">
        <v>2</v>
      </c>
      <c r="MW16" s="3">
        <v>2</v>
      </c>
      <c r="MX16" s="3">
        <v>5</v>
      </c>
      <c r="MY16" s="3">
        <v>5</v>
      </c>
      <c r="MZ16" s="3">
        <v>4</v>
      </c>
      <c r="NA16" s="3">
        <v>4</v>
      </c>
      <c r="NB16" s="3">
        <v>5</v>
      </c>
      <c r="NC16" s="3">
        <v>5</v>
      </c>
      <c r="ND16" s="5">
        <v>3</v>
      </c>
      <c r="NE16" s="5">
        <v>3</v>
      </c>
      <c r="NF16" s="5">
        <v>4.666666666666667</v>
      </c>
      <c r="NG16" s="5">
        <v>4.666666666666667</v>
      </c>
      <c r="NH16" s="3">
        <v>5</v>
      </c>
      <c r="NI16" s="3">
        <v>5</v>
      </c>
      <c r="NJ16" s="3">
        <v>5</v>
      </c>
      <c r="NK16" s="3">
        <v>5</v>
      </c>
      <c r="NL16" s="3">
        <v>5</v>
      </c>
      <c r="NM16" s="3">
        <v>5</v>
      </c>
      <c r="NN16" s="3">
        <v>4</v>
      </c>
      <c r="NO16" s="3">
        <v>4</v>
      </c>
      <c r="NP16" s="3">
        <v>3</v>
      </c>
      <c r="NQ16" s="3">
        <v>3</v>
      </c>
      <c r="NR16" s="3">
        <v>3</v>
      </c>
      <c r="NS16" s="3">
        <v>3</v>
      </c>
      <c r="NT16" s="3">
        <v>4</v>
      </c>
      <c r="NU16" s="3">
        <v>4</v>
      </c>
      <c r="NV16" s="5">
        <v>4.1428571428571432</v>
      </c>
      <c r="NW16" s="5">
        <v>4.1428571428571432</v>
      </c>
      <c r="NX16" s="4">
        <v>43203</v>
      </c>
      <c r="NY16" s="3">
        <v>4</v>
      </c>
      <c r="NZ16" s="3">
        <v>3</v>
      </c>
      <c r="OA16" s="3">
        <v>1</v>
      </c>
      <c r="OB16" s="3">
        <v>3</v>
      </c>
      <c r="OC16" s="3">
        <v>4</v>
      </c>
      <c r="OD16" s="3">
        <v>4</v>
      </c>
      <c r="OE16" s="3">
        <v>1</v>
      </c>
      <c r="OF16" s="3">
        <v>1</v>
      </c>
      <c r="OG16" s="3">
        <v>4</v>
      </c>
      <c r="OH16" s="3">
        <v>4</v>
      </c>
      <c r="OI16" s="3">
        <v>5</v>
      </c>
      <c r="OJ16" s="3">
        <v>1</v>
      </c>
      <c r="OK16" s="5">
        <v>3.8333333333333335</v>
      </c>
      <c r="OL16" s="5">
        <v>2</v>
      </c>
      <c r="OM16" s="3">
        <v>3</v>
      </c>
      <c r="ON16" s="3">
        <v>3</v>
      </c>
      <c r="OO16" s="3">
        <v>3</v>
      </c>
      <c r="OP16" s="3">
        <v>3</v>
      </c>
      <c r="OQ16" s="3">
        <v>2</v>
      </c>
      <c r="OR16" s="3">
        <v>2</v>
      </c>
      <c r="OS16" s="5">
        <v>2.6666666666666665</v>
      </c>
      <c r="OT16" s="3">
        <v>4</v>
      </c>
      <c r="OU16" s="3">
        <v>4</v>
      </c>
      <c r="OV16" s="3">
        <v>5</v>
      </c>
      <c r="OW16" s="3">
        <v>999</v>
      </c>
      <c r="OX16" s="3">
        <v>3</v>
      </c>
      <c r="OY16" s="3">
        <v>6</v>
      </c>
      <c r="OZ16" s="5">
        <v>4.4000000000000004</v>
      </c>
      <c r="VN16">
        <v>15</v>
      </c>
      <c r="VO16">
        <v>0</v>
      </c>
      <c r="VP16">
        <v>0</v>
      </c>
      <c r="VQ16">
        <v>0</v>
      </c>
      <c r="VR16">
        <v>144</v>
      </c>
      <c r="VS16">
        <v>3407</v>
      </c>
      <c r="VT16">
        <v>23.7</v>
      </c>
      <c r="VU16">
        <v>283.89999999999998</v>
      </c>
      <c r="VV16">
        <v>143</v>
      </c>
      <c r="VW16">
        <v>353268.3</v>
      </c>
      <c r="VX16">
        <v>2470.4</v>
      </c>
      <c r="VY16">
        <v>339556.5</v>
      </c>
      <c r="VZ16">
        <v>0.3</v>
      </c>
      <c r="WA16">
        <v>29439</v>
      </c>
      <c r="WB16" s="36">
        <v>6535.75</v>
      </c>
      <c r="WC16" s="36">
        <v>1839.75</v>
      </c>
      <c r="WD16" s="36">
        <v>220.25</v>
      </c>
      <c r="WE16" s="36">
        <v>61.25</v>
      </c>
      <c r="WF16" s="36">
        <v>75.5</v>
      </c>
      <c r="WG16" s="36">
        <v>21.25</v>
      </c>
      <c r="WH16" s="36">
        <v>2.54</v>
      </c>
      <c r="WI16" s="36">
        <v>0.71</v>
      </c>
      <c r="WJ16" s="36">
        <v>281.5</v>
      </c>
      <c r="WK16" s="36">
        <v>3.25</v>
      </c>
      <c r="WL16" s="36">
        <v>28.15</v>
      </c>
      <c r="WM16" s="37">
        <v>7558.25</v>
      </c>
      <c r="WN16" s="37">
        <v>2251.25</v>
      </c>
      <c r="WO16" s="37">
        <v>268.25</v>
      </c>
      <c r="WP16" s="37">
        <v>78.25</v>
      </c>
      <c r="WQ16" s="37">
        <v>74.42</v>
      </c>
      <c r="WR16" s="37">
        <v>22.17</v>
      </c>
      <c r="WS16" s="37">
        <v>2.64</v>
      </c>
      <c r="WT16" s="37">
        <v>0.77</v>
      </c>
      <c r="WU16" s="37">
        <v>346.5</v>
      </c>
      <c r="WV16" s="37">
        <v>3.41</v>
      </c>
      <c r="WW16" s="37">
        <v>28.875</v>
      </c>
      <c r="WX16" s="38">
        <v>6052</v>
      </c>
      <c r="WY16" s="38">
        <v>1748.75</v>
      </c>
      <c r="WZ16" s="38">
        <v>214.5</v>
      </c>
      <c r="XA16" s="38">
        <v>60.75</v>
      </c>
      <c r="XB16" s="38">
        <v>74.94</v>
      </c>
      <c r="XC16" s="38">
        <v>21.65</v>
      </c>
      <c r="XD16" s="38">
        <v>2.66</v>
      </c>
      <c r="XE16" s="38">
        <v>0.75</v>
      </c>
      <c r="XF16" s="38">
        <v>275.25</v>
      </c>
      <c r="XG16" s="38">
        <v>3.41</v>
      </c>
      <c r="XH16" s="38">
        <v>30.582999999999998</v>
      </c>
      <c r="XI16" s="39">
        <v>7074.5</v>
      </c>
      <c r="XJ16" s="39">
        <v>2160.25</v>
      </c>
      <c r="XK16" s="39">
        <v>262.5</v>
      </c>
      <c r="XL16" s="39">
        <v>77.75</v>
      </c>
      <c r="XM16" s="39">
        <v>73.89</v>
      </c>
      <c r="XN16" s="39">
        <v>22.56</v>
      </c>
      <c r="XO16" s="39">
        <v>2.74</v>
      </c>
      <c r="XP16" s="39">
        <v>0.81</v>
      </c>
      <c r="XQ16" s="39">
        <v>340.25</v>
      </c>
      <c r="XR16" s="39">
        <v>3.55</v>
      </c>
      <c r="XS16" s="39">
        <v>30.931999999999999</v>
      </c>
      <c r="XT16" t="s">
        <v>1108</v>
      </c>
      <c r="XU16">
        <v>12</v>
      </c>
      <c r="XV16">
        <v>250</v>
      </c>
      <c r="XW16" s="37">
        <v>10</v>
      </c>
      <c r="XX16" s="37">
        <v>2</v>
      </c>
      <c r="XY16" s="37">
        <v>1</v>
      </c>
      <c r="XZ16" s="39">
        <v>9</v>
      </c>
      <c r="YA16" s="39">
        <v>2</v>
      </c>
      <c r="YB16" s="39">
        <v>1</v>
      </c>
    </row>
    <row r="17" spans="1:652" x14ac:dyDescent="0.2">
      <c r="A17" s="11">
        <v>17</v>
      </c>
      <c r="B17" s="19" t="s">
        <v>807</v>
      </c>
      <c r="C17" s="3">
        <v>1</v>
      </c>
      <c r="D17" s="3" t="str">
        <f t="shared" si="0"/>
        <v>1</v>
      </c>
      <c r="E17" s="4">
        <v>39297</v>
      </c>
      <c r="F17" s="4">
        <v>43199</v>
      </c>
      <c r="G17" s="5">
        <v>10.683093771389458</v>
      </c>
      <c r="H17" s="21">
        <v>2</v>
      </c>
      <c r="I17" s="3">
        <v>5</v>
      </c>
      <c r="J17" s="3">
        <v>6</v>
      </c>
      <c r="K17" s="3">
        <v>1</v>
      </c>
      <c r="L17" s="3">
        <v>2</v>
      </c>
      <c r="M17" s="3">
        <v>250</v>
      </c>
      <c r="N17" s="6">
        <v>104</v>
      </c>
      <c r="O17" s="6">
        <v>133</v>
      </c>
      <c r="P17" s="5">
        <v>3.4120734908136483</v>
      </c>
      <c r="Q17" s="5">
        <v>68.796000000000006</v>
      </c>
      <c r="R17" s="5">
        <v>31.2</v>
      </c>
      <c r="S17" s="5">
        <v>17.600000000000001</v>
      </c>
      <c r="T17" s="5">
        <v>3</v>
      </c>
      <c r="U17" s="5">
        <v>19.3</v>
      </c>
      <c r="V17" s="5">
        <v>3</v>
      </c>
      <c r="W17" s="5">
        <v>14.1</v>
      </c>
      <c r="X17" s="5">
        <v>15.3</v>
      </c>
      <c r="Y17" s="5">
        <v>14.6</v>
      </c>
      <c r="Z17" s="5">
        <v>12.6</v>
      </c>
      <c r="AA17" s="5">
        <v>9.8000000000000007</v>
      </c>
      <c r="AB17" s="5">
        <v>12</v>
      </c>
      <c r="AC17" s="5">
        <f t="shared" si="1"/>
        <v>15.3</v>
      </c>
      <c r="AD17" s="5">
        <f t="shared" si="2"/>
        <v>12.6</v>
      </c>
      <c r="AE17" s="5">
        <f t="shared" si="3"/>
        <v>27.9</v>
      </c>
      <c r="AF17" s="5">
        <f t="shared" si="4"/>
        <v>13.95</v>
      </c>
      <c r="AG17" s="5">
        <f t="shared" si="5"/>
        <v>30.75975</v>
      </c>
      <c r="AH17" s="5">
        <f t="shared" si="6"/>
        <v>61.519500000000001</v>
      </c>
      <c r="AI17" s="5">
        <v>1</v>
      </c>
      <c r="AJ17" s="3">
        <v>17</v>
      </c>
      <c r="AK17" s="5">
        <v>39.6</v>
      </c>
      <c r="AL17" s="5">
        <v>2</v>
      </c>
      <c r="AM17" s="5">
        <v>2</v>
      </c>
      <c r="AN17" s="5"/>
      <c r="AO17" s="5"/>
      <c r="AP17" s="5"/>
      <c r="AQ17" s="5"/>
      <c r="AR17" s="5"/>
      <c r="AS17" s="5" t="e">
        <f t="shared" si="7"/>
        <v>#DIV/0!</v>
      </c>
      <c r="AT17" s="5">
        <v>11.8</v>
      </c>
      <c r="AU17" s="5">
        <v>11.7</v>
      </c>
      <c r="AV17" s="5">
        <v>1.57</v>
      </c>
      <c r="AW17" s="5">
        <v>94</v>
      </c>
      <c r="AX17" s="3">
        <v>27</v>
      </c>
      <c r="AY17" s="3">
        <v>29</v>
      </c>
      <c r="AZ17" s="3"/>
      <c r="BA17" s="5">
        <v>-0.46</v>
      </c>
      <c r="BB17" s="5"/>
      <c r="BC17" s="5">
        <v>32</v>
      </c>
      <c r="BD17" s="5"/>
      <c r="BE17" s="3">
        <v>20</v>
      </c>
      <c r="BF17" s="3">
        <v>21</v>
      </c>
      <c r="BG17" s="5">
        <v>-0.04</v>
      </c>
      <c r="BH17" s="5">
        <v>48</v>
      </c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3">
        <v>29</v>
      </c>
      <c r="CA17" s="3">
        <v>30</v>
      </c>
      <c r="CB17" s="3">
        <v>29</v>
      </c>
      <c r="CC17" s="5">
        <v>12.96416</v>
      </c>
      <c r="CD17" s="5">
        <v>13.411199999999999</v>
      </c>
      <c r="CE17" s="5">
        <v>12.96416</v>
      </c>
      <c r="CF17" s="5">
        <v>1.21</v>
      </c>
      <c r="CG17" s="5">
        <v>89</v>
      </c>
      <c r="CH17" s="3">
        <v>14</v>
      </c>
      <c r="CI17" s="3">
        <v>30</v>
      </c>
      <c r="CJ17" s="3">
        <v>28</v>
      </c>
      <c r="CK17" s="5">
        <v>6.2585600000000001</v>
      </c>
      <c r="CL17" s="5">
        <v>13.411199999999999</v>
      </c>
      <c r="CM17" s="5">
        <v>12.51712</v>
      </c>
      <c r="CN17" s="5">
        <v>0.54</v>
      </c>
      <c r="CO17" s="5">
        <v>71</v>
      </c>
      <c r="CP17" s="6">
        <v>136</v>
      </c>
      <c r="CQ17" s="6">
        <v>133</v>
      </c>
      <c r="CR17" s="6">
        <v>136</v>
      </c>
      <c r="CS17" s="5">
        <v>0.36</v>
      </c>
      <c r="CT17" s="5">
        <v>64</v>
      </c>
      <c r="CU17" s="3">
        <v>4</v>
      </c>
      <c r="CV17" s="3">
        <v>4</v>
      </c>
      <c r="CW17" s="3">
        <v>4</v>
      </c>
      <c r="CX17" s="3">
        <v>4</v>
      </c>
      <c r="CY17" s="3">
        <v>5</v>
      </c>
      <c r="CZ17" s="3">
        <v>5</v>
      </c>
      <c r="DA17" s="3">
        <v>3</v>
      </c>
      <c r="DB17" s="3">
        <v>3</v>
      </c>
      <c r="DC17" s="3">
        <v>3</v>
      </c>
      <c r="DD17" s="3">
        <v>3</v>
      </c>
      <c r="DE17" s="3">
        <v>3</v>
      </c>
      <c r="DF17" s="3">
        <v>3</v>
      </c>
      <c r="DG17" s="3">
        <v>4</v>
      </c>
      <c r="DH17" s="3">
        <v>4</v>
      </c>
      <c r="DI17" s="3"/>
      <c r="DJ17" s="3"/>
      <c r="DK17" s="3"/>
      <c r="DL17" s="3"/>
      <c r="DM17" s="3"/>
      <c r="DN17" s="3"/>
      <c r="DO17" s="3"/>
      <c r="DP17" s="3"/>
      <c r="DQ17" s="3">
        <v>1</v>
      </c>
      <c r="DR17" s="3">
        <v>1</v>
      </c>
      <c r="DS17" s="3">
        <v>1</v>
      </c>
      <c r="DT17" s="3">
        <v>1</v>
      </c>
      <c r="DU17" s="3">
        <v>1</v>
      </c>
      <c r="DV17" s="5">
        <v>40</v>
      </c>
      <c r="DW17" s="5">
        <v>-0.5</v>
      </c>
      <c r="DX17" s="5">
        <v>79</v>
      </c>
      <c r="DY17" s="5">
        <v>1.9300000000000002</v>
      </c>
      <c r="DZ17" s="5">
        <v>80</v>
      </c>
      <c r="EA17" s="5">
        <v>1.75</v>
      </c>
      <c r="EB17" s="5">
        <v>66.333333333333329</v>
      </c>
      <c r="EC17" s="5">
        <v>3.18</v>
      </c>
      <c r="ED17" s="5">
        <v>2</v>
      </c>
      <c r="EE17" s="3">
        <v>6</v>
      </c>
      <c r="EF17" s="3">
        <v>2</v>
      </c>
      <c r="EG17" s="3">
        <v>1</v>
      </c>
      <c r="EH17" s="3">
        <v>1</v>
      </c>
      <c r="EI17" s="3">
        <v>5</v>
      </c>
      <c r="EJ17" s="3">
        <v>6</v>
      </c>
      <c r="EK17" s="3">
        <v>4</v>
      </c>
      <c r="EL17" s="3">
        <v>1</v>
      </c>
      <c r="EM17" s="3">
        <v>5</v>
      </c>
      <c r="EN17" s="3">
        <v>4</v>
      </c>
      <c r="EO17" s="3">
        <v>5</v>
      </c>
      <c r="EP17" s="3">
        <v>2</v>
      </c>
      <c r="EQ17" s="3">
        <v>3</v>
      </c>
      <c r="ER17" s="3">
        <v>2</v>
      </c>
      <c r="ES17" s="3">
        <v>1</v>
      </c>
      <c r="ET17" s="3">
        <v>1</v>
      </c>
      <c r="EU17" s="3">
        <v>5</v>
      </c>
      <c r="EV17" s="3">
        <v>4</v>
      </c>
      <c r="EW17" s="3">
        <v>1</v>
      </c>
      <c r="EX17" s="5">
        <v>1</v>
      </c>
      <c r="EY17" s="1" t="s">
        <v>407</v>
      </c>
      <c r="EZ17" s="3">
        <v>2</v>
      </c>
      <c r="FA17" s="6">
        <v>999</v>
      </c>
      <c r="FB17" s="1" t="s">
        <v>349</v>
      </c>
      <c r="FC17" s="6">
        <v>999</v>
      </c>
      <c r="FD17" s="5">
        <v>999</v>
      </c>
      <c r="FE17" s="1" t="s">
        <v>349</v>
      </c>
      <c r="FF17" s="3">
        <v>999</v>
      </c>
      <c r="FG17" s="5">
        <v>999</v>
      </c>
      <c r="FH17" s="3">
        <v>5</v>
      </c>
      <c r="FI17" s="3">
        <v>5</v>
      </c>
      <c r="FJ17" s="3">
        <v>3</v>
      </c>
      <c r="FK17" s="3">
        <v>1</v>
      </c>
      <c r="FL17" s="3">
        <v>5</v>
      </c>
      <c r="FM17" s="3">
        <v>5</v>
      </c>
      <c r="FN17" s="3">
        <v>2</v>
      </c>
      <c r="FO17" s="3">
        <v>2</v>
      </c>
      <c r="FP17" s="3">
        <v>5</v>
      </c>
      <c r="FQ17" s="3">
        <v>5</v>
      </c>
      <c r="FR17" s="3">
        <v>4</v>
      </c>
      <c r="FS17" s="3">
        <v>1</v>
      </c>
      <c r="FT17" s="3">
        <v>5</v>
      </c>
      <c r="FU17" s="3">
        <v>2.1666666666666665</v>
      </c>
      <c r="FV17" s="3">
        <v>999</v>
      </c>
      <c r="FW17" s="3">
        <v>1</v>
      </c>
      <c r="FX17" s="7" t="e">
        <v>#NULL!</v>
      </c>
      <c r="FY17" s="3">
        <v>7</v>
      </c>
      <c r="FZ17" s="3">
        <v>7</v>
      </c>
      <c r="GA17" s="3">
        <v>7</v>
      </c>
      <c r="GB17" s="3">
        <v>6</v>
      </c>
      <c r="GC17" s="3">
        <v>7</v>
      </c>
      <c r="GD17" s="5">
        <v>6.8</v>
      </c>
      <c r="GE17" s="3">
        <v>5</v>
      </c>
      <c r="GF17" s="3">
        <v>4</v>
      </c>
      <c r="GG17" s="3">
        <v>5</v>
      </c>
      <c r="GH17" s="3">
        <v>1</v>
      </c>
      <c r="GI17" s="3">
        <v>5</v>
      </c>
      <c r="GJ17" s="3">
        <v>1</v>
      </c>
      <c r="GK17" s="3">
        <v>2</v>
      </c>
      <c r="GL17" s="3">
        <v>1</v>
      </c>
      <c r="GM17" s="3">
        <v>4</v>
      </c>
      <c r="GN17" s="3">
        <v>999</v>
      </c>
      <c r="GO17" s="3">
        <v>2</v>
      </c>
      <c r="GP17" s="3">
        <v>1</v>
      </c>
      <c r="GQ17" s="3">
        <v>1</v>
      </c>
      <c r="GR17" s="3">
        <v>5</v>
      </c>
      <c r="GS17" s="3">
        <v>2</v>
      </c>
      <c r="GT17" s="3">
        <v>1</v>
      </c>
      <c r="GU17" s="3">
        <v>2</v>
      </c>
      <c r="GV17" s="3">
        <v>2</v>
      </c>
      <c r="GW17" s="3">
        <v>5</v>
      </c>
      <c r="GX17" s="3">
        <v>1</v>
      </c>
      <c r="GY17" s="5">
        <v>3.6666666666666665</v>
      </c>
      <c r="GZ17" s="5">
        <v>1.7</v>
      </c>
      <c r="HA17" s="3">
        <v>6</v>
      </c>
      <c r="HB17" s="3">
        <v>7</v>
      </c>
      <c r="HC17" s="3">
        <v>6</v>
      </c>
      <c r="HD17" s="3">
        <v>7</v>
      </c>
      <c r="HE17" s="3">
        <v>7</v>
      </c>
      <c r="HF17" s="3">
        <v>7</v>
      </c>
      <c r="HG17" s="3">
        <v>7</v>
      </c>
      <c r="HH17" s="3">
        <v>7</v>
      </c>
      <c r="HI17" s="5">
        <v>6.75</v>
      </c>
      <c r="HJ17" s="3">
        <v>3</v>
      </c>
      <c r="HK17" s="3">
        <v>3</v>
      </c>
      <c r="HL17" s="3">
        <v>3</v>
      </c>
      <c r="HM17" s="3">
        <v>2</v>
      </c>
      <c r="HN17" s="3">
        <v>2</v>
      </c>
      <c r="HO17" s="3">
        <v>2</v>
      </c>
      <c r="HP17" s="5">
        <v>2</v>
      </c>
      <c r="HQ17" s="5">
        <v>3</v>
      </c>
      <c r="HR17" s="5">
        <v>3</v>
      </c>
      <c r="HS17" s="5">
        <v>2.6666666666666665</v>
      </c>
      <c r="HT17" s="3">
        <v>5</v>
      </c>
      <c r="HU17" s="3">
        <v>4</v>
      </c>
      <c r="HV17" s="3">
        <v>5</v>
      </c>
      <c r="HW17" s="3">
        <v>6</v>
      </c>
      <c r="HX17" s="3">
        <v>4</v>
      </c>
      <c r="HY17" s="3">
        <v>6</v>
      </c>
      <c r="HZ17" s="5">
        <v>5</v>
      </c>
      <c r="IA17" s="3">
        <v>7</v>
      </c>
      <c r="IB17" s="3">
        <v>1</v>
      </c>
      <c r="IC17" s="3">
        <v>1</v>
      </c>
      <c r="ID17" s="3">
        <v>7</v>
      </c>
      <c r="IE17" s="3">
        <v>2</v>
      </c>
      <c r="IF17" s="3">
        <v>7</v>
      </c>
      <c r="IG17" s="3">
        <v>1</v>
      </c>
      <c r="IH17" s="3">
        <v>7</v>
      </c>
      <c r="II17" s="3">
        <v>7</v>
      </c>
      <c r="IJ17" s="3">
        <v>1</v>
      </c>
      <c r="IK17" s="3">
        <v>7</v>
      </c>
      <c r="IL17" s="3">
        <v>1</v>
      </c>
      <c r="IM17" s="5">
        <v>7</v>
      </c>
      <c r="IN17" s="5">
        <v>4.25</v>
      </c>
      <c r="IO17" s="5">
        <v>1</v>
      </c>
      <c r="IP17" s="3">
        <v>5</v>
      </c>
      <c r="IQ17" s="3">
        <v>3</v>
      </c>
      <c r="IR17" s="3">
        <v>5</v>
      </c>
      <c r="IS17" s="3">
        <v>3</v>
      </c>
      <c r="IT17" s="3">
        <v>5</v>
      </c>
      <c r="IU17" s="3">
        <v>2</v>
      </c>
      <c r="IV17" s="3">
        <v>5</v>
      </c>
      <c r="IW17" s="3">
        <v>1</v>
      </c>
      <c r="IX17" s="3">
        <v>5</v>
      </c>
      <c r="IY17" s="3">
        <v>4</v>
      </c>
      <c r="IZ17" s="3">
        <v>4</v>
      </c>
      <c r="JA17" s="3">
        <v>4</v>
      </c>
      <c r="JB17" s="3">
        <v>5</v>
      </c>
      <c r="JC17" s="3">
        <v>1</v>
      </c>
      <c r="JD17" s="3">
        <v>5</v>
      </c>
      <c r="JE17" s="3">
        <v>3</v>
      </c>
      <c r="JF17" s="3">
        <v>5</v>
      </c>
      <c r="JG17" s="3">
        <v>3</v>
      </c>
      <c r="JH17" s="3">
        <v>5</v>
      </c>
      <c r="JI17" s="3">
        <v>1</v>
      </c>
      <c r="JJ17" s="3">
        <v>5</v>
      </c>
      <c r="JK17" s="3">
        <v>5</v>
      </c>
      <c r="JL17" s="3">
        <v>5</v>
      </c>
      <c r="JM17" s="3">
        <v>2</v>
      </c>
      <c r="JN17" s="5">
        <v>4.25</v>
      </c>
      <c r="JO17" s="5">
        <v>4.25</v>
      </c>
      <c r="JP17" s="5">
        <v>3.75</v>
      </c>
      <c r="JQ17" s="5">
        <v>4.5</v>
      </c>
      <c r="JR17" s="5">
        <v>3.5</v>
      </c>
      <c r="JS17" s="5">
        <v>2.5</v>
      </c>
      <c r="JT17" s="3">
        <v>3</v>
      </c>
      <c r="JU17" s="3">
        <v>2</v>
      </c>
      <c r="JV17" s="3">
        <v>5</v>
      </c>
      <c r="JW17" s="3">
        <v>5</v>
      </c>
      <c r="JX17" s="3">
        <v>5</v>
      </c>
      <c r="JY17" s="3">
        <v>4</v>
      </c>
      <c r="JZ17" s="3">
        <v>1</v>
      </c>
      <c r="KA17" s="3">
        <v>1</v>
      </c>
      <c r="KB17" s="3">
        <v>4</v>
      </c>
      <c r="KC17" s="3">
        <v>4</v>
      </c>
      <c r="KD17" s="3">
        <v>5</v>
      </c>
      <c r="KE17" s="3">
        <v>5</v>
      </c>
      <c r="KF17" s="3">
        <v>3</v>
      </c>
      <c r="KG17" s="3">
        <v>999</v>
      </c>
      <c r="KH17" s="3">
        <v>1</v>
      </c>
      <c r="KI17" s="3">
        <v>1</v>
      </c>
      <c r="KJ17" s="3">
        <v>3</v>
      </c>
      <c r="KK17" s="3">
        <v>3</v>
      </c>
      <c r="KL17" s="3">
        <v>4</v>
      </c>
      <c r="KM17" s="3">
        <v>4</v>
      </c>
      <c r="KN17" s="3">
        <v>1</v>
      </c>
      <c r="KO17" s="3">
        <v>1</v>
      </c>
      <c r="KP17" s="3">
        <v>1</v>
      </c>
      <c r="KQ17" s="3">
        <v>1</v>
      </c>
      <c r="KR17" s="3">
        <v>4</v>
      </c>
      <c r="KS17" s="3">
        <v>4</v>
      </c>
      <c r="KT17" s="3">
        <v>1</v>
      </c>
      <c r="KU17" s="3">
        <v>1</v>
      </c>
      <c r="KV17" s="3">
        <v>1</v>
      </c>
      <c r="KW17" s="3">
        <v>1</v>
      </c>
      <c r="KX17" s="3">
        <v>3</v>
      </c>
      <c r="KY17" s="3">
        <v>3</v>
      </c>
      <c r="KZ17" s="5">
        <v>1.8888888888888888</v>
      </c>
      <c r="LA17" s="5">
        <v>1.75</v>
      </c>
      <c r="LB17" s="5">
        <v>4</v>
      </c>
      <c r="LC17" s="5">
        <v>3.7142857142857144</v>
      </c>
      <c r="LD17" s="3">
        <v>5</v>
      </c>
      <c r="LE17" s="3">
        <v>5</v>
      </c>
      <c r="LF17" s="5">
        <v>4</v>
      </c>
      <c r="LG17" s="3">
        <v>4</v>
      </c>
      <c r="LH17" s="3">
        <v>5</v>
      </c>
      <c r="LI17" s="3">
        <v>5</v>
      </c>
      <c r="LJ17" s="3">
        <v>5</v>
      </c>
      <c r="LK17" s="3">
        <v>4</v>
      </c>
      <c r="LL17" s="3">
        <v>5</v>
      </c>
      <c r="LM17" s="3">
        <v>5</v>
      </c>
      <c r="LN17" s="3">
        <v>5</v>
      </c>
      <c r="LO17" s="3">
        <v>5</v>
      </c>
      <c r="LP17" s="3">
        <v>5</v>
      </c>
      <c r="LQ17" s="3">
        <v>5</v>
      </c>
      <c r="LR17" s="3">
        <v>999</v>
      </c>
      <c r="LS17" s="3">
        <v>999</v>
      </c>
      <c r="LT17" s="5">
        <v>4.8571428571428568</v>
      </c>
      <c r="LU17" s="5">
        <v>4.7142857142857144</v>
      </c>
      <c r="LV17" s="3">
        <v>3</v>
      </c>
      <c r="LW17" s="3">
        <v>2</v>
      </c>
      <c r="LX17" s="3">
        <v>2</v>
      </c>
      <c r="LY17" s="3">
        <v>0</v>
      </c>
      <c r="LZ17" s="3">
        <v>3</v>
      </c>
      <c r="MA17" s="3">
        <v>0</v>
      </c>
      <c r="MB17" s="3">
        <v>3</v>
      </c>
      <c r="MC17" s="3">
        <v>3</v>
      </c>
      <c r="MD17" s="3">
        <v>2</v>
      </c>
      <c r="ME17" s="3">
        <v>3</v>
      </c>
      <c r="MF17" s="5">
        <f t="shared" si="47"/>
        <v>21</v>
      </c>
      <c r="MG17" s="5">
        <f t="shared" si="48"/>
        <v>2.1</v>
      </c>
      <c r="MH17" s="3">
        <v>1</v>
      </c>
      <c r="MI17" s="3">
        <v>5</v>
      </c>
      <c r="MJ17" s="3">
        <v>7</v>
      </c>
      <c r="MK17" s="3">
        <v>6</v>
      </c>
      <c r="ML17" s="3">
        <v>6</v>
      </c>
      <c r="MM17" s="3">
        <v>6</v>
      </c>
      <c r="MN17" s="3">
        <v>7</v>
      </c>
      <c r="MO17" s="3">
        <v>7</v>
      </c>
      <c r="MP17" s="3">
        <v>7</v>
      </c>
      <c r="MQ17" s="5">
        <v>5.7777777777777777</v>
      </c>
      <c r="MR17" s="3">
        <v>1</v>
      </c>
      <c r="MS17" s="3">
        <v>1</v>
      </c>
      <c r="MT17" s="3">
        <v>1</v>
      </c>
      <c r="MU17" s="3">
        <v>1</v>
      </c>
      <c r="MV17" s="3">
        <v>1</v>
      </c>
      <c r="MW17" s="3">
        <v>1</v>
      </c>
      <c r="MX17" s="3">
        <v>1</v>
      </c>
      <c r="MY17" s="3">
        <v>1</v>
      </c>
      <c r="MZ17" s="3">
        <v>1</v>
      </c>
      <c r="NA17" s="3">
        <v>1</v>
      </c>
      <c r="NB17" s="3">
        <v>1</v>
      </c>
      <c r="NC17" s="3">
        <v>1</v>
      </c>
      <c r="ND17" s="5">
        <v>1</v>
      </c>
      <c r="NE17" s="5">
        <v>1</v>
      </c>
      <c r="NF17" s="5">
        <v>1</v>
      </c>
      <c r="NG17" s="5">
        <v>1</v>
      </c>
      <c r="NH17" s="3">
        <v>5</v>
      </c>
      <c r="NI17" s="3">
        <v>5</v>
      </c>
      <c r="NJ17" s="3">
        <v>4</v>
      </c>
      <c r="NK17" s="3">
        <v>5</v>
      </c>
      <c r="NL17" s="3">
        <v>4</v>
      </c>
      <c r="NM17" s="3">
        <v>5</v>
      </c>
      <c r="NN17" s="3">
        <v>1</v>
      </c>
      <c r="NO17" s="3">
        <v>1</v>
      </c>
      <c r="NP17" s="3">
        <v>1</v>
      </c>
      <c r="NQ17" s="3">
        <v>1</v>
      </c>
      <c r="NR17" s="3">
        <v>5</v>
      </c>
      <c r="NS17" s="3">
        <v>5</v>
      </c>
      <c r="NT17" s="3">
        <v>1</v>
      </c>
      <c r="NU17" s="3">
        <v>1</v>
      </c>
      <c r="NV17" s="5">
        <v>3</v>
      </c>
      <c r="NW17" s="5">
        <v>3.2857142857142856</v>
      </c>
      <c r="NX17" s="4">
        <v>43203</v>
      </c>
      <c r="NY17" s="3">
        <v>5</v>
      </c>
      <c r="NZ17" s="3">
        <v>5</v>
      </c>
      <c r="OA17" s="3">
        <v>2</v>
      </c>
      <c r="OB17" s="3">
        <v>1</v>
      </c>
      <c r="OC17" s="3">
        <v>5</v>
      </c>
      <c r="OD17" s="3">
        <v>4</v>
      </c>
      <c r="OE17" s="3">
        <v>2</v>
      </c>
      <c r="OF17" s="3">
        <v>1</v>
      </c>
      <c r="OG17" s="3">
        <v>5</v>
      </c>
      <c r="OH17" s="3">
        <v>5</v>
      </c>
      <c r="OI17" s="3">
        <v>4</v>
      </c>
      <c r="OJ17" s="3">
        <v>1</v>
      </c>
      <c r="OK17" s="5">
        <v>4.833333333333333</v>
      </c>
      <c r="OL17" s="5">
        <v>1.8333333333333333</v>
      </c>
      <c r="OM17" s="3">
        <v>999</v>
      </c>
      <c r="ON17" s="3">
        <v>2</v>
      </c>
      <c r="OO17" s="3">
        <v>2</v>
      </c>
      <c r="OP17" s="3">
        <v>3</v>
      </c>
      <c r="OQ17" s="3">
        <v>1</v>
      </c>
      <c r="OR17" s="3">
        <v>1</v>
      </c>
      <c r="OS17" s="5">
        <v>1.8</v>
      </c>
      <c r="OT17" s="3">
        <v>6</v>
      </c>
      <c r="OU17" s="3">
        <v>6</v>
      </c>
      <c r="OV17" s="3">
        <v>4</v>
      </c>
      <c r="OW17" s="3">
        <v>6</v>
      </c>
      <c r="OX17" s="3">
        <v>5</v>
      </c>
      <c r="OY17" s="3">
        <v>6</v>
      </c>
      <c r="OZ17" s="5">
        <v>5.5</v>
      </c>
      <c r="VN17">
        <v>15</v>
      </c>
      <c r="VO17">
        <v>0</v>
      </c>
      <c r="VP17">
        <v>0</v>
      </c>
      <c r="VQ17">
        <v>0</v>
      </c>
      <c r="VR17">
        <v>3</v>
      </c>
      <c r="VS17">
        <v>140.5</v>
      </c>
      <c r="VT17">
        <v>46.8</v>
      </c>
      <c r="VU17">
        <v>70.3</v>
      </c>
      <c r="VV17">
        <v>2</v>
      </c>
      <c r="VW17">
        <v>1.5</v>
      </c>
      <c r="VX17">
        <v>0.8</v>
      </c>
      <c r="VY17">
        <v>1</v>
      </c>
      <c r="VZ17">
        <v>0.5</v>
      </c>
      <c r="WA17">
        <v>0.8</v>
      </c>
      <c r="WB17" s="36">
        <v>661</v>
      </c>
      <c r="WC17" s="36">
        <v>530</v>
      </c>
      <c r="WD17" s="36">
        <v>9.75</v>
      </c>
      <c r="WE17" s="36">
        <v>2.25</v>
      </c>
      <c r="WF17" s="36">
        <v>54.95</v>
      </c>
      <c r="WG17" s="36">
        <v>44.06</v>
      </c>
      <c r="WH17" s="36">
        <v>0.81</v>
      </c>
      <c r="WI17" s="36">
        <v>0.19</v>
      </c>
      <c r="WJ17" s="36">
        <v>12</v>
      </c>
      <c r="WK17" s="36">
        <v>1</v>
      </c>
      <c r="WL17" s="36">
        <v>6</v>
      </c>
      <c r="WM17" s="37">
        <v>661</v>
      </c>
      <c r="WN17" s="37">
        <v>530</v>
      </c>
      <c r="WO17" s="37">
        <v>9.75</v>
      </c>
      <c r="WP17" s="37">
        <v>2.25</v>
      </c>
      <c r="WQ17" s="37">
        <v>54.95</v>
      </c>
      <c r="WR17" s="37">
        <v>44.06</v>
      </c>
      <c r="WS17" s="37">
        <v>0.81</v>
      </c>
      <c r="WT17" s="37">
        <v>0.19</v>
      </c>
      <c r="WU17" s="37">
        <v>12</v>
      </c>
      <c r="WV17" s="37">
        <v>1</v>
      </c>
      <c r="WW17" s="37">
        <v>6</v>
      </c>
      <c r="WX17" s="38">
        <v>323</v>
      </c>
      <c r="WY17" s="38">
        <v>327.25</v>
      </c>
      <c r="WZ17" s="38">
        <v>8.25</v>
      </c>
      <c r="XA17" s="38">
        <v>1.5</v>
      </c>
      <c r="XB17" s="38">
        <v>48.94</v>
      </c>
      <c r="XC17" s="38">
        <v>49.58</v>
      </c>
      <c r="XD17" s="38">
        <v>1.25</v>
      </c>
      <c r="XE17" s="38">
        <v>0.23</v>
      </c>
      <c r="XF17" s="38">
        <v>9.75</v>
      </c>
      <c r="XG17" s="38">
        <v>1.48</v>
      </c>
      <c r="XH17" s="38">
        <v>9.75</v>
      </c>
      <c r="XI17" s="39">
        <v>323</v>
      </c>
      <c r="XJ17" s="39">
        <v>327.25</v>
      </c>
      <c r="XK17" s="39">
        <v>8.25</v>
      </c>
      <c r="XL17" s="39">
        <v>1.5</v>
      </c>
      <c r="XM17" s="39">
        <v>48.94</v>
      </c>
      <c r="XN17" s="39">
        <v>49.58</v>
      </c>
      <c r="XO17" s="39">
        <v>1.25</v>
      </c>
      <c r="XP17" s="39">
        <v>0.23</v>
      </c>
      <c r="XQ17" s="39">
        <v>9.75</v>
      </c>
      <c r="XR17" s="39">
        <v>1.48</v>
      </c>
      <c r="XS17" s="39">
        <v>9.75</v>
      </c>
      <c r="XT17" t="s">
        <v>1109</v>
      </c>
      <c r="XU17">
        <v>2</v>
      </c>
      <c r="XV17">
        <v>9</v>
      </c>
      <c r="XW17" s="37">
        <v>2</v>
      </c>
      <c r="XX17" s="37">
        <v>0</v>
      </c>
      <c r="XY17" s="37">
        <v>3</v>
      </c>
      <c r="XZ17" s="39">
        <v>1</v>
      </c>
      <c r="YA17" s="39">
        <v>0</v>
      </c>
      <c r="YB17" s="39">
        <v>3</v>
      </c>
    </row>
    <row r="18" spans="1:652" x14ac:dyDescent="0.2">
      <c r="A18" s="11">
        <v>18</v>
      </c>
      <c r="B18" s="19" t="s">
        <v>682</v>
      </c>
      <c r="C18" s="3">
        <v>0</v>
      </c>
      <c r="D18" s="3" t="str">
        <f t="shared" si="0"/>
        <v>2</v>
      </c>
      <c r="E18" s="4">
        <v>39133</v>
      </c>
      <c r="F18" s="4">
        <v>43199</v>
      </c>
      <c r="G18" s="5">
        <v>11.132101300479125</v>
      </c>
      <c r="H18" s="21">
        <v>2</v>
      </c>
      <c r="I18" s="3">
        <v>5</v>
      </c>
      <c r="J18" s="3">
        <v>6</v>
      </c>
      <c r="K18" s="3">
        <v>1</v>
      </c>
      <c r="L18" s="3">
        <v>2</v>
      </c>
      <c r="M18" s="3">
        <v>250</v>
      </c>
      <c r="N18" s="6">
        <v>107</v>
      </c>
      <c r="O18" s="6">
        <v>146</v>
      </c>
      <c r="P18" s="5">
        <v>3.5104986876640418</v>
      </c>
      <c r="Q18" s="5">
        <v>88.641000000000005</v>
      </c>
      <c r="R18" s="5">
        <v>40.200000000000003</v>
      </c>
      <c r="S18" s="5">
        <v>18.899999999999999</v>
      </c>
      <c r="T18" s="5">
        <v>3</v>
      </c>
      <c r="U18" s="5">
        <v>16.5</v>
      </c>
      <c r="V18" s="5">
        <v>3</v>
      </c>
      <c r="W18" s="5">
        <v>15.5</v>
      </c>
      <c r="X18" s="5">
        <v>19.5</v>
      </c>
      <c r="Y18" s="5">
        <v>18.5</v>
      </c>
      <c r="Z18" s="5">
        <v>17.5</v>
      </c>
      <c r="AA18" s="5">
        <v>17</v>
      </c>
      <c r="AB18" s="5">
        <v>17.8</v>
      </c>
      <c r="AC18" s="5">
        <f t="shared" si="1"/>
        <v>19.5</v>
      </c>
      <c r="AD18" s="5">
        <f t="shared" si="2"/>
        <v>17.8</v>
      </c>
      <c r="AE18" s="5">
        <f t="shared" si="3"/>
        <v>37.299999999999997</v>
      </c>
      <c r="AF18" s="5">
        <f t="shared" si="4"/>
        <v>18.649999999999999</v>
      </c>
      <c r="AG18" s="5">
        <f t="shared" si="5"/>
        <v>41.123249999999999</v>
      </c>
      <c r="AH18" s="5">
        <f t="shared" si="6"/>
        <v>82.246499999999997</v>
      </c>
      <c r="AI18" s="5">
        <v>2</v>
      </c>
      <c r="AJ18" s="3">
        <v>14</v>
      </c>
      <c r="AK18" s="5">
        <v>38.1</v>
      </c>
      <c r="AL18" s="5">
        <v>2</v>
      </c>
      <c r="AM18" s="5">
        <v>2.3333333333333335</v>
      </c>
      <c r="AN18" s="5"/>
      <c r="AO18" s="5"/>
      <c r="AP18" s="5"/>
      <c r="AQ18" s="5"/>
      <c r="AR18" s="5"/>
      <c r="AS18" s="5" t="e">
        <f t="shared" si="7"/>
        <v>#DIV/0!</v>
      </c>
      <c r="AT18" s="5">
        <v>14.2</v>
      </c>
      <c r="AU18" s="5">
        <v>13.6</v>
      </c>
      <c r="AV18" s="5">
        <v>-1.04</v>
      </c>
      <c r="AW18" s="5">
        <v>15</v>
      </c>
      <c r="AX18" s="3">
        <v>31</v>
      </c>
      <c r="AY18" s="3">
        <v>30</v>
      </c>
      <c r="AZ18" s="3"/>
      <c r="BA18" s="5">
        <v>-0.34</v>
      </c>
      <c r="BB18" s="5"/>
      <c r="BC18" s="5">
        <v>37</v>
      </c>
      <c r="BD18" s="5"/>
      <c r="BE18" s="3">
        <v>19</v>
      </c>
      <c r="BF18" s="3">
        <v>21</v>
      </c>
      <c r="BG18" s="5">
        <v>-0.43</v>
      </c>
      <c r="BH18" s="5">
        <v>34</v>
      </c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3">
        <v>27</v>
      </c>
      <c r="CA18" s="3">
        <v>29</v>
      </c>
      <c r="CB18" s="3">
        <v>29</v>
      </c>
      <c r="CC18" s="5">
        <v>12.070079999999999</v>
      </c>
      <c r="CD18" s="5">
        <v>12.96416</v>
      </c>
      <c r="CE18" s="5">
        <v>12.96416</v>
      </c>
      <c r="CF18" s="5">
        <v>-0.5</v>
      </c>
      <c r="CG18" s="5">
        <v>31</v>
      </c>
      <c r="CH18" s="3">
        <v>30</v>
      </c>
      <c r="CI18" s="3">
        <v>24</v>
      </c>
      <c r="CJ18" s="3">
        <v>30</v>
      </c>
      <c r="CK18" s="5">
        <v>13.411199999999999</v>
      </c>
      <c r="CL18" s="5">
        <v>10.728960000000001</v>
      </c>
      <c r="CM18" s="5">
        <v>13.411199999999999</v>
      </c>
      <c r="CN18" s="5">
        <v>-0.94</v>
      </c>
      <c r="CO18" s="5">
        <v>17</v>
      </c>
      <c r="CP18" s="6">
        <v>118</v>
      </c>
      <c r="CQ18" s="6">
        <v>119</v>
      </c>
      <c r="CR18" s="6">
        <v>140</v>
      </c>
      <c r="CS18" s="5">
        <v>-0.19</v>
      </c>
      <c r="CT18" s="5">
        <v>43</v>
      </c>
      <c r="CU18" s="3">
        <v>3</v>
      </c>
      <c r="CV18" s="3">
        <v>3</v>
      </c>
      <c r="CW18" s="3">
        <v>3</v>
      </c>
      <c r="CX18" s="3">
        <v>3</v>
      </c>
      <c r="CY18" s="3">
        <v>4</v>
      </c>
      <c r="CZ18" s="3">
        <v>4</v>
      </c>
      <c r="DA18" s="3">
        <v>1</v>
      </c>
      <c r="DB18" s="3">
        <v>1</v>
      </c>
      <c r="DC18" s="3">
        <v>2</v>
      </c>
      <c r="DD18" s="3">
        <v>2</v>
      </c>
      <c r="DE18" s="3">
        <v>2</v>
      </c>
      <c r="DF18" s="3">
        <v>2</v>
      </c>
      <c r="DG18" s="3">
        <v>4</v>
      </c>
      <c r="DH18" s="3">
        <v>4</v>
      </c>
      <c r="DI18" s="3"/>
      <c r="DJ18" s="3"/>
      <c r="DK18" s="3"/>
      <c r="DL18" s="3"/>
      <c r="DM18" s="3"/>
      <c r="DN18" s="3"/>
      <c r="DO18" s="3"/>
      <c r="DP18" s="3"/>
      <c r="DQ18" s="3">
        <v>1</v>
      </c>
      <c r="DR18" s="3">
        <v>1</v>
      </c>
      <c r="DS18" s="3">
        <v>1</v>
      </c>
      <c r="DT18" s="3">
        <v>1</v>
      </c>
      <c r="DU18" s="3">
        <v>1</v>
      </c>
      <c r="DV18" s="5">
        <v>35.5</v>
      </c>
      <c r="DW18" s="5">
        <v>-0.77</v>
      </c>
      <c r="DX18" s="5">
        <v>29</v>
      </c>
      <c r="DY18" s="5">
        <v>-1.23</v>
      </c>
      <c r="DZ18" s="5">
        <v>24</v>
      </c>
      <c r="EA18" s="5">
        <v>-1.44</v>
      </c>
      <c r="EB18" s="5">
        <v>29.5</v>
      </c>
      <c r="EC18" s="5">
        <v>-3.44</v>
      </c>
      <c r="ED18" s="5">
        <v>2</v>
      </c>
      <c r="EE18" s="3">
        <v>6</v>
      </c>
      <c r="EF18" s="3">
        <v>3</v>
      </c>
      <c r="EG18" s="3">
        <v>6</v>
      </c>
      <c r="EH18" s="3">
        <v>1</v>
      </c>
      <c r="EI18" s="3">
        <v>6</v>
      </c>
      <c r="EJ18" s="3">
        <v>6</v>
      </c>
      <c r="EK18" s="3">
        <v>2</v>
      </c>
      <c r="EL18" s="3">
        <v>1</v>
      </c>
      <c r="EM18" s="3">
        <v>4</v>
      </c>
      <c r="EN18" s="3">
        <v>5</v>
      </c>
      <c r="EO18" s="3">
        <v>5</v>
      </c>
      <c r="EP18" s="3">
        <v>2</v>
      </c>
      <c r="EQ18" s="3">
        <v>3</v>
      </c>
      <c r="ER18" s="3">
        <v>2</v>
      </c>
      <c r="ES18" s="3">
        <v>4</v>
      </c>
      <c r="ET18" s="3">
        <v>1</v>
      </c>
      <c r="EU18" s="3">
        <v>1</v>
      </c>
      <c r="EV18" s="3">
        <v>1</v>
      </c>
      <c r="EW18" s="3">
        <v>0</v>
      </c>
      <c r="EX18" s="5">
        <v>1</v>
      </c>
      <c r="EY18" s="1" t="s">
        <v>348</v>
      </c>
      <c r="EZ18" s="3">
        <v>2</v>
      </c>
      <c r="FA18" s="6">
        <v>999</v>
      </c>
      <c r="FB18" s="1" t="s">
        <v>349</v>
      </c>
      <c r="FC18" s="6">
        <v>999</v>
      </c>
      <c r="FD18" s="5">
        <v>999</v>
      </c>
      <c r="FE18" s="1" t="s">
        <v>349</v>
      </c>
      <c r="FF18" s="3">
        <v>999</v>
      </c>
      <c r="FG18" s="5">
        <v>999</v>
      </c>
      <c r="FH18" s="3">
        <v>5</v>
      </c>
      <c r="FI18" s="3">
        <v>4</v>
      </c>
      <c r="FJ18" s="3">
        <v>1</v>
      </c>
      <c r="FK18" s="3">
        <v>1</v>
      </c>
      <c r="FL18" s="3">
        <v>5</v>
      </c>
      <c r="FM18" s="3">
        <v>5</v>
      </c>
      <c r="FN18" s="3">
        <v>1</v>
      </c>
      <c r="FO18" s="3">
        <v>1</v>
      </c>
      <c r="FP18" s="3">
        <v>5</v>
      </c>
      <c r="FQ18" s="3">
        <v>5</v>
      </c>
      <c r="FR18" s="3">
        <v>1</v>
      </c>
      <c r="FS18" s="3">
        <v>1</v>
      </c>
      <c r="FT18" s="3">
        <v>4.833333333333333</v>
      </c>
      <c r="FU18" s="3">
        <v>1</v>
      </c>
      <c r="FV18" s="3">
        <v>7</v>
      </c>
      <c r="FW18" s="3">
        <v>1</v>
      </c>
      <c r="FX18" s="7" t="e">
        <v>#NULL!</v>
      </c>
      <c r="FY18" s="3">
        <v>7</v>
      </c>
      <c r="FZ18" s="3">
        <v>7</v>
      </c>
      <c r="GA18" s="3">
        <v>7</v>
      </c>
      <c r="GB18" s="3">
        <v>7</v>
      </c>
      <c r="GC18" s="3">
        <v>7</v>
      </c>
      <c r="GD18" s="5">
        <v>7</v>
      </c>
      <c r="GE18" s="3">
        <v>5</v>
      </c>
      <c r="GF18" s="3">
        <v>1</v>
      </c>
      <c r="GG18" s="3">
        <v>5</v>
      </c>
      <c r="GH18" s="3">
        <v>1</v>
      </c>
      <c r="GI18" s="3">
        <v>5</v>
      </c>
      <c r="GJ18" s="3">
        <v>1</v>
      </c>
      <c r="GK18" s="3">
        <v>1</v>
      </c>
      <c r="GL18" s="3">
        <v>1</v>
      </c>
      <c r="GM18" s="3">
        <v>5</v>
      </c>
      <c r="GN18" s="3">
        <v>5</v>
      </c>
      <c r="GO18" s="3">
        <v>1</v>
      </c>
      <c r="GP18" s="3">
        <v>5</v>
      </c>
      <c r="GQ18" s="3">
        <v>1</v>
      </c>
      <c r="GR18" s="3">
        <v>5</v>
      </c>
      <c r="GS18" s="3">
        <v>1</v>
      </c>
      <c r="GT18" s="3">
        <v>5</v>
      </c>
      <c r="GU18" s="3">
        <v>1</v>
      </c>
      <c r="GV18" s="3">
        <v>1</v>
      </c>
      <c r="GW18" s="3">
        <v>5</v>
      </c>
      <c r="GX18" s="3">
        <v>1</v>
      </c>
      <c r="GY18" s="5">
        <v>4.5999999999999996</v>
      </c>
      <c r="GZ18" s="5">
        <v>1</v>
      </c>
      <c r="HA18" s="3">
        <v>7</v>
      </c>
      <c r="HB18" s="3">
        <v>7</v>
      </c>
      <c r="HC18" s="3">
        <v>7</v>
      </c>
      <c r="HD18" s="3">
        <v>7</v>
      </c>
      <c r="HE18" s="3">
        <v>7</v>
      </c>
      <c r="HF18" s="3">
        <v>7</v>
      </c>
      <c r="HG18" s="3">
        <v>7</v>
      </c>
      <c r="HH18" s="3">
        <v>7</v>
      </c>
      <c r="HI18" s="5">
        <v>7</v>
      </c>
      <c r="HJ18" s="3">
        <v>3</v>
      </c>
      <c r="HK18" s="3">
        <v>2</v>
      </c>
      <c r="HL18" s="3">
        <v>2</v>
      </c>
      <c r="HM18" s="3">
        <v>3</v>
      </c>
      <c r="HN18" s="3">
        <v>4</v>
      </c>
      <c r="HO18" s="3">
        <v>3</v>
      </c>
      <c r="HP18" s="5">
        <v>3</v>
      </c>
      <c r="HQ18" s="5">
        <v>1</v>
      </c>
      <c r="HR18" s="5">
        <v>2</v>
      </c>
      <c r="HS18" s="5">
        <v>2.3333333333333335</v>
      </c>
      <c r="HT18" s="3">
        <v>3</v>
      </c>
      <c r="HU18" s="3">
        <v>4</v>
      </c>
      <c r="HV18" s="3">
        <v>5</v>
      </c>
      <c r="HW18" s="3">
        <v>6</v>
      </c>
      <c r="HX18" s="3">
        <v>2</v>
      </c>
      <c r="HY18" s="3">
        <v>4</v>
      </c>
      <c r="HZ18" s="5">
        <v>4</v>
      </c>
      <c r="IA18" s="3">
        <v>7</v>
      </c>
      <c r="IB18" s="3">
        <v>1</v>
      </c>
      <c r="IC18" s="3">
        <v>1</v>
      </c>
      <c r="ID18" s="3">
        <v>1</v>
      </c>
      <c r="IE18" s="3">
        <v>1</v>
      </c>
      <c r="IF18" s="3">
        <v>4</v>
      </c>
      <c r="IG18" s="3">
        <v>1</v>
      </c>
      <c r="IH18" s="3">
        <v>7</v>
      </c>
      <c r="II18" s="3">
        <v>7</v>
      </c>
      <c r="IJ18" s="3">
        <v>1</v>
      </c>
      <c r="IK18" s="3">
        <v>7</v>
      </c>
      <c r="IL18" s="3">
        <v>1</v>
      </c>
      <c r="IM18" s="5">
        <v>7</v>
      </c>
      <c r="IN18" s="5">
        <v>1.75</v>
      </c>
      <c r="IO18" s="5">
        <v>1</v>
      </c>
      <c r="IP18" s="3">
        <v>5</v>
      </c>
      <c r="IQ18" s="3">
        <v>2</v>
      </c>
      <c r="IR18" s="3">
        <v>5</v>
      </c>
      <c r="IS18" s="3">
        <v>1</v>
      </c>
      <c r="IT18" s="3">
        <v>5</v>
      </c>
      <c r="IU18" s="3">
        <v>1</v>
      </c>
      <c r="IV18" s="3">
        <v>5</v>
      </c>
      <c r="IW18" s="3">
        <v>1</v>
      </c>
      <c r="IX18" s="3">
        <v>5</v>
      </c>
      <c r="IY18" s="3">
        <v>1</v>
      </c>
      <c r="IZ18" s="3">
        <v>5</v>
      </c>
      <c r="JA18" s="3">
        <v>1</v>
      </c>
      <c r="JB18" s="3">
        <v>5</v>
      </c>
      <c r="JC18" s="3">
        <v>1</v>
      </c>
      <c r="JD18" s="3">
        <v>5</v>
      </c>
      <c r="JE18" s="3">
        <v>1</v>
      </c>
      <c r="JF18" s="3">
        <v>5</v>
      </c>
      <c r="JG18" s="3">
        <v>1</v>
      </c>
      <c r="JH18" s="3">
        <v>5</v>
      </c>
      <c r="JI18" s="3">
        <v>1</v>
      </c>
      <c r="JJ18" s="3">
        <v>4</v>
      </c>
      <c r="JK18" s="3">
        <v>1</v>
      </c>
      <c r="JL18" s="3">
        <v>5</v>
      </c>
      <c r="JM18" s="3">
        <v>1</v>
      </c>
      <c r="JN18" s="5">
        <v>3</v>
      </c>
      <c r="JO18" s="5">
        <v>3</v>
      </c>
      <c r="JP18" s="5">
        <v>3</v>
      </c>
      <c r="JQ18" s="5">
        <v>4</v>
      </c>
      <c r="JR18" s="5">
        <v>3</v>
      </c>
      <c r="JS18" s="5">
        <v>2</v>
      </c>
      <c r="JT18" s="3">
        <v>5</v>
      </c>
      <c r="JU18" s="3">
        <v>5</v>
      </c>
      <c r="JV18" s="3">
        <v>1</v>
      </c>
      <c r="JW18" s="3">
        <v>1</v>
      </c>
      <c r="JX18" s="3">
        <v>5</v>
      </c>
      <c r="JY18" s="3">
        <v>5</v>
      </c>
      <c r="JZ18" s="3">
        <v>1</v>
      </c>
      <c r="KA18" s="3">
        <v>1</v>
      </c>
      <c r="KB18" s="3">
        <v>5</v>
      </c>
      <c r="KC18" s="3">
        <v>5</v>
      </c>
      <c r="KD18" s="3">
        <v>5</v>
      </c>
      <c r="KE18" s="3">
        <v>5</v>
      </c>
      <c r="KF18" s="3">
        <v>1</v>
      </c>
      <c r="KG18" s="3">
        <v>1</v>
      </c>
      <c r="KH18" s="3">
        <v>1</v>
      </c>
      <c r="KI18" s="3">
        <v>1</v>
      </c>
      <c r="KJ18" s="3">
        <v>1</v>
      </c>
      <c r="KK18" s="3">
        <v>1</v>
      </c>
      <c r="KL18" s="3">
        <v>5</v>
      </c>
      <c r="KM18" s="3">
        <v>5</v>
      </c>
      <c r="KN18" s="3">
        <v>1</v>
      </c>
      <c r="KO18" s="3">
        <v>1</v>
      </c>
      <c r="KP18" s="3">
        <v>1</v>
      </c>
      <c r="KQ18" s="3">
        <v>1</v>
      </c>
      <c r="KR18" s="3">
        <v>5</v>
      </c>
      <c r="KS18" s="3">
        <v>5</v>
      </c>
      <c r="KT18" s="3">
        <v>1</v>
      </c>
      <c r="KU18" s="3">
        <v>1</v>
      </c>
      <c r="KV18" s="3">
        <v>1</v>
      </c>
      <c r="KW18" s="3">
        <v>1</v>
      </c>
      <c r="KX18" s="3">
        <v>5</v>
      </c>
      <c r="KY18" s="3">
        <v>5</v>
      </c>
      <c r="KZ18" s="5">
        <v>1</v>
      </c>
      <c r="LA18" s="5">
        <v>1</v>
      </c>
      <c r="LB18" s="5">
        <v>5</v>
      </c>
      <c r="LC18" s="5">
        <v>5</v>
      </c>
      <c r="LD18" s="3">
        <v>5</v>
      </c>
      <c r="LE18" s="3">
        <v>5</v>
      </c>
      <c r="LF18" s="5">
        <v>5</v>
      </c>
      <c r="LG18" s="3">
        <v>5</v>
      </c>
      <c r="LH18" s="3">
        <v>5</v>
      </c>
      <c r="LI18" s="3">
        <v>5</v>
      </c>
      <c r="LJ18" s="3">
        <v>5</v>
      </c>
      <c r="LK18" s="3">
        <v>5</v>
      </c>
      <c r="LL18" s="3">
        <v>5</v>
      </c>
      <c r="LM18" s="3">
        <v>5</v>
      </c>
      <c r="LN18" s="3">
        <v>5</v>
      </c>
      <c r="LO18" s="3">
        <v>5</v>
      </c>
      <c r="LP18" s="3">
        <v>5</v>
      </c>
      <c r="LQ18" s="3">
        <v>5</v>
      </c>
      <c r="LR18" s="3">
        <v>5</v>
      </c>
      <c r="LS18" s="3">
        <v>5</v>
      </c>
      <c r="LT18" s="5">
        <v>5</v>
      </c>
      <c r="LU18" s="5">
        <v>5</v>
      </c>
      <c r="LV18" s="3">
        <v>3</v>
      </c>
      <c r="LW18" s="3">
        <v>0</v>
      </c>
      <c r="LX18" s="3">
        <v>1</v>
      </c>
      <c r="LY18" s="3">
        <v>0</v>
      </c>
      <c r="LZ18" s="3">
        <v>3</v>
      </c>
      <c r="MA18" s="3">
        <v>2</v>
      </c>
      <c r="MB18" s="3">
        <v>3</v>
      </c>
      <c r="MC18" s="3">
        <v>2</v>
      </c>
      <c r="MD18" s="3">
        <v>2</v>
      </c>
      <c r="ME18" s="3">
        <v>1</v>
      </c>
      <c r="MF18" s="5">
        <f t="shared" si="47"/>
        <v>17</v>
      </c>
      <c r="MG18" s="5">
        <f t="shared" si="48"/>
        <v>1.7</v>
      </c>
      <c r="MH18" s="3">
        <v>1</v>
      </c>
      <c r="MI18" s="3">
        <v>1</v>
      </c>
      <c r="MJ18" s="3">
        <v>7</v>
      </c>
      <c r="MK18" s="3">
        <v>1</v>
      </c>
      <c r="ML18" s="3">
        <v>5</v>
      </c>
      <c r="MM18" s="3">
        <v>7</v>
      </c>
      <c r="MN18" s="3">
        <v>4</v>
      </c>
      <c r="MO18" s="3">
        <v>7</v>
      </c>
      <c r="MP18" s="3">
        <v>7</v>
      </c>
      <c r="MQ18" s="5">
        <v>4.4444444444444446</v>
      </c>
      <c r="MR18" s="3">
        <v>1</v>
      </c>
      <c r="MS18" s="3">
        <v>1</v>
      </c>
      <c r="MT18" s="3">
        <v>1</v>
      </c>
      <c r="MU18" s="3">
        <v>1</v>
      </c>
      <c r="MV18" s="3">
        <v>1</v>
      </c>
      <c r="MW18" s="3">
        <v>1</v>
      </c>
      <c r="MX18" s="3">
        <v>1</v>
      </c>
      <c r="MY18" s="3">
        <v>1</v>
      </c>
      <c r="MZ18" s="3">
        <v>1</v>
      </c>
      <c r="NA18" s="3">
        <v>1</v>
      </c>
      <c r="NB18" s="3">
        <v>5</v>
      </c>
      <c r="NC18" s="3">
        <v>5</v>
      </c>
      <c r="ND18" s="5">
        <v>1</v>
      </c>
      <c r="NE18" s="5">
        <v>1</v>
      </c>
      <c r="NF18" s="5">
        <v>2.3333333333333335</v>
      </c>
      <c r="NG18" s="5">
        <v>2.3333333333333335</v>
      </c>
      <c r="NH18" s="3">
        <v>5</v>
      </c>
      <c r="NI18" s="3">
        <v>5</v>
      </c>
      <c r="NJ18" s="3">
        <v>5</v>
      </c>
      <c r="NK18" s="3">
        <v>5</v>
      </c>
      <c r="NL18" s="3">
        <v>5</v>
      </c>
      <c r="NM18" s="3">
        <v>5</v>
      </c>
      <c r="NN18" s="3">
        <v>5</v>
      </c>
      <c r="NO18" s="3">
        <v>5</v>
      </c>
      <c r="NP18" s="3">
        <v>1</v>
      </c>
      <c r="NQ18" s="3">
        <v>1</v>
      </c>
      <c r="NR18" s="3">
        <v>1</v>
      </c>
      <c r="NS18" s="3">
        <v>1</v>
      </c>
      <c r="NT18" s="3">
        <v>1</v>
      </c>
      <c r="NU18" s="3">
        <v>1</v>
      </c>
      <c r="NV18" s="5">
        <v>3.2857142857142856</v>
      </c>
      <c r="NW18" s="5">
        <v>3.2857142857142856</v>
      </c>
      <c r="NX18" s="4">
        <v>43203</v>
      </c>
      <c r="NY18" s="3">
        <v>5</v>
      </c>
      <c r="NZ18" s="3">
        <v>5</v>
      </c>
      <c r="OA18" s="3">
        <v>1</v>
      </c>
      <c r="OB18" s="3">
        <v>1</v>
      </c>
      <c r="OC18" s="3">
        <v>5</v>
      </c>
      <c r="OD18" s="3">
        <v>5</v>
      </c>
      <c r="OE18" s="3">
        <v>1</v>
      </c>
      <c r="OF18" s="3">
        <v>1</v>
      </c>
      <c r="OG18" s="3">
        <v>5</v>
      </c>
      <c r="OH18" s="3">
        <v>5</v>
      </c>
      <c r="OI18" s="3">
        <v>1</v>
      </c>
      <c r="OJ18" s="3">
        <v>1</v>
      </c>
      <c r="OK18" s="5">
        <v>5</v>
      </c>
      <c r="OL18" s="5">
        <v>1</v>
      </c>
      <c r="OM18" s="3">
        <v>2</v>
      </c>
      <c r="ON18" s="3">
        <v>3</v>
      </c>
      <c r="OO18" s="3">
        <v>3</v>
      </c>
      <c r="OP18" s="3">
        <v>1</v>
      </c>
      <c r="OQ18" s="3">
        <v>1</v>
      </c>
      <c r="OR18" s="3">
        <v>2</v>
      </c>
      <c r="OS18" s="5">
        <v>2</v>
      </c>
      <c r="OT18" s="3">
        <v>3</v>
      </c>
      <c r="OU18" s="3">
        <v>4</v>
      </c>
      <c r="OV18" s="3">
        <v>4</v>
      </c>
      <c r="OW18" s="3">
        <v>5</v>
      </c>
      <c r="OX18" s="3">
        <v>1</v>
      </c>
      <c r="OY18" s="3">
        <v>4</v>
      </c>
      <c r="OZ18" s="5">
        <v>3.5</v>
      </c>
      <c r="VN18">
        <v>15</v>
      </c>
      <c r="VO18">
        <v>0</v>
      </c>
      <c r="VP18">
        <v>0</v>
      </c>
      <c r="VQ18">
        <v>0</v>
      </c>
      <c r="VR18">
        <v>44</v>
      </c>
      <c r="VS18">
        <v>726.5</v>
      </c>
      <c r="VT18">
        <v>16.5</v>
      </c>
      <c r="VU18">
        <v>121.1</v>
      </c>
      <c r="VV18">
        <v>43</v>
      </c>
      <c r="VW18">
        <v>8080.3</v>
      </c>
      <c r="VX18">
        <v>187.9</v>
      </c>
      <c r="VY18">
        <v>2491.5</v>
      </c>
      <c r="VZ18">
        <v>0.3</v>
      </c>
      <c r="WA18">
        <v>1346.7</v>
      </c>
      <c r="WB18" s="36">
        <v>1930</v>
      </c>
      <c r="WC18" s="36">
        <v>837.75</v>
      </c>
      <c r="WD18" s="36">
        <v>53.25</v>
      </c>
      <c r="WE18" s="36">
        <v>20.75</v>
      </c>
      <c r="WF18" s="36">
        <v>67.92</v>
      </c>
      <c r="WG18" s="36">
        <v>29.48</v>
      </c>
      <c r="WH18" s="36">
        <v>1.87</v>
      </c>
      <c r="WI18" s="36">
        <v>0.73</v>
      </c>
      <c r="WJ18" s="36">
        <v>74</v>
      </c>
      <c r="WK18" s="36">
        <v>2.6</v>
      </c>
      <c r="WL18" s="36">
        <v>18.5</v>
      </c>
      <c r="WM18" s="37">
        <v>2897.25</v>
      </c>
      <c r="WN18" s="37">
        <v>1296.25</v>
      </c>
      <c r="WO18" s="37">
        <v>66.25</v>
      </c>
      <c r="WP18" s="37">
        <v>22</v>
      </c>
      <c r="WQ18" s="37">
        <v>67.67</v>
      </c>
      <c r="WR18" s="37">
        <v>30.27</v>
      </c>
      <c r="WS18" s="37">
        <v>1.55</v>
      </c>
      <c r="WT18" s="37">
        <v>0.51</v>
      </c>
      <c r="WU18" s="37">
        <v>88.25</v>
      </c>
      <c r="WV18" s="37">
        <v>2.06</v>
      </c>
      <c r="WW18" s="37">
        <v>14.708</v>
      </c>
      <c r="WX18" s="38">
        <v>1544.25</v>
      </c>
      <c r="WY18" s="38">
        <v>726.75</v>
      </c>
      <c r="WZ18" s="38">
        <v>43.75</v>
      </c>
      <c r="XA18" s="38">
        <v>12.25</v>
      </c>
      <c r="XB18" s="38">
        <v>66.36</v>
      </c>
      <c r="XC18" s="38">
        <v>31.23</v>
      </c>
      <c r="XD18" s="38">
        <v>1.88</v>
      </c>
      <c r="XE18" s="38">
        <v>0.53</v>
      </c>
      <c r="XF18" s="38">
        <v>56</v>
      </c>
      <c r="XG18" s="38">
        <v>2.41</v>
      </c>
      <c r="XH18" s="38">
        <v>18.667000000000002</v>
      </c>
      <c r="XI18" s="39">
        <v>2511.5</v>
      </c>
      <c r="XJ18" s="39">
        <v>1185.25</v>
      </c>
      <c r="XK18" s="39">
        <v>56.75</v>
      </c>
      <c r="XL18" s="39">
        <v>13.5</v>
      </c>
      <c r="XM18" s="39">
        <v>66.67</v>
      </c>
      <c r="XN18" s="39">
        <v>31.46</v>
      </c>
      <c r="XO18" s="39">
        <v>1.51</v>
      </c>
      <c r="XP18" s="39">
        <v>0.36</v>
      </c>
      <c r="XQ18" s="39">
        <v>70.25</v>
      </c>
      <c r="XR18" s="39">
        <v>1.86</v>
      </c>
      <c r="XS18" s="39">
        <v>14.05</v>
      </c>
      <c r="XT18" t="s">
        <v>1110</v>
      </c>
      <c r="XU18">
        <v>6</v>
      </c>
      <c r="XV18">
        <v>7</v>
      </c>
      <c r="XW18" s="37">
        <v>4</v>
      </c>
      <c r="XX18" s="37">
        <v>2</v>
      </c>
      <c r="XY18" s="37">
        <v>1</v>
      </c>
      <c r="XZ18" s="39">
        <v>3</v>
      </c>
      <c r="YA18" s="39">
        <v>2</v>
      </c>
      <c r="YB18" s="39">
        <v>1</v>
      </c>
    </row>
    <row r="19" spans="1:652" x14ac:dyDescent="0.2">
      <c r="A19" s="11">
        <v>19</v>
      </c>
      <c r="B19" s="19" t="s">
        <v>683</v>
      </c>
      <c r="C19" s="3">
        <v>0</v>
      </c>
      <c r="D19" s="3" t="str">
        <f t="shared" si="0"/>
        <v>2</v>
      </c>
      <c r="E19" s="4">
        <v>39047</v>
      </c>
      <c r="F19" s="4">
        <v>43199</v>
      </c>
      <c r="G19" s="5">
        <v>11.367556468172484</v>
      </c>
      <c r="H19" s="21">
        <v>2</v>
      </c>
      <c r="I19" s="3">
        <v>5</v>
      </c>
      <c r="J19" s="3">
        <v>6</v>
      </c>
      <c r="K19" s="3">
        <v>1</v>
      </c>
      <c r="L19" s="3">
        <v>0</v>
      </c>
      <c r="M19" s="3">
        <v>250</v>
      </c>
      <c r="N19" s="6">
        <v>106</v>
      </c>
      <c r="O19" s="6">
        <v>152</v>
      </c>
      <c r="P19" s="5">
        <v>3.4776902887139105</v>
      </c>
      <c r="Q19" s="5">
        <v>97.902000000000001</v>
      </c>
      <c r="R19" s="5">
        <v>44.4</v>
      </c>
      <c r="S19" s="5">
        <v>21.6</v>
      </c>
      <c r="T19" s="5">
        <v>2</v>
      </c>
      <c r="U19" s="5">
        <v>17.7</v>
      </c>
      <c r="V19" s="5">
        <v>3</v>
      </c>
      <c r="W19" s="5">
        <v>22.9</v>
      </c>
      <c r="X19" s="5">
        <v>22.7</v>
      </c>
      <c r="Y19" s="5">
        <v>24.1</v>
      </c>
      <c r="Z19" s="5">
        <v>27.1</v>
      </c>
      <c r="AA19" s="5">
        <v>25.1</v>
      </c>
      <c r="AB19" s="5">
        <v>25</v>
      </c>
      <c r="AC19" s="5">
        <f t="shared" si="1"/>
        <v>24.1</v>
      </c>
      <c r="AD19" s="5">
        <f t="shared" si="2"/>
        <v>27.1</v>
      </c>
      <c r="AE19" s="5">
        <f t="shared" si="3"/>
        <v>51.2</v>
      </c>
      <c r="AF19" s="5">
        <f t="shared" si="4"/>
        <v>25.6</v>
      </c>
      <c r="AG19" s="5">
        <f t="shared" si="5"/>
        <v>56.448000000000008</v>
      </c>
      <c r="AH19" s="5">
        <f t="shared" si="6"/>
        <v>112.89600000000002</v>
      </c>
      <c r="AI19" s="5">
        <v>3</v>
      </c>
      <c r="AJ19" s="3">
        <v>12</v>
      </c>
      <c r="AK19" s="5">
        <v>37.1</v>
      </c>
      <c r="AL19" s="5">
        <v>1</v>
      </c>
      <c r="AM19" s="5">
        <v>2.3333333333333335</v>
      </c>
      <c r="AN19" s="5"/>
      <c r="AO19" s="5"/>
      <c r="AP19" s="5"/>
      <c r="AQ19" s="5"/>
      <c r="AR19" s="5"/>
      <c r="AS19" s="5" t="e">
        <f t="shared" si="7"/>
        <v>#DIV/0!</v>
      </c>
      <c r="AT19" s="5">
        <v>12</v>
      </c>
      <c r="AU19" s="5">
        <v>11.1</v>
      </c>
      <c r="AV19" s="5">
        <v>1.5</v>
      </c>
      <c r="AW19" s="5">
        <v>93</v>
      </c>
      <c r="AX19" s="3">
        <v>32</v>
      </c>
      <c r="AY19" s="3">
        <v>33</v>
      </c>
      <c r="AZ19" s="3"/>
      <c r="BA19" s="5">
        <v>-0.08</v>
      </c>
      <c r="BB19" s="5"/>
      <c r="BC19" s="5">
        <v>47</v>
      </c>
      <c r="BD19" s="5"/>
      <c r="BE19" s="3">
        <v>24</v>
      </c>
      <c r="BF19" s="3">
        <v>24</v>
      </c>
      <c r="BG19" s="5">
        <v>0.35</v>
      </c>
      <c r="BH19" s="5">
        <v>64</v>
      </c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3">
        <v>50</v>
      </c>
      <c r="CA19" s="3">
        <v>47</v>
      </c>
      <c r="CB19" s="3">
        <v>48</v>
      </c>
      <c r="CC19" s="5">
        <v>22.352</v>
      </c>
      <c r="CD19" s="5">
        <v>21.01088</v>
      </c>
      <c r="CE19" s="5">
        <v>21.457920000000001</v>
      </c>
      <c r="CF19" s="5">
        <v>2.7</v>
      </c>
      <c r="CG19" s="5">
        <v>100</v>
      </c>
      <c r="CH19" s="3">
        <v>44</v>
      </c>
      <c r="CI19" s="3">
        <v>42</v>
      </c>
      <c r="CJ19" s="3">
        <v>47</v>
      </c>
      <c r="CK19" s="5">
        <v>19.66976</v>
      </c>
      <c r="CL19" s="5">
        <v>18.775680000000001</v>
      </c>
      <c r="CM19" s="5">
        <v>21.01088</v>
      </c>
      <c r="CN19" s="5">
        <v>2.44</v>
      </c>
      <c r="CO19" s="5">
        <v>99</v>
      </c>
      <c r="CP19" s="6">
        <v>169</v>
      </c>
      <c r="CQ19" s="6">
        <v>153</v>
      </c>
      <c r="CR19" s="6">
        <v>165</v>
      </c>
      <c r="CS19" s="5">
        <v>1.1100000000000001</v>
      </c>
      <c r="CT19" s="5">
        <v>87</v>
      </c>
      <c r="CU19" s="3">
        <v>2</v>
      </c>
      <c r="CV19" s="3">
        <v>4</v>
      </c>
      <c r="CW19" s="3">
        <v>4</v>
      </c>
      <c r="CX19" s="3">
        <v>4</v>
      </c>
      <c r="CY19" s="3">
        <v>5</v>
      </c>
      <c r="CZ19" s="3">
        <v>5</v>
      </c>
      <c r="DA19" s="3">
        <v>4</v>
      </c>
      <c r="DB19" s="3">
        <v>4</v>
      </c>
      <c r="DC19" s="3">
        <v>2</v>
      </c>
      <c r="DD19" s="3">
        <v>2</v>
      </c>
      <c r="DE19" s="3">
        <v>4</v>
      </c>
      <c r="DF19" s="3">
        <v>4</v>
      </c>
      <c r="DG19" s="3">
        <v>4</v>
      </c>
      <c r="DH19" s="3">
        <v>4</v>
      </c>
      <c r="DI19" s="3"/>
      <c r="DJ19" s="3"/>
      <c r="DK19" s="3"/>
      <c r="DL19" s="3"/>
      <c r="DM19" s="3"/>
      <c r="DN19" s="3"/>
      <c r="DO19" s="3"/>
      <c r="DP19" s="3"/>
      <c r="DQ19" s="3">
        <v>1</v>
      </c>
      <c r="DR19" s="3">
        <v>1</v>
      </c>
      <c r="DS19" s="3">
        <v>1</v>
      </c>
      <c r="DT19" s="3">
        <v>1</v>
      </c>
      <c r="DU19" s="3">
        <v>1</v>
      </c>
      <c r="DV19" s="5">
        <v>55.5</v>
      </c>
      <c r="DW19" s="5">
        <v>0.26999999999999996</v>
      </c>
      <c r="DX19" s="5">
        <v>90</v>
      </c>
      <c r="DY19" s="5">
        <v>2.6100000000000003</v>
      </c>
      <c r="DZ19" s="5">
        <v>99.5</v>
      </c>
      <c r="EA19" s="5">
        <v>5.1400000000000006</v>
      </c>
      <c r="EB19" s="5">
        <v>81.666666666666671</v>
      </c>
      <c r="EC19" s="5">
        <v>8.0200000000000014</v>
      </c>
      <c r="ED19" s="5">
        <v>3</v>
      </c>
      <c r="EE19" s="3">
        <v>6</v>
      </c>
      <c r="EF19" s="3">
        <v>3</v>
      </c>
      <c r="EG19" s="3">
        <v>2</v>
      </c>
      <c r="EH19" s="3">
        <v>1</v>
      </c>
      <c r="EI19" s="3">
        <v>6</v>
      </c>
      <c r="EJ19" s="3">
        <v>6</v>
      </c>
      <c r="EK19" s="3">
        <v>3</v>
      </c>
      <c r="EL19" s="3">
        <v>1</v>
      </c>
      <c r="EM19" s="3">
        <v>5</v>
      </c>
      <c r="EN19" s="3">
        <v>3</v>
      </c>
      <c r="EO19" s="3">
        <v>4</v>
      </c>
      <c r="EP19" s="3">
        <v>5</v>
      </c>
      <c r="EQ19" s="3">
        <v>4</v>
      </c>
      <c r="ER19" s="3">
        <v>5</v>
      </c>
      <c r="ES19" s="3">
        <v>5</v>
      </c>
      <c r="ET19" s="3">
        <v>2</v>
      </c>
      <c r="EU19" s="3">
        <v>5</v>
      </c>
      <c r="EV19" s="3">
        <v>2</v>
      </c>
      <c r="EW19" s="3">
        <v>1</v>
      </c>
      <c r="EX19" s="5">
        <v>3</v>
      </c>
      <c r="EY19" s="1" t="s">
        <v>350</v>
      </c>
      <c r="EZ19" s="3">
        <v>2</v>
      </c>
      <c r="FA19" s="6">
        <v>2</v>
      </c>
      <c r="FB19" s="1" t="s">
        <v>351</v>
      </c>
      <c r="FC19" s="6">
        <v>2</v>
      </c>
      <c r="FD19" s="5">
        <v>7</v>
      </c>
      <c r="FE19" s="1" t="s">
        <v>351</v>
      </c>
      <c r="FF19" s="3">
        <v>0</v>
      </c>
      <c r="FG19" s="5">
        <v>7</v>
      </c>
      <c r="FH19" s="3">
        <v>5</v>
      </c>
      <c r="FI19" s="3">
        <v>2</v>
      </c>
      <c r="FJ19" s="3">
        <v>1</v>
      </c>
      <c r="FK19" s="3">
        <v>1</v>
      </c>
      <c r="FL19" s="3">
        <v>5</v>
      </c>
      <c r="FM19" s="3">
        <v>1</v>
      </c>
      <c r="FN19" s="3">
        <v>2</v>
      </c>
      <c r="FO19" s="3">
        <v>4</v>
      </c>
      <c r="FP19" s="3">
        <v>5</v>
      </c>
      <c r="FQ19" s="3">
        <v>5</v>
      </c>
      <c r="FR19" s="3">
        <v>3</v>
      </c>
      <c r="FS19" s="3">
        <v>5</v>
      </c>
      <c r="FT19" s="3">
        <v>3.8333333333333335</v>
      </c>
      <c r="FU19" s="3">
        <v>2.6666666666666665</v>
      </c>
      <c r="FV19" s="3">
        <v>7</v>
      </c>
      <c r="FW19" s="3">
        <v>5</v>
      </c>
      <c r="FX19" s="7" t="e">
        <v>#NULL!</v>
      </c>
      <c r="FY19" s="3">
        <v>1</v>
      </c>
      <c r="FZ19" s="3">
        <v>7</v>
      </c>
      <c r="GA19" s="3">
        <v>3</v>
      </c>
      <c r="GB19" s="3">
        <v>1</v>
      </c>
      <c r="GC19" s="3">
        <v>7</v>
      </c>
      <c r="GD19" s="5">
        <v>4.333333333333333</v>
      </c>
      <c r="GE19" s="3">
        <v>3</v>
      </c>
      <c r="GF19" s="3">
        <v>4</v>
      </c>
      <c r="GG19" s="3">
        <v>5</v>
      </c>
      <c r="GH19" s="3">
        <v>1</v>
      </c>
      <c r="GI19" s="3">
        <v>5</v>
      </c>
      <c r="GJ19" s="3">
        <v>2</v>
      </c>
      <c r="GK19" s="3">
        <v>1</v>
      </c>
      <c r="GL19" s="3">
        <v>1</v>
      </c>
      <c r="GM19" s="3">
        <v>5</v>
      </c>
      <c r="GN19" s="3">
        <v>5</v>
      </c>
      <c r="GO19" s="3">
        <v>2</v>
      </c>
      <c r="GP19" s="3">
        <v>2</v>
      </c>
      <c r="GQ19" s="3">
        <v>1</v>
      </c>
      <c r="GR19" s="3">
        <v>5</v>
      </c>
      <c r="GS19" s="3">
        <v>1</v>
      </c>
      <c r="GT19" s="3">
        <v>2</v>
      </c>
      <c r="GU19" s="3">
        <v>2</v>
      </c>
      <c r="GV19" s="3">
        <v>3</v>
      </c>
      <c r="GW19" s="3">
        <v>5</v>
      </c>
      <c r="GX19" s="3">
        <v>1</v>
      </c>
      <c r="GY19" s="5">
        <v>3.9</v>
      </c>
      <c r="GZ19" s="5">
        <v>1.7</v>
      </c>
      <c r="HA19" s="3">
        <v>7</v>
      </c>
      <c r="HB19" s="3">
        <v>7</v>
      </c>
      <c r="HC19" s="3">
        <v>7</v>
      </c>
      <c r="HD19" s="3">
        <v>1</v>
      </c>
      <c r="HE19" s="3">
        <v>7</v>
      </c>
      <c r="HF19" s="3">
        <v>7</v>
      </c>
      <c r="HG19" s="3">
        <v>7</v>
      </c>
      <c r="HH19" s="3">
        <v>7</v>
      </c>
      <c r="HI19" s="5">
        <v>6.25</v>
      </c>
      <c r="HJ19" s="3">
        <v>4</v>
      </c>
      <c r="HK19" s="3">
        <v>4</v>
      </c>
      <c r="HL19" s="3">
        <v>1</v>
      </c>
      <c r="HM19" s="3">
        <v>4</v>
      </c>
      <c r="HN19" s="3">
        <v>1</v>
      </c>
      <c r="HO19" s="3">
        <v>1</v>
      </c>
      <c r="HP19" s="5">
        <v>1</v>
      </c>
      <c r="HQ19" s="5">
        <v>4</v>
      </c>
      <c r="HR19" s="5">
        <v>4</v>
      </c>
      <c r="HS19" s="5">
        <v>3</v>
      </c>
      <c r="HT19" s="3">
        <v>6</v>
      </c>
      <c r="HU19" s="3">
        <v>6</v>
      </c>
      <c r="HV19" s="3">
        <v>6</v>
      </c>
      <c r="HW19" s="3">
        <v>6</v>
      </c>
      <c r="HX19" s="3">
        <v>6</v>
      </c>
      <c r="HY19" s="3">
        <v>6</v>
      </c>
      <c r="HZ19" s="5">
        <v>6</v>
      </c>
      <c r="IA19" s="3">
        <v>2</v>
      </c>
      <c r="IB19" s="3">
        <v>5</v>
      </c>
      <c r="IC19" s="3">
        <v>4</v>
      </c>
      <c r="ID19" s="3">
        <v>4</v>
      </c>
      <c r="IE19" s="3">
        <v>6</v>
      </c>
      <c r="IF19" s="3">
        <v>3</v>
      </c>
      <c r="IG19" s="3">
        <v>1</v>
      </c>
      <c r="IH19" s="3">
        <v>7</v>
      </c>
      <c r="II19" s="3">
        <v>4</v>
      </c>
      <c r="IJ19" s="3">
        <v>1</v>
      </c>
      <c r="IK19" s="3">
        <v>7</v>
      </c>
      <c r="IL19" s="3">
        <v>1</v>
      </c>
      <c r="IM19" s="5">
        <v>5</v>
      </c>
      <c r="IN19" s="5">
        <v>4.25</v>
      </c>
      <c r="IO19" s="5">
        <v>2</v>
      </c>
      <c r="IP19" s="3">
        <v>5</v>
      </c>
      <c r="IQ19" s="3">
        <v>5</v>
      </c>
      <c r="IR19" s="3">
        <v>5</v>
      </c>
      <c r="IS19" s="3">
        <v>2</v>
      </c>
      <c r="IT19" s="3">
        <v>5</v>
      </c>
      <c r="IU19" s="3">
        <v>3</v>
      </c>
      <c r="IV19" s="3">
        <v>5</v>
      </c>
      <c r="IW19" s="3">
        <v>4</v>
      </c>
      <c r="IX19" s="3">
        <v>5</v>
      </c>
      <c r="IY19" s="3">
        <v>5</v>
      </c>
      <c r="IZ19" s="3">
        <v>5</v>
      </c>
      <c r="JA19" s="3">
        <v>1</v>
      </c>
      <c r="JB19" s="3">
        <v>3</v>
      </c>
      <c r="JC19" s="3">
        <v>5</v>
      </c>
      <c r="JD19" s="3">
        <v>5</v>
      </c>
      <c r="JE19" s="3">
        <v>2</v>
      </c>
      <c r="JF19" s="3">
        <v>5</v>
      </c>
      <c r="JG19" s="3">
        <v>1</v>
      </c>
      <c r="JH19" s="3">
        <v>5</v>
      </c>
      <c r="JI19" s="3">
        <v>5</v>
      </c>
      <c r="JJ19" s="3">
        <v>4</v>
      </c>
      <c r="JK19" s="3">
        <v>4</v>
      </c>
      <c r="JL19" s="3">
        <v>5</v>
      </c>
      <c r="JM19" s="3">
        <v>1</v>
      </c>
      <c r="JN19" s="5">
        <v>3.75</v>
      </c>
      <c r="JO19" s="5">
        <v>4.25</v>
      </c>
      <c r="JP19" s="5">
        <v>4</v>
      </c>
      <c r="JQ19" s="5">
        <v>4.25</v>
      </c>
      <c r="JR19" s="5">
        <v>3</v>
      </c>
      <c r="JS19" s="5">
        <v>4.5</v>
      </c>
      <c r="JT19" s="3">
        <v>5</v>
      </c>
      <c r="JU19" s="3">
        <v>5</v>
      </c>
      <c r="JV19" s="3">
        <v>4</v>
      </c>
      <c r="JW19" s="3">
        <v>4</v>
      </c>
      <c r="JX19" s="3">
        <v>5</v>
      </c>
      <c r="JY19" s="3">
        <v>5</v>
      </c>
      <c r="JZ19" s="3">
        <v>5</v>
      </c>
      <c r="KA19" s="3">
        <v>5</v>
      </c>
      <c r="KB19" s="3">
        <v>5</v>
      </c>
      <c r="KC19" s="3">
        <v>5</v>
      </c>
      <c r="KD19" s="3">
        <v>5</v>
      </c>
      <c r="KE19" s="3">
        <v>5</v>
      </c>
      <c r="KF19" s="3">
        <v>1</v>
      </c>
      <c r="KG19" s="3">
        <v>1</v>
      </c>
      <c r="KH19" s="3">
        <v>2</v>
      </c>
      <c r="KI19" s="3">
        <v>2</v>
      </c>
      <c r="KJ19" s="3">
        <v>1</v>
      </c>
      <c r="KK19" s="3">
        <v>1</v>
      </c>
      <c r="KL19" s="3">
        <v>5</v>
      </c>
      <c r="KM19" s="3">
        <v>5</v>
      </c>
      <c r="KN19" s="3">
        <v>1</v>
      </c>
      <c r="KO19" s="3">
        <v>1</v>
      </c>
      <c r="KP19" s="3">
        <v>1</v>
      </c>
      <c r="KQ19" s="3">
        <v>1</v>
      </c>
      <c r="KR19" s="3">
        <v>5</v>
      </c>
      <c r="KS19" s="3">
        <v>5</v>
      </c>
      <c r="KT19" s="3">
        <v>2</v>
      </c>
      <c r="KU19" s="3">
        <v>2</v>
      </c>
      <c r="KV19" s="3">
        <v>3</v>
      </c>
      <c r="KW19" s="3">
        <v>3</v>
      </c>
      <c r="KX19" s="3">
        <v>2</v>
      </c>
      <c r="KY19" s="3">
        <v>2</v>
      </c>
      <c r="KZ19" s="5">
        <v>2.2222222222222223</v>
      </c>
      <c r="LA19" s="5">
        <v>2.2222222222222223</v>
      </c>
      <c r="LB19" s="5">
        <v>4.5714285714285712</v>
      </c>
      <c r="LC19" s="5">
        <v>4.5714285714285712</v>
      </c>
      <c r="LD19" s="3">
        <v>5</v>
      </c>
      <c r="LE19" s="3">
        <v>5</v>
      </c>
      <c r="LF19" s="5">
        <v>5</v>
      </c>
      <c r="LG19" s="3">
        <v>5</v>
      </c>
      <c r="LH19" s="3">
        <v>5</v>
      </c>
      <c r="LI19" s="3">
        <v>5</v>
      </c>
      <c r="LJ19" s="3">
        <v>5</v>
      </c>
      <c r="LK19" s="3">
        <v>5</v>
      </c>
      <c r="LL19" s="3">
        <v>4</v>
      </c>
      <c r="LM19" s="3">
        <v>4</v>
      </c>
      <c r="LN19" s="3">
        <v>4</v>
      </c>
      <c r="LO19" s="3">
        <v>4</v>
      </c>
      <c r="LP19" s="3">
        <v>3</v>
      </c>
      <c r="LQ19" s="3">
        <v>3</v>
      </c>
      <c r="LR19" s="3">
        <v>5</v>
      </c>
      <c r="LS19" s="3">
        <v>5</v>
      </c>
      <c r="LT19" s="5">
        <v>4.5</v>
      </c>
      <c r="LU19" s="5">
        <v>4.5</v>
      </c>
      <c r="LV19" s="3">
        <v>1</v>
      </c>
      <c r="LW19" s="3">
        <v>2</v>
      </c>
      <c r="LX19" s="3">
        <v>0</v>
      </c>
      <c r="LY19" s="3">
        <v>1</v>
      </c>
      <c r="LZ19" s="3">
        <v>3</v>
      </c>
      <c r="MA19" s="3">
        <v>3</v>
      </c>
      <c r="MB19" s="3">
        <v>3</v>
      </c>
      <c r="MC19" s="3">
        <v>1</v>
      </c>
      <c r="MD19" s="3">
        <v>2</v>
      </c>
      <c r="ME19" s="3">
        <v>2</v>
      </c>
      <c r="MF19" s="5">
        <f t="shared" si="47"/>
        <v>18</v>
      </c>
      <c r="MG19" s="5">
        <f t="shared" si="48"/>
        <v>1.8</v>
      </c>
      <c r="MH19" s="3">
        <v>5</v>
      </c>
      <c r="MI19" s="3">
        <v>3</v>
      </c>
      <c r="MJ19" s="3">
        <v>7</v>
      </c>
      <c r="MK19" s="3">
        <v>5</v>
      </c>
      <c r="ML19" s="3">
        <v>5</v>
      </c>
      <c r="MM19" s="3">
        <v>7</v>
      </c>
      <c r="MN19" s="3">
        <v>2</v>
      </c>
      <c r="MO19" s="3">
        <v>7</v>
      </c>
      <c r="MP19" s="3">
        <v>7</v>
      </c>
      <c r="MQ19" s="5">
        <v>5.333333333333333</v>
      </c>
      <c r="MR19" s="3">
        <v>3</v>
      </c>
      <c r="MS19" s="3">
        <v>3</v>
      </c>
      <c r="MT19" s="3">
        <v>1</v>
      </c>
      <c r="MU19" s="3">
        <v>1</v>
      </c>
      <c r="MV19" s="3">
        <v>1</v>
      </c>
      <c r="MW19" s="3">
        <v>1</v>
      </c>
      <c r="MX19" s="3">
        <v>4</v>
      </c>
      <c r="MY19" s="3">
        <v>4</v>
      </c>
      <c r="MZ19" s="3">
        <v>5</v>
      </c>
      <c r="NA19" s="3">
        <v>5</v>
      </c>
      <c r="NB19" s="3">
        <v>4</v>
      </c>
      <c r="NC19" s="3">
        <v>4</v>
      </c>
      <c r="ND19" s="5">
        <v>1.6666666666666667</v>
      </c>
      <c r="NE19" s="5">
        <v>1.6666666666666667</v>
      </c>
      <c r="NF19" s="5">
        <v>4.333333333333333</v>
      </c>
      <c r="NG19" s="5">
        <v>4.333333333333333</v>
      </c>
      <c r="NH19" s="3">
        <v>5</v>
      </c>
      <c r="NI19" s="3">
        <v>5</v>
      </c>
      <c r="NJ19" s="3">
        <v>4</v>
      </c>
      <c r="NK19" s="3">
        <v>4</v>
      </c>
      <c r="NL19" s="3">
        <v>4</v>
      </c>
      <c r="NM19" s="3">
        <v>4</v>
      </c>
      <c r="NN19" s="3">
        <v>2</v>
      </c>
      <c r="NO19" s="3">
        <v>2</v>
      </c>
      <c r="NP19" s="3">
        <v>1</v>
      </c>
      <c r="NQ19" s="3">
        <v>1</v>
      </c>
      <c r="NR19" s="3">
        <v>5</v>
      </c>
      <c r="NS19" s="3">
        <v>5</v>
      </c>
      <c r="NT19" s="3">
        <v>1</v>
      </c>
      <c r="NU19" s="3">
        <v>1</v>
      </c>
      <c r="NV19" s="5">
        <v>3.1428571428571428</v>
      </c>
      <c r="NW19" s="5">
        <v>3.1428571428571428</v>
      </c>
      <c r="NX19" s="4">
        <v>43203</v>
      </c>
      <c r="NY19" s="3">
        <v>5</v>
      </c>
      <c r="NZ19" s="3">
        <v>4</v>
      </c>
      <c r="OA19" s="3">
        <v>1</v>
      </c>
      <c r="OB19" s="3">
        <v>5</v>
      </c>
      <c r="OC19" s="3">
        <v>5</v>
      </c>
      <c r="OD19" s="3">
        <v>3</v>
      </c>
      <c r="OE19" s="3">
        <v>1</v>
      </c>
      <c r="OF19" s="3">
        <v>2</v>
      </c>
      <c r="OG19" s="3">
        <v>5</v>
      </c>
      <c r="OH19" s="3">
        <v>5</v>
      </c>
      <c r="OI19" s="3">
        <v>3</v>
      </c>
      <c r="OJ19" s="3">
        <v>4</v>
      </c>
      <c r="OK19" s="5">
        <v>4.5</v>
      </c>
      <c r="OL19" s="5">
        <v>2.6666666666666665</v>
      </c>
      <c r="OM19" s="3">
        <v>4</v>
      </c>
      <c r="ON19" s="3">
        <v>2</v>
      </c>
      <c r="OO19" s="3">
        <v>4</v>
      </c>
      <c r="OP19" s="3">
        <v>4</v>
      </c>
      <c r="OQ19" s="3">
        <v>3</v>
      </c>
      <c r="OR19" s="3">
        <v>2</v>
      </c>
      <c r="OS19" s="5">
        <v>3.1666666666666665</v>
      </c>
      <c r="OT19" s="3">
        <v>6</v>
      </c>
      <c r="OU19" s="3">
        <v>6</v>
      </c>
      <c r="OV19" s="3">
        <v>6</v>
      </c>
      <c r="OW19" s="3">
        <v>6</v>
      </c>
      <c r="OX19" s="3">
        <v>6</v>
      </c>
      <c r="OY19" s="3">
        <v>6</v>
      </c>
      <c r="OZ19" s="5">
        <v>6</v>
      </c>
      <c r="VN19">
        <v>15</v>
      </c>
      <c r="VO19">
        <v>6</v>
      </c>
      <c r="VP19">
        <v>71.3</v>
      </c>
      <c r="VQ19">
        <v>11.9</v>
      </c>
      <c r="VR19">
        <v>69</v>
      </c>
      <c r="VS19">
        <v>1729.5</v>
      </c>
      <c r="VT19">
        <v>25.1</v>
      </c>
      <c r="VU19">
        <v>288.3</v>
      </c>
      <c r="VV19">
        <v>68</v>
      </c>
      <c r="VW19">
        <v>5866</v>
      </c>
      <c r="VX19">
        <v>86.3</v>
      </c>
      <c r="VY19">
        <v>867.5</v>
      </c>
      <c r="VZ19">
        <v>0.3</v>
      </c>
      <c r="WA19">
        <v>977.7</v>
      </c>
      <c r="WB19" s="36">
        <v>2748</v>
      </c>
      <c r="WC19" s="36">
        <v>1567</v>
      </c>
      <c r="WD19" s="36">
        <v>213</v>
      </c>
      <c r="WE19" s="36">
        <v>116</v>
      </c>
      <c r="WF19" s="36">
        <v>59.17</v>
      </c>
      <c r="WG19" s="36">
        <v>33.74</v>
      </c>
      <c r="WH19" s="36">
        <v>4.59</v>
      </c>
      <c r="WI19" s="36">
        <v>2.5</v>
      </c>
      <c r="WJ19" s="36">
        <v>329</v>
      </c>
      <c r="WK19" s="36">
        <v>7.08</v>
      </c>
      <c r="WL19" s="36">
        <v>82.25</v>
      </c>
      <c r="WM19" s="37">
        <v>4234.25</v>
      </c>
      <c r="WN19" s="37">
        <v>2192.25</v>
      </c>
      <c r="WO19" s="37">
        <v>292.5</v>
      </c>
      <c r="WP19" s="37">
        <v>153</v>
      </c>
      <c r="WQ19" s="37">
        <v>61.62</v>
      </c>
      <c r="WR19" s="37">
        <v>31.9</v>
      </c>
      <c r="WS19" s="37">
        <v>4.26</v>
      </c>
      <c r="WT19" s="37">
        <v>2.23</v>
      </c>
      <c r="WU19" s="37">
        <v>445.5</v>
      </c>
      <c r="WV19" s="37">
        <v>6.48</v>
      </c>
      <c r="WW19" s="37">
        <v>74.25</v>
      </c>
      <c r="WX19" s="38">
        <v>2748</v>
      </c>
      <c r="WY19" s="38">
        <v>1567</v>
      </c>
      <c r="WZ19" s="38">
        <v>213</v>
      </c>
      <c r="XA19" s="38">
        <v>116</v>
      </c>
      <c r="XB19" s="38">
        <v>59.17</v>
      </c>
      <c r="XC19" s="38">
        <v>33.74</v>
      </c>
      <c r="XD19" s="38">
        <v>4.59</v>
      </c>
      <c r="XE19" s="38">
        <v>2.5</v>
      </c>
      <c r="XF19" s="38">
        <v>329</v>
      </c>
      <c r="XG19" s="38">
        <v>7.08</v>
      </c>
      <c r="XH19" s="38">
        <v>82.25</v>
      </c>
      <c r="XI19" s="39">
        <v>4234.25</v>
      </c>
      <c r="XJ19" s="39">
        <v>2192.25</v>
      </c>
      <c r="XK19" s="39">
        <v>292.5</v>
      </c>
      <c r="XL19" s="39">
        <v>153</v>
      </c>
      <c r="XM19" s="39">
        <v>61.62</v>
      </c>
      <c r="XN19" s="39">
        <v>31.9</v>
      </c>
      <c r="XO19" s="39">
        <v>4.26</v>
      </c>
      <c r="XP19" s="39">
        <v>2.23</v>
      </c>
      <c r="XQ19" s="39">
        <v>445.5</v>
      </c>
      <c r="XR19" s="39">
        <v>6.48</v>
      </c>
      <c r="XS19" s="39">
        <v>74.25</v>
      </c>
      <c r="XT19" t="s">
        <v>1111</v>
      </c>
      <c r="XU19">
        <v>6</v>
      </c>
      <c r="XV19">
        <v>7</v>
      </c>
      <c r="XW19" s="37">
        <v>4</v>
      </c>
      <c r="XX19" s="37">
        <v>2</v>
      </c>
      <c r="XY19" s="37">
        <v>1</v>
      </c>
      <c r="XZ19" s="39">
        <v>4</v>
      </c>
      <c r="YA19" s="39">
        <v>2</v>
      </c>
      <c r="YB19" s="39">
        <v>1</v>
      </c>
    </row>
    <row r="20" spans="1:652" x14ac:dyDescent="0.2">
      <c r="A20" s="11">
        <v>20</v>
      </c>
      <c r="B20" s="19" t="s">
        <v>684</v>
      </c>
      <c r="C20" s="3">
        <v>0</v>
      </c>
      <c r="D20" s="3" t="str">
        <f t="shared" si="0"/>
        <v>2</v>
      </c>
      <c r="E20" s="4">
        <v>39054</v>
      </c>
      <c r="F20" s="4">
        <v>43199</v>
      </c>
      <c r="G20" s="5">
        <v>11.348391512662561</v>
      </c>
      <c r="H20" s="21">
        <v>2</v>
      </c>
      <c r="I20" s="3">
        <v>5</v>
      </c>
      <c r="J20" s="3">
        <v>7</v>
      </c>
      <c r="K20" s="3">
        <v>1</v>
      </c>
      <c r="L20" s="3">
        <v>4</v>
      </c>
      <c r="M20" s="3">
        <v>250</v>
      </c>
      <c r="N20" s="6">
        <v>103</v>
      </c>
      <c r="O20" s="6">
        <v>142</v>
      </c>
      <c r="P20" s="5">
        <v>3.3792650918635174</v>
      </c>
      <c r="Q20" s="5">
        <v>92.61</v>
      </c>
      <c r="R20" s="5">
        <v>42</v>
      </c>
      <c r="S20" s="5">
        <v>20.8</v>
      </c>
      <c r="T20" s="5">
        <v>2</v>
      </c>
      <c r="U20" s="5">
        <v>19.2</v>
      </c>
      <c r="V20" s="5">
        <v>3</v>
      </c>
      <c r="W20" s="5">
        <v>19.399999999999999</v>
      </c>
      <c r="X20" s="5">
        <v>18.5</v>
      </c>
      <c r="Y20" s="5">
        <v>18.8</v>
      </c>
      <c r="Z20" s="5">
        <v>19.899999999999999</v>
      </c>
      <c r="AA20" s="5">
        <v>18.899999999999999</v>
      </c>
      <c r="AB20" s="5">
        <v>18.2</v>
      </c>
      <c r="AC20" s="5">
        <f t="shared" si="1"/>
        <v>19.399999999999999</v>
      </c>
      <c r="AD20" s="5">
        <f t="shared" si="2"/>
        <v>19.899999999999999</v>
      </c>
      <c r="AE20" s="5">
        <f t="shared" si="3"/>
        <v>39.299999999999997</v>
      </c>
      <c r="AF20" s="5">
        <f t="shared" si="4"/>
        <v>19.649999999999999</v>
      </c>
      <c r="AG20" s="5">
        <f t="shared" si="5"/>
        <v>43.328249999999997</v>
      </c>
      <c r="AH20" s="5">
        <f t="shared" si="6"/>
        <v>86.656499999999994</v>
      </c>
      <c r="AI20" s="5">
        <v>2</v>
      </c>
      <c r="AJ20" s="3">
        <v>16</v>
      </c>
      <c r="AK20" s="5">
        <v>38.5</v>
      </c>
      <c r="AL20" s="5">
        <v>2</v>
      </c>
      <c r="AM20" s="5">
        <v>2.3333333333333335</v>
      </c>
      <c r="AN20" s="5"/>
      <c r="AO20" s="5"/>
      <c r="AP20" s="5"/>
      <c r="AQ20" s="5"/>
      <c r="AR20" s="5"/>
      <c r="AS20" s="5" t="e">
        <f t="shared" si="7"/>
        <v>#DIV/0!</v>
      </c>
      <c r="AT20" s="5">
        <v>12.6</v>
      </c>
      <c r="AU20" s="5">
        <v>14.7</v>
      </c>
      <c r="AV20" s="5">
        <v>-0.19</v>
      </c>
      <c r="AW20" s="5">
        <v>43</v>
      </c>
      <c r="AX20" s="3">
        <v>34</v>
      </c>
      <c r="AY20" s="3">
        <v>37</v>
      </c>
      <c r="AZ20" s="3"/>
      <c r="BA20" s="5">
        <v>0.45</v>
      </c>
      <c r="BB20" s="5"/>
      <c r="BC20" s="5">
        <v>67</v>
      </c>
      <c r="BD20" s="5"/>
      <c r="BE20" s="3">
        <v>28</v>
      </c>
      <c r="BF20" s="3">
        <v>31</v>
      </c>
      <c r="BG20" s="5">
        <v>1.36</v>
      </c>
      <c r="BH20" s="5">
        <v>91</v>
      </c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3">
        <v>50</v>
      </c>
      <c r="CA20" s="3">
        <v>46</v>
      </c>
      <c r="CB20" s="3">
        <v>47</v>
      </c>
      <c r="CC20" s="5">
        <v>22.352</v>
      </c>
      <c r="CD20" s="5">
        <v>20.563839999999999</v>
      </c>
      <c r="CE20" s="5">
        <v>21.01088</v>
      </c>
      <c r="CF20" s="5">
        <v>2.7</v>
      </c>
      <c r="CG20" s="5">
        <v>100</v>
      </c>
      <c r="CH20" s="3">
        <v>35</v>
      </c>
      <c r="CI20" s="3">
        <v>39</v>
      </c>
      <c r="CJ20" s="3">
        <v>39</v>
      </c>
      <c r="CK20" s="5">
        <v>15.6464</v>
      </c>
      <c r="CL20" s="5">
        <v>17.434560000000001</v>
      </c>
      <c r="CM20" s="5">
        <v>17.434560000000001</v>
      </c>
      <c r="CN20" s="5">
        <v>0.74</v>
      </c>
      <c r="CO20" s="5">
        <v>77</v>
      </c>
      <c r="CP20" s="6">
        <v>177</v>
      </c>
      <c r="CQ20" s="6">
        <v>160</v>
      </c>
      <c r="CR20" s="6">
        <v>160</v>
      </c>
      <c r="CS20" s="5">
        <v>1.5</v>
      </c>
      <c r="CT20" s="5">
        <v>93</v>
      </c>
      <c r="CU20" s="3">
        <v>4</v>
      </c>
      <c r="CV20" s="3">
        <v>4</v>
      </c>
      <c r="CW20" s="3">
        <v>3</v>
      </c>
      <c r="CX20" s="3">
        <v>3</v>
      </c>
      <c r="CY20" s="3">
        <v>5</v>
      </c>
      <c r="CZ20" s="3">
        <v>5</v>
      </c>
      <c r="DA20" s="3">
        <v>4</v>
      </c>
      <c r="DB20" s="3">
        <v>4</v>
      </c>
      <c r="DC20" s="3">
        <v>3</v>
      </c>
      <c r="DD20" s="3">
        <v>3</v>
      </c>
      <c r="DE20" s="3">
        <v>4</v>
      </c>
      <c r="DF20" s="3">
        <v>4</v>
      </c>
      <c r="DG20" s="3">
        <v>4</v>
      </c>
      <c r="DH20" s="3">
        <v>4</v>
      </c>
      <c r="DI20" s="3"/>
      <c r="DJ20" s="3"/>
      <c r="DK20" s="3"/>
      <c r="DL20" s="3"/>
      <c r="DM20" s="3"/>
      <c r="DN20" s="3"/>
      <c r="DO20" s="3"/>
      <c r="DP20" s="3"/>
      <c r="DQ20" s="3">
        <v>1</v>
      </c>
      <c r="DR20" s="3">
        <v>1</v>
      </c>
      <c r="DS20" s="3">
        <v>1</v>
      </c>
      <c r="DT20" s="3">
        <v>1</v>
      </c>
      <c r="DU20" s="3">
        <v>1</v>
      </c>
      <c r="DV20" s="5">
        <v>79</v>
      </c>
      <c r="DW20" s="5">
        <v>1.81</v>
      </c>
      <c r="DX20" s="5">
        <v>68</v>
      </c>
      <c r="DY20" s="5">
        <v>1.31</v>
      </c>
      <c r="DZ20" s="5">
        <v>88.5</v>
      </c>
      <c r="EA20" s="5">
        <v>3.4400000000000004</v>
      </c>
      <c r="EB20" s="5">
        <v>78.5</v>
      </c>
      <c r="EC20" s="5">
        <v>6.5600000000000005</v>
      </c>
      <c r="ED20" s="5">
        <v>3</v>
      </c>
      <c r="EE20" s="3">
        <v>6</v>
      </c>
      <c r="EF20" s="3">
        <v>3</v>
      </c>
      <c r="EG20" s="3">
        <v>6</v>
      </c>
      <c r="EH20" s="3">
        <v>5</v>
      </c>
      <c r="EI20" s="3">
        <v>6</v>
      </c>
      <c r="EJ20" s="3">
        <v>3</v>
      </c>
      <c r="EK20" s="3">
        <v>5</v>
      </c>
      <c r="EL20" s="3">
        <v>5</v>
      </c>
      <c r="EM20" s="3">
        <v>5</v>
      </c>
      <c r="EN20" s="3">
        <v>5</v>
      </c>
      <c r="EO20" s="3">
        <v>4</v>
      </c>
      <c r="EP20" s="3">
        <v>5</v>
      </c>
      <c r="EQ20" s="3">
        <v>5</v>
      </c>
      <c r="ER20" s="3">
        <v>1</v>
      </c>
      <c r="ES20" s="3">
        <v>5</v>
      </c>
      <c r="ET20" s="3">
        <v>999</v>
      </c>
      <c r="EU20" s="3">
        <v>3</v>
      </c>
      <c r="EV20" s="3">
        <v>1</v>
      </c>
      <c r="EW20" s="3">
        <v>1</v>
      </c>
      <c r="EX20" s="5">
        <v>0</v>
      </c>
      <c r="EY20" s="1" t="s">
        <v>350</v>
      </c>
      <c r="EZ20" s="3">
        <v>1</v>
      </c>
      <c r="FA20" s="6">
        <v>5</v>
      </c>
      <c r="FB20" s="1" t="s">
        <v>352</v>
      </c>
      <c r="FC20" s="6">
        <v>1</v>
      </c>
      <c r="FD20" s="5">
        <v>10</v>
      </c>
      <c r="FE20" s="1" t="s">
        <v>353</v>
      </c>
      <c r="FF20" s="3">
        <v>1</v>
      </c>
      <c r="FG20" s="5">
        <v>3</v>
      </c>
      <c r="FH20" s="3">
        <v>4</v>
      </c>
      <c r="FI20" s="3">
        <v>4</v>
      </c>
      <c r="FJ20" s="3">
        <v>4</v>
      </c>
      <c r="FK20" s="3">
        <v>3</v>
      </c>
      <c r="FL20" s="3">
        <v>5</v>
      </c>
      <c r="FM20" s="3">
        <v>3</v>
      </c>
      <c r="FN20" s="3">
        <v>3</v>
      </c>
      <c r="FO20" s="3">
        <v>3</v>
      </c>
      <c r="FP20" s="3">
        <v>5</v>
      </c>
      <c r="FQ20" s="3">
        <v>3</v>
      </c>
      <c r="FR20" s="3">
        <v>5</v>
      </c>
      <c r="FS20" s="3">
        <v>4</v>
      </c>
      <c r="FT20" s="3">
        <v>4</v>
      </c>
      <c r="FU20" s="3">
        <v>3.6666666666666665</v>
      </c>
      <c r="FV20" s="3">
        <v>7</v>
      </c>
      <c r="FW20" s="3">
        <v>4</v>
      </c>
      <c r="FX20" s="7" t="e">
        <v>#NULL!</v>
      </c>
      <c r="FY20" s="3">
        <v>3</v>
      </c>
      <c r="FZ20" s="3">
        <v>4</v>
      </c>
      <c r="GA20" s="3">
        <v>6</v>
      </c>
      <c r="GB20" s="3">
        <v>4</v>
      </c>
      <c r="GC20" s="3">
        <v>3</v>
      </c>
      <c r="GD20" s="5">
        <v>4.5</v>
      </c>
      <c r="GE20" s="3">
        <v>3</v>
      </c>
      <c r="GF20" s="3">
        <v>5</v>
      </c>
      <c r="GG20" s="3">
        <v>4</v>
      </c>
      <c r="GH20" s="3">
        <v>1</v>
      </c>
      <c r="GI20" s="3">
        <v>5</v>
      </c>
      <c r="GJ20" s="3">
        <v>3</v>
      </c>
      <c r="GK20" s="3">
        <v>2</v>
      </c>
      <c r="GL20" s="3">
        <v>1</v>
      </c>
      <c r="GM20" s="3">
        <v>2</v>
      </c>
      <c r="GN20" s="3">
        <v>3</v>
      </c>
      <c r="GO20" s="3">
        <v>5</v>
      </c>
      <c r="GP20" s="3">
        <v>3</v>
      </c>
      <c r="GQ20" s="3">
        <v>3</v>
      </c>
      <c r="GR20" s="3">
        <v>2</v>
      </c>
      <c r="GS20" s="3">
        <v>4</v>
      </c>
      <c r="GT20" s="3">
        <v>3</v>
      </c>
      <c r="GU20" s="3">
        <v>3</v>
      </c>
      <c r="GV20" s="3">
        <v>3</v>
      </c>
      <c r="GW20" s="3">
        <v>5</v>
      </c>
      <c r="GX20" s="3">
        <v>4</v>
      </c>
      <c r="GY20" s="5">
        <v>3.3</v>
      </c>
      <c r="GZ20" s="5">
        <v>3.1</v>
      </c>
      <c r="HA20" s="3">
        <v>7</v>
      </c>
      <c r="HB20" s="3">
        <v>6</v>
      </c>
      <c r="HC20" s="3">
        <v>4</v>
      </c>
      <c r="HD20" s="3">
        <v>4</v>
      </c>
      <c r="HE20" s="3">
        <v>7</v>
      </c>
      <c r="HF20" s="3">
        <v>7</v>
      </c>
      <c r="HG20" s="3">
        <v>4</v>
      </c>
      <c r="HH20" s="3">
        <v>6</v>
      </c>
      <c r="HI20" s="5">
        <v>5.625</v>
      </c>
      <c r="HJ20" s="3">
        <v>3</v>
      </c>
      <c r="HK20" s="3">
        <v>3</v>
      </c>
      <c r="HL20" s="3">
        <v>4</v>
      </c>
      <c r="HM20" s="3">
        <v>3</v>
      </c>
      <c r="HN20" s="3">
        <v>3</v>
      </c>
      <c r="HO20" s="3">
        <v>3</v>
      </c>
      <c r="HP20" s="5">
        <v>2</v>
      </c>
      <c r="HQ20" s="5">
        <v>2</v>
      </c>
      <c r="HR20" s="5">
        <v>2</v>
      </c>
      <c r="HS20" s="5">
        <v>2.6666666666666665</v>
      </c>
      <c r="HT20" s="3">
        <v>5</v>
      </c>
      <c r="HU20" s="3">
        <v>4</v>
      </c>
      <c r="HV20" s="3">
        <v>5</v>
      </c>
      <c r="HW20" s="3">
        <v>6</v>
      </c>
      <c r="HX20" s="3">
        <v>4</v>
      </c>
      <c r="HY20" s="3">
        <v>5</v>
      </c>
      <c r="HZ20" s="5">
        <v>4.833333333333333</v>
      </c>
      <c r="IA20" s="3">
        <v>7</v>
      </c>
      <c r="IB20" s="3">
        <v>7</v>
      </c>
      <c r="IC20" s="3">
        <v>4</v>
      </c>
      <c r="ID20" s="3">
        <v>7</v>
      </c>
      <c r="IE20" s="3">
        <v>5</v>
      </c>
      <c r="IF20" s="3">
        <v>6</v>
      </c>
      <c r="IG20" s="3">
        <v>4</v>
      </c>
      <c r="IH20" s="3">
        <v>5</v>
      </c>
      <c r="II20" s="3">
        <v>6</v>
      </c>
      <c r="IJ20" s="3">
        <v>4</v>
      </c>
      <c r="IK20" s="3">
        <v>6</v>
      </c>
      <c r="IL20" s="3">
        <v>7</v>
      </c>
      <c r="IM20" s="5">
        <v>6</v>
      </c>
      <c r="IN20" s="5">
        <v>5.5</v>
      </c>
      <c r="IO20" s="5">
        <v>5.5</v>
      </c>
      <c r="IP20" s="3">
        <v>3</v>
      </c>
      <c r="IQ20" s="3">
        <v>4</v>
      </c>
      <c r="IR20" s="3">
        <v>5</v>
      </c>
      <c r="IS20" s="3">
        <v>3</v>
      </c>
      <c r="IT20" s="3">
        <v>3</v>
      </c>
      <c r="IU20" s="3">
        <v>4</v>
      </c>
      <c r="IV20" s="3">
        <v>4</v>
      </c>
      <c r="IW20" s="3">
        <v>4</v>
      </c>
      <c r="IX20" s="3">
        <v>3</v>
      </c>
      <c r="IY20" s="3">
        <v>4</v>
      </c>
      <c r="IZ20" s="3">
        <v>4</v>
      </c>
      <c r="JA20" s="3">
        <v>3</v>
      </c>
      <c r="JB20" s="3">
        <v>3</v>
      </c>
      <c r="JC20" s="3">
        <v>5</v>
      </c>
      <c r="JD20" s="3">
        <v>5</v>
      </c>
      <c r="JE20" s="3">
        <v>1</v>
      </c>
      <c r="JF20" s="3">
        <v>5</v>
      </c>
      <c r="JG20" s="3">
        <v>3</v>
      </c>
      <c r="JH20" s="3">
        <v>4</v>
      </c>
      <c r="JI20" s="3">
        <v>5</v>
      </c>
      <c r="JJ20" s="3">
        <v>5</v>
      </c>
      <c r="JK20" s="3">
        <v>4</v>
      </c>
      <c r="JL20" s="3">
        <v>4</v>
      </c>
      <c r="JM20" s="3">
        <v>5</v>
      </c>
      <c r="JN20" s="5">
        <v>3.5</v>
      </c>
      <c r="JO20" s="5">
        <v>3.5</v>
      </c>
      <c r="JP20" s="5">
        <v>4</v>
      </c>
      <c r="JQ20" s="5">
        <v>4</v>
      </c>
      <c r="JR20" s="5">
        <v>3.75</v>
      </c>
      <c r="JS20" s="5">
        <v>4.5</v>
      </c>
      <c r="JT20" s="3">
        <v>4</v>
      </c>
      <c r="JU20" s="3">
        <v>4</v>
      </c>
      <c r="JV20" s="3">
        <v>5</v>
      </c>
      <c r="JW20" s="3">
        <v>4</v>
      </c>
      <c r="JX20" s="3">
        <v>3</v>
      </c>
      <c r="JY20" s="3">
        <v>5</v>
      </c>
      <c r="JZ20" s="3">
        <v>3</v>
      </c>
      <c r="KA20" s="3">
        <v>3</v>
      </c>
      <c r="KB20" s="3">
        <v>3</v>
      </c>
      <c r="KC20" s="3">
        <v>3</v>
      </c>
      <c r="KD20" s="3">
        <v>5</v>
      </c>
      <c r="KE20" s="3">
        <v>5</v>
      </c>
      <c r="KF20" s="3">
        <v>4</v>
      </c>
      <c r="KG20" s="3">
        <v>3</v>
      </c>
      <c r="KH20" s="3">
        <v>1</v>
      </c>
      <c r="KI20" s="3">
        <v>1</v>
      </c>
      <c r="KJ20" s="3">
        <v>3</v>
      </c>
      <c r="KK20" s="3">
        <v>3</v>
      </c>
      <c r="KL20" s="3">
        <v>1</v>
      </c>
      <c r="KM20" s="3">
        <v>5</v>
      </c>
      <c r="KN20" s="3">
        <v>3</v>
      </c>
      <c r="KO20" s="3">
        <v>3</v>
      </c>
      <c r="KP20" s="3">
        <v>3</v>
      </c>
      <c r="KQ20" s="3">
        <v>3</v>
      </c>
      <c r="KR20" s="3">
        <v>3</v>
      </c>
      <c r="KS20" s="3">
        <v>3</v>
      </c>
      <c r="KT20" s="3">
        <v>3</v>
      </c>
      <c r="KU20" s="3">
        <v>3</v>
      </c>
      <c r="KV20" s="3">
        <v>1</v>
      </c>
      <c r="KW20" s="3">
        <v>1</v>
      </c>
      <c r="KX20" s="3">
        <v>3</v>
      </c>
      <c r="KY20" s="3">
        <v>3</v>
      </c>
      <c r="KZ20" s="5">
        <v>2.8888888888888888</v>
      </c>
      <c r="LA20" s="5">
        <v>2.6666666666666665</v>
      </c>
      <c r="LB20" s="5">
        <v>3.1428571428571428</v>
      </c>
      <c r="LC20" s="5">
        <v>4</v>
      </c>
      <c r="LD20" s="3">
        <v>3</v>
      </c>
      <c r="LE20" s="3">
        <v>3</v>
      </c>
      <c r="LF20" s="5">
        <v>3</v>
      </c>
      <c r="LG20" s="3">
        <v>3</v>
      </c>
      <c r="LH20" s="3">
        <v>3</v>
      </c>
      <c r="LI20" s="3">
        <v>3</v>
      </c>
      <c r="LJ20" s="3">
        <v>4</v>
      </c>
      <c r="LK20" s="3">
        <v>3</v>
      </c>
      <c r="LL20" s="3">
        <v>5</v>
      </c>
      <c r="LM20" s="3">
        <v>5</v>
      </c>
      <c r="LN20" s="3">
        <v>3</v>
      </c>
      <c r="LO20" s="3">
        <v>3</v>
      </c>
      <c r="LP20" s="3">
        <v>3</v>
      </c>
      <c r="LQ20" s="3">
        <v>3</v>
      </c>
      <c r="LR20" s="3">
        <v>5</v>
      </c>
      <c r="LS20" s="3">
        <v>3</v>
      </c>
      <c r="LT20" s="5">
        <v>3.625</v>
      </c>
      <c r="LU20" s="5">
        <v>3.25</v>
      </c>
      <c r="LV20" s="3">
        <v>1</v>
      </c>
      <c r="LW20" s="3">
        <v>1</v>
      </c>
      <c r="LX20" s="3">
        <v>3</v>
      </c>
      <c r="LY20" s="3">
        <v>2</v>
      </c>
      <c r="LZ20" s="3">
        <v>2</v>
      </c>
      <c r="MA20" s="3">
        <v>3</v>
      </c>
      <c r="MB20" s="3">
        <v>0</v>
      </c>
      <c r="MC20" s="3">
        <v>3</v>
      </c>
      <c r="MD20" s="3">
        <v>2</v>
      </c>
      <c r="ME20" s="3">
        <v>0</v>
      </c>
      <c r="MF20" s="5">
        <f t="shared" si="47"/>
        <v>17</v>
      </c>
      <c r="MG20" s="5">
        <f t="shared" si="48"/>
        <v>1.7</v>
      </c>
      <c r="MH20" s="3">
        <v>1</v>
      </c>
      <c r="MI20" s="3">
        <v>5</v>
      </c>
      <c r="MJ20" s="3">
        <v>5</v>
      </c>
      <c r="MK20" s="3">
        <v>4</v>
      </c>
      <c r="ML20" s="3">
        <v>3</v>
      </c>
      <c r="MM20" s="3">
        <v>1</v>
      </c>
      <c r="MN20" s="3">
        <v>2</v>
      </c>
      <c r="MO20" s="3">
        <v>2</v>
      </c>
      <c r="MP20" s="3">
        <v>7</v>
      </c>
      <c r="MQ20" s="5">
        <v>3.3333333333333335</v>
      </c>
      <c r="MR20" s="3">
        <v>3</v>
      </c>
      <c r="MS20" s="3">
        <v>3</v>
      </c>
      <c r="MT20" s="3">
        <v>3</v>
      </c>
      <c r="MU20" s="3">
        <v>3</v>
      </c>
      <c r="MV20" s="3">
        <v>2</v>
      </c>
      <c r="MW20" s="3">
        <v>1</v>
      </c>
      <c r="MX20" s="3">
        <v>3</v>
      </c>
      <c r="MY20" s="3">
        <v>3</v>
      </c>
      <c r="MZ20" s="3">
        <v>3</v>
      </c>
      <c r="NA20" s="3">
        <v>3</v>
      </c>
      <c r="NB20" s="3">
        <v>3</v>
      </c>
      <c r="NC20" s="3">
        <v>3</v>
      </c>
      <c r="ND20" s="5">
        <v>2.6666666666666665</v>
      </c>
      <c r="NE20" s="5">
        <v>2.3333333333333335</v>
      </c>
      <c r="NF20" s="5">
        <v>3</v>
      </c>
      <c r="NG20" s="5">
        <v>3</v>
      </c>
      <c r="NH20" s="3">
        <v>5</v>
      </c>
      <c r="NI20" s="3">
        <v>4</v>
      </c>
      <c r="NJ20" s="3">
        <v>5</v>
      </c>
      <c r="NK20" s="3">
        <v>5</v>
      </c>
      <c r="NL20" s="3">
        <v>5</v>
      </c>
      <c r="NM20" s="3">
        <v>5</v>
      </c>
      <c r="NN20" s="3">
        <v>3</v>
      </c>
      <c r="NO20" s="3">
        <v>3</v>
      </c>
      <c r="NP20" s="3">
        <v>3</v>
      </c>
      <c r="NQ20" s="3">
        <v>3</v>
      </c>
      <c r="NR20" s="3">
        <v>4</v>
      </c>
      <c r="NS20" s="3">
        <v>4</v>
      </c>
      <c r="NT20" s="3">
        <v>3</v>
      </c>
      <c r="NU20" s="3">
        <v>1</v>
      </c>
      <c r="NV20" s="5">
        <v>4</v>
      </c>
      <c r="NW20" s="5">
        <v>3.5714285714285716</v>
      </c>
      <c r="NX20" s="4">
        <v>43203</v>
      </c>
      <c r="NY20" s="3">
        <v>5</v>
      </c>
      <c r="NZ20" s="3">
        <v>5</v>
      </c>
      <c r="OA20" s="3">
        <v>5</v>
      </c>
      <c r="OB20" s="3">
        <v>5</v>
      </c>
      <c r="OC20" s="3">
        <v>5</v>
      </c>
      <c r="OD20" s="3">
        <v>5</v>
      </c>
      <c r="OE20" s="3">
        <v>5</v>
      </c>
      <c r="OF20" s="3">
        <v>5</v>
      </c>
      <c r="OG20" s="3">
        <v>5</v>
      </c>
      <c r="OH20" s="3">
        <v>5</v>
      </c>
      <c r="OI20" s="3">
        <v>5</v>
      </c>
      <c r="OJ20" s="3">
        <v>5</v>
      </c>
      <c r="OK20" s="5">
        <v>5</v>
      </c>
      <c r="OL20" s="5">
        <v>5</v>
      </c>
      <c r="OM20" s="3">
        <v>4</v>
      </c>
      <c r="ON20" s="3">
        <v>3</v>
      </c>
      <c r="OO20" s="3">
        <v>4</v>
      </c>
      <c r="OP20" s="3">
        <v>4</v>
      </c>
      <c r="OQ20" s="3">
        <v>2</v>
      </c>
      <c r="OR20" s="3">
        <v>2</v>
      </c>
      <c r="OS20" s="5">
        <v>3.1666666666666665</v>
      </c>
      <c r="OT20" s="3">
        <v>6</v>
      </c>
      <c r="OU20" s="3">
        <v>6</v>
      </c>
      <c r="OV20" s="3">
        <v>6</v>
      </c>
      <c r="OW20" s="3">
        <v>6</v>
      </c>
      <c r="OX20" s="3">
        <v>6</v>
      </c>
      <c r="OY20" s="3">
        <v>6</v>
      </c>
      <c r="OZ20" s="5">
        <v>6</v>
      </c>
      <c r="VN20">
        <v>15</v>
      </c>
      <c r="VO20">
        <v>6</v>
      </c>
      <c r="VP20">
        <v>77.8</v>
      </c>
      <c r="VQ20">
        <v>13</v>
      </c>
      <c r="VR20">
        <v>44</v>
      </c>
      <c r="VS20">
        <v>905.3</v>
      </c>
      <c r="VT20">
        <v>20.6</v>
      </c>
      <c r="VU20">
        <v>181.1</v>
      </c>
      <c r="VV20">
        <v>43</v>
      </c>
      <c r="VW20">
        <v>7110</v>
      </c>
      <c r="VX20">
        <v>165.3</v>
      </c>
      <c r="VY20">
        <v>1565</v>
      </c>
      <c r="VZ20">
        <v>0.3</v>
      </c>
      <c r="WA20">
        <v>1422</v>
      </c>
      <c r="WB20" s="36">
        <v>2089</v>
      </c>
      <c r="WC20" s="36">
        <v>1048.25</v>
      </c>
      <c r="WD20" s="36">
        <v>162</v>
      </c>
      <c r="WE20" s="36">
        <v>70.75</v>
      </c>
      <c r="WF20" s="36">
        <v>61.99</v>
      </c>
      <c r="WG20" s="36">
        <v>31.11</v>
      </c>
      <c r="WH20" s="36">
        <v>4.8099999999999996</v>
      </c>
      <c r="WI20" s="36">
        <v>2.1</v>
      </c>
      <c r="WJ20" s="36">
        <v>232.75</v>
      </c>
      <c r="WK20" s="36">
        <v>6.91</v>
      </c>
      <c r="WL20" s="36">
        <v>77.582999999999998</v>
      </c>
      <c r="WM20" s="37">
        <v>3258</v>
      </c>
      <c r="WN20" s="37">
        <v>1626.25</v>
      </c>
      <c r="WO20" s="37">
        <v>277.25</v>
      </c>
      <c r="WP20" s="37">
        <v>125.5</v>
      </c>
      <c r="WQ20" s="37">
        <v>61.62</v>
      </c>
      <c r="WR20" s="37">
        <v>30.76</v>
      </c>
      <c r="WS20" s="37">
        <v>5.24</v>
      </c>
      <c r="WT20" s="37">
        <v>2.37</v>
      </c>
      <c r="WU20" s="37">
        <v>402.75</v>
      </c>
      <c r="WV20" s="37">
        <v>7.62</v>
      </c>
      <c r="WW20" s="37">
        <v>80.55</v>
      </c>
      <c r="WX20" s="38">
        <v>2089</v>
      </c>
      <c r="WY20" s="38">
        <v>1048.25</v>
      </c>
      <c r="WZ20" s="38">
        <v>162</v>
      </c>
      <c r="XA20" s="38">
        <v>70.75</v>
      </c>
      <c r="XB20" s="38">
        <v>61.99</v>
      </c>
      <c r="XC20" s="38">
        <v>31.11</v>
      </c>
      <c r="XD20" s="38">
        <v>4.8099999999999996</v>
      </c>
      <c r="XE20" s="38">
        <v>2.1</v>
      </c>
      <c r="XF20" s="38">
        <v>232.75</v>
      </c>
      <c r="XG20" s="38">
        <v>6.91</v>
      </c>
      <c r="XH20" s="38">
        <v>77.582999999999998</v>
      </c>
      <c r="XI20" s="39">
        <v>3258</v>
      </c>
      <c r="XJ20" s="39">
        <v>1626.25</v>
      </c>
      <c r="XK20" s="39">
        <v>277.25</v>
      </c>
      <c r="XL20" s="39">
        <v>125.5</v>
      </c>
      <c r="XM20" s="39">
        <v>61.62</v>
      </c>
      <c r="XN20" s="39">
        <v>30.76</v>
      </c>
      <c r="XO20" s="39">
        <v>5.24</v>
      </c>
      <c r="XP20" s="39">
        <v>2.37</v>
      </c>
      <c r="XQ20" s="39">
        <v>402.75</v>
      </c>
      <c r="XR20" s="39">
        <v>7.62</v>
      </c>
      <c r="XS20" s="39">
        <v>80.55</v>
      </c>
      <c r="XT20" t="s">
        <v>1112</v>
      </c>
      <c r="XU20">
        <v>5</v>
      </c>
      <c r="XV20">
        <v>7</v>
      </c>
      <c r="XW20" s="37">
        <v>3</v>
      </c>
      <c r="XX20" s="37">
        <v>2</v>
      </c>
      <c r="XY20" s="37">
        <v>1</v>
      </c>
      <c r="XZ20" s="39">
        <v>3</v>
      </c>
      <c r="YA20" s="39">
        <v>2</v>
      </c>
      <c r="YB20" s="39">
        <v>1</v>
      </c>
    </row>
    <row r="21" spans="1:652" x14ac:dyDescent="0.2">
      <c r="A21" s="11">
        <v>21</v>
      </c>
      <c r="B21" s="19" t="s">
        <v>685</v>
      </c>
      <c r="C21" s="3">
        <v>0</v>
      </c>
      <c r="D21" s="3" t="str">
        <f t="shared" si="0"/>
        <v>2</v>
      </c>
      <c r="E21" s="4">
        <v>39279</v>
      </c>
      <c r="F21" s="4">
        <v>43199</v>
      </c>
      <c r="G21" s="5">
        <v>10.732375085557837</v>
      </c>
      <c r="H21" s="21">
        <v>2</v>
      </c>
      <c r="I21" s="3">
        <v>5</v>
      </c>
      <c r="J21" s="3">
        <v>7</v>
      </c>
      <c r="K21" s="3">
        <v>1</v>
      </c>
      <c r="L21" s="3">
        <v>2</v>
      </c>
      <c r="M21" s="3">
        <v>250</v>
      </c>
      <c r="N21" s="6">
        <v>100.5</v>
      </c>
      <c r="O21" s="6">
        <v>134</v>
      </c>
      <c r="P21" s="5">
        <v>3.2972440944881889</v>
      </c>
      <c r="Q21" s="5">
        <v>63.504000000000005</v>
      </c>
      <c r="R21" s="5">
        <v>28.8</v>
      </c>
      <c r="S21" s="5">
        <v>16</v>
      </c>
      <c r="T21" s="5">
        <v>3</v>
      </c>
      <c r="U21" s="5">
        <v>13.5</v>
      </c>
      <c r="V21" s="5">
        <v>3</v>
      </c>
      <c r="W21" s="5">
        <v>16.7</v>
      </c>
      <c r="X21" s="5">
        <v>17</v>
      </c>
      <c r="Y21" s="5">
        <v>17.3</v>
      </c>
      <c r="Z21" s="5">
        <v>15.3</v>
      </c>
      <c r="AA21" s="5">
        <v>16.3</v>
      </c>
      <c r="AB21" s="5">
        <v>17.399999999999999</v>
      </c>
      <c r="AC21" s="5">
        <f t="shared" si="1"/>
        <v>17.3</v>
      </c>
      <c r="AD21" s="5">
        <f t="shared" si="2"/>
        <v>17.399999999999999</v>
      </c>
      <c r="AE21" s="5">
        <f t="shared" si="3"/>
        <v>34.700000000000003</v>
      </c>
      <c r="AF21" s="5">
        <f t="shared" si="4"/>
        <v>17.350000000000001</v>
      </c>
      <c r="AG21" s="5">
        <f t="shared" si="5"/>
        <v>38.256750000000004</v>
      </c>
      <c r="AH21" s="5">
        <f t="shared" si="6"/>
        <v>76.513500000000008</v>
      </c>
      <c r="AI21" s="5">
        <v>2</v>
      </c>
      <c r="AJ21" s="3">
        <v>30</v>
      </c>
      <c r="AK21" s="5">
        <v>44.2</v>
      </c>
      <c r="AL21" s="5">
        <v>3</v>
      </c>
      <c r="AM21" s="5">
        <v>2.6666666666666665</v>
      </c>
      <c r="AN21" s="5"/>
      <c r="AO21" s="5"/>
      <c r="AP21" s="5"/>
      <c r="AQ21" s="5"/>
      <c r="AR21" s="5"/>
      <c r="AS21" s="5" t="e">
        <f t="shared" si="7"/>
        <v>#DIV/0!</v>
      </c>
      <c r="AT21" s="5">
        <v>12.3</v>
      </c>
      <c r="AU21" s="5">
        <v>13.1</v>
      </c>
      <c r="AV21" s="5">
        <v>0.35</v>
      </c>
      <c r="AW21" s="5">
        <v>64</v>
      </c>
      <c r="AX21" s="3">
        <v>38</v>
      </c>
      <c r="AY21" s="3">
        <v>42</v>
      </c>
      <c r="AZ21" s="3"/>
      <c r="BA21" s="5">
        <v>1.26</v>
      </c>
      <c r="BB21" s="5"/>
      <c r="BC21" s="5">
        <v>90</v>
      </c>
      <c r="BD21" s="5"/>
      <c r="BE21" s="3">
        <v>28</v>
      </c>
      <c r="BF21" s="3">
        <v>31</v>
      </c>
      <c r="BG21" s="5">
        <v>2.23</v>
      </c>
      <c r="BH21" s="5">
        <v>99</v>
      </c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3">
        <v>41</v>
      </c>
      <c r="CA21" s="3">
        <v>43</v>
      </c>
      <c r="CB21" s="3">
        <v>40</v>
      </c>
      <c r="CC21" s="5">
        <v>18.32864</v>
      </c>
      <c r="CD21" s="5">
        <v>19.222719999999999</v>
      </c>
      <c r="CE21" s="5">
        <v>17.881599999999999</v>
      </c>
      <c r="CF21" s="5">
        <v>1.92</v>
      </c>
      <c r="CG21" s="5">
        <v>97</v>
      </c>
      <c r="CH21" s="3">
        <v>36</v>
      </c>
      <c r="CI21" s="3">
        <v>35</v>
      </c>
      <c r="CJ21" s="3">
        <v>31</v>
      </c>
      <c r="CK21" s="5">
        <v>16.093440000000001</v>
      </c>
      <c r="CL21" s="5">
        <v>15.6464</v>
      </c>
      <c r="CM21" s="5">
        <v>13.85824</v>
      </c>
      <c r="CN21" s="5">
        <v>0.38</v>
      </c>
      <c r="CO21" s="5">
        <v>65</v>
      </c>
      <c r="CP21" s="6">
        <v>168</v>
      </c>
      <c r="CQ21" s="6">
        <v>164</v>
      </c>
      <c r="CR21" s="6">
        <v>168</v>
      </c>
      <c r="CS21" s="5">
        <v>1.27</v>
      </c>
      <c r="CT21" s="5">
        <v>90</v>
      </c>
      <c r="CU21" s="3">
        <v>3</v>
      </c>
      <c r="CV21" s="3">
        <v>4</v>
      </c>
      <c r="CW21" s="3">
        <v>4</v>
      </c>
      <c r="CX21" s="3">
        <v>4</v>
      </c>
      <c r="CY21" s="3">
        <v>5</v>
      </c>
      <c r="CZ21" s="3">
        <v>5</v>
      </c>
      <c r="DA21" s="3">
        <v>4</v>
      </c>
      <c r="DB21" s="3">
        <v>4</v>
      </c>
      <c r="DC21" s="3">
        <v>3</v>
      </c>
      <c r="DD21" s="3">
        <v>3</v>
      </c>
      <c r="DE21" s="3">
        <v>4</v>
      </c>
      <c r="DF21" s="3">
        <v>4</v>
      </c>
      <c r="DG21" s="3">
        <v>4</v>
      </c>
      <c r="DH21" s="3">
        <v>4</v>
      </c>
      <c r="DI21" s="3"/>
      <c r="DJ21" s="3"/>
      <c r="DK21" s="3"/>
      <c r="DL21" s="3"/>
      <c r="DM21" s="3"/>
      <c r="DN21" s="3"/>
      <c r="DO21" s="3"/>
      <c r="DP21" s="3"/>
      <c r="DQ21" s="3">
        <v>1</v>
      </c>
      <c r="DR21" s="3">
        <v>1</v>
      </c>
      <c r="DS21" s="3">
        <v>1</v>
      </c>
      <c r="DT21" s="3">
        <v>1</v>
      </c>
      <c r="DU21" s="3">
        <v>1</v>
      </c>
      <c r="DV21" s="5">
        <v>94.5</v>
      </c>
      <c r="DW21" s="5">
        <v>3.49</v>
      </c>
      <c r="DX21" s="5">
        <v>77</v>
      </c>
      <c r="DY21" s="5">
        <v>1.62</v>
      </c>
      <c r="DZ21" s="5">
        <v>81</v>
      </c>
      <c r="EA21" s="5">
        <v>2.2999999999999998</v>
      </c>
      <c r="EB21" s="5">
        <v>84.166666666666671</v>
      </c>
      <c r="EC21" s="5">
        <v>7.41</v>
      </c>
      <c r="ED21" s="5">
        <v>3</v>
      </c>
      <c r="EE21" s="3">
        <v>6</v>
      </c>
      <c r="EF21" s="3">
        <v>2</v>
      </c>
      <c r="EG21" s="3">
        <v>6</v>
      </c>
      <c r="EH21" s="3">
        <v>1</v>
      </c>
      <c r="EI21" s="3">
        <v>6</v>
      </c>
      <c r="EJ21" s="3">
        <v>6</v>
      </c>
      <c r="EK21" s="3">
        <v>6</v>
      </c>
      <c r="EL21" s="3">
        <v>1</v>
      </c>
      <c r="EM21" s="3">
        <v>3</v>
      </c>
      <c r="EN21" s="3">
        <v>1</v>
      </c>
      <c r="EO21" s="3">
        <v>1</v>
      </c>
      <c r="EP21" s="3">
        <v>4</v>
      </c>
      <c r="EQ21" s="3">
        <v>4</v>
      </c>
      <c r="ER21" s="3">
        <v>3</v>
      </c>
      <c r="ES21" s="3">
        <v>4</v>
      </c>
      <c r="ET21" s="3">
        <v>1</v>
      </c>
      <c r="EU21" s="3">
        <v>4</v>
      </c>
      <c r="EV21" s="3">
        <v>1</v>
      </c>
      <c r="EW21" s="3">
        <v>1</v>
      </c>
      <c r="EX21" s="5">
        <v>3</v>
      </c>
      <c r="EY21" s="1" t="s">
        <v>352</v>
      </c>
      <c r="EZ21" s="3">
        <v>2</v>
      </c>
      <c r="FA21" s="6">
        <v>3.5</v>
      </c>
      <c r="FB21" s="1" t="s">
        <v>348</v>
      </c>
      <c r="FC21" s="6">
        <v>0</v>
      </c>
      <c r="FD21" s="5">
        <v>2.5</v>
      </c>
      <c r="FE21" s="1" t="s">
        <v>354</v>
      </c>
      <c r="FF21" s="3">
        <v>0</v>
      </c>
      <c r="FG21" s="5">
        <v>3</v>
      </c>
      <c r="FH21" s="3">
        <v>5</v>
      </c>
      <c r="FI21" s="3">
        <v>4</v>
      </c>
      <c r="FJ21" s="3">
        <v>3</v>
      </c>
      <c r="FK21" s="3">
        <v>2</v>
      </c>
      <c r="FL21" s="3">
        <v>5</v>
      </c>
      <c r="FM21" s="3">
        <v>4</v>
      </c>
      <c r="FN21" s="3">
        <v>3</v>
      </c>
      <c r="FO21" s="3">
        <v>2</v>
      </c>
      <c r="FP21" s="3">
        <v>5</v>
      </c>
      <c r="FQ21" s="3">
        <v>5</v>
      </c>
      <c r="FR21" s="3">
        <v>4</v>
      </c>
      <c r="FS21" s="3">
        <v>2</v>
      </c>
      <c r="FT21" s="3">
        <v>4.666666666666667</v>
      </c>
      <c r="FU21" s="3">
        <v>2.6666666666666665</v>
      </c>
      <c r="FV21" s="3">
        <v>6</v>
      </c>
      <c r="FW21" s="3">
        <v>6</v>
      </c>
      <c r="FX21" s="7" t="e">
        <v>#NULL!</v>
      </c>
      <c r="FY21" s="3">
        <v>7</v>
      </c>
      <c r="FZ21" s="3">
        <v>7</v>
      </c>
      <c r="GA21" s="3">
        <v>6</v>
      </c>
      <c r="GB21" s="3">
        <v>7</v>
      </c>
      <c r="GC21" s="3">
        <v>7</v>
      </c>
      <c r="GD21" s="5">
        <v>6.666666666666667</v>
      </c>
      <c r="GE21" s="3">
        <v>5</v>
      </c>
      <c r="GF21" s="3">
        <v>1</v>
      </c>
      <c r="GG21" s="3">
        <v>5</v>
      </c>
      <c r="GH21" s="3">
        <v>1</v>
      </c>
      <c r="GI21" s="3">
        <v>5</v>
      </c>
      <c r="GJ21" s="3">
        <v>2</v>
      </c>
      <c r="GK21" s="3">
        <v>2</v>
      </c>
      <c r="GL21" s="3">
        <v>1</v>
      </c>
      <c r="GM21" s="3">
        <v>5</v>
      </c>
      <c r="GN21" s="3">
        <v>5</v>
      </c>
      <c r="GO21" s="3">
        <v>1</v>
      </c>
      <c r="GP21" s="3">
        <v>2</v>
      </c>
      <c r="GQ21" s="3">
        <v>1</v>
      </c>
      <c r="GR21" s="3">
        <v>5</v>
      </c>
      <c r="GS21" s="3">
        <v>1</v>
      </c>
      <c r="GT21" s="3">
        <v>3</v>
      </c>
      <c r="GU21" s="3">
        <v>4</v>
      </c>
      <c r="GV21" s="3">
        <v>4</v>
      </c>
      <c r="GW21" s="3">
        <v>5</v>
      </c>
      <c r="GX21" s="3">
        <v>1</v>
      </c>
      <c r="GY21" s="5">
        <v>4.4000000000000004</v>
      </c>
      <c r="GZ21" s="5">
        <v>1.5</v>
      </c>
      <c r="HA21" s="3">
        <v>1</v>
      </c>
      <c r="HB21" s="3">
        <v>5</v>
      </c>
      <c r="HC21" s="3">
        <v>3</v>
      </c>
      <c r="HD21" s="3">
        <v>6</v>
      </c>
      <c r="HE21" s="3">
        <v>7</v>
      </c>
      <c r="HF21" s="3">
        <v>7</v>
      </c>
      <c r="HG21" s="3">
        <v>3</v>
      </c>
      <c r="HH21" s="3">
        <v>4</v>
      </c>
      <c r="HI21" s="5">
        <v>4.5</v>
      </c>
      <c r="HJ21" s="3">
        <v>4</v>
      </c>
      <c r="HK21" s="3">
        <v>3</v>
      </c>
      <c r="HL21" s="3">
        <v>2</v>
      </c>
      <c r="HM21" s="3">
        <v>3</v>
      </c>
      <c r="HN21" s="3">
        <v>1</v>
      </c>
      <c r="HO21" s="3">
        <v>2</v>
      </c>
      <c r="HP21" s="5">
        <v>2</v>
      </c>
      <c r="HQ21" s="5">
        <v>4</v>
      </c>
      <c r="HR21" s="5">
        <v>3</v>
      </c>
      <c r="HS21" s="5">
        <v>3</v>
      </c>
      <c r="HT21" s="3">
        <v>5</v>
      </c>
      <c r="HU21" s="3">
        <v>4</v>
      </c>
      <c r="HV21" s="3">
        <v>5</v>
      </c>
      <c r="HW21" s="3">
        <v>5</v>
      </c>
      <c r="HX21" s="3">
        <v>4</v>
      </c>
      <c r="HY21" s="3">
        <v>6</v>
      </c>
      <c r="HZ21" s="5">
        <v>4.833333333333333</v>
      </c>
      <c r="IA21" s="3">
        <v>4</v>
      </c>
      <c r="IB21" s="3">
        <v>2</v>
      </c>
      <c r="IC21" s="3">
        <v>4</v>
      </c>
      <c r="ID21" s="3">
        <v>3</v>
      </c>
      <c r="IE21" s="3">
        <v>5</v>
      </c>
      <c r="IF21" s="3">
        <v>6</v>
      </c>
      <c r="IG21" s="3">
        <v>3</v>
      </c>
      <c r="IH21" s="3">
        <v>5</v>
      </c>
      <c r="II21" s="3">
        <v>5</v>
      </c>
      <c r="IJ21" s="3">
        <v>3</v>
      </c>
      <c r="IK21" s="3">
        <v>4</v>
      </c>
      <c r="IL21" s="3">
        <v>3</v>
      </c>
      <c r="IM21" s="5">
        <v>4.5</v>
      </c>
      <c r="IN21" s="5">
        <v>4.5</v>
      </c>
      <c r="IO21" s="5">
        <v>2.75</v>
      </c>
      <c r="IP21" s="3">
        <v>4</v>
      </c>
      <c r="IQ21" s="3">
        <v>4</v>
      </c>
      <c r="IR21" s="3">
        <v>3</v>
      </c>
      <c r="IS21" s="3">
        <v>3</v>
      </c>
      <c r="IT21" s="3">
        <v>5</v>
      </c>
      <c r="IU21" s="3">
        <v>4</v>
      </c>
      <c r="IV21" s="3">
        <v>5</v>
      </c>
      <c r="IW21" s="3">
        <v>3</v>
      </c>
      <c r="IX21" s="3">
        <v>3</v>
      </c>
      <c r="IY21" s="3">
        <v>3</v>
      </c>
      <c r="IZ21" s="3">
        <v>4</v>
      </c>
      <c r="JA21" s="3">
        <v>1</v>
      </c>
      <c r="JB21" s="3">
        <v>3</v>
      </c>
      <c r="JC21" s="3">
        <v>3</v>
      </c>
      <c r="JD21" s="3">
        <v>4</v>
      </c>
      <c r="JE21" s="3">
        <v>2</v>
      </c>
      <c r="JF21" s="3">
        <v>5</v>
      </c>
      <c r="JG21" s="3">
        <v>2</v>
      </c>
      <c r="JH21" s="3">
        <v>3</v>
      </c>
      <c r="JI21" s="3">
        <v>1</v>
      </c>
      <c r="JJ21" s="3">
        <v>4</v>
      </c>
      <c r="JK21" s="3">
        <v>3</v>
      </c>
      <c r="JL21" s="3">
        <v>5</v>
      </c>
      <c r="JM21" s="3">
        <v>2</v>
      </c>
      <c r="JN21" s="5">
        <v>3.5</v>
      </c>
      <c r="JO21" s="5">
        <v>2.75</v>
      </c>
      <c r="JP21" s="5">
        <v>2.25</v>
      </c>
      <c r="JQ21" s="5">
        <v>4.5</v>
      </c>
      <c r="JR21" s="5">
        <v>3.25</v>
      </c>
      <c r="JS21" s="5">
        <v>3.5</v>
      </c>
      <c r="JT21" s="3">
        <v>2</v>
      </c>
      <c r="JU21" s="3">
        <v>4</v>
      </c>
      <c r="JV21" s="3">
        <v>3</v>
      </c>
      <c r="JW21" s="3">
        <v>3</v>
      </c>
      <c r="JX21" s="3">
        <v>2</v>
      </c>
      <c r="JY21" s="3">
        <v>4</v>
      </c>
      <c r="JZ21" s="3">
        <v>2</v>
      </c>
      <c r="KA21" s="3">
        <v>1</v>
      </c>
      <c r="KB21" s="3">
        <v>2</v>
      </c>
      <c r="KC21" s="3">
        <v>2</v>
      </c>
      <c r="KD21" s="3">
        <v>2</v>
      </c>
      <c r="KE21" s="3">
        <v>4</v>
      </c>
      <c r="KF21" s="3">
        <v>4</v>
      </c>
      <c r="KG21" s="3">
        <v>4</v>
      </c>
      <c r="KH21" s="3">
        <v>3</v>
      </c>
      <c r="KI21" s="3">
        <v>3</v>
      </c>
      <c r="KJ21" s="3">
        <v>3</v>
      </c>
      <c r="KK21" s="3">
        <v>3</v>
      </c>
      <c r="KL21" s="3">
        <v>2</v>
      </c>
      <c r="KM21" s="3">
        <v>4</v>
      </c>
      <c r="KN21" s="3">
        <v>3</v>
      </c>
      <c r="KO21" s="3">
        <v>3</v>
      </c>
      <c r="KP21" s="3">
        <v>5</v>
      </c>
      <c r="KQ21" s="3">
        <v>2</v>
      </c>
      <c r="KR21" s="3">
        <v>3</v>
      </c>
      <c r="KS21" s="3">
        <v>3</v>
      </c>
      <c r="KT21" s="3">
        <v>3</v>
      </c>
      <c r="KU21" s="3">
        <v>3</v>
      </c>
      <c r="KV21" s="3">
        <v>3</v>
      </c>
      <c r="KW21" s="3">
        <v>3</v>
      </c>
      <c r="KX21" s="3">
        <v>3</v>
      </c>
      <c r="KY21" s="3">
        <v>3</v>
      </c>
      <c r="KZ21" s="5">
        <v>3.2222222222222223</v>
      </c>
      <c r="LA21" s="5">
        <v>2.7777777777777777</v>
      </c>
      <c r="LB21" s="5">
        <v>2.2857142857142856</v>
      </c>
      <c r="LC21" s="5">
        <v>3.4285714285714284</v>
      </c>
      <c r="LD21" s="3">
        <v>4</v>
      </c>
      <c r="LE21" s="3">
        <v>5</v>
      </c>
      <c r="LF21" s="5">
        <v>4</v>
      </c>
      <c r="LG21" s="3">
        <v>3</v>
      </c>
      <c r="LH21" s="3">
        <v>3</v>
      </c>
      <c r="LI21" s="3">
        <v>3</v>
      </c>
      <c r="LJ21" s="3">
        <v>3</v>
      </c>
      <c r="LK21" s="3">
        <v>3</v>
      </c>
      <c r="LL21" s="3">
        <v>3</v>
      </c>
      <c r="LM21" s="3">
        <v>3</v>
      </c>
      <c r="LN21" s="3">
        <v>3</v>
      </c>
      <c r="LO21" s="3">
        <v>3</v>
      </c>
      <c r="LP21" s="3">
        <v>3</v>
      </c>
      <c r="LQ21" s="3">
        <v>3</v>
      </c>
      <c r="LR21" s="3">
        <v>3</v>
      </c>
      <c r="LS21" s="3">
        <v>3</v>
      </c>
      <c r="LT21" s="5">
        <v>3.25</v>
      </c>
      <c r="LU21" s="5">
        <v>3.25</v>
      </c>
      <c r="LV21" s="3">
        <v>2</v>
      </c>
      <c r="LW21" s="3">
        <v>2</v>
      </c>
      <c r="LX21" s="3">
        <v>3</v>
      </c>
      <c r="LY21" s="3">
        <v>3</v>
      </c>
      <c r="LZ21" s="3">
        <v>2</v>
      </c>
      <c r="MA21" s="3">
        <v>888</v>
      </c>
      <c r="MB21" s="3">
        <v>3</v>
      </c>
      <c r="MC21" s="3">
        <v>0</v>
      </c>
      <c r="MD21" s="3">
        <v>888</v>
      </c>
      <c r="ME21" s="3">
        <v>1</v>
      </c>
      <c r="MF21" s="5">
        <f t="shared" si="47"/>
        <v>1792</v>
      </c>
      <c r="MG21" s="5">
        <f t="shared" si="48"/>
        <v>179.2</v>
      </c>
      <c r="MH21" s="3">
        <v>6</v>
      </c>
      <c r="MI21" s="3">
        <v>4</v>
      </c>
      <c r="MJ21" s="3">
        <v>6</v>
      </c>
      <c r="MK21" s="3">
        <v>7</v>
      </c>
      <c r="ML21" s="3">
        <v>5</v>
      </c>
      <c r="MM21" s="3">
        <v>4</v>
      </c>
      <c r="MN21" s="3">
        <v>4</v>
      </c>
      <c r="MO21" s="3">
        <v>5</v>
      </c>
      <c r="MP21" s="3">
        <v>5</v>
      </c>
      <c r="MQ21" s="5">
        <v>5.1111111111111107</v>
      </c>
      <c r="MR21" s="3">
        <v>4</v>
      </c>
      <c r="MS21" s="3">
        <v>2</v>
      </c>
      <c r="MT21" s="3">
        <v>5</v>
      </c>
      <c r="MU21" s="3">
        <v>2</v>
      </c>
      <c r="MV21" s="3">
        <v>3</v>
      </c>
      <c r="MW21" s="3">
        <v>3</v>
      </c>
      <c r="MX21" s="3">
        <v>3</v>
      </c>
      <c r="MY21" s="3">
        <v>3</v>
      </c>
      <c r="MZ21" s="3">
        <v>4</v>
      </c>
      <c r="NA21" s="3">
        <v>3</v>
      </c>
      <c r="NB21" s="3">
        <v>3</v>
      </c>
      <c r="NC21" s="3">
        <v>3</v>
      </c>
      <c r="ND21" s="5">
        <v>4</v>
      </c>
      <c r="NE21" s="5">
        <v>2.3333333333333335</v>
      </c>
      <c r="NF21" s="5">
        <v>3.3333333333333335</v>
      </c>
      <c r="NG21" s="5">
        <v>3</v>
      </c>
      <c r="NH21" s="3">
        <v>4</v>
      </c>
      <c r="NI21" s="3">
        <v>4</v>
      </c>
      <c r="NJ21" s="3">
        <v>5</v>
      </c>
      <c r="NK21" s="3">
        <v>5</v>
      </c>
      <c r="NL21" s="3">
        <v>3</v>
      </c>
      <c r="NM21" s="3">
        <v>3</v>
      </c>
      <c r="NN21" s="3">
        <v>3</v>
      </c>
      <c r="NO21" s="3">
        <v>3</v>
      </c>
      <c r="NP21" s="3">
        <v>3</v>
      </c>
      <c r="NQ21" s="3">
        <v>3</v>
      </c>
      <c r="NR21" s="3">
        <v>2</v>
      </c>
      <c r="NS21" s="3">
        <v>2</v>
      </c>
      <c r="NT21" s="3">
        <v>3</v>
      </c>
      <c r="NU21" s="3">
        <v>3</v>
      </c>
      <c r="NV21" s="5">
        <v>3.2857142857142856</v>
      </c>
      <c r="NW21" s="5">
        <v>3.2857142857142856</v>
      </c>
      <c r="NX21" s="4">
        <v>43203</v>
      </c>
      <c r="NY21" s="3">
        <v>5</v>
      </c>
      <c r="NZ21" s="3">
        <v>5</v>
      </c>
      <c r="OA21" s="3">
        <v>2</v>
      </c>
      <c r="OB21" s="3">
        <v>1</v>
      </c>
      <c r="OC21" s="3">
        <v>5</v>
      </c>
      <c r="OD21" s="3">
        <v>3</v>
      </c>
      <c r="OE21" s="3">
        <v>3</v>
      </c>
      <c r="OF21" s="3">
        <v>4</v>
      </c>
      <c r="OG21" s="3">
        <v>4</v>
      </c>
      <c r="OH21" s="3">
        <v>5</v>
      </c>
      <c r="OI21" s="3">
        <v>3</v>
      </c>
      <c r="OJ21" s="3">
        <v>4</v>
      </c>
      <c r="OK21" s="5">
        <v>4.5</v>
      </c>
      <c r="OL21" s="5">
        <v>2.8333333333333335</v>
      </c>
      <c r="OM21" s="3">
        <v>4</v>
      </c>
      <c r="ON21" s="3">
        <v>4</v>
      </c>
      <c r="OO21" s="3">
        <v>3</v>
      </c>
      <c r="OP21" s="3">
        <v>4</v>
      </c>
      <c r="OQ21" s="3">
        <v>1</v>
      </c>
      <c r="OR21" s="3">
        <v>1</v>
      </c>
      <c r="OS21" s="5">
        <v>2.8333333333333335</v>
      </c>
      <c r="OT21" s="3">
        <v>4</v>
      </c>
      <c r="OU21" s="3">
        <v>4</v>
      </c>
      <c r="OV21" s="3">
        <v>4</v>
      </c>
      <c r="OW21" s="3">
        <v>4</v>
      </c>
      <c r="OX21" s="3">
        <v>4</v>
      </c>
      <c r="OY21" s="3">
        <v>6</v>
      </c>
      <c r="OZ21" s="5">
        <v>4.333333333333333</v>
      </c>
      <c r="VN21">
        <v>15</v>
      </c>
      <c r="VO21">
        <v>16</v>
      </c>
      <c r="VP21">
        <v>276.8</v>
      </c>
      <c r="VQ21">
        <v>17.3</v>
      </c>
      <c r="VR21">
        <v>12</v>
      </c>
      <c r="VS21">
        <v>288</v>
      </c>
      <c r="VT21">
        <v>24</v>
      </c>
      <c r="VU21">
        <v>48</v>
      </c>
      <c r="VV21">
        <v>11</v>
      </c>
      <c r="VW21">
        <v>6951</v>
      </c>
      <c r="VX21">
        <v>631.9</v>
      </c>
      <c r="VY21">
        <v>2430.3000000000002</v>
      </c>
      <c r="VZ21">
        <v>11</v>
      </c>
      <c r="WA21">
        <v>1158.5</v>
      </c>
      <c r="WB21" s="36">
        <v>1480.5</v>
      </c>
      <c r="WC21" s="36">
        <v>1267.25</v>
      </c>
      <c r="WD21" s="36">
        <v>234</v>
      </c>
      <c r="WE21" s="36">
        <v>191.25</v>
      </c>
      <c r="WF21" s="36">
        <v>46.66</v>
      </c>
      <c r="WG21" s="36">
        <v>39.94</v>
      </c>
      <c r="WH21" s="36">
        <v>7.37</v>
      </c>
      <c r="WI21" s="36">
        <v>6.03</v>
      </c>
      <c r="WJ21" s="36">
        <v>425.25</v>
      </c>
      <c r="WK21" s="36">
        <v>13.4</v>
      </c>
      <c r="WL21" s="36">
        <v>106.313</v>
      </c>
      <c r="WM21" s="37">
        <v>2006.75</v>
      </c>
      <c r="WN21" s="37">
        <v>1799.25</v>
      </c>
      <c r="WO21" s="37">
        <v>319.25</v>
      </c>
      <c r="WP21" s="37">
        <v>226.75</v>
      </c>
      <c r="WQ21" s="37">
        <v>46.11</v>
      </c>
      <c r="WR21" s="37">
        <v>41.34</v>
      </c>
      <c r="WS21" s="37">
        <v>7.34</v>
      </c>
      <c r="WT21" s="37">
        <v>5.21</v>
      </c>
      <c r="WU21" s="37">
        <v>546</v>
      </c>
      <c r="WV21" s="37">
        <v>12.55</v>
      </c>
      <c r="WW21" s="37">
        <v>91</v>
      </c>
      <c r="WX21" s="38">
        <v>1480.5</v>
      </c>
      <c r="WY21" s="38">
        <v>1267.25</v>
      </c>
      <c r="WZ21" s="38">
        <v>234</v>
      </c>
      <c r="XA21" s="38">
        <v>191.25</v>
      </c>
      <c r="XB21" s="38">
        <v>46.66</v>
      </c>
      <c r="XC21" s="38">
        <v>39.94</v>
      </c>
      <c r="XD21" s="38">
        <v>7.37</v>
      </c>
      <c r="XE21" s="38">
        <v>6.03</v>
      </c>
      <c r="XF21" s="38">
        <v>425.25</v>
      </c>
      <c r="XG21" s="38">
        <v>13.4</v>
      </c>
      <c r="XH21" s="38">
        <v>106.313</v>
      </c>
      <c r="XI21" s="39">
        <v>1757.25</v>
      </c>
      <c r="XJ21" s="39">
        <v>1585.75</v>
      </c>
      <c r="XK21" s="39">
        <v>271.75</v>
      </c>
      <c r="XL21" s="39">
        <v>207.25</v>
      </c>
      <c r="XM21" s="39">
        <v>45.98</v>
      </c>
      <c r="XN21" s="39">
        <v>41.49</v>
      </c>
      <c r="XO21" s="39">
        <v>7.11</v>
      </c>
      <c r="XP21" s="39">
        <v>5.42</v>
      </c>
      <c r="XQ21" s="39">
        <v>479</v>
      </c>
      <c r="XR21" s="39">
        <v>12.53</v>
      </c>
      <c r="XS21" s="39">
        <v>95.8</v>
      </c>
      <c r="XT21" t="s">
        <v>1113</v>
      </c>
      <c r="XU21">
        <v>6</v>
      </c>
      <c r="XV21">
        <v>7</v>
      </c>
      <c r="XW21" s="37">
        <v>4</v>
      </c>
      <c r="XX21" s="37">
        <v>2</v>
      </c>
      <c r="XY21" s="37">
        <v>1</v>
      </c>
      <c r="XZ21" s="39">
        <v>4</v>
      </c>
      <c r="YA21" s="39">
        <v>1</v>
      </c>
      <c r="YB21" s="39">
        <v>1</v>
      </c>
    </row>
    <row r="22" spans="1:652" x14ac:dyDescent="0.2">
      <c r="A22" s="11">
        <v>22</v>
      </c>
      <c r="B22" s="19" t="s">
        <v>686</v>
      </c>
      <c r="C22" s="3">
        <v>0</v>
      </c>
      <c r="D22" s="3" t="str">
        <f t="shared" si="0"/>
        <v>2</v>
      </c>
      <c r="E22" s="4">
        <v>38993</v>
      </c>
      <c r="F22" s="4">
        <v>43199</v>
      </c>
      <c r="G22" s="5">
        <v>11.515400410677618</v>
      </c>
      <c r="H22" s="21">
        <v>2</v>
      </c>
      <c r="I22" s="3">
        <v>5</v>
      </c>
      <c r="J22" s="3">
        <v>7</v>
      </c>
      <c r="K22" s="3">
        <v>1</v>
      </c>
      <c r="L22" s="3">
        <v>4</v>
      </c>
      <c r="M22" s="3">
        <v>250</v>
      </c>
      <c r="N22" s="6">
        <v>105</v>
      </c>
      <c r="O22" s="6">
        <v>146</v>
      </c>
      <c r="P22" s="5">
        <v>3.4448818897637796</v>
      </c>
      <c r="Q22" s="5">
        <v>149.05799999999999</v>
      </c>
      <c r="R22" s="5">
        <v>67.599999999999994</v>
      </c>
      <c r="S22" s="5">
        <v>31.7</v>
      </c>
      <c r="T22" s="5">
        <v>1</v>
      </c>
      <c r="U22" s="5">
        <v>49.6</v>
      </c>
      <c r="V22" s="5">
        <v>1</v>
      </c>
      <c r="W22" s="5">
        <v>18.7</v>
      </c>
      <c r="X22" s="5">
        <v>18.100000000000001</v>
      </c>
      <c r="Y22" s="5">
        <v>17.399999999999999</v>
      </c>
      <c r="Z22" s="5">
        <v>18.5</v>
      </c>
      <c r="AA22" s="5">
        <v>16.100000000000001</v>
      </c>
      <c r="AB22" s="5">
        <v>17.7</v>
      </c>
      <c r="AC22" s="5">
        <f t="shared" si="1"/>
        <v>18.7</v>
      </c>
      <c r="AD22" s="5">
        <f t="shared" si="2"/>
        <v>18.5</v>
      </c>
      <c r="AE22" s="5">
        <f t="shared" si="3"/>
        <v>37.200000000000003</v>
      </c>
      <c r="AF22" s="5">
        <f t="shared" si="4"/>
        <v>18.600000000000001</v>
      </c>
      <c r="AG22" s="5">
        <f t="shared" si="5"/>
        <v>41.013000000000005</v>
      </c>
      <c r="AH22" s="5">
        <f t="shared" si="6"/>
        <v>82.02600000000001</v>
      </c>
      <c r="AI22" s="5">
        <v>2</v>
      </c>
      <c r="AJ22" s="3">
        <v>8</v>
      </c>
      <c r="AK22" s="5">
        <v>35.5</v>
      </c>
      <c r="AL22" s="5">
        <v>1</v>
      </c>
      <c r="AM22" s="5">
        <v>1.3333333333333333</v>
      </c>
      <c r="AN22" s="5"/>
      <c r="AO22" s="5"/>
      <c r="AP22" s="5"/>
      <c r="AQ22" s="5"/>
      <c r="AR22" s="5"/>
      <c r="AS22" s="5" t="e">
        <f t="shared" si="7"/>
        <v>#DIV/0!</v>
      </c>
      <c r="AT22" s="5">
        <v>13</v>
      </c>
      <c r="AU22" s="5">
        <v>13.1</v>
      </c>
      <c r="AV22" s="5">
        <v>-0.79</v>
      </c>
      <c r="AW22" s="5">
        <v>22</v>
      </c>
      <c r="AX22" s="3">
        <v>34</v>
      </c>
      <c r="AY22" s="3">
        <v>30</v>
      </c>
      <c r="AZ22" s="3"/>
      <c r="BA22" s="5">
        <v>-0.11</v>
      </c>
      <c r="BB22" s="5"/>
      <c r="BC22" s="5">
        <v>46</v>
      </c>
      <c r="BD22" s="5"/>
      <c r="BE22" s="3">
        <v>21</v>
      </c>
      <c r="BF22" s="3">
        <v>20</v>
      </c>
      <c r="BG22" s="5">
        <v>-0.57999999999999996</v>
      </c>
      <c r="BH22" s="5">
        <v>28</v>
      </c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3">
        <v>40</v>
      </c>
      <c r="CA22" s="3">
        <v>34</v>
      </c>
      <c r="CB22" s="3">
        <v>39</v>
      </c>
      <c r="CC22" s="5">
        <v>17.881599999999999</v>
      </c>
      <c r="CD22" s="5">
        <v>15.19936</v>
      </c>
      <c r="CE22" s="5">
        <v>17.434560000000001</v>
      </c>
      <c r="CF22" s="5">
        <v>1.1100000000000001</v>
      </c>
      <c r="CG22" s="5">
        <v>97</v>
      </c>
      <c r="CH22" s="3">
        <v>42</v>
      </c>
      <c r="CI22" s="3">
        <v>29</v>
      </c>
      <c r="CJ22" s="3">
        <v>36</v>
      </c>
      <c r="CK22" s="5">
        <v>18.775680000000001</v>
      </c>
      <c r="CL22" s="5">
        <v>12.96416</v>
      </c>
      <c r="CM22" s="5">
        <v>16.093440000000001</v>
      </c>
      <c r="CN22" s="5">
        <v>1.0900000000000001</v>
      </c>
      <c r="CO22" s="5">
        <v>86</v>
      </c>
      <c r="CP22" s="6">
        <v>128</v>
      </c>
      <c r="CQ22" s="6">
        <v>135</v>
      </c>
      <c r="CR22" s="6">
        <v>140</v>
      </c>
      <c r="CS22" s="5">
        <v>-0.36</v>
      </c>
      <c r="CT22" s="5">
        <v>36</v>
      </c>
      <c r="CU22" s="3">
        <v>4</v>
      </c>
      <c r="CV22" s="3">
        <v>4</v>
      </c>
      <c r="CW22" s="3">
        <v>4</v>
      </c>
      <c r="CX22" s="3">
        <v>4</v>
      </c>
      <c r="CY22" s="3">
        <v>5</v>
      </c>
      <c r="CZ22" s="3">
        <v>5</v>
      </c>
      <c r="DA22" s="3">
        <v>3</v>
      </c>
      <c r="DB22" s="3">
        <v>4</v>
      </c>
      <c r="DC22" s="3">
        <v>2</v>
      </c>
      <c r="DD22" s="3">
        <v>1</v>
      </c>
      <c r="DE22" s="3">
        <v>4</v>
      </c>
      <c r="DF22" s="3">
        <v>4</v>
      </c>
      <c r="DG22" s="3">
        <v>4</v>
      </c>
      <c r="DH22" s="3">
        <v>4</v>
      </c>
      <c r="DI22" s="3"/>
      <c r="DJ22" s="3"/>
      <c r="DK22" s="3"/>
      <c r="DL22" s="3"/>
      <c r="DM22" s="3"/>
      <c r="DN22" s="3"/>
      <c r="DO22" s="3"/>
      <c r="DP22" s="3"/>
      <c r="DQ22" s="3">
        <v>1</v>
      </c>
      <c r="DR22" s="3">
        <v>1</v>
      </c>
      <c r="DS22" s="3">
        <v>1</v>
      </c>
      <c r="DT22" s="3">
        <v>1</v>
      </c>
      <c r="DU22" s="3">
        <v>1</v>
      </c>
      <c r="DV22" s="5">
        <v>37</v>
      </c>
      <c r="DW22" s="5">
        <v>-0.69</v>
      </c>
      <c r="DX22" s="5">
        <v>29</v>
      </c>
      <c r="DY22" s="5">
        <v>-1.1499999999999999</v>
      </c>
      <c r="DZ22" s="5">
        <v>91.5</v>
      </c>
      <c r="EA22" s="5">
        <v>2.2000000000000002</v>
      </c>
      <c r="EB22" s="5">
        <v>52.5</v>
      </c>
      <c r="EC22" s="5">
        <v>0.36000000000000032</v>
      </c>
      <c r="ED22" s="5">
        <v>2</v>
      </c>
      <c r="EE22" s="3">
        <v>6</v>
      </c>
      <c r="EF22" s="3">
        <v>2</v>
      </c>
      <c r="EG22" s="3">
        <v>2</v>
      </c>
      <c r="EH22" s="3">
        <v>1</v>
      </c>
      <c r="EI22" s="3">
        <v>5</v>
      </c>
      <c r="EJ22" s="3">
        <v>5</v>
      </c>
      <c r="EK22" s="3">
        <v>2</v>
      </c>
      <c r="EL22" s="3">
        <v>1</v>
      </c>
      <c r="EM22" s="3">
        <v>1</v>
      </c>
      <c r="EN22" s="3">
        <v>5</v>
      </c>
      <c r="EO22" s="3">
        <v>5</v>
      </c>
      <c r="EP22" s="3">
        <v>1</v>
      </c>
      <c r="EQ22" s="3">
        <v>1</v>
      </c>
      <c r="ER22" s="3">
        <v>5</v>
      </c>
      <c r="ES22" s="3">
        <v>5</v>
      </c>
      <c r="ET22" s="3">
        <v>1</v>
      </c>
      <c r="EU22" s="3">
        <v>5</v>
      </c>
      <c r="EV22" s="3">
        <v>5</v>
      </c>
      <c r="EW22" s="3">
        <v>1</v>
      </c>
      <c r="EX22" s="5">
        <v>2</v>
      </c>
      <c r="EY22" s="1" t="s">
        <v>351</v>
      </c>
      <c r="EZ22" s="3">
        <v>2</v>
      </c>
      <c r="FA22" s="6">
        <v>3</v>
      </c>
      <c r="FB22" s="1" t="s">
        <v>350</v>
      </c>
      <c r="FC22" s="6">
        <v>2</v>
      </c>
      <c r="FD22" s="5">
        <v>5</v>
      </c>
      <c r="FE22" s="1" t="s">
        <v>353</v>
      </c>
      <c r="FF22" s="3">
        <v>1</v>
      </c>
      <c r="FG22" s="5">
        <v>1.5</v>
      </c>
      <c r="FH22" s="3">
        <v>5</v>
      </c>
      <c r="FI22" s="3">
        <v>5</v>
      </c>
      <c r="FJ22" s="3">
        <v>3</v>
      </c>
      <c r="FK22" s="3">
        <v>5</v>
      </c>
      <c r="FL22" s="3">
        <v>5</v>
      </c>
      <c r="FM22" s="3">
        <v>5</v>
      </c>
      <c r="FN22" s="3">
        <v>3</v>
      </c>
      <c r="FO22" s="3">
        <v>1</v>
      </c>
      <c r="FP22" s="3">
        <v>5</v>
      </c>
      <c r="FQ22" s="3">
        <v>5</v>
      </c>
      <c r="FR22" s="3">
        <v>3</v>
      </c>
      <c r="FS22" s="3">
        <v>1</v>
      </c>
      <c r="FT22" s="3">
        <v>5</v>
      </c>
      <c r="FU22" s="3">
        <v>2.6666666666666665</v>
      </c>
      <c r="FV22" s="3">
        <v>7</v>
      </c>
      <c r="FW22" s="3">
        <v>1</v>
      </c>
      <c r="FX22" s="7" t="e">
        <v>#NULL!</v>
      </c>
      <c r="FY22" s="3">
        <v>4</v>
      </c>
      <c r="FZ22" s="3">
        <v>4</v>
      </c>
      <c r="GA22" s="3">
        <v>7</v>
      </c>
      <c r="GB22" s="3">
        <v>4</v>
      </c>
      <c r="GC22" s="3">
        <v>7</v>
      </c>
      <c r="GD22" s="5">
        <v>5.5</v>
      </c>
      <c r="GE22" s="3">
        <v>5</v>
      </c>
      <c r="GF22" s="3">
        <v>2</v>
      </c>
      <c r="GG22" s="3">
        <v>5</v>
      </c>
      <c r="GH22" s="3">
        <v>1</v>
      </c>
      <c r="GI22" s="3">
        <v>5</v>
      </c>
      <c r="GJ22" s="3">
        <v>1</v>
      </c>
      <c r="GK22" s="3">
        <v>2</v>
      </c>
      <c r="GL22" s="3">
        <v>2</v>
      </c>
      <c r="GM22" s="3">
        <v>5</v>
      </c>
      <c r="GN22" s="3">
        <v>5</v>
      </c>
      <c r="GO22" s="3">
        <v>1</v>
      </c>
      <c r="GP22" s="3">
        <v>4</v>
      </c>
      <c r="GQ22" s="3">
        <v>1</v>
      </c>
      <c r="GR22" s="3">
        <v>5</v>
      </c>
      <c r="GS22" s="3">
        <v>2</v>
      </c>
      <c r="GT22" s="3">
        <v>5</v>
      </c>
      <c r="GU22" s="3">
        <v>5</v>
      </c>
      <c r="GV22" s="3">
        <v>2</v>
      </c>
      <c r="GW22" s="3">
        <v>5</v>
      </c>
      <c r="GX22" s="3">
        <v>1</v>
      </c>
      <c r="GY22" s="5">
        <v>4.9000000000000004</v>
      </c>
      <c r="GZ22" s="5">
        <v>1.5</v>
      </c>
      <c r="HA22" s="3">
        <v>7</v>
      </c>
      <c r="HB22" s="3">
        <v>7</v>
      </c>
      <c r="HC22" s="3">
        <v>6</v>
      </c>
      <c r="HD22" s="3">
        <v>7</v>
      </c>
      <c r="HE22" s="3">
        <v>7</v>
      </c>
      <c r="HF22" s="3">
        <v>7</v>
      </c>
      <c r="HG22" s="3">
        <v>7</v>
      </c>
      <c r="HH22" s="3">
        <v>6</v>
      </c>
      <c r="HI22" s="5">
        <v>6.75</v>
      </c>
      <c r="HJ22" s="3">
        <v>4</v>
      </c>
      <c r="HK22" s="3">
        <v>1</v>
      </c>
      <c r="HL22" s="3">
        <v>3</v>
      </c>
      <c r="HM22" s="3">
        <v>4</v>
      </c>
      <c r="HN22" s="3">
        <v>1</v>
      </c>
      <c r="HO22" s="3">
        <v>1</v>
      </c>
      <c r="HP22" s="5">
        <v>4</v>
      </c>
      <c r="HQ22" s="5">
        <v>4</v>
      </c>
      <c r="HR22" s="5">
        <v>4</v>
      </c>
      <c r="HS22" s="5">
        <v>3.8333333333333335</v>
      </c>
      <c r="HT22" s="3">
        <v>6</v>
      </c>
      <c r="HU22" s="3">
        <v>6</v>
      </c>
      <c r="HV22" s="3">
        <v>4</v>
      </c>
      <c r="HW22" s="3">
        <v>6</v>
      </c>
      <c r="HX22" s="3">
        <v>5</v>
      </c>
      <c r="HY22" s="3">
        <v>6</v>
      </c>
      <c r="HZ22" s="5">
        <v>5.5</v>
      </c>
      <c r="IA22" s="3">
        <v>7</v>
      </c>
      <c r="IB22" s="3">
        <v>7</v>
      </c>
      <c r="IC22" s="3">
        <v>5</v>
      </c>
      <c r="ID22" s="3">
        <v>4</v>
      </c>
      <c r="IE22" s="3">
        <v>7</v>
      </c>
      <c r="IF22" s="3">
        <v>7</v>
      </c>
      <c r="IG22" s="3">
        <v>1</v>
      </c>
      <c r="IH22" s="3">
        <v>7</v>
      </c>
      <c r="II22" s="3">
        <v>6</v>
      </c>
      <c r="IJ22" s="3">
        <v>1</v>
      </c>
      <c r="IK22" s="3">
        <v>7</v>
      </c>
      <c r="IL22" s="3">
        <v>1</v>
      </c>
      <c r="IM22" s="5">
        <v>6.75</v>
      </c>
      <c r="IN22" s="5">
        <v>5.75</v>
      </c>
      <c r="IO22" s="5">
        <v>2.5</v>
      </c>
      <c r="IP22" s="3">
        <v>5</v>
      </c>
      <c r="IQ22" s="3">
        <v>5</v>
      </c>
      <c r="IR22" s="3">
        <v>4</v>
      </c>
      <c r="IS22" s="3">
        <v>3</v>
      </c>
      <c r="IT22" s="3">
        <v>5</v>
      </c>
      <c r="IU22" s="3">
        <v>3</v>
      </c>
      <c r="IV22" s="3">
        <v>5</v>
      </c>
      <c r="IW22" s="3">
        <v>3</v>
      </c>
      <c r="IX22" s="3">
        <v>4</v>
      </c>
      <c r="IY22" s="3">
        <v>1</v>
      </c>
      <c r="IZ22" s="3">
        <v>5</v>
      </c>
      <c r="JA22" s="3">
        <v>1</v>
      </c>
      <c r="JB22" s="3">
        <v>5</v>
      </c>
      <c r="JC22" s="3">
        <v>3</v>
      </c>
      <c r="JD22" s="3">
        <v>3</v>
      </c>
      <c r="JE22" s="3">
        <v>1</v>
      </c>
      <c r="JF22" s="3">
        <v>5</v>
      </c>
      <c r="JG22" s="3">
        <v>1</v>
      </c>
      <c r="JH22" s="3">
        <v>5</v>
      </c>
      <c r="JI22" s="3">
        <v>3</v>
      </c>
      <c r="JJ22" s="3">
        <v>3</v>
      </c>
      <c r="JK22" s="3">
        <v>2</v>
      </c>
      <c r="JL22" s="3">
        <v>5</v>
      </c>
      <c r="JM22" s="3">
        <v>1</v>
      </c>
      <c r="JN22" s="5">
        <v>3.75</v>
      </c>
      <c r="JO22" s="5">
        <v>2.75</v>
      </c>
      <c r="JP22" s="5">
        <v>2.75</v>
      </c>
      <c r="JQ22" s="5">
        <v>4.5</v>
      </c>
      <c r="JR22" s="5">
        <v>3</v>
      </c>
      <c r="JS22" s="5">
        <v>3.5</v>
      </c>
      <c r="JT22" s="3">
        <v>999</v>
      </c>
      <c r="JU22" s="3">
        <v>4</v>
      </c>
      <c r="JV22" s="3">
        <v>999</v>
      </c>
      <c r="JW22" s="3">
        <v>4</v>
      </c>
      <c r="JX22" s="3">
        <v>999</v>
      </c>
      <c r="JY22" s="3">
        <v>5</v>
      </c>
      <c r="JZ22" s="3">
        <v>999</v>
      </c>
      <c r="KA22" s="3">
        <v>1</v>
      </c>
      <c r="KB22" s="3">
        <v>999</v>
      </c>
      <c r="KC22" s="3">
        <v>5</v>
      </c>
      <c r="KD22" s="3">
        <v>999</v>
      </c>
      <c r="KE22" s="3">
        <v>4</v>
      </c>
      <c r="KF22" s="3">
        <v>999</v>
      </c>
      <c r="KG22" s="3">
        <v>1</v>
      </c>
      <c r="KH22" s="3">
        <v>999</v>
      </c>
      <c r="KI22" s="3">
        <v>1</v>
      </c>
      <c r="KJ22" s="3">
        <v>999</v>
      </c>
      <c r="KK22" s="3">
        <v>3</v>
      </c>
      <c r="KL22" s="3">
        <v>999</v>
      </c>
      <c r="KM22" s="3">
        <v>5</v>
      </c>
      <c r="KN22" s="3">
        <v>999</v>
      </c>
      <c r="KO22" s="3">
        <v>1</v>
      </c>
      <c r="KP22" s="3">
        <v>999</v>
      </c>
      <c r="KQ22" s="3">
        <v>5</v>
      </c>
      <c r="KR22" s="3">
        <v>999</v>
      </c>
      <c r="KS22" s="3">
        <v>4</v>
      </c>
      <c r="KT22" s="3">
        <v>999</v>
      </c>
      <c r="KU22" s="3">
        <v>1</v>
      </c>
      <c r="KV22" s="3">
        <v>999</v>
      </c>
      <c r="KW22" s="3">
        <v>1</v>
      </c>
      <c r="KX22" s="3">
        <v>999</v>
      </c>
      <c r="KY22" s="3">
        <v>4</v>
      </c>
      <c r="KZ22" s="7" t="e">
        <v>#NULL!</v>
      </c>
      <c r="LA22" s="5">
        <v>2</v>
      </c>
      <c r="LB22" s="7" t="e">
        <v>#NULL!</v>
      </c>
      <c r="LC22" s="5">
        <v>4.4285714285714288</v>
      </c>
      <c r="LD22" s="3">
        <v>999</v>
      </c>
      <c r="LE22" s="3">
        <v>5</v>
      </c>
      <c r="LF22" s="5">
        <v>999</v>
      </c>
      <c r="LG22" s="3">
        <v>3</v>
      </c>
      <c r="LH22" s="3">
        <v>999</v>
      </c>
      <c r="LI22" s="3">
        <v>4</v>
      </c>
      <c r="LJ22" s="3">
        <v>999</v>
      </c>
      <c r="LK22" s="3">
        <v>5</v>
      </c>
      <c r="LL22" s="3">
        <v>999</v>
      </c>
      <c r="LM22" s="3">
        <v>3</v>
      </c>
      <c r="LN22" s="3">
        <v>999</v>
      </c>
      <c r="LO22" s="3">
        <v>4</v>
      </c>
      <c r="LP22" s="3">
        <v>999</v>
      </c>
      <c r="LQ22" s="3">
        <v>5</v>
      </c>
      <c r="LR22" s="3">
        <v>999</v>
      </c>
      <c r="LS22" s="3">
        <v>4</v>
      </c>
      <c r="LT22" s="7" t="e">
        <v>#NULL!</v>
      </c>
      <c r="LU22" s="5">
        <v>4.125</v>
      </c>
      <c r="LV22" s="3">
        <v>3</v>
      </c>
      <c r="LW22" s="3">
        <v>2</v>
      </c>
      <c r="LX22" s="3">
        <v>3</v>
      </c>
      <c r="LY22" s="3">
        <v>1</v>
      </c>
      <c r="LZ22" s="3">
        <v>3</v>
      </c>
      <c r="MA22" s="3">
        <v>0</v>
      </c>
      <c r="MB22" s="3">
        <v>3</v>
      </c>
      <c r="MC22" s="3">
        <v>2</v>
      </c>
      <c r="MD22" s="3">
        <v>3</v>
      </c>
      <c r="ME22" s="3">
        <v>2</v>
      </c>
      <c r="MF22" s="5">
        <f t="shared" si="47"/>
        <v>22</v>
      </c>
      <c r="MG22" s="5">
        <f t="shared" si="48"/>
        <v>2.2000000000000002</v>
      </c>
      <c r="MH22" s="3">
        <v>4</v>
      </c>
      <c r="MI22" s="3">
        <v>3</v>
      </c>
      <c r="MJ22" s="3">
        <v>7</v>
      </c>
      <c r="MK22" s="3">
        <v>7</v>
      </c>
      <c r="ML22" s="3">
        <v>6</v>
      </c>
      <c r="MM22" s="3">
        <v>6</v>
      </c>
      <c r="MN22" s="3">
        <v>7</v>
      </c>
      <c r="MO22" s="3">
        <v>7</v>
      </c>
      <c r="MP22" s="3">
        <v>7</v>
      </c>
      <c r="MQ22" s="5">
        <v>6</v>
      </c>
      <c r="MR22" s="3">
        <v>999</v>
      </c>
      <c r="MS22" s="3">
        <v>4</v>
      </c>
      <c r="MT22" s="3">
        <v>999</v>
      </c>
      <c r="MU22" s="3">
        <v>3</v>
      </c>
      <c r="MV22" s="3">
        <v>999</v>
      </c>
      <c r="MW22" s="3">
        <v>4</v>
      </c>
      <c r="MX22" s="3">
        <v>999</v>
      </c>
      <c r="MY22" s="3">
        <v>5</v>
      </c>
      <c r="MZ22" s="3">
        <v>999</v>
      </c>
      <c r="NA22" s="3">
        <v>5</v>
      </c>
      <c r="NB22" s="3">
        <v>999</v>
      </c>
      <c r="NC22" s="3">
        <v>4</v>
      </c>
      <c r="ND22" s="7" t="e">
        <v>#NULL!</v>
      </c>
      <c r="NE22" s="5">
        <v>3.6666666666666665</v>
      </c>
      <c r="NF22" s="7" t="e">
        <v>#NULL!</v>
      </c>
      <c r="NG22" s="5">
        <v>4.666666666666667</v>
      </c>
      <c r="NH22" s="3">
        <v>999</v>
      </c>
      <c r="NI22" s="3">
        <v>5</v>
      </c>
      <c r="NJ22" s="3">
        <v>999</v>
      </c>
      <c r="NK22" s="3">
        <v>4</v>
      </c>
      <c r="NL22" s="3">
        <v>999</v>
      </c>
      <c r="NM22" s="3">
        <v>5</v>
      </c>
      <c r="NN22" s="3">
        <v>999</v>
      </c>
      <c r="NO22" s="3">
        <v>5</v>
      </c>
      <c r="NP22" s="3">
        <v>999</v>
      </c>
      <c r="NQ22" s="3">
        <v>1</v>
      </c>
      <c r="NR22" s="3">
        <v>999</v>
      </c>
      <c r="NS22" s="3">
        <v>5</v>
      </c>
      <c r="NT22" s="3">
        <v>999</v>
      </c>
      <c r="NU22" s="3">
        <v>1</v>
      </c>
      <c r="NV22" s="7" t="e">
        <v>#NULL!</v>
      </c>
      <c r="NW22" s="5">
        <v>3.7142857142857144</v>
      </c>
      <c r="NX22" s="4">
        <v>43203</v>
      </c>
      <c r="NY22" s="3">
        <v>5</v>
      </c>
      <c r="NZ22" s="3">
        <v>4</v>
      </c>
      <c r="OA22" s="3">
        <v>3</v>
      </c>
      <c r="OB22" s="3">
        <v>4</v>
      </c>
      <c r="OC22" s="3">
        <v>5</v>
      </c>
      <c r="OD22" s="3">
        <v>5</v>
      </c>
      <c r="OE22" s="3">
        <v>1</v>
      </c>
      <c r="OF22" s="3">
        <v>1</v>
      </c>
      <c r="OG22" s="3">
        <v>5</v>
      </c>
      <c r="OH22" s="3">
        <v>5</v>
      </c>
      <c r="OI22" s="3">
        <v>4</v>
      </c>
      <c r="OJ22" s="3">
        <v>1</v>
      </c>
      <c r="OK22" s="5">
        <v>4.833333333333333</v>
      </c>
      <c r="OL22" s="5">
        <v>2.3333333333333335</v>
      </c>
      <c r="OM22" s="3">
        <v>3</v>
      </c>
      <c r="ON22" s="3">
        <v>4</v>
      </c>
      <c r="OO22" s="3">
        <v>3</v>
      </c>
      <c r="OP22" s="3">
        <v>3</v>
      </c>
      <c r="OQ22" s="3">
        <v>1</v>
      </c>
      <c r="OR22" s="3">
        <v>1</v>
      </c>
      <c r="OS22" s="5">
        <v>2.5</v>
      </c>
      <c r="OT22" s="3">
        <v>4</v>
      </c>
      <c r="OU22" s="3">
        <v>6</v>
      </c>
      <c r="OV22" s="3">
        <v>4</v>
      </c>
      <c r="OW22" s="3">
        <v>5</v>
      </c>
      <c r="OX22" s="3">
        <v>4</v>
      </c>
      <c r="OY22" s="3">
        <v>5</v>
      </c>
      <c r="OZ22" s="5">
        <v>4.666666666666667</v>
      </c>
      <c r="VN22">
        <v>15</v>
      </c>
      <c r="VO22">
        <v>2</v>
      </c>
      <c r="VP22">
        <v>22.8</v>
      </c>
      <c r="VQ22">
        <v>11.4</v>
      </c>
      <c r="VR22">
        <v>29</v>
      </c>
      <c r="VS22">
        <v>419</v>
      </c>
      <c r="VT22">
        <v>14.4</v>
      </c>
      <c r="VU22">
        <v>83.8</v>
      </c>
      <c r="VV22">
        <v>28</v>
      </c>
      <c r="VW22">
        <v>8645.5</v>
      </c>
      <c r="VX22">
        <v>308.8</v>
      </c>
      <c r="VY22">
        <v>2222.5</v>
      </c>
      <c r="VZ22">
        <v>0.3</v>
      </c>
      <c r="WA22">
        <v>1729.1</v>
      </c>
      <c r="WB22" s="36">
        <v>1854</v>
      </c>
      <c r="WC22" s="36">
        <v>955</v>
      </c>
      <c r="WD22" s="36">
        <v>140.5</v>
      </c>
      <c r="WE22" s="36">
        <v>53.5</v>
      </c>
      <c r="WF22" s="36">
        <v>61.74</v>
      </c>
      <c r="WG22" s="36">
        <v>31.8</v>
      </c>
      <c r="WH22" s="36">
        <v>4.68</v>
      </c>
      <c r="WI22" s="36">
        <v>1.78</v>
      </c>
      <c r="WJ22" s="36">
        <v>194</v>
      </c>
      <c r="WK22" s="36">
        <v>6.46</v>
      </c>
      <c r="WL22" s="36">
        <v>48.5</v>
      </c>
      <c r="WM22" s="37">
        <v>2182.5</v>
      </c>
      <c r="WN22" s="37">
        <v>1103.25</v>
      </c>
      <c r="WO22" s="37">
        <v>168.5</v>
      </c>
      <c r="WP22" s="37">
        <v>68.75</v>
      </c>
      <c r="WQ22" s="37">
        <v>61.95</v>
      </c>
      <c r="WR22" s="37">
        <v>31.32</v>
      </c>
      <c r="WS22" s="37">
        <v>4.78</v>
      </c>
      <c r="WT22" s="37">
        <v>1.95</v>
      </c>
      <c r="WU22" s="37">
        <v>237.25</v>
      </c>
      <c r="WV22" s="37">
        <v>6.73</v>
      </c>
      <c r="WW22" s="37">
        <v>47.45</v>
      </c>
      <c r="WX22" s="38">
        <v>1854</v>
      </c>
      <c r="WY22" s="38">
        <v>955</v>
      </c>
      <c r="WZ22" s="38">
        <v>140.5</v>
      </c>
      <c r="XA22" s="38">
        <v>53.5</v>
      </c>
      <c r="XB22" s="38">
        <v>61.74</v>
      </c>
      <c r="XC22" s="38">
        <v>31.8</v>
      </c>
      <c r="XD22" s="38">
        <v>4.68</v>
      </c>
      <c r="XE22" s="38">
        <v>1.78</v>
      </c>
      <c r="XF22" s="38">
        <v>194</v>
      </c>
      <c r="XG22" s="38">
        <v>6.46</v>
      </c>
      <c r="XH22" s="38">
        <v>48.5</v>
      </c>
      <c r="XI22" s="39">
        <v>1854</v>
      </c>
      <c r="XJ22" s="39">
        <v>955</v>
      </c>
      <c r="XK22" s="39">
        <v>140.5</v>
      </c>
      <c r="XL22" s="39">
        <v>53.5</v>
      </c>
      <c r="XM22" s="39">
        <v>61.74</v>
      </c>
      <c r="XN22" s="39">
        <v>31.8</v>
      </c>
      <c r="XO22" s="39">
        <v>4.68</v>
      </c>
      <c r="XP22" s="39">
        <v>1.78</v>
      </c>
      <c r="XQ22" s="39">
        <v>194</v>
      </c>
      <c r="XR22" s="39">
        <v>6.46</v>
      </c>
      <c r="XS22" s="39">
        <v>48.5</v>
      </c>
      <c r="XT22" t="s">
        <v>1114</v>
      </c>
      <c r="XU22">
        <v>5</v>
      </c>
      <c r="XV22">
        <v>11</v>
      </c>
      <c r="XW22" s="37">
        <v>4</v>
      </c>
      <c r="XX22" s="37">
        <v>1</v>
      </c>
      <c r="XY22" s="37">
        <v>1</v>
      </c>
      <c r="XZ22" s="39">
        <v>4</v>
      </c>
      <c r="YA22" s="39">
        <v>0</v>
      </c>
      <c r="YB22" s="39">
        <v>2</v>
      </c>
    </row>
    <row r="23" spans="1:652" x14ac:dyDescent="0.2">
      <c r="A23" s="11">
        <v>23</v>
      </c>
      <c r="B23" s="19" t="s">
        <v>808</v>
      </c>
      <c r="C23" s="3">
        <v>1</v>
      </c>
      <c r="D23" s="3" t="str">
        <f t="shared" si="0"/>
        <v>1</v>
      </c>
      <c r="E23" s="4">
        <v>39020</v>
      </c>
      <c r="F23" s="4">
        <v>43199</v>
      </c>
      <c r="G23" s="5">
        <v>11.441478439425051</v>
      </c>
      <c r="H23" s="21">
        <v>2</v>
      </c>
      <c r="I23" s="3">
        <v>5</v>
      </c>
      <c r="J23" s="3">
        <v>6</v>
      </c>
      <c r="K23" s="3">
        <v>1</v>
      </c>
      <c r="L23" s="3">
        <v>0</v>
      </c>
      <c r="M23" s="3">
        <v>250</v>
      </c>
      <c r="N23" s="6">
        <v>110</v>
      </c>
      <c r="O23" s="6">
        <v>134</v>
      </c>
      <c r="P23" s="5">
        <v>3.6089238845144358</v>
      </c>
      <c r="Q23" s="5">
        <v>111.57300000000001</v>
      </c>
      <c r="R23" s="5">
        <v>50.6</v>
      </c>
      <c r="S23" s="5">
        <v>21.3</v>
      </c>
      <c r="T23" s="5">
        <v>2</v>
      </c>
      <c r="U23" s="5">
        <v>28.9</v>
      </c>
      <c r="V23" s="5">
        <v>2</v>
      </c>
      <c r="W23" s="5">
        <v>23.8</v>
      </c>
      <c r="X23" s="5">
        <v>25.6</v>
      </c>
      <c r="Y23" s="5">
        <v>23.7</v>
      </c>
      <c r="Z23" s="5">
        <v>28.6</v>
      </c>
      <c r="AA23" s="5">
        <v>24.1</v>
      </c>
      <c r="AB23" s="5">
        <v>24.2</v>
      </c>
      <c r="AC23" s="5">
        <f t="shared" si="1"/>
        <v>25.6</v>
      </c>
      <c r="AD23" s="5">
        <f t="shared" si="2"/>
        <v>28.6</v>
      </c>
      <c r="AE23" s="5">
        <f t="shared" si="3"/>
        <v>54.2</v>
      </c>
      <c r="AF23" s="5">
        <f t="shared" si="4"/>
        <v>27.1</v>
      </c>
      <c r="AG23" s="5">
        <f t="shared" si="5"/>
        <v>59.755500000000005</v>
      </c>
      <c r="AH23" s="5">
        <f t="shared" si="6"/>
        <v>119.51100000000001</v>
      </c>
      <c r="AI23" s="5">
        <v>3</v>
      </c>
      <c r="AJ23" s="3">
        <v>11</v>
      </c>
      <c r="AK23" s="5">
        <v>36.700000000000003</v>
      </c>
      <c r="AL23" s="5">
        <v>1</v>
      </c>
      <c r="AM23" s="5">
        <v>2</v>
      </c>
      <c r="AN23" s="5"/>
      <c r="AO23" s="5"/>
      <c r="AP23" s="5"/>
      <c r="AQ23" s="5"/>
      <c r="AR23" s="5"/>
      <c r="AS23" s="5" t="e">
        <f t="shared" si="7"/>
        <v>#DIV/0!</v>
      </c>
      <c r="AT23" s="5">
        <v>12.9</v>
      </c>
      <c r="AU23" s="5">
        <v>13.2</v>
      </c>
      <c r="AV23" s="5">
        <v>0.11</v>
      </c>
      <c r="AW23" s="5">
        <v>54</v>
      </c>
      <c r="AX23" s="3">
        <v>31</v>
      </c>
      <c r="AY23" s="3">
        <v>34</v>
      </c>
      <c r="AZ23" s="3"/>
      <c r="BA23" s="5">
        <v>0.1</v>
      </c>
      <c r="BB23" s="5"/>
      <c r="BC23" s="5">
        <v>54</v>
      </c>
      <c r="BD23" s="5"/>
      <c r="BE23" s="3">
        <v>23</v>
      </c>
      <c r="BF23" s="3">
        <v>19</v>
      </c>
      <c r="BG23" s="5">
        <v>0.32</v>
      </c>
      <c r="BH23" s="5">
        <v>62</v>
      </c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3">
        <v>30</v>
      </c>
      <c r="CA23" s="3">
        <v>29</v>
      </c>
      <c r="CB23" s="3">
        <v>31</v>
      </c>
      <c r="CC23" s="5">
        <v>13.411199999999999</v>
      </c>
      <c r="CD23" s="5">
        <v>12.96416</v>
      </c>
      <c r="CE23" s="5">
        <v>13.85824</v>
      </c>
      <c r="CF23" s="5">
        <v>1.29</v>
      </c>
      <c r="CG23" s="5">
        <v>90</v>
      </c>
      <c r="CH23" s="3">
        <v>20</v>
      </c>
      <c r="CI23" s="3">
        <v>28</v>
      </c>
      <c r="CJ23" s="3">
        <v>33</v>
      </c>
      <c r="CK23" s="5">
        <v>8.9407999999999994</v>
      </c>
      <c r="CL23" s="5">
        <v>12.51712</v>
      </c>
      <c r="CM23" s="5">
        <v>14.752319999999999</v>
      </c>
      <c r="CN23" s="5">
        <v>0.93</v>
      </c>
      <c r="CO23" s="5">
        <v>82</v>
      </c>
      <c r="CP23" s="6">
        <v>112</v>
      </c>
      <c r="CQ23" s="6">
        <v>128</v>
      </c>
      <c r="CR23" s="6">
        <v>115</v>
      </c>
      <c r="CS23" s="5">
        <v>-0.11</v>
      </c>
      <c r="CT23" s="5">
        <v>46</v>
      </c>
      <c r="CU23" s="3">
        <v>4</v>
      </c>
      <c r="CV23" s="3">
        <v>3</v>
      </c>
      <c r="CW23" s="3">
        <v>4</v>
      </c>
      <c r="CX23" s="3">
        <v>4</v>
      </c>
      <c r="CY23" s="3">
        <v>5</v>
      </c>
      <c r="CZ23" s="3">
        <v>5</v>
      </c>
      <c r="DA23" s="3">
        <v>2</v>
      </c>
      <c r="DB23" s="3">
        <v>3</v>
      </c>
      <c r="DC23" s="3">
        <v>3</v>
      </c>
      <c r="DD23" s="3">
        <v>3</v>
      </c>
      <c r="DE23" s="3">
        <v>2</v>
      </c>
      <c r="DF23" s="3">
        <v>2</v>
      </c>
      <c r="DG23" s="3">
        <v>4</v>
      </c>
      <c r="DH23" s="3">
        <v>4</v>
      </c>
      <c r="DI23" s="3"/>
      <c r="DJ23" s="3"/>
      <c r="DK23" s="3"/>
      <c r="DL23" s="3"/>
      <c r="DM23" s="3"/>
      <c r="DN23" s="3"/>
      <c r="DO23" s="3"/>
      <c r="DP23" s="3"/>
      <c r="DQ23" s="3">
        <v>1</v>
      </c>
      <c r="DR23" s="3">
        <v>1</v>
      </c>
      <c r="DS23" s="3">
        <v>1</v>
      </c>
      <c r="DT23" s="3">
        <v>1</v>
      </c>
      <c r="DU23" s="3">
        <v>1</v>
      </c>
      <c r="DV23" s="5">
        <v>58</v>
      </c>
      <c r="DW23" s="5">
        <v>0.42000000000000004</v>
      </c>
      <c r="DX23" s="5">
        <v>50</v>
      </c>
      <c r="DY23" s="5">
        <v>0</v>
      </c>
      <c r="DZ23" s="5">
        <v>86</v>
      </c>
      <c r="EA23" s="5">
        <v>2.2200000000000002</v>
      </c>
      <c r="EB23" s="5">
        <v>64.666666666666671</v>
      </c>
      <c r="EC23" s="5">
        <v>2.64</v>
      </c>
      <c r="ED23" s="5">
        <v>2</v>
      </c>
      <c r="EE23" s="3">
        <v>6</v>
      </c>
      <c r="EF23" s="3">
        <v>3</v>
      </c>
      <c r="EG23" s="3">
        <v>2</v>
      </c>
      <c r="EH23" s="3">
        <v>1</v>
      </c>
      <c r="EI23" s="3">
        <v>4</v>
      </c>
      <c r="EJ23" s="3">
        <v>5</v>
      </c>
      <c r="EK23" s="3">
        <v>2</v>
      </c>
      <c r="EL23" s="3">
        <v>1</v>
      </c>
      <c r="EM23" s="3">
        <v>3</v>
      </c>
      <c r="EN23" s="3">
        <v>999</v>
      </c>
      <c r="EO23" s="3">
        <v>3</v>
      </c>
      <c r="EP23" s="3">
        <v>3</v>
      </c>
      <c r="EQ23" s="3">
        <v>1</v>
      </c>
      <c r="ER23" s="3">
        <v>3</v>
      </c>
      <c r="ES23" s="3">
        <v>3</v>
      </c>
      <c r="ET23" s="3">
        <v>4</v>
      </c>
      <c r="EU23" s="3">
        <v>5</v>
      </c>
      <c r="EV23" s="3">
        <v>2</v>
      </c>
      <c r="EW23" s="3">
        <v>1</v>
      </c>
      <c r="EX23" s="5">
        <v>0</v>
      </c>
      <c r="EY23" s="1" t="s">
        <v>350</v>
      </c>
      <c r="EZ23" s="3">
        <v>1</v>
      </c>
      <c r="FA23" s="6">
        <v>3</v>
      </c>
      <c r="FB23" s="1" t="s">
        <v>351</v>
      </c>
      <c r="FC23" s="6">
        <v>1</v>
      </c>
      <c r="FD23" s="5">
        <v>2</v>
      </c>
      <c r="FE23" s="1" t="s">
        <v>353</v>
      </c>
      <c r="FF23" s="3">
        <v>999</v>
      </c>
      <c r="FG23" s="5">
        <v>999</v>
      </c>
      <c r="FH23" s="3">
        <v>5</v>
      </c>
      <c r="FI23" s="3">
        <v>3</v>
      </c>
      <c r="FJ23" s="3">
        <v>1</v>
      </c>
      <c r="FK23" s="3">
        <v>1</v>
      </c>
      <c r="FL23" s="3">
        <v>3</v>
      </c>
      <c r="FM23" s="3">
        <v>3</v>
      </c>
      <c r="FN23" s="3">
        <v>1</v>
      </c>
      <c r="FO23" s="3">
        <v>1</v>
      </c>
      <c r="FP23" s="3">
        <v>4</v>
      </c>
      <c r="FQ23" s="3">
        <v>1</v>
      </c>
      <c r="FR23" s="3">
        <v>5</v>
      </c>
      <c r="FS23" s="3">
        <v>2</v>
      </c>
      <c r="FT23" s="3">
        <v>3.1666666666666665</v>
      </c>
      <c r="FU23" s="3">
        <v>1.8333333333333333</v>
      </c>
      <c r="FV23" s="3">
        <v>6</v>
      </c>
      <c r="FW23" s="3">
        <v>1</v>
      </c>
      <c r="FX23" s="7" t="e">
        <v>#NULL!</v>
      </c>
      <c r="FY23" s="3">
        <v>6</v>
      </c>
      <c r="FZ23" s="3">
        <v>6</v>
      </c>
      <c r="GA23" s="3">
        <v>4</v>
      </c>
      <c r="GB23" s="3">
        <v>7</v>
      </c>
      <c r="GC23" s="3">
        <v>7</v>
      </c>
      <c r="GD23" s="5">
        <v>6</v>
      </c>
      <c r="GE23" s="3">
        <v>2</v>
      </c>
      <c r="GF23" s="3">
        <v>4</v>
      </c>
      <c r="GG23" s="3">
        <v>5</v>
      </c>
      <c r="GH23" s="3">
        <v>1</v>
      </c>
      <c r="GI23" s="3">
        <v>5</v>
      </c>
      <c r="GJ23" s="3">
        <v>1</v>
      </c>
      <c r="GK23" s="3">
        <v>2</v>
      </c>
      <c r="GL23" s="3">
        <v>1</v>
      </c>
      <c r="GM23" s="3">
        <v>2</v>
      </c>
      <c r="GN23" s="3">
        <v>5</v>
      </c>
      <c r="GO23" s="3">
        <v>1</v>
      </c>
      <c r="GP23" s="3">
        <v>2</v>
      </c>
      <c r="GQ23" s="3">
        <v>1</v>
      </c>
      <c r="GR23" s="3">
        <v>5</v>
      </c>
      <c r="GS23" s="3">
        <v>4</v>
      </c>
      <c r="GT23" s="3">
        <v>4</v>
      </c>
      <c r="GU23" s="3">
        <v>1</v>
      </c>
      <c r="GV23" s="3">
        <v>2</v>
      </c>
      <c r="GW23" s="3">
        <v>5</v>
      </c>
      <c r="GX23" s="3">
        <v>4</v>
      </c>
      <c r="GY23" s="5">
        <v>3.6</v>
      </c>
      <c r="GZ23" s="5">
        <v>2.1</v>
      </c>
      <c r="HA23" s="3">
        <v>7</v>
      </c>
      <c r="HB23" s="3">
        <v>6</v>
      </c>
      <c r="HC23" s="3">
        <v>7</v>
      </c>
      <c r="HD23" s="3">
        <v>5</v>
      </c>
      <c r="HE23" s="3">
        <v>7</v>
      </c>
      <c r="HF23" s="3">
        <v>7</v>
      </c>
      <c r="HG23" s="3">
        <v>7</v>
      </c>
      <c r="HH23" s="3">
        <v>7</v>
      </c>
      <c r="HI23" s="5">
        <v>6.625</v>
      </c>
      <c r="HJ23" s="3">
        <v>3</v>
      </c>
      <c r="HK23" s="3">
        <v>4</v>
      </c>
      <c r="HL23" s="3">
        <v>3</v>
      </c>
      <c r="HM23" s="3">
        <v>3</v>
      </c>
      <c r="HN23" s="3">
        <v>1</v>
      </c>
      <c r="HO23" s="3">
        <v>1</v>
      </c>
      <c r="HP23" s="5">
        <v>1</v>
      </c>
      <c r="HQ23" s="5">
        <v>4</v>
      </c>
      <c r="HR23" s="5">
        <v>4</v>
      </c>
      <c r="HS23" s="5">
        <v>3</v>
      </c>
      <c r="HT23" s="3">
        <v>6</v>
      </c>
      <c r="HU23" s="3">
        <v>6</v>
      </c>
      <c r="HV23" s="3">
        <v>5</v>
      </c>
      <c r="HW23" s="3">
        <v>6</v>
      </c>
      <c r="HX23" s="3">
        <v>3</v>
      </c>
      <c r="HY23" s="3">
        <v>6</v>
      </c>
      <c r="HZ23" s="5">
        <v>5.333333333333333</v>
      </c>
      <c r="IA23" s="3">
        <v>7</v>
      </c>
      <c r="IB23" s="3">
        <v>4</v>
      </c>
      <c r="IC23" s="3">
        <v>1</v>
      </c>
      <c r="ID23" s="3">
        <v>4</v>
      </c>
      <c r="IE23" s="3">
        <v>4</v>
      </c>
      <c r="IF23" s="3">
        <v>3</v>
      </c>
      <c r="IG23" s="3">
        <v>4</v>
      </c>
      <c r="IH23" s="3">
        <v>7</v>
      </c>
      <c r="II23" s="3">
        <v>4</v>
      </c>
      <c r="IJ23" s="3">
        <v>7</v>
      </c>
      <c r="IK23" s="3">
        <v>3</v>
      </c>
      <c r="IL23" s="3">
        <v>4</v>
      </c>
      <c r="IM23" s="5">
        <v>5.25</v>
      </c>
      <c r="IN23" s="5">
        <v>3</v>
      </c>
      <c r="IO23" s="5">
        <v>4.75</v>
      </c>
      <c r="IP23" s="3">
        <v>3</v>
      </c>
      <c r="IQ23" s="3">
        <v>4</v>
      </c>
      <c r="IR23" s="3">
        <v>5</v>
      </c>
      <c r="IS23" s="3">
        <v>2</v>
      </c>
      <c r="IT23" s="3">
        <v>5</v>
      </c>
      <c r="IU23" s="3">
        <v>4</v>
      </c>
      <c r="IV23" s="3">
        <v>3</v>
      </c>
      <c r="IW23" s="3">
        <v>2</v>
      </c>
      <c r="IX23" s="3">
        <v>4</v>
      </c>
      <c r="IY23" s="3">
        <v>4</v>
      </c>
      <c r="IZ23" s="3">
        <v>5</v>
      </c>
      <c r="JA23" s="3">
        <v>3</v>
      </c>
      <c r="JB23" s="3">
        <v>4</v>
      </c>
      <c r="JC23" s="3">
        <v>1</v>
      </c>
      <c r="JD23" s="3">
        <v>5</v>
      </c>
      <c r="JE23" s="3">
        <v>1</v>
      </c>
      <c r="JF23" s="3">
        <v>4</v>
      </c>
      <c r="JG23" s="3">
        <v>3</v>
      </c>
      <c r="JH23" s="3">
        <v>4</v>
      </c>
      <c r="JI23" s="3">
        <v>3</v>
      </c>
      <c r="JJ23" s="3">
        <v>5</v>
      </c>
      <c r="JK23" s="3">
        <v>4</v>
      </c>
      <c r="JL23" s="3">
        <v>4</v>
      </c>
      <c r="JM23" s="3">
        <v>2</v>
      </c>
      <c r="JN23" s="5">
        <v>3.75</v>
      </c>
      <c r="JO23" s="5">
        <v>3.5</v>
      </c>
      <c r="JP23" s="5">
        <v>3.75</v>
      </c>
      <c r="JQ23" s="5">
        <v>3.25</v>
      </c>
      <c r="JR23" s="5">
        <v>3.75</v>
      </c>
      <c r="JS23" s="5">
        <v>3</v>
      </c>
      <c r="JT23" s="3">
        <v>3</v>
      </c>
      <c r="JU23" s="3">
        <v>3</v>
      </c>
      <c r="JV23" s="3">
        <v>5</v>
      </c>
      <c r="JW23" s="3">
        <v>5</v>
      </c>
      <c r="JX23" s="3">
        <v>4</v>
      </c>
      <c r="JY23" s="3">
        <v>4</v>
      </c>
      <c r="JZ23" s="3">
        <v>3</v>
      </c>
      <c r="KA23" s="3">
        <v>3</v>
      </c>
      <c r="KB23" s="3">
        <v>5</v>
      </c>
      <c r="KC23" s="3">
        <v>4</v>
      </c>
      <c r="KD23" s="3">
        <v>5</v>
      </c>
      <c r="KE23" s="3">
        <v>5</v>
      </c>
      <c r="KF23" s="3">
        <v>4</v>
      </c>
      <c r="KG23" s="3">
        <v>4</v>
      </c>
      <c r="KH23" s="3">
        <v>2</v>
      </c>
      <c r="KI23" s="3">
        <v>2</v>
      </c>
      <c r="KJ23" s="3">
        <v>5</v>
      </c>
      <c r="KK23" s="3">
        <v>5</v>
      </c>
      <c r="KL23" s="3">
        <v>2</v>
      </c>
      <c r="KM23" s="3">
        <v>2</v>
      </c>
      <c r="KN23" s="3">
        <v>1</v>
      </c>
      <c r="KO23" s="3">
        <v>1</v>
      </c>
      <c r="KP23" s="3">
        <v>3</v>
      </c>
      <c r="KQ23" s="3">
        <v>3</v>
      </c>
      <c r="KR23" s="3">
        <v>4</v>
      </c>
      <c r="KS23" s="3">
        <v>4</v>
      </c>
      <c r="KT23" s="3">
        <v>2</v>
      </c>
      <c r="KU23" s="3">
        <v>2</v>
      </c>
      <c r="KV23" s="3">
        <v>3</v>
      </c>
      <c r="KW23" s="3">
        <v>3</v>
      </c>
      <c r="KX23" s="3">
        <v>3</v>
      </c>
      <c r="KY23" s="3">
        <v>3</v>
      </c>
      <c r="KZ23" s="5">
        <v>3.1111111111111112</v>
      </c>
      <c r="LA23" s="5">
        <v>3.1111111111111112</v>
      </c>
      <c r="LB23" s="5">
        <v>3.7142857142857144</v>
      </c>
      <c r="LC23" s="5">
        <v>3.5714285714285716</v>
      </c>
      <c r="LD23" s="3">
        <v>4</v>
      </c>
      <c r="LE23" s="3">
        <v>4</v>
      </c>
      <c r="LF23" s="5">
        <v>4</v>
      </c>
      <c r="LG23" s="3">
        <v>4</v>
      </c>
      <c r="LH23" s="3">
        <v>4</v>
      </c>
      <c r="LI23" s="3">
        <v>4</v>
      </c>
      <c r="LJ23" s="3">
        <v>3</v>
      </c>
      <c r="LK23" s="3">
        <v>3</v>
      </c>
      <c r="LL23" s="3">
        <v>5</v>
      </c>
      <c r="LM23" s="3">
        <v>5</v>
      </c>
      <c r="LN23" s="3">
        <v>4</v>
      </c>
      <c r="LO23" s="3">
        <v>4</v>
      </c>
      <c r="LP23" s="3">
        <v>4</v>
      </c>
      <c r="LQ23" s="3">
        <v>4</v>
      </c>
      <c r="LR23" s="3">
        <v>2</v>
      </c>
      <c r="LS23" s="3">
        <v>2</v>
      </c>
      <c r="LT23" s="5">
        <v>3.75</v>
      </c>
      <c r="LU23" s="5">
        <v>3.75</v>
      </c>
      <c r="LV23" s="3">
        <v>0</v>
      </c>
      <c r="LW23" s="3">
        <v>1</v>
      </c>
      <c r="LX23" s="3">
        <v>2</v>
      </c>
      <c r="LY23" s="3">
        <v>1</v>
      </c>
      <c r="LZ23" s="3">
        <v>3</v>
      </c>
      <c r="MA23" s="3">
        <v>2</v>
      </c>
      <c r="MB23" s="3">
        <v>2</v>
      </c>
      <c r="MC23" s="3">
        <v>2</v>
      </c>
      <c r="MD23" s="3">
        <v>2</v>
      </c>
      <c r="ME23" s="3">
        <v>3</v>
      </c>
      <c r="MF23" s="5">
        <f t="shared" si="47"/>
        <v>18</v>
      </c>
      <c r="MG23" s="5">
        <f t="shared" si="48"/>
        <v>1.8</v>
      </c>
      <c r="MH23" s="3">
        <v>2</v>
      </c>
      <c r="MI23" s="3">
        <v>5</v>
      </c>
      <c r="MJ23" s="3">
        <v>999</v>
      </c>
      <c r="MK23" s="3">
        <v>4</v>
      </c>
      <c r="ML23" s="3">
        <v>3</v>
      </c>
      <c r="MM23" s="3">
        <v>6</v>
      </c>
      <c r="MN23" s="3">
        <v>6</v>
      </c>
      <c r="MO23" s="3">
        <v>5</v>
      </c>
      <c r="MP23" s="3">
        <v>6</v>
      </c>
      <c r="MQ23" s="5">
        <v>4.625</v>
      </c>
      <c r="MR23" s="3">
        <v>2</v>
      </c>
      <c r="MS23" s="3">
        <v>2</v>
      </c>
      <c r="MT23" s="3">
        <v>3</v>
      </c>
      <c r="MU23" s="3">
        <v>3</v>
      </c>
      <c r="MV23" s="3">
        <v>3</v>
      </c>
      <c r="MW23" s="3">
        <v>3</v>
      </c>
      <c r="MX23" s="3">
        <v>3</v>
      </c>
      <c r="MY23" s="3">
        <v>3</v>
      </c>
      <c r="MZ23" s="3">
        <v>4</v>
      </c>
      <c r="NA23" s="3">
        <v>4</v>
      </c>
      <c r="NB23" s="3">
        <v>3</v>
      </c>
      <c r="NC23" s="3">
        <v>3</v>
      </c>
      <c r="ND23" s="5">
        <v>2.6666666666666665</v>
      </c>
      <c r="NE23" s="5">
        <v>2.6666666666666665</v>
      </c>
      <c r="NF23" s="5">
        <v>3.3333333333333335</v>
      </c>
      <c r="NG23" s="5">
        <v>3.3333333333333335</v>
      </c>
      <c r="NH23" s="3">
        <v>4</v>
      </c>
      <c r="NI23" s="3">
        <v>4</v>
      </c>
      <c r="NJ23" s="3">
        <v>4</v>
      </c>
      <c r="NK23" s="3">
        <v>4</v>
      </c>
      <c r="NL23" s="3">
        <v>4</v>
      </c>
      <c r="NM23" s="3">
        <v>4</v>
      </c>
      <c r="NN23" s="3">
        <v>4</v>
      </c>
      <c r="NO23" s="3">
        <v>4</v>
      </c>
      <c r="NP23" s="3">
        <v>1</v>
      </c>
      <c r="NQ23" s="3">
        <v>1</v>
      </c>
      <c r="NR23" s="3">
        <v>3</v>
      </c>
      <c r="NS23" s="3">
        <v>3</v>
      </c>
      <c r="NT23" s="3">
        <v>4</v>
      </c>
      <c r="NU23" s="3">
        <v>4</v>
      </c>
      <c r="NV23" s="5">
        <v>3.4285714285714284</v>
      </c>
      <c r="NW23" s="5">
        <v>3.4285714285714284</v>
      </c>
      <c r="NX23" s="4">
        <v>43203</v>
      </c>
      <c r="NY23" s="3">
        <v>3</v>
      </c>
      <c r="NZ23" s="3">
        <v>3</v>
      </c>
      <c r="OA23" s="3">
        <v>2</v>
      </c>
      <c r="OB23" s="3">
        <v>2</v>
      </c>
      <c r="OC23" s="3">
        <v>3</v>
      </c>
      <c r="OD23" s="3">
        <v>2</v>
      </c>
      <c r="OE23" s="3">
        <v>2</v>
      </c>
      <c r="OF23" s="3">
        <v>2</v>
      </c>
      <c r="OG23" s="3">
        <v>5</v>
      </c>
      <c r="OH23" s="3">
        <v>3</v>
      </c>
      <c r="OI23" s="3">
        <v>3</v>
      </c>
      <c r="OJ23" s="3">
        <v>2</v>
      </c>
      <c r="OK23" s="5">
        <v>3.1666666666666665</v>
      </c>
      <c r="OL23" s="5">
        <v>2.1666666666666665</v>
      </c>
      <c r="OM23" s="3">
        <v>3</v>
      </c>
      <c r="ON23" s="3">
        <v>3</v>
      </c>
      <c r="OO23" s="3">
        <v>2</v>
      </c>
      <c r="OP23" s="3">
        <v>1</v>
      </c>
      <c r="OQ23" s="3">
        <v>2</v>
      </c>
      <c r="OR23" s="3">
        <v>3</v>
      </c>
      <c r="OS23" s="5">
        <v>2.3333333333333335</v>
      </c>
      <c r="OT23" s="3">
        <v>4</v>
      </c>
      <c r="OU23" s="3">
        <v>4</v>
      </c>
      <c r="OV23" s="3">
        <v>4</v>
      </c>
      <c r="OW23" s="3">
        <v>4</v>
      </c>
      <c r="OX23" s="3">
        <v>2</v>
      </c>
      <c r="OY23" s="3">
        <v>4</v>
      </c>
      <c r="OZ23" s="5">
        <v>3.6666666666666665</v>
      </c>
      <c r="VN23">
        <v>15</v>
      </c>
      <c r="VO23">
        <v>0</v>
      </c>
      <c r="VP23">
        <v>0</v>
      </c>
      <c r="VQ23">
        <v>0</v>
      </c>
      <c r="VR23">
        <v>78</v>
      </c>
      <c r="VS23">
        <v>1947.5</v>
      </c>
      <c r="VT23">
        <v>25</v>
      </c>
      <c r="VU23">
        <v>324.60000000000002</v>
      </c>
      <c r="VV23">
        <v>77</v>
      </c>
      <c r="VW23">
        <v>6212.5</v>
      </c>
      <c r="VX23">
        <v>80.7</v>
      </c>
      <c r="VY23">
        <v>1230</v>
      </c>
      <c r="VZ23">
        <v>0.3</v>
      </c>
      <c r="WA23">
        <v>1035.4000000000001</v>
      </c>
      <c r="WB23" s="36">
        <v>2542.75</v>
      </c>
      <c r="WC23" s="36">
        <v>1269.75</v>
      </c>
      <c r="WD23" s="36">
        <v>79</v>
      </c>
      <c r="WE23" s="36">
        <v>23.5</v>
      </c>
      <c r="WF23" s="36">
        <v>64.95</v>
      </c>
      <c r="WG23" s="36">
        <v>32.43</v>
      </c>
      <c r="WH23" s="36">
        <v>2.02</v>
      </c>
      <c r="WI23" s="36">
        <v>0.6</v>
      </c>
      <c r="WJ23" s="36">
        <v>102.5</v>
      </c>
      <c r="WK23" s="36">
        <v>2.62</v>
      </c>
      <c r="WL23" s="36">
        <v>25.625</v>
      </c>
      <c r="WM23" s="37">
        <v>4619.75</v>
      </c>
      <c r="WN23" s="37">
        <v>1707</v>
      </c>
      <c r="WO23" s="37">
        <v>97.5</v>
      </c>
      <c r="WP23" s="37">
        <v>25.75</v>
      </c>
      <c r="WQ23" s="37">
        <v>71.62</v>
      </c>
      <c r="WR23" s="37">
        <v>26.47</v>
      </c>
      <c r="WS23" s="37">
        <v>1.51</v>
      </c>
      <c r="WT23" s="37">
        <v>0.4</v>
      </c>
      <c r="WU23" s="37">
        <v>123.25</v>
      </c>
      <c r="WV23" s="37">
        <v>1.91</v>
      </c>
      <c r="WW23" s="37">
        <v>20.542000000000002</v>
      </c>
      <c r="WX23" s="38">
        <v>2542.75</v>
      </c>
      <c r="WY23" s="38">
        <v>1269.75</v>
      </c>
      <c r="WZ23" s="38">
        <v>79</v>
      </c>
      <c r="XA23" s="38">
        <v>23.5</v>
      </c>
      <c r="XB23" s="38">
        <v>64.95</v>
      </c>
      <c r="XC23" s="38">
        <v>32.43</v>
      </c>
      <c r="XD23" s="38">
        <v>2.02</v>
      </c>
      <c r="XE23" s="38">
        <v>0.6</v>
      </c>
      <c r="XF23" s="38">
        <v>102.5</v>
      </c>
      <c r="XG23" s="38">
        <v>2.62</v>
      </c>
      <c r="XH23" s="38">
        <v>25.625</v>
      </c>
      <c r="XI23" s="39">
        <v>4619.75</v>
      </c>
      <c r="XJ23" s="39">
        <v>1707</v>
      </c>
      <c r="XK23" s="39">
        <v>97.5</v>
      </c>
      <c r="XL23" s="39">
        <v>25.75</v>
      </c>
      <c r="XM23" s="39">
        <v>71.62</v>
      </c>
      <c r="XN23" s="39">
        <v>26.47</v>
      </c>
      <c r="XO23" s="39">
        <v>1.51</v>
      </c>
      <c r="XP23" s="39">
        <v>0.4</v>
      </c>
      <c r="XQ23" s="39">
        <v>123.25</v>
      </c>
      <c r="XR23" s="39">
        <v>1.91</v>
      </c>
      <c r="XS23" s="39">
        <v>20.542000000000002</v>
      </c>
      <c r="XT23" t="s">
        <v>1115</v>
      </c>
      <c r="XU23">
        <v>6</v>
      </c>
      <c r="XV23">
        <v>7</v>
      </c>
      <c r="XW23" s="37">
        <v>4</v>
      </c>
      <c r="XX23" s="37">
        <v>2</v>
      </c>
      <c r="XY23" s="37">
        <v>1</v>
      </c>
      <c r="XZ23" s="39">
        <v>4</v>
      </c>
      <c r="YA23" s="39">
        <v>2</v>
      </c>
      <c r="YB23" s="39">
        <v>1</v>
      </c>
    </row>
    <row r="24" spans="1:652" x14ac:dyDescent="0.2">
      <c r="A24" s="11">
        <v>27</v>
      </c>
      <c r="B24" s="19" t="s">
        <v>928</v>
      </c>
      <c r="C24" s="3">
        <v>0</v>
      </c>
      <c r="D24" s="3" t="str">
        <f t="shared" si="0"/>
        <v>2</v>
      </c>
      <c r="E24" s="4">
        <v>40167</v>
      </c>
      <c r="F24" s="4">
        <v>43203</v>
      </c>
      <c r="G24" s="5">
        <v>8.3132530120481931</v>
      </c>
      <c r="H24" s="22" t="s">
        <v>445</v>
      </c>
      <c r="I24" s="3">
        <v>2</v>
      </c>
      <c r="J24" s="3">
        <v>3</v>
      </c>
      <c r="K24" s="3">
        <v>1</v>
      </c>
      <c r="L24" s="3">
        <v>2</v>
      </c>
      <c r="M24" s="12">
        <v>45</v>
      </c>
      <c r="N24" s="6">
        <v>97.5</v>
      </c>
      <c r="O24" s="6">
        <v>128</v>
      </c>
      <c r="P24" s="9">
        <v>4.1994750656167978</v>
      </c>
      <c r="Q24" s="9">
        <v>60.858000000000004</v>
      </c>
      <c r="R24" s="9">
        <v>27.6</v>
      </c>
      <c r="S24" s="9">
        <v>16.8</v>
      </c>
      <c r="T24" s="3">
        <v>3</v>
      </c>
      <c r="U24" s="9">
        <v>16.2</v>
      </c>
      <c r="V24" s="3">
        <v>3</v>
      </c>
      <c r="W24" s="9">
        <v>12</v>
      </c>
      <c r="X24" s="9">
        <v>14.1</v>
      </c>
      <c r="Y24" s="9">
        <v>13.2</v>
      </c>
      <c r="Z24" s="9">
        <v>12.9</v>
      </c>
      <c r="AA24" s="9">
        <v>12.1</v>
      </c>
      <c r="AB24" s="9">
        <v>10.9</v>
      </c>
      <c r="AC24" s="5">
        <f t="shared" si="1"/>
        <v>14.1</v>
      </c>
      <c r="AD24" s="5">
        <f t="shared" si="2"/>
        <v>12.9</v>
      </c>
      <c r="AE24" s="5">
        <f t="shared" si="3"/>
        <v>27</v>
      </c>
      <c r="AF24" s="5">
        <f t="shared" si="4"/>
        <v>13.5</v>
      </c>
      <c r="AG24" s="5">
        <f t="shared" si="5"/>
        <v>29.767500000000002</v>
      </c>
      <c r="AH24" s="5">
        <f t="shared" si="6"/>
        <v>59.535000000000004</v>
      </c>
      <c r="AI24" s="1">
        <v>2</v>
      </c>
      <c r="AJ24" s="3">
        <v>23</v>
      </c>
      <c r="AK24" s="7" t="e">
        <v>#NULL!</v>
      </c>
      <c r="AL24" s="7" t="e">
        <v>#NULL!</v>
      </c>
      <c r="AS24" s="5" t="e">
        <f t="shared" si="7"/>
        <v>#DIV/0!</v>
      </c>
      <c r="AT24" s="9">
        <v>13.99</v>
      </c>
      <c r="AU24" s="9">
        <v>14.39</v>
      </c>
      <c r="AV24" s="9">
        <v>0.05</v>
      </c>
      <c r="AW24" s="3">
        <v>52</v>
      </c>
      <c r="AX24" s="3">
        <v>16</v>
      </c>
      <c r="AY24" s="3">
        <v>22</v>
      </c>
      <c r="AZ24" s="5">
        <v>38</v>
      </c>
      <c r="BA24" s="9">
        <v>-0.34</v>
      </c>
      <c r="BB24" s="3">
        <v>37</v>
      </c>
      <c r="BD24" s="11">
        <v>4</v>
      </c>
      <c r="BE24" s="3">
        <v>20</v>
      </c>
      <c r="BF24" s="3">
        <v>22</v>
      </c>
      <c r="BG24" s="9">
        <v>0.93</v>
      </c>
      <c r="BH24" s="5">
        <v>82</v>
      </c>
      <c r="BI24" s="9">
        <v>42</v>
      </c>
      <c r="BJ24" s="3">
        <v>114</v>
      </c>
      <c r="BK24" s="3">
        <v>4</v>
      </c>
      <c r="BL24" s="3">
        <v>2</v>
      </c>
      <c r="BM24" s="3">
        <v>8</v>
      </c>
      <c r="BN24" s="3">
        <v>4</v>
      </c>
      <c r="BO24" s="3">
        <v>2</v>
      </c>
      <c r="BP24" s="3">
        <v>1</v>
      </c>
      <c r="BQ24" s="3">
        <v>3</v>
      </c>
      <c r="BR24" s="3">
        <v>1</v>
      </c>
      <c r="BS24" s="3">
        <v>3</v>
      </c>
      <c r="BT24" s="11">
        <v>28</v>
      </c>
      <c r="BU24" s="11">
        <v>91</v>
      </c>
      <c r="BV24" s="14">
        <f>SUM(BD24,BJ24,BU24)</f>
        <v>209</v>
      </c>
      <c r="BW24" s="13">
        <f>BV24*(4/3)</f>
        <v>278.66666666666663</v>
      </c>
      <c r="BX24" s="14">
        <v>60</v>
      </c>
      <c r="BY24" s="14">
        <v>5</v>
      </c>
      <c r="BZ24" s="3">
        <v>30</v>
      </c>
      <c r="CA24" s="3">
        <v>31</v>
      </c>
      <c r="CB24" s="3">
        <v>39</v>
      </c>
      <c r="CC24" s="9">
        <v>13.411199999999999</v>
      </c>
      <c r="CD24" s="9">
        <v>13.85824</v>
      </c>
      <c r="CE24" s="9">
        <v>17.434560000000001</v>
      </c>
      <c r="CF24" s="9">
        <v>2.52</v>
      </c>
      <c r="CG24" s="5">
        <v>99</v>
      </c>
      <c r="CH24" s="3">
        <v>30</v>
      </c>
      <c r="CI24" s="3">
        <v>24</v>
      </c>
      <c r="CJ24" s="3">
        <v>26</v>
      </c>
      <c r="CK24" s="9">
        <v>13.411199999999999</v>
      </c>
      <c r="CL24" s="9">
        <v>10.728960000000001</v>
      </c>
      <c r="CM24" s="9">
        <v>11.62304</v>
      </c>
      <c r="CN24" s="9">
        <v>0.46</v>
      </c>
      <c r="CO24" s="5">
        <v>68</v>
      </c>
      <c r="CP24" s="3">
        <v>125</v>
      </c>
      <c r="CQ24" s="3">
        <v>140</v>
      </c>
      <c r="CR24" s="3">
        <v>121</v>
      </c>
      <c r="CS24" s="9">
        <v>0.94</v>
      </c>
      <c r="CT24" s="3">
        <v>83</v>
      </c>
      <c r="CU24" s="3">
        <v>4</v>
      </c>
      <c r="CV24" s="3">
        <v>4</v>
      </c>
      <c r="CY24" s="3">
        <v>5</v>
      </c>
      <c r="CZ24" s="3">
        <v>5</v>
      </c>
      <c r="DA24" s="3">
        <v>3</v>
      </c>
      <c r="DB24" s="3">
        <v>3</v>
      </c>
      <c r="DC24" s="3">
        <v>3</v>
      </c>
      <c r="DD24" s="3">
        <v>3</v>
      </c>
      <c r="DE24" s="3">
        <v>4</v>
      </c>
      <c r="DF24" s="3">
        <v>4</v>
      </c>
      <c r="DG24" s="3">
        <v>4</v>
      </c>
      <c r="DH24" s="3">
        <v>4</v>
      </c>
      <c r="DI24" s="3">
        <v>8</v>
      </c>
      <c r="DJ24" s="3">
        <v>10</v>
      </c>
      <c r="DK24" s="3">
        <v>6</v>
      </c>
      <c r="DL24" s="3">
        <v>6</v>
      </c>
      <c r="DM24" s="3">
        <v>8</v>
      </c>
      <c r="DN24" s="3">
        <v>8</v>
      </c>
      <c r="DO24" s="3">
        <v>24</v>
      </c>
      <c r="DP24" s="3">
        <v>22</v>
      </c>
      <c r="DQ24" s="3">
        <v>1</v>
      </c>
      <c r="DR24" s="3">
        <v>1</v>
      </c>
      <c r="DS24" s="3">
        <v>1</v>
      </c>
      <c r="DT24" s="3">
        <v>1</v>
      </c>
      <c r="DU24" s="3">
        <v>1</v>
      </c>
      <c r="DW24" s="5">
        <v>0.59000000000000008</v>
      </c>
      <c r="DY24" s="5">
        <v>0.99</v>
      </c>
      <c r="EA24" s="5">
        <v>2.98</v>
      </c>
      <c r="EC24" s="5">
        <v>4.5600000000000005</v>
      </c>
      <c r="EW24" s="3">
        <v>0</v>
      </c>
      <c r="FH24" s="3">
        <v>5</v>
      </c>
      <c r="FI24" s="3">
        <v>4</v>
      </c>
      <c r="FJ24" s="3">
        <v>1</v>
      </c>
      <c r="FK24" s="3">
        <v>1</v>
      </c>
      <c r="FL24" s="3">
        <v>5</v>
      </c>
      <c r="FM24" s="3">
        <v>5</v>
      </c>
      <c r="FN24" s="3">
        <v>1</v>
      </c>
      <c r="FO24" s="3">
        <v>1</v>
      </c>
      <c r="FP24" s="3">
        <v>5</v>
      </c>
      <c r="FQ24" s="3">
        <v>4</v>
      </c>
      <c r="FR24" s="3">
        <v>1</v>
      </c>
      <c r="FS24" s="3">
        <v>1</v>
      </c>
      <c r="FT24" s="3">
        <f>AVERAGE(FH24,FL24,FP24,FI24,FM24,FQ24)</f>
        <v>4.666666666666667</v>
      </c>
      <c r="FU24" s="3">
        <f>AVERAGE(FJ24,FN24,FR24,FK24,FO24,FS24)</f>
        <v>1</v>
      </c>
      <c r="PA24" s="3">
        <v>1</v>
      </c>
      <c r="PB24" s="3">
        <v>3</v>
      </c>
      <c r="PC24" s="3">
        <v>4</v>
      </c>
      <c r="PD24" s="3">
        <v>4</v>
      </c>
      <c r="PE24" s="3">
        <v>4</v>
      </c>
      <c r="PF24" s="3">
        <v>3</v>
      </c>
      <c r="PG24" s="3">
        <v>2</v>
      </c>
      <c r="PH24" s="3">
        <f>AVERAGE(PB24:PG24)</f>
        <v>3.3333333333333335</v>
      </c>
      <c r="PI24" s="3">
        <v>4</v>
      </c>
      <c r="PJ24" s="3">
        <v>4</v>
      </c>
      <c r="PK24" s="3">
        <v>3</v>
      </c>
      <c r="PL24" s="3">
        <v>4</v>
      </c>
      <c r="PM24" s="3">
        <v>3</v>
      </c>
      <c r="PN24" s="3">
        <v>2</v>
      </c>
      <c r="PO24" s="3">
        <v>4</v>
      </c>
      <c r="PP24" s="3">
        <v>3</v>
      </c>
      <c r="PQ24" s="3">
        <v>3</v>
      </c>
      <c r="PR24" s="3">
        <v>4</v>
      </c>
      <c r="PS24" s="3">
        <v>3</v>
      </c>
      <c r="PT24" s="3">
        <v>3</v>
      </c>
      <c r="PU24" s="3">
        <f>AVERAGE(PI24,PK24,PM24,PO24,PQ24,PS24,)</f>
        <v>2.8571428571428572</v>
      </c>
      <c r="PV24" s="3">
        <f>AVERAGE(PJ24,PL24,PN24,PP24,PR24,PT24)</f>
        <v>3.3333333333333335</v>
      </c>
      <c r="PW24" s="3">
        <f>AVERAGE(PI24:PT24)</f>
        <v>3.3333333333333335</v>
      </c>
      <c r="PX24" s="3">
        <v>9</v>
      </c>
      <c r="PY24" s="3">
        <v>5</v>
      </c>
      <c r="PZ24" s="3">
        <v>4</v>
      </c>
      <c r="QA24" s="3">
        <v>10</v>
      </c>
      <c r="QB24" s="3">
        <v>6</v>
      </c>
      <c r="QC24" s="3">
        <v>10</v>
      </c>
      <c r="QD24" s="3">
        <v>10</v>
      </c>
      <c r="QE24" s="3">
        <v>9</v>
      </c>
      <c r="QF24" s="3">
        <v>6</v>
      </c>
      <c r="QG24" s="3">
        <v>9</v>
      </c>
      <c r="QH24" s="3">
        <v>8</v>
      </c>
      <c r="QI24" s="3">
        <v>7</v>
      </c>
      <c r="QJ24" s="3">
        <v>2</v>
      </c>
      <c r="QK24" s="3">
        <v>10</v>
      </c>
      <c r="QL24" s="3">
        <v>10</v>
      </c>
      <c r="QM24" s="3">
        <f>SUM(PX24,PY24,PZ24,QA24,QB24,QC24,QD24,QJ24,QK24,QL24)</f>
        <v>76</v>
      </c>
      <c r="QN24" s="3">
        <f>AVERAGE(PX24,PY24,PZ24,QA24,QB24,QC24,QD24,QJ24,QK24,QL24)</f>
        <v>7.6</v>
      </c>
      <c r="QO24" s="3">
        <f>SUM(QE24:QI24)</f>
        <v>39</v>
      </c>
      <c r="QP24" s="3">
        <f>AVERAGE(QE24:QI24)</f>
        <v>7.8</v>
      </c>
      <c r="QQ24" s="3">
        <f>SUM(PX24:QL24)</f>
        <v>115</v>
      </c>
      <c r="QR24" s="3">
        <f>AVERAGE(PX24:QL24)</f>
        <v>7.666666666666667</v>
      </c>
      <c r="QS24" s="4">
        <v>43216</v>
      </c>
      <c r="QT24" s="3">
        <v>3</v>
      </c>
      <c r="QU24" s="3">
        <v>2</v>
      </c>
      <c r="QV24" s="3">
        <v>1</v>
      </c>
      <c r="QW24" s="3">
        <v>1</v>
      </c>
      <c r="QX24" s="3">
        <v>5</v>
      </c>
      <c r="QY24" s="3">
        <v>5</v>
      </c>
      <c r="QZ24" s="3">
        <v>2</v>
      </c>
      <c r="RA24" s="3">
        <v>1</v>
      </c>
      <c r="RB24" s="3">
        <v>5</v>
      </c>
      <c r="RC24" s="3">
        <v>5</v>
      </c>
      <c r="RD24" s="3">
        <v>1</v>
      </c>
      <c r="RE24" s="3">
        <v>1</v>
      </c>
      <c r="RF24" s="3">
        <f>AVERAGE(QT24,QX24,RB24,QU24,QY24,RC24)</f>
        <v>4.166666666666667</v>
      </c>
      <c r="RG24" s="3">
        <f>AVERAGE(QV24,QZ24,RD24,QW24,RA24,RE24)</f>
        <v>1.1666666666666667</v>
      </c>
      <c r="RH24" s="3">
        <v>4</v>
      </c>
      <c r="RI24" s="3">
        <v>3</v>
      </c>
      <c r="RJ24" s="3">
        <v>3</v>
      </c>
      <c r="RK24" s="3">
        <v>4</v>
      </c>
      <c r="RL24" s="3">
        <v>3</v>
      </c>
      <c r="RM24" s="3">
        <v>4</v>
      </c>
      <c r="RN24" s="3">
        <v>2</v>
      </c>
      <c r="RO24" s="3">
        <v>4</v>
      </c>
      <c r="RP24" s="3">
        <v>3</v>
      </c>
      <c r="RQ24" s="3">
        <v>4</v>
      </c>
      <c r="RR24" s="3">
        <v>4</v>
      </c>
      <c r="RS24" s="3">
        <v>4</v>
      </c>
      <c r="RT24" s="3">
        <f>SUM(RI24,RK24,RM24,RO24,RQ24,RS24)</f>
        <v>23</v>
      </c>
      <c r="RU24" s="3">
        <f>AVERAGE(RI24,RK24,RM24,RO24,RQ24,RS24)</f>
        <v>3.8333333333333335</v>
      </c>
      <c r="RV24" s="3">
        <f>SUM(RH24,RJ24,RL24,RN24,RP24,RR24)</f>
        <v>19</v>
      </c>
      <c r="RW24" s="3">
        <f>AVERAGE(RH24,RJ24,RL24,RN24,RP24,RR24)</f>
        <v>3.1666666666666665</v>
      </c>
      <c r="RX24" s="3">
        <f>AVERAGE(RH24:RS24)</f>
        <v>3.5</v>
      </c>
      <c r="RY24" s="3">
        <v>10</v>
      </c>
      <c r="RZ24" s="3">
        <v>9</v>
      </c>
      <c r="SA24" s="3">
        <v>9</v>
      </c>
      <c r="SB24" s="3">
        <v>10</v>
      </c>
      <c r="SC24" s="3">
        <v>8</v>
      </c>
      <c r="SD24" s="3">
        <v>9</v>
      </c>
      <c r="SE24" s="3">
        <v>5</v>
      </c>
      <c r="SF24" s="3">
        <v>10</v>
      </c>
      <c r="SG24" s="3">
        <v>10</v>
      </c>
      <c r="SH24" s="3">
        <v>7</v>
      </c>
      <c r="SI24" s="3">
        <v>10</v>
      </c>
      <c r="SJ24" s="3">
        <v>10</v>
      </c>
      <c r="SK24" s="3">
        <v>7</v>
      </c>
      <c r="SL24" s="3">
        <v>5</v>
      </c>
      <c r="SM24" s="3">
        <f>SUM(RY24,RZ24,SA24,SB24,SC24,SD24,SE24,SK24,SL24)</f>
        <v>72</v>
      </c>
      <c r="SN24" s="3">
        <f>AVERAGE(RY24,RZ24,SA24,SB24,SC24,SD24,SE24,SK24,SL24)</f>
        <v>8</v>
      </c>
      <c r="SO24" s="3">
        <f>SUM(SF24:SJ24)</f>
        <v>47</v>
      </c>
      <c r="SP24" s="3">
        <f>AVERAGE(SF24:SJ24)</f>
        <v>9.4</v>
      </c>
      <c r="SQ24" s="3">
        <f>AVERAGE(RY24:SL24)</f>
        <v>8.5</v>
      </c>
      <c r="SR24" s="3">
        <f>SUM(RX24:SL24)</f>
        <v>122.5</v>
      </c>
      <c r="SS24" s="3">
        <v>7</v>
      </c>
      <c r="ST24" s="4">
        <v>43231</v>
      </c>
      <c r="SU24" s="3">
        <v>10</v>
      </c>
      <c r="SV24" s="3">
        <v>8</v>
      </c>
      <c r="SW24" s="3">
        <v>10</v>
      </c>
      <c r="SX24" s="5">
        <v>9</v>
      </c>
      <c r="SY24" s="3">
        <v>10</v>
      </c>
      <c r="SZ24" s="3">
        <v>9</v>
      </c>
      <c r="TA24" s="3">
        <v>10</v>
      </c>
      <c r="TB24" s="3">
        <v>10</v>
      </c>
      <c r="TC24" s="3">
        <v>10</v>
      </c>
      <c r="TD24" s="3">
        <v>10</v>
      </c>
      <c r="TE24" s="3">
        <v>10</v>
      </c>
      <c r="TF24" s="3">
        <v>9</v>
      </c>
      <c r="TG24" s="3">
        <v>5</v>
      </c>
      <c r="TH24" s="3">
        <v>9</v>
      </c>
      <c r="TI24" s="3">
        <v>10</v>
      </c>
      <c r="TJ24" s="3">
        <f>SUM(SU24,SV24,SW24,SX24,SY24,SZ24,TA24,TG24,TH24,TI24)</f>
        <v>90</v>
      </c>
      <c r="TK24" s="3">
        <f>AVERAGE(SU24,SV24,SW24,SX24,SY24,SZ24,TA24,TG24,TH24,TI24)</f>
        <v>9</v>
      </c>
      <c r="TL24" s="3">
        <f>SUM(TB24:TF24)</f>
        <v>49</v>
      </c>
      <c r="TM24" s="3">
        <f>AVERAGE(TB24:TF24)</f>
        <v>9.8000000000000007</v>
      </c>
      <c r="TN24" s="3">
        <f>AVERAGE(SU24:TI24)</f>
        <v>9.2666666666666675</v>
      </c>
      <c r="TO24" s="3">
        <f>SUM(SU24:TI24)</f>
        <v>139</v>
      </c>
      <c r="TP24" s="3">
        <v>3</v>
      </c>
      <c r="TQ24" s="3">
        <v>4</v>
      </c>
      <c r="TR24" s="3">
        <v>2</v>
      </c>
      <c r="TS24" s="3">
        <v>4</v>
      </c>
      <c r="TT24" s="3">
        <v>3</v>
      </c>
      <c r="TU24" s="3">
        <v>3</v>
      </c>
      <c r="TV24" s="3">
        <v>4</v>
      </c>
      <c r="TW24" s="3">
        <v>3</v>
      </c>
      <c r="TX24" s="3">
        <v>4</v>
      </c>
      <c r="TY24" s="3">
        <v>4</v>
      </c>
      <c r="TZ24" s="3">
        <v>2</v>
      </c>
      <c r="UA24" s="3">
        <v>4</v>
      </c>
      <c r="UB24" s="3">
        <f>SUM(TQ24,TS24,TU24,TW24,TY24,UA24)</f>
        <v>22</v>
      </c>
      <c r="UC24" s="3">
        <f>AVERAGE(TQ24,TS24,TU24,TW24,TY24,UA24)</f>
        <v>3.6666666666666665</v>
      </c>
      <c r="UD24" s="3">
        <f>SUM(TP24,TR24,TT24,TV24,TX24,TZ24)</f>
        <v>18</v>
      </c>
      <c r="UE24" s="3">
        <f>AVERAGE(TP24,TR24,TT24,TV24,TX24,TZ24)</f>
        <v>3</v>
      </c>
      <c r="UF24" s="3">
        <f>AVERAGE(TP24:UA24)</f>
        <v>3.3333333333333335</v>
      </c>
      <c r="VN24">
        <v>15</v>
      </c>
      <c r="VO24">
        <v>16</v>
      </c>
      <c r="VP24">
        <v>188</v>
      </c>
      <c r="VQ24">
        <v>11.8</v>
      </c>
      <c r="VR24">
        <v>98</v>
      </c>
      <c r="VS24">
        <v>2326.5</v>
      </c>
      <c r="VT24">
        <v>23.7</v>
      </c>
      <c r="VU24">
        <v>211.5</v>
      </c>
      <c r="VV24">
        <v>97</v>
      </c>
      <c r="VW24">
        <v>305114</v>
      </c>
      <c r="VX24">
        <v>3145.5</v>
      </c>
      <c r="VY24">
        <v>292154.8</v>
      </c>
      <c r="VZ24">
        <v>0.3</v>
      </c>
      <c r="WA24">
        <v>27737.599999999999</v>
      </c>
      <c r="WB24" s="36">
        <v>5265.25</v>
      </c>
      <c r="WC24" s="36">
        <v>2242.75</v>
      </c>
      <c r="WD24" s="36">
        <v>313.5</v>
      </c>
      <c r="WE24" s="36">
        <v>182.25</v>
      </c>
      <c r="WF24" s="36">
        <v>65.78</v>
      </c>
      <c r="WG24" s="36">
        <v>28.02</v>
      </c>
      <c r="WH24" s="36">
        <v>3.92</v>
      </c>
      <c r="WI24" s="36">
        <v>2.2799999999999998</v>
      </c>
      <c r="WJ24" s="36">
        <v>495.75</v>
      </c>
      <c r="WK24" s="36">
        <v>6.19</v>
      </c>
      <c r="WL24" s="36">
        <v>55.082999999999998</v>
      </c>
      <c r="WM24" s="37">
        <v>6104</v>
      </c>
      <c r="WN24" s="37">
        <v>2693.25</v>
      </c>
      <c r="WO24" s="37">
        <v>393</v>
      </c>
      <c r="WP24" s="37">
        <v>252.5</v>
      </c>
      <c r="WQ24" s="37">
        <v>64.64</v>
      </c>
      <c r="WR24" s="37">
        <v>28.52</v>
      </c>
      <c r="WS24" s="37">
        <v>4.16</v>
      </c>
      <c r="WT24" s="37">
        <v>2.67</v>
      </c>
      <c r="WU24" s="37">
        <v>645.5</v>
      </c>
      <c r="WV24" s="37">
        <v>6.84</v>
      </c>
      <c r="WW24" s="37">
        <v>58.682000000000002</v>
      </c>
      <c r="WX24" s="38">
        <v>4760.5</v>
      </c>
      <c r="WY24" s="38">
        <v>2175.25</v>
      </c>
      <c r="WZ24" s="38">
        <v>308.5</v>
      </c>
      <c r="XA24" s="38">
        <v>181.75</v>
      </c>
      <c r="XB24" s="38">
        <v>64.11</v>
      </c>
      <c r="XC24" s="38">
        <v>29.29</v>
      </c>
      <c r="XD24" s="38">
        <v>4.1500000000000004</v>
      </c>
      <c r="XE24" s="38">
        <v>2.4500000000000002</v>
      </c>
      <c r="XF24" s="38">
        <v>490.25</v>
      </c>
      <c r="XG24" s="38">
        <v>6.6</v>
      </c>
      <c r="XH24" s="38">
        <v>61.280999999999999</v>
      </c>
      <c r="XI24" s="39">
        <v>5599.25</v>
      </c>
      <c r="XJ24" s="39">
        <v>2625.75</v>
      </c>
      <c r="XK24" s="39">
        <v>388</v>
      </c>
      <c r="XL24" s="39">
        <v>252</v>
      </c>
      <c r="XM24" s="39">
        <v>63.16</v>
      </c>
      <c r="XN24" s="39">
        <v>29.62</v>
      </c>
      <c r="XO24" s="39">
        <v>4.38</v>
      </c>
      <c r="XP24" s="39">
        <v>2.84</v>
      </c>
      <c r="XQ24" s="39">
        <v>640</v>
      </c>
      <c r="XR24" s="39">
        <v>7.22</v>
      </c>
      <c r="XS24" s="39">
        <v>64</v>
      </c>
      <c r="XT24" t="s">
        <v>1116</v>
      </c>
      <c r="XU24">
        <v>11</v>
      </c>
      <c r="XV24">
        <v>214</v>
      </c>
      <c r="XW24" s="37">
        <v>9</v>
      </c>
      <c r="XX24" s="37">
        <v>2</v>
      </c>
      <c r="XY24" s="37">
        <v>1</v>
      </c>
      <c r="XZ24" s="39">
        <v>8</v>
      </c>
      <c r="YA24" s="39">
        <v>2</v>
      </c>
      <c r="YB24" s="39">
        <v>1</v>
      </c>
    </row>
    <row r="25" spans="1:652" x14ac:dyDescent="0.2">
      <c r="A25" s="11">
        <v>28</v>
      </c>
      <c r="B25" s="19" t="s">
        <v>809</v>
      </c>
      <c r="C25" s="3">
        <v>1</v>
      </c>
      <c r="D25" s="3" t="str">
        <f t="shared" si="0"/>
        <v>1</v>
      </c>
      <c r="E25" s="4">
        <v>38785</v>
      </c>
      <c r="F25" s="4">
        <v>43200</v>
      </c>
      <c r="G25" s="5">
        <v>12.087611225188228</v>
      </c>
      <c r="H25" s="21">
        <v>2</v>
      </c>
      <c r="I25" s="3">
        <v>5</v>
      </c>
      <c r="J25" s="3">
        <v>6</v>
      </c>
      <c r="K25" s="3">
        <v>1</v>
      </c>
      <c r="L25" s="3">
        <v>2</v>
      </c>
      <c r="M25" s="3">
        <v>250</v>
      </c>
      <c r="N25" s="6">
        <v>113</v>
      </c>
      <c r="O25" s="6">
        <v>162</v>
      </c>
      <c r="P25" s="5">
        <v>3.7073490813648298</v>
      </c>
      <c r="Q25" s="5">
        <v>130.536</v>
      </c>
      <c r="R25" s="5">
        <v>59.2</v>
      </c>
      <c r="S25" s="5">
        <v>22.6</v>
      </c>
      <c r="T25" s="5">
        <v>2</v>
      </c>
      <c r="U25" s="5">
        <v>30.2</v>
      </c>
      <c r="V25" s="5">
        <v>2</v>
      </c>
      <c r="W25" s="5">
        <v>22.3</v>
      </c>
      <c r="X25" s="5">
        <v>19.7</v>
      </c>
      <c r="Y25" s="5">
        <v>19.5</v>
      </c>
      <c r="Z25" s="5">
        <v>19.600000000000001</v>
      </c>
      <c r="AA25" s="5">
        <v>13.6</v>
      </c>
      <c r="AB25" s="5">
        <v>15.8</v>
      </c>
      <c r="AC25" s="5">
        <f t="shared" si="1"/>
        <v>22.3</v>
      </c>
      <c r="AD25" s="5">
        <f t="shared" si="2"/>
        <v>19.600000000000001</v>
      </c>
      <c r="AE25" s="5">
        <f t="shared" si="3"/>
        <v>41.900000000000006</v>
      </c>
      <c r="AF25" s="5">
        <f t="shared" si="4"/>
        <v>20.950000000000003</v>
      </c>
      <c r="AG25" s="5">
        <f t="shared" si="5"/>
        <v>46.194750000000006</v>
      </c>
      <c r="AH25" s="5">
        <f t="shared" si="6"/>
        <v>92.389500000000012</v>
      </c>
      <c r="AI25" s="5">
        <v>2</v>
      </c>
      <c r="AJ25" s="3">
        <v>7</v>
      </c>
      <c r="AK25" s="5">
        <v>34.5</v>
      </c>
      <c r="AL25" s="5">
        <v>1</v>
      </c>
      <c r="AM25" s="5">
        <v>1.6666666666666667</v>
      </c>
      <c r="AN25" s="5"/>
      <c r="AO25" s="5"/>
      <c r="AP25" s="5"/>
      <c r="AQ25" s="5"/>
      <c r="AR25" s="5"/>
      <c r="AS25" s="5" t="e">
        <f t="shared" si="7"/>
        <v>#DIV/0!</v>
      </c>
      <c r="AT25" s="5">
        <v>16.91</v>
      </c>
      <c r="AU25" s="5">
        <v>16.399999999999999</v>
      </c>
      <c r="AV25" s="5">
        <v>-2.64</v>
      </c>
      <c r="AW25" s="5">
        <v>0</v>
      </c>
      <c r="AX25" s="3">
        <v>15</v>
      </c>
      <c r="AY25" s="3">
        <v>12</v>
      </c>
      <c r="AZ25" s="3"/>
      <c r="BA25" s="5">
        <v>-2.94</v>
      </c>
      <c r="BB25" s="5"/>
      <c r="BC25" s="5">
        <v>0</v>
      </c>
      <c r="BD25" s="5"/>
      <c r="BE25" s="3">
        <v>16</v>
      </c>
      <c r="BF25" s="3">
        <v>18</v>
      </c>
      <c r="BG25" s="5">
        <v>-1.25</v>
      </c>
      <c r="BH25" s="5">
        <v>10</v>
      </c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3">
        <v>22</v>
      </c>
      <c r="CA25" s="3">
        <v>21</v>
      </c>
      <c r="CB25" s="3">
        <v>20</v>
      </c>
      <c r="CC25" s="5">
        <v>9.8348800000000001</v>
      </c>
      <c r="CD25" s="5">
        <v>9.3878400000000006</v>
      </c>
      <c r="CE25" s="5">
        <v>8.9407999999999994</v>
      </c>
      <c r="CF25" s="5">
        <v>-1.28</v>
      </c>
      <c r="CG25" s="5">
        <v>10</v>
      </c>
      <c r="CH25" s="3">
        <v>31</v>
      </c>
      <c r="CI25" s="3">
        <v>30</v>
      </c>
      <c r="CJ25" s="3">
        <v>32</v>
      </c>
      <c r="CK25" s="5">
        <v>13.85824</v>
      </c>
      <c r="CL25" s="5">
        <v>13.411199999999999</v>
      </c>
      <c r="CM25" s="5">
        <v>14.30528</v>
      </c>
      <c r="CN25" s="5">
        <v>0.44</v>
      </c>
      <c r="CO25" s="5">
        <v>67</v>
      </c>
      <c r="CP25" s="6">
        <v>144</v>
      </c>
      <c r="CQ25" s="6">
        <v>125</v>
      </c>
      <c r="CR25" s="6">
        <v>140</v>
      </c>
      <c r="CS25" s="5">
        <v>0.48</v>
      </c>
      <c r="CT25" s="5">
        <v>69</v>
      </c>
      <c r="CU25" s="3">
        <v>4</v>
      </c>
      <c r="CV25" s="3">
        <v>3</v>
      </c>
      <c r="CW25" s="3">
        <v>4</v>
      </c>
      <c r="CX25" s="3">
        <v>4</v>
      </c>
      <c r="CY25" s="3">
        <v>4</v>
      </c>
      <c r="CZ25" s="3">
        <v>3</v>
      </c>
      <c r="DA25" s="3">
        <v>3</v>
      </c>
      <c r="DB25" s="3">
        <v>3</v>
      </c>
      <c r="DC25" s="3">
        <v>2</v>
      </c>
      <c r="DD25" s="3">
        <v>2</v>
      </c>
      <c r="DE25" s="3">
        <v>3</v>
      </c>
      <c r="DF25" s="3">
        <v>3</v>
      </c>
      <c r="DG25" s="3">
        <v>1</v>
      </c>
      <c r="DH25" s="3">
        <v>1</v>
      </c>
      <c r="DI25" s="3"/>
      <c r="DJ25" s="3"/>
      <c r="DK25" s="3"/>
      <c r="DL25" s="3"/>
      <c r="DM25" s="3"/>
      <c r="DN25" s="3"/>
      <c r="DO25" s="3"/>
      <c r="DP25" s="3"/>
      <c r="DQ25" s="3">
        <v>0</v>
      </c>
      <c r="DR25" s="3">
        <v>0</v>
      </c>
      <c r="DS25" s="3">
        <v>0</v>
      </c>
      <c r="DT25" s="3">
        <v>0</v>
      </c>
      <c r="DU25" s="3">
        <v>1</v>
      </c>
      <c r="DV25" s="5">
        <v>5</v>
      </c>
      <c r="DW25" s="5">
        <v>-4.1899999999999995</v>
      </c>
      <c r="DX25" s="5">
        <v>34.5</v>
      </c>
      <c r="DY25" s="5">
        <v>-2.16</v>
      </c>
      <c r="DZ25" s="5">
        <v>38.5</v>
      </c>
      <c r="EA25" s="5">
        <v>-0.84000000000000008</v>
      </c>
      <c r="EB25" s="5">
        <v>26</v>
      </c>
      <c r="EC25" s="5">
        <v>-7.1899999999999995</v>
      </c>
      <c r="ED25" s="5">
        <v>2</v>
      </c>
      <c r="EE25" s="3">
        <v>999</v>
      </c>
      <c r="EF25" s="3">
        <v>999</v>
      </c>
      <c r="EG25" s="3">
        <v>999</v>
      </c>
      <c r="EH25" s="3">
        <v>999</v>
      </c>
      <c r="EI25" s="3">
        <v>999</v>
      </c>
      <c r="EJ25" s="3">
        <v>999</v>
      </c>
      <c r="EK25" s="3">
        <v>999</v>
      </c>
      <c r="EL25" s="3">
        <v>999</v>
      </c>
      <c r="EM25" s="3">
        <v>999</v>
      </c>
      <c r="EN25" s="3">
        <v>999</v>
      </c>
      <c r="EO25" s="3">
        <v>999</v>
      </c>
      <c r="EP25" s="3">
        <v>999</v>
      </c>
      <c r="EQ25" s="3">
        <v>999</v>
      </c>
      <c r="ER25" s="3">
        <v>999</v>
      </c>
      <c r="ES25" s="3">
        <v>999</v>
      </c>
      <c r="ET25" s="3">
        <v>999</v>
      </c>
      <c r="EU25" s="3">
        <v>999</v>
      </c>
      <c r="EV25" s="3">
        <v>999</v>
      </c>
      <c r="EW25" s="3">
        <v>1</v>
      </c>
      <c r="EX25" s="5">
        <v>2</v>
      </c>
      <c r="EY25" s="1" t="s">
        <v>376</v>
      </c>
      <c r="EZ25" s="3">
        <v>2</v>
      </c>
      <c r="FA25" s="6">
        <v>2</v>
      </c>
      <c r="FB25" s="1" t="s">
        <v>408</v>
      </c>
      <c r="FC25" s="6">
        <v>2</v>
      </c>
      <c r="FD25" s="5">
        <v>1</v>
      </c>
      <c r="FE25" s="1" t="s">
        <v>409</v>
      </c>
      <c r="FF25" s="3">
        <v>1</v>
      </c>
      <c r="FG25" s="5">
        <v>5</v>
      </c>
      <c r="FH25" s="3">
        <v>5</v>
      </c>
      <c r="FI25" s="3">
        <v>4</v>
      </c>
      <c r="FJ25" s="3">
        <v>2</v>
      </c>
      <c r="FK25" s="3">
        <v>1</v>
      </c>
      <c r="FL25" s="3">
        <v>5</v>
      </c>
      <c r="FM25" s="3">
        <v>5</v>
      </c>
      <c r="FN25" s="3">
        <v>1</v>
      </c>
      <c r="FO25" s="3">
        <v>1</v>
      </c>
      <c r="FP25" s="3">
        <v>5</v>
      </c>
      <c r="FQ25" s="3">
        <v>5</v>
      </c>
      <c r="FR25" s="3">
        <v>5</v>
      </c>
      <c r="FS25" s="3">
        <v>3</v>
      </c>
      <c r="FT25" s="3">
        <v>4.833333333333333</v>
      </c>
      <c r="FU25" s="3">
        <v>2.1666666666666665</v>
      </c>
      <c r="FV25" s="3">
        <v>7</v>
      </c>
      <c r="FW25" s="3">
        <v>1</v>
      </c>
      <c r="FX25" s="7" t="e">
        <v>#NULL!</v>
      </c>
      <c r="FY25" s="3">
        <v>3</v>
      </c>
      <c r="FZ25" s="3">
        <v>7</v>
      </c>
      <c r="GA25" s="3">
        <v>7</v>
      </c>
      <c r="GB25" s="3">
        <v>7</v>
      </c>
      <c r="GC25" s="3">
        <v>7</v>
      </c>
      <c r="GD25" s="5">
        <v>6.333333333333333</v>
      </c>
      <c r="GE25" s="3">
        <v>4</v>
      </c>
      <c r="GF25" s="3">
        <v>1</v>
      </c>
      <c r="GG25" s="3">
        <v>5</v>
      </c>
      <c r="GH25" s="3">
        <v>1</v>
      </c>
      <c r="GI25" s="3">
        <v>5</v>
      </c>
      <c r="GJ25" s="3">
        <v>1</v>
      </c>
      <c r="GK25" s="3">
        <v>1</v>
      </c>
      <c r="GL25" s="3">
        <v>4</v>
      </c>
      <c r="GM25" s="3">
        <v>5</v>
      </c>
      <c r="GN25" s="3">
        <v>5</v>
      </c>
      <c r="GO25" s="3">
        <v>4</v>
      </c>
      <c r="GP25" s="3">
        <v>5</v>
      </c>
      <c r="GQ25" s="3">
        <v>1</v>
      </c>
      <c r="GR25" s="3">
        <v>5</v>
      </c>
      <c r="GS25" s="3">
        <v>2</v>
      </c>
      <c r="GT25" s="3">
        <v>5</v>
      </c>
      <c r="GU25" s="3">
        <v>2</v>
      </c>
      <c r="GV25" s="3">
        <v>1</v>
      </c>
      <c r="GW25" s="3">
        <v>5</v>
      </c>
      <c r="GX25" s="3">
        <v>1</v>
      </c>
      <c r="GY25" s="5">
        <v>4.5999999999999996</v>
      </c>
      <c r="GZ25" s="5">
        <v>1.7</v>
      </c>
      <c r="HA25" s="3">
        <v>4</v>
      </c>
      <c r="HB25" s="3">
        <v>7</v>
      </c>
      <c r="HC25" s="3">
        <v>6</v>
      </c>
      <c r="HD25" s="3">
        <v>7</v>
      </c>
      <c r="HE25" s="3">
        <v>7</v>
      </c>
      <c r="HF25" s="3">
        <v>7</v>
      </c>
      <c r="HG25" s="3">
        <v>5</v>
      </c>
      <c r="HH25" s="3">
        <v>6</v>
      </c>
      <c r="HI25" s="5">
        <v>6.125</v>
      </c>
      <c r="HJ25" s="3">
        <v>3</v>
      </c>
      <c r="HK25" s="3">
        <v>4</v>
      </c>
      <c r="HL25" s="3">
        <v>3</v>
      </c>
      <c r="HM25" s="3">
        <v>1</v>
      </c>
      <c r="HN25" s="3">
        <v>2</v>
      </c>
      <c r="HO25" s="3">
        <v>3</v>
      </c>
      <c r="HP25" s="5">
        <v>1</v>
      </c>
      <c r="HQ25" s="5">
        <v>3</v>
      </c>
      <c r="HR25" s="5">
        <v>2</v>
      </c>
      <c r="HS25" s="5">
        <v>2.1666666666666665</v>
      </c>
      <c r="HT25" s="3">
        <v>5</v>
      </c>
      <c r="HU25" s="3">
        <v>3</v>
      </c>
      <c r="HV25" s="3">
        <v>3</v>
      </c>
      <c r="HW25" s="3">
        <v>5</v>
      </c>
      <c r="HX25" s="3">
        <v>1</v>
      </c>
      <c r="HY25" s="3">
        <v>6</v>
      </c>
      <c r="HZ25" s="5">
        <v>3.8333333333333335</v>
      </c>
      <c r="IA25" s="3">
        <v>7</v>
      </c>
      <c r="IB25" s="3">
        <v>6</v>
      </c>
      <c r="IC25" s="3">
        <v>1</v>
      </c>
      <c r="ID25" s="3">
        <v>1</v>
      </c>
      <c r="IE25" s="3">
        <v>1</v>
      </c>
      <c r="IF25" s="3">
        <v>7</v>
      </c>
      <c r="IG25" s="3">
        <v>1</v>
      </c>
      <c r="IH25" s="3">
        <v>7</v>
      </c>
      <c r="II25" s="3">
        <v>5</v>
      </c>
      <c r="IJ25" s="3">
        <v>7</v>
      </c>
      <c r="IK25" s="3">
        <v>4</v>
      </c>
      <c r="IL25" s="3">
        <v>4</v>
      </c>
      <c r="IM25" s="5">
        <v>5.75</v>
      </c>
      <c r="IN25" s="5">
        <v>2.5</v>
      </c>
      <c r="IO25" s="5">
        <v>4.5</v>
      </c>
      <c r="IP25" s="3">
        <v>4</v>
      </c>
      <c r="IQ25" s="3">
        <v>3</v>
      </c>
      <c r="IR25" s="3">
        <v>5</v>
      </c>
      <c r="IS25" s="3">
        <v>4</v>
      </c>
      <c r="IT25" s="3">
        <v>5</v>
      </c>
      <c r="IU25" s="3">
        <v>5</v>
      </c>
      <c r="IV25" s="3">
        <v>4</v>
      </c>
      <c r="IW25" s="3">
        <v>1</v>
      </c>
      <c r="IX25" s="3">
        <v>5</v>
      </c>
      <c r="IY25" s="3">
        <v>1</v>
      </c>
      <c r="IZ25" s="3">
        <v>5</v>
      </c>
      <c r="JA25" s="3">
        <v>2</v>
      </c>
      <c r="JB25" s="3">
        <v>5</v>
      </c>
      <c r="JC25" s="3">
        <v>2</v>
      </c>
      <c r="JD25" s="3">
        <v>5</v>
      </c>
      <c r="JE25" s="3">
        <v>3</v>
      </c>
      <c r="JF25" s="3">
        <v>5</v>
      </c>
      <c r="JG25" s="3">
        <v>4</v>
      </c>
      <c r="JH25" s="3">
        <v>5</v>
      </c>
      <c r="JI25" s="3">
        <v>2</v>
      </c>
      <c r="JJ25" s="3">
        <v>4</v>
      </c>
      <c r="JK25" s="3">
        <v>2</v>
      </c>
      <c r="JL25" s="3">
        <v>999</v>
      </c>
      <c r="JM25" s="3">
        <v>5</v>
      </c>
      <c r="JN25" s="5">
        <v>4</v>
      </c>
      <c r="JO25" s="5">
        <v>3.5</v>
      </c>
      <c r="JP25" s="5">
        <v>3.5</v>
      </c>
      <c r="JQ25" s="5">
        <v>4.333333333333333</v>
      </c>
      <c r="JR25" s="5">
        <v>4.75</v>
      </c>
      <c r="JS25" s="5">
        <v>2.5</v>
      </c>
      <c r="JT25" s="3">
        <v>2</v>
      </c>
      <c r="JU25" s="3">
        <v>999</v>
      </c>
      <c r="JV25" s="3">
        <v>1</v>
      </c>
      <c r="JW25" s="3">
        <v>999</v>
      </c>
      <c r="JX25" s="3">
        <v>1</v>
      </c>
      <c r="JY25" s="3">
        <v>999</v>
      </c>
      <c r="JZ25" s="3">
        <v>1</v>
      </c>
      <c r="KA25" s="3">
        <v>999</v>
      </c>
      <c r="KB25" s="3">
        <v>3</v>
      </c>
      <c r="KC25" s="3">
        <v>999</v>
      </c>
      <c r="KD25" s="3">
        <v>5</v>
      </c>
      <c r="KE25" s="3">
        <v>999</v>
      </c>
      <c r="KF25" s="3">
        <v>1</v>
      </c>
      <c r="KG25" s="3">
        <v>999</v>
      </c>
      <c r="KH25" s="3">
        <v>1</v>
      </c>
      <c r="KI25" s="3">
        <v>999</v>
      </c>
      <c r="KJ25" s="3">
        <v>1</v>
      </c>
      <c r="KK25" s="3">
        <v>999</v>
      </c>
      <c r="KL25" s="3">
        <v>2</v>
      </c>
      <c r="KM25" s="3">
        <v>999</v>
      </c>
      <c r="KN25" s="3">
        <v>1</v>
      </c>
      <c r="KO25" s="3">
        <v>999</v>
      </c>
      <c r="KP25" s="3">
        <v>1</v>
      </c>
      <c r="KQ25" s="3">
        <v>999</v>
      </c>
      <c r="KR25" s="3">
        <v>5</v>
      </c>
      <c r="KS25" s="3">
        <v>999</v>
      </c>
      <c r="KT25" s="3">
        <v>1</v>
      </c>
      <c r="KU25" s="3">
        <v>999</v>
      </c>
      <c r="KV25" s="3">
        <v>1</v>
      </c>
      <c r="KW25" s="3">
        <v>999</v>
      </c>
      <c r="KX25" s="3">
        <v>4</v>
      </c>
      <c r="KY25" s="3">
        <v>999</v>
      </c>
      <c r="KZ25" s="5">
        <v>1</v>
      </c>
      <c r="LA25" s="7" t="e">
        <v>#NULL!</v>
      </c>
      <c r="LB25" s="5">
        <v>3.1428571428571428</v>
      </c>
      <c r="LC25" s="7" t="e">
        <v>#NULL!</v>
      </c>
      <c r="LD25" s="3">
        <v>5</v>
      </c>
      <c r="LE25" s="3">
        <v>999</v>
      </c>
      <c r="LF25" s="5">
        <v>4</v>
      </c>
      <c r="LG25" s="3">
        <v>999</v>
      </c>
      <c r="LH25" s="3">
        <v>4</v>
      </c>
      <c r="LI25" s="3">
        <v>999</v>
      </c>
      <c r="LJ25" s="3">
        <v>5</v>
      </c>
      <c r="LK25" s="3">
        <v>999</v>
      </c>
      <c r="LL25" s="3">
        <v>4</v>
      </c>
      <c r="LM25" s="3">
        <v>999</v>
      </c>
      <c r="LN25" s="3">
        <v>4</v>
      </c>
      <c r="LO25" s="3">
        <v>999</v>
      </c>
      <c r="LP25" s="3">
        <v>5</v>
      </c>
      <c r="LQ25" s="3">
        <v>999</v>
      </c>
      <c r="LR25" s="3">
        <v>4</v>
      </c>
      <c r="LS25" s="3">
        <v>999</v>
      </c>
      <c r="LT25" s="5">
        <v>4.375</v>
      </c>
      <c r="LU25" s="7" t="e">
        <v>#NULL!</v>
      </c>
      <c r="LV25" s="3">
        <v>2</v>
      </c>
      <c r="LW25" s="3">
        <v>3</v>
      </c>
      <c r="LX25" s="3">
        <v>0</v>
      </c>
      <c r="LY25" s="3">
        <v>3</v>
      </c>
      <c r="LZ25" s="3">
        <v>2</v>
      </c>
      <c r="MA25" s="3">
        <v>1</v>
      </c>
      <c r="MB25" s="3">
        <v>3</v>
      </c>
      <c r="MC25" s="3">
        <v>2</v>
      </c>
      <c r="MD25" s="3">
        <v>2</v>
      </c>
      <c r="ME25" s="3">
        <v>3</v>
      </c>
      <c r="MF25" s="5">
        <f t="shared" ref="MF25:MF44" si="49">SUM(LV25:ME25)</f>
        <v>21</v>
      </c>
      <c r="MG25" s="5">
        <f t="shared" ref="MG25:MG44" si="50">AVERAGE(LV25:ME25)</f>
        <v>2.1</v>
      </c>
      <c r="MH25" s="3">
        <v>1</v>
      </c>
      <c r="MI25" s="3">
        <v>2</v>
      </c>
      <c r="MJ25" s="3">
        <v>7</v>
      </c>
      <c r="MK25" s="3">
        <v>5</v>
      </c>
      <c r="ML25" s="3">
        <v>1</v>
      </c>
      <c r="MM25" s="3">
        <v>7</v>
      </c>
      <c r="MN25" s="3">
        <v>7</v>
      </c>
      <c r="MO25" s="3">
        <v>7</v>
      </c>
      <c r="MP25" s="3">
        <v>7</v>
      </c>
      <c r="MQ25" s="5">
        <v>4.8888888888888893</v>
      </c>
      <c r="MR25" s="3">
        <v>3</v>
      </c>
      <c r="MS25" s="3">
        <v>999</v>
      </c>
      <c r="MT25" s="3">
        <v>1</v>
      </c>
      <c r="MU25" s="3">
        <v>999</v>
      </c>
      <c r="MV25" s="3">
        <v>1</v>
      </c>
      <c r="MW25" s="3">
        <v>999</v>
      </c>
      <c r="MX25" s="3">
        <v>3</v>
      </c>
      <c r="MY25" s="3">
        <v>999</v>
      </c>
      <c r="MZ25" s="3">
        <v>2</v>
      </c>
      <c r="NA25" s="3">
        <v>999</v>
      </c>
      <c r="NB25" s="3">
        <v>3</v>
      </c>
      <c r="NC25" s="3">
        <v>999</v>
      </c>
      <c r="ND25" s="5">
        <v>1.6666666666666667</v>
      </c>
      <c r="NE25" s="7" t="e">
        <v>#NULL!</v>
      </c>
      <c r="NF25" s="5">
        <v>2.6666666666666665</v>
      </c>
      <c r="NG25" s="7" t="e">
        <v>#NULL!</v>
      </c>
      <c r="NH25" s="3">
        <v>4</v>
      </c>
      <c r="NI25" s="3">
        <v>999</v>
      </c>
      <c r="NJ25" s="3">
        <v>4</v>
      </c>
      <c r="NK25" s="3">
        <v>999</v>
      </c>
      <c r="NL25" s="3">
        <v>5</v>
      </c>
      <c r="NM25" s="3">
        <v>999</v>
      </c>
      <c r="NN25" s="3">
        <v>5</v>
      </c>
      <c r="NO25" s="3">
        <v>999</v>
      </c>
      <c r="NP25" s="3">
        <v>3</v>
      </c>
      <c r="NQ25" s="3">
        <v>999</v>
      </c>
      <c r="NR25" s="3">
        <v>4</v>
      </c>
      <c r="NS25" s="3">
        <v>999</v>
      </c>
      <c r="NT25" s="3">
        <v>4</v>
      </c>
      <c r="NU25" s="3">
        <v>999</v>
      </c>
      <c r="NV25" s="5">
        <v>4.1428571428571432</v>
      </c>
      <c r="NW25" s="7" t="e">
        <v>#NULL!</v>
      </c>
      <c r="NX25" s="4">
        <v>43203</v>
      </c>
      <c r="NY25" s="3">
        <v>999</v>
      </c>
      <c r="NZ25" s="3">
        <v>999</v>
      </c>
      <c r="OA25" s="3">
        <v>999</v>
      </c>
      <c r="OB25" s="3">
        <v>999</v>
      </c>
      <c r="OC25" s="3">
        <v>999</v>
      </c>
      <c r="OD25" s="3">
        <v>999</v>
      </c>
      <c r="OE25" s="3">
        <v>999</v>
      </c>
      <c r="OF25" s="3">
        <v>999</v>
      </c>
      <c r="OG25" s="3">
        <v>999</v>
      </c>
      <c r="OH25" s="3">
        <v>999</v>
      </c>
      <c r="OI25" s="3">
        <v>999</v>
      </c>
      <c r="OJ25" s="3">
        <v>999</v>
      </c>
      <c r="OK25" s="7" t="e">
        <v>#NULL!</v>
      </c>
      <c r="OL25" s="7" t="e">
        <v>#NULL!</v>
      </c>
      <c r="OM25" s="3">
        <v>999</v>
      </c>
      <c r="ON25" s="3">
        <v>999</v>
      </c>
      <c r="OO25" s="3">
        <v>999</v>
      </c>
      <c r="OP25" s="3">
        <v>999</v>
      </c>
      <c r="OQ25" s="3">
        <v>999</v>
      </c>
      <c r="OR25" s="3">
        <v>999</v>
      </c>
      <c r="OS25" s="7" t="e">
        <v>#NULL!</v>
      </c>
      <c r="OT25" s="3">
        <v>999</v>
      </c>
      <c r="OU25" s="3">
        <v>999</v>
      </c>
      <c r="OV25" s="3">
        <v>999</v>
      </c>
      <c r="OW25" s="3">
        <v>999</v>
      </c>
      <c r="OX25" s="3">
        <v>999</v>
      </c>
      <c r="OY25" s="3">
        <v>999</v>
      </c>
      <c r="OZ25" s="7" t="e">
        <v>#NULL!</v>
      </c>
      <c r="VN25">
        <v>15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 s="36">
        <v>0</v>
      </c>
      <c r="WC25" s="36">
        <v>0</v>
      </c>
      <c r="WD25" s="36">
        <v>0</v>
      </c>
      <c r="WE25" s="36">
        <v>0</v>
      </c>
      <c r="WF25" s="36">
        <v>0</v>
      </c>
      <c r="WG25" s="36">
        <v>0</v>
      </c>
      <c r="WH25" s="36">
        <v>0</v>
      </c>
      <c r="WI25" s="36">
        <v>0</v>
      </c>
      <c r="WJ25" s="36">
        <v>0</v>
      </c>
      <c r="WK25" s="36">
        <v>0</v>
      </c>
      <c r="WL25" s="36">
        <v>0</v>
      </c>
      <c r="WM25" s="37">
        <v>0</v>
      </c>
      <c r="WN25" s="37">
        <v>0</v>
      </c>
      <c r="WO25" s="37">
        <v>0</v>
      </c>
      <c r="WP25" s="37">
        <v>0</v>
      </c>
      <c r="WQ25" s="37">
        <v>0</v>
      </c>
      <c r="WR25" s="37">
        <v>0</v>
      </c>
      <c r="WS25" s="37">
        <v>0</v>
      </c>
      <c r="WT25" s="37">
        <v>0</v>
      </c>
      <c r="WU25" s="37">
        <v>0</v>
      </c>
      <c r="WV25" s="37">
        <v>0</v>
      </c>
      <c r="WW25" s="37">
        <v>0</v>
      </c>
      <c r="WX25" s="38">
        <v>0</v>
      </c>
      <c r="WY25" s="38">
        <v>0</v>
      </c>
      <c r="WZ25" s="38">
        <v>0</v>
      </c>
      <c r="XA25" s="38">
        <v>0</v>
      </c>
      <c r="XB25" s="38">
        <v>0</v>
      </c>
      <c r="XC25" s="38">
        <v>0</v>
      </c>
      <c r="XD25" s="38">
        <v>0</v>
      </c>
      <c r="XE25" s="38">
        <v>0</v>
      </c>
      <c r="XF25" s="38">
        <v>0</v>
      </c>
      <c r="XG25" s="38">
        <v>0</v>
      </c>
      <c r="XH25" s="38">
        <v>0</v>
      </c>
      <c r="XI25" s="39">
        <v>0</v>
      </c>
      <c r="XJ25" s="39">
        <v>0</v>
      </c>
      <c r="XK25" s="39">
        <v>0</v>
      </c>
      <c r="XL25" s="39">
        <v>0</v>
      </c>
      <c r="XM25" s="39">
        <v>0</v>
      </c>
      <c r="XN25" s="39">
        <v>0</v>
      </c>
      <c r="XO25" s="39">
        <v>0</v>
      </c>
      <c r="XP25" s="39">
        <v>0</v>
      </c>
      <c r="XQ25" s="39">
        <v>0</v>
      </c>
      <c r="XR25" s="39">
        <v>0</v>
      </c>
      <c r="XS25" s="39">
        <v>0</v>
      </c>
      <c r="XT25" t="s">
        <v>1117</v>
      </c>
      <c r="XU25">
        <v>0</v>
      </c>
      <c r="XV25">
        <v>7</v>
      </c>
      <c r="XW25" s="37">
        <v>0</v>
      </c>
      <c r="XX25" s="37">
        <v>0</v>
      </c>
      <c r="XY25" s="37">
        <v>3</v>
      </c>
      <c r="XZ25" s="39">
        <v>0</v>
      </c>
      <c r="YA25" s="39">
        <v>0</v>
      </c>
      <c r="YB25" s="39">
        <v>3</v>
      </c>
    </row>
    <row r="26" spans="1:652" x14ac:dyDescent="0.2">
      <c r="A26" s="11">
        <v>29</v>
      </c>
      <c r="B26" s="19" t="s">
        <v>687</v>
      </c>
      <c r="C26" s="3">
        <v>0</v>
      </c>
      <c r="D26" s="3" t="str">
        <f t="shared" si="0"/>
        <v>2</v>
      </c>
      <c r="E26" s="4">
        <v>38971</v>
      </c>
      <c r="F26" s="4">
        <v>43200</v>
      </c>
      <c r="G26" s="5">
        <v>11.578370978781656</v>
      </c>
      <c r="H26" s="21">
        <v>2</v>
      </c>
      <c r="I26" s="3">
        <v>5</v>
      </c>
      <c r="J26" s="3">
        <v>6</v>
      </c>
      <c r="K26" s="3">
        <v>1</v>
      </c>
      <c r="L26" s="3">
        <v>3</v>
      </c>
      <c r="M26" s="3">
        <v>250</v>
      </c>
      <c r="N26" s="6">
        <v>108.5</v>
      </c>
      <c r="O26" s="6">
        <v>155.5</v>
      </c>
      <c r="P26" s="5">
        <v>3.559711286089239</v>
      </c>
      <c r="Q26" s="5">
        <v>126.126</v>
      </c>
      <c r="R26" s="5">
        <v>57.2</v>
      </c>
      <c r="S26" s="5">
        <v>23.8</v>
      </c>
      <c r="T26" s="5">
        <v>1</v>
      </c>
      <c r="U26" s="5">
        <v>35.299999999999997</v>
      </c>
      <c r="V26" s="5">
        <v>2</v>
      </c>
      <c r="W26" s="5">
        <v>24.3</v>
      </c>
      <c r="X26" s="5">
        <v>25</v>
      </c>
      <c r="Y26" s="5">
        <v>24.6</v>
      </c>
      <c r="Z26" s="5">
        <v>21.1</v>
      </c>
      <c r="AA26" s="5">
        <v>22.5</v>
      </c>
      <c r="AB26" s="5">
        <v>20.2</v>
      </c>
      <c r="AC26" s="5">
        <f t="shared" si="1"/>
        <v>25</v>
      </c>
      <c r="AD26" s="5">
        <f t="shared" si="2"/>
        <v>22.5</v>
      </c>
      <c r="AE26" s="5">
        <f t="shared" si="3"/>
        <v>47.5</v>
      </c>
      <c r="AF26" s="5">
        <f t="shared" si="4"/>
        <v>23.75</v>
      </c>
      <c r="AG26" s="5">
        <f t="shared" si="5"/>
        <v>52.368749999999999</v>
      </c>
      <c r="AH26" s="5">
        <f t="shared" si="6"/>
        <v>104.7375</v>
      </c>
      <c r="AI26" s="5">
        <v>3</v>
      </c>
      <c r="AJ26" s="3">
        <v>25</v>
      </c>
      <c r="AK26" s="5">
        <v>41.5</v>
      </c>
      <c r="AL26" s="5">
        <v>3</v>
      </c>
      <c r="AM26" s="5">
        <v>2.6666666666666665</v>
      </c>
      <c r="AN26" s="5"/>
      <c r="AO26" s="5"/>
      <c r="AP26" s="5"/>
      <c r="AQ26" s="5"/>
      <c r="AR26" s="5"/>
      <c r="AS26" s="5" t="e">
        <f t="shared" si="7"/>
        <v>#DIV/0!</v>
      </c>
      <c r="AT26" s="5">
        <v>12.66</v>
      </c>
      <c r="AU26" s="5">
        <v>12.93</v>
      </c>
      <c r="AV26" s="5">
        <v>-0.48</v>
      </c>
      <c r="AW26" s="5">
        <v>31</v>
      </c>
      <c r="AX26" s="3">
        <v>29</v>
      </c>
      <c r="AY26" s="3">
        <v>31</v>
      </c>
      <c r="AZ26" s="3"/>
      <c r="BA26" s="5">
        <v>-0.51</v>
      </c>
      <c r="BB26" s="5"/>
      <c r="BC26" s="5">
        <v>30</v>
      </c>
      <c r="BD26" s="5"/>
      <c r="BE26" s="3">
        <v>25</v>
      </c>
      <c r="BF26" s="3">
        <v>29</v>
      </c>
      <c r="BG26" s="5">
        <v>1.46</v>
      </c>
      <c r="BH26" s="5">
        <v>93</v>
      </c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3">
        <v>35</v>
      </c>
      <c r="CA26" s="3">
        <v>32</v>
      </c>
      <c r="CB26" s="3">
        <v>39</v>
      </c>
      <c r="CC26" s="5">
        <v>15.6464</v>
      </c>
      <c r="CD26" s="5">
        <v>14.30528</v>
      </c>
      <c r="CE26" s="5">
        <v>17.434560000000001</v>
      </c>
      <c r="CF26" s="5">
        <v>0.97</v>
      </c>
      <c r="CG26" s="5">
        <v>83</v>
      </c>
      <c r="CH26" s="3">
        <v>38</v>
      </c>
      <c r="CI26" s="3">
        <v>38</v>
      </c>
      <c r="CJ26" s="3">
        <v>44</v>
      </c>
      <c r="CK26" s="5">
        <v>16.98752</v>
      </c>
      <c r="CL26" s="5">
        <v>16.98752</v>
      </c>
      <c r="CM26" s="5">
        <v>19.66976</v>
      </c>
      <c r="CN26" s="5">
        <v>1.5</v>
      </c>
      <c r="CO26" s="5">
        <v>93</v>
      </c>
      <c r="CP26" s="6">
        <v>112</v>
      </c>
      <c r="CQ26" s="6">
        <v>118</v>
      </c>
      <c r="CR26" s="6">
        <v>103</v>
      </c>
      <c r="CS26" s="5">
        <v>-1.23</v>
      </c>
      <c r="CT26" s="5">
        <v>11</v>
      </c>
      <c r="CU26" s="3">
        <v>3</v>
      </c>
      <c r="CV26" s="3">
        <v>3</v>
      </c>
      <c r="CW26" s="3">
        <v>3</v>
      </c>
      <c r="CX26" s="3">
        <v>3</v>
      </c>
      <c r="CY26" s="3">
        <v>5</v>
      </c>
      <c r="CZ26" s="3">
        <v>5</v>
      </c>
      <c r="DA26" s="3">
        <v>4</v>
      </c>
      <c r="DB26" s="3">
        <v>4</v>
      </c>
      <c r="DC26" s="3">
        <v>3</v>
      </c>
      <c r="DD26" s="3">
        <v>3</v>
      </c>
      <c r="DE26" s="3">
        <v>4</v>
      </c>
      <c r="DF26" s="3">
        <v>4</v>
      </c>
      <c r="DG26" s="3">
        <v>4</v>
      </c>
      <c r="DH26" s="3">
        <v>4</v>
      </c>
      <c r="DI26" s="3"/>
      <c r="DJ26" s="3"/>
      <c r="DK26" s="3"/>
      <c r="DL26" s="3"/>
      <c r="DM26" s="3"/>
      <c r="DN26" s="3"/>
      <c r="DO26" s="3"/>
      <c r="DP26" s="3"/>
      <c r="DQ26" s="3">
        <v>1</v>
      </c>
      <c r="DR26" s="3">
        <v>1</v>
      </c>
      <c r="DS26" s="3">
        <v>1</v>
      </c>
      <c r="DT26" s="3">
        <v>1</v>
      </c>
      <c r="DU26" s="3">
        <v>1</v>
      </c>
      <c r="DV26" s="5">
        <v>61.5</v>
      </c>
      <c r="DW26" s="5">
        <v>0.95</v>
      </c>
      <c r="DX26" s="5">
        <v>21</v>
      </c>
      <c r="DY26" s="5">
        <v>-1.71</v>
      </c>
      <c r="DZ26" s="5">
        <v>88</v>
      </c>
      <c r="EA26" s="5">
        <v>2.4699999999999998</v>
      </c>
      <c r="EB26" s="5">
        <v>56.833333333333336</v>
      </c>
      <c r="EC26" s="5">
        <v>1.7099999999999997</v>
      </c>
      <c r="ED26" s="5">
        <v>2</v>
      </c>
      <c r="EE26" s="3">
        <v>6</v>
      </c>
      <c r="EF26" s="3">
        <v>2</v>
      </c>
      <c r="EG26" s="3">
        <v>6</v>
      </c>
      <c r="EH26" s="3">
        <v>5</v>
      </c>
      <c r="EI26" s="3">
        <v>6</v>
      </c>
      <c r="EJ26" s="3">
        <v>6</v>
      </c>
      <c r="EK26" s="3">
        <v>2</v>
      </c>
      <c r="EL26" s="3">
        <v>5</v>
      </c>
      <c r="EM26" s="3">
        <v>5</v>
      </c>
      <c r="EN26" s="3">
        <v>5</v>
      </c>
      <c r="EO26" s="3">
        <v>5</v>
      </c>
      <c r="EP26" s="3">
        <v>5</v>
      </c>
      <c r="EQ26" s="3">
        <v>5</v>
      </c>
      <c r="ER26" s="3">
        <v>3</v>
      </c>
      <c r="ES26" s="3">
        <v>3</v>
      </c>
      <c r="ET26" s="3">
        <v>2</v>
      </c>
      <c r="EU26" s="3">
        <v>4</v>
      </c>
      <c r="EV26" s="3">
        <v>1</v>
      </c>
      <c r="EW26" s="3">
        <v>0</v>
      </c>
      <c r="EX26" s="5">
        <v>2</v>
      </c>
      <c r="EY26" s="1" t="s">
        <v>352</v>
      </c>
      <c r="EZ26" s="3">
        <v>2</v>
      </c>
      <c r="FA26" s="6">
        <v>6</v>
      </c>
      <c r="FB26" s="1" t="s">
        <v>355</v>
      </c>
      <c r="FC26" s="6">
        <v>0</v>
      </c>
      <c r="FD26" s="5">
        <v>10</v>
      </c>
      <c r="FE26" s="1" t="s">
        <v>350</v>
      </c>
      <c r="FF26" s="3">
        <v>1</v>
      </c>
      <c r="FG26" s="5">
        <v>5</v>
      </c>
      <c r="FH26" s="3">
        <v>5</v>
      </c>
      <c r="FI26" s="3">
        <v>5</v>
      </c>
      <c r="FJ26" s="3">
        <v>3</v>
      </c>
      <c r="FK26" s="3">
        <v>1</v>
      </c>
      <c r="FL26" s="3">
        <v>5</v>
      </c>
      <c r="FM26" s="3">
        <v>5</v>
      </c>
      <c r="FN26" s="3">
        <v>3</v>
      </c>
      <c r="FO26" s="3">
        <v>1</v>
      </c>
      <c r="FP26" s="3">
        <v>5</v>
      </c>
      <c r="FQ26" s="3">
        <v>5</v>
      </c>
      <c r="FR26" s="3">
        <v>4</v>
      </c>
      <c r="FS26" s="3">
        <v>3</v>
      </c>
      <c r="FT26" s="3">
        <v>5</v>
      </c>
      <c r="FU26" s="3">
        <v>2.5</v>
      </c>
      <c r="FV26" s="3">
        <v>7</v>
      </c>
      <c r="FW26" s="3">
        <v>1</v>
      </c>
      <c r="FX26" s="7" t="e">
        <v>#NULL!</v>
      </c>
      <c r="FY26" s="3">
        <v>7</v>
      </c>
      <c r="FZ26" s="3">
        <v>7</v>
      </c>
      <c r="GA26" s="3">
        <v>7</v>
      </c>
      <c r="GB26" s="3">
        <v>7</v>
      </c>
      <c r="GC26" s="3">
        <v>7</v>
      </c>
      <c r="GD26" s="5">
        <v>7</v>
      </c>
      <c r="GE26" s="3">
        <v>5</v>
      </c>
      <c r="GF26" s="3">
        <v>1</v>
      </c>
      <c r="GG26" s="3">
        <v>5</v>
      </c>
      <c r="GH26" s="3">
        <v>1</v>
      </c>
      <c r="GI26" s="3">
        <v>5</v>
      </c>
      <c r="GJ26" s="3">
        <v>1</v>
      </c>
      <c r="GK26" s="3">
        <v>1</v>
      </c>
      <c r="GL26" s="3">
        <v>1</v>
      </c>
      <c r="GM26" s="3">
        <v>5</v>
      </c>
      <c r="GN26" s="3">
        <v>5</v>
      </c>
      <c r="GO26" s="3">
        <v>1</v>
      </c>
      <c r="GP26" s="3">
        <v>5</v>
      </c>
      <c r="GQ26" s="3">
        <v>1</v>
      </c>
      <c r="GR26" s="3">
        <v>5</v>
      </c>
      <c r="GS26" s="3">
        <v>1</v>
      </c>
      <c r="GT26" s="3">
        <v>5</v>
      </c>
      <c r="GU26" s="3">
        <v>5</v>
      </c>
      <c r="GV26" s="3">
        <v>1</v>
      </c>
      <c r="GW26" s="3">
        <v>5</v>
      </c>
      <c r="GX26" s="3">
        <v>1</v>
      </c>
      <c r="GY26" s="5">
        <v>5</v>
      </c>
      <c r="GZ26" s="5">
        <v>1</v>
      </c>
      <c r="HA26" s="3">
        <v>7</v>
      </c>
      <c r="HB26" s="3">
        <v>7</v>
      </c>
      <c r="HC26" s="3">
        <v>7</v>
      </c>
      <c r="HD26" s="3">
        <v>7</v>
      </c>
      <c r="HE26" s="3">
        <v>7</v>
      </c>
      <c r="HF26" s="3">
        <v>7</v>
      </c>
      <c r="HG26" s="3">
        <v>7</v>
      </c>
      <c r="HH26" s="3">
        <v>7</v>
      </c>
      <c r="HI26" s="5">
        <v>7</v>
      </c>
      <c r="HJ26" s="3">
        <v>4</v>
      </c>
      <c r="HK26" s="3">
        <v>4</v>
      </c>
      <c r="HL26" s="3">
        <v>4</v>
      </c>
      <c r="HM26" s="3">
        <v>4</v>
      </c>
      <c r="HN26" s="3">
        <v>1</v>
      </c>
      <c r="HO26" s="3">
        <v>1</v>
      </c>
      <c r="HP26" s="5">
        <v>1</v>
      </c>
      <c r="HQ26" s="5">
        <v>4</v>
      </c>
      <c r="HR26" s="5">
        <v>4</v>
      </c>
      <c r="HS26" s="5">
        <v>3.5</v>
      </c>
      <c r="HT26" s="3">
        <v>6</v>
      </c>
      <c r="HU26" s="3">
        <v>6</v>
      </c>
      <c r="HV26" s="3">
        <v>6</v>
      </c>
      <c r="HW26" s="3">
        <v>6</v>
      </c>
      <c r="HX26" s="3">
        <v>6</v>
      </c>
      <c r="HY26" s="3">
        <v>6</v>
      </c>
      <c r="HZ26" s="5">
        <v>6</v>
      </c>
      <c r="IA26" s="3">
        <v>7</v>
      </c>
      <c r="IB26" s="3">
        <v>1</v>
      </c>
      <c r="IC26" s="3">
        <v>1</v>
      </c>
      <c r="ID26" s="3">
        <v>1</v>
      </c>
      <c r="IE26" s="3">
        <v>7</v>
      </c>
      <c r="IF26" s="3">
        <v>7</v>
      </c>
      <c r="IG26" s="3">
        <v>1</v>
      </c>
      <c r="IH26" s="3">
        <v>7</v>
      </c>
      <c r="II26" s="3">
        <v>7</v>
      </c>
      <c r="IJ26" s="3">
        <v>1</v>
      </c>
      <c r="IK26" s="3">
        <v>7</v>
      </c>
      <c r="IL26" s="3">
        <v>1</v>
      </c>
      <c r="IM26" s="5">
        <v>7</v>
      </c>
      <c r="IN26" s="5">
        <v>4</v>
      </c>
      <c r="IO26" s="5">
        <v>1</v>
      </c>
      <c r="IP26" s="3">
        <v>5</v>
      </c>
      <c r="IQ26" s="3">
        <v>5</v>
      </c>
      <c r="IR26" s="3">
        <v>5</v>
      </c>
      <c r="IS26" s="3">
        <v>1</v>
      </c>
      <c r="IT26" s="3">
        <v>5</v>
      </c>
      <c r="IU26" s="3">
        <v>5</v>
      </c>
      <c r="IV26" s="3">
        <v>5</v>
      </c>
      <c r="IW26" s="3">
        <v>1</v>
      </c>
      <c r="IX26" s="3">
        <v>1</v>
      </c>
      <c r="IY26" s="3">
        <v>1</v>
      </c>
      <c r="IZ26" s="3">
        <v>5</v>
      </c>
      <c r="JA26" s="3">
        <v>1</v>
      </c>
      <c r="JB26" s="3">
        <v>1</v>
      </c>
      <c r="JC26" s="3">
        <v>1</v>
      </c>
      <c r="JD26" s="3">
        <v>1</v>
      </c>
      <c r="JE26" s="3">
        <v>1</v>
      </c>
      <c r="JF26" s="3">
        <v>5</v>
      </c>
      <c r="JG26" s="3">
        <v>1</v>
      </c>
      <c r="JH26" s="3">
        <v>5</v>
      </c>
      <c r="JI26" s="3">
        <v>5</v>
      </c>
      <c r="JJ26" s="3">
        <v>5</v>
      </c>
      <c r="JK26" s="3">
        <v>1</v>
      </c>
      <c r="JL26" s="3">
        <v>5</v>
      </c>
      <c r="JM26" s="3">
        <v>1</v>
      </c>
      <c r="JN26" s="5">
        <v>3</v>
      </c>
      <c r="JO26" s="5">
        <v>3</v>
      </c>
      <c r="JP26" s="5">
        <v>2</v>
      </c>
      <c r="JQ26" s="5">
        <v>4</v>
      </c>
      <c r="JR26" s="5">
        <v>3</v>
      </c>
      <c r="JS26" s="5">
        <v>3</v>
      </c>
      <c r="JT26" s="3">
        <v>5</v>
      </c>
      <c r="JU26" s="3">
        <v>5</v>
      </c>
      <c r="JV26" s="3">
        <v>5</v>
      </c>
      <c r="JW26" s="3">
        <v>5</v>
      </c>
      <c r="JX26" s="3">
        <v>5</v>
      </c>
      <c r="JY26" s="3">
        <v>5</v>
      </c>
      <c r="JZ26" s="3">
        <v>1</v>
      </c>
      <c r="KA26" s="3">
        <v>1</v>
      </c>
      <c r="KB26" s="3">
        <v>5</v>
      </c>
      <c r="KC26" s="3">
        <v>5</v>
      </c>
      <c r="KD26" s="3">
        <v>5</v>
      </c>
      <c r="KE26" s="3">
        <v>5</v>
      </c>
      <c r="KF26" s="3">
        <v>1</v>
      </c>
      <c r="KG26" s="3">
        <v>1</v>
      </c>
      <c r="KH26" s="3">
        <v>5</v>
      </c>
      <c r="KI26" s="3">
        <v>5</v>
      </c>
      <c r="KJ26" s="3">
        <v>1</v>
      </c>
      <c r="KK26" s="3">
        <v>1</v>
      </c>
      <c r="KL26" s="3">
        <v>1</v>
      </c>
      <c r="KM26" s="3">
        <v>1</v>
      </c>
      <c r="KN26" s="3">
        <v>1</v>
      </c>
      <c r="KO26" s="3">
        <v>1</v>
      </c>
      <c r="KP26" s="3">
        <v>1</v>
      </c>
      <c r="KQ26" s="3">
        <v>1</v>
      </c>
      <c r="KR26" s="3">
        <v>5</v>
      </c>
      <c r="KS26" s="3">
        <v>5</v>
      </c>
      <c r="KT26" s="3">
        <v>1</v>
      </c>
      <c r="KU26" s="3">
        <v>1</v>
      </c>
      <c r="KV26" s="3">
        <v>5</v>
      </c>
      <c r="KW26" s="3">
        <v>5</v>
      </c>
      <c r="KX26" s="3">
        <v>1</v>
      </c>
      <c r="KY26" s="3">
        <v>1</v>
      </c>
      <c r="KZ26" s="5">
        <v>2.3333333333333335</v>
      </c>
      <c r="LA26" s="5">
        <v>2.3333333333333335</v>
      </c>
      <c r="LB26" s="5">
        <v>3.8571428571428572</v>
      </c>
      <c r="LC26" s="5">
        <v>3.8571428571428572</v>
      </c>
      <c r="LD26" s="3">
        <v>5</v>
      </c>
      <c r="LE26" s="3">
        <v>5</v>
      </c>
      <c r="LF26" s="5">
        <v>5</v>
      </c>
      <c r="LG26" s="3">
        <v>5</v>
      </c>
      <c r="LH26" s="3">
        <v>5</v>
      </c>
      <c r="LI26" s="3">
        <v>5</v>
      </c>
      <c r="LJ26" s="3">
        <v>5</v>
      </c>
      <c r="LK26" s="3">
        <v>5</v>
      </c>
      <c r="LL26" s="3">
        <v>5</v>
      </c>
      <c r="LM26" s="3">
        <v>5</v>
      </c>
      <c r="LN26" s="3">
        <v>5</v>
      </c>
      <c r="LO26" s="3">
        <v>5</v>
      </c>
      <c r="LP26" s="3">
        <v>5</v>
      </c>
      <c r="LQ26" s="3">
        <v>5</v>
      </c>
      <c r="LR26" s="3">
        <v>5</v>
      </c>
      <c r="LS26" s="3">
        <v>5</v>
      </c>
      <c r="LT26" s="5">
        <v>5</v>
      </c>
      <c r="LU26" s="5">
        <v>5</v>
      </c>
      <c r="LV26" s="3">
        <v>0</v>
      </c>
      <c r="LW26" s="3">
        <v>3</v>
      </c>
      <c r="LX26" s="3">
        <v>0</v>
      </c>
      <c r="LY26" s="3">
        <v>0</v>
      </c>
      <c r="LZ26" s="3">
        <v>2</v>
      </c>
      <c r="MA26" s="3">
        <v>0</v>
      </c>
      <c r="MB26" s="3">
        <v>3</v>
      </c>
      <c r="MC26" s="3">
        <v>3</v>
      </c>
      <c r="MD26" s="3">
        <v>3</v>
      </c>
      <c r="ME26" s="3">
        <v>0</v>
      </c>
      <c r="MF26" s="5">
        <f t="shared" si="49"/>
        <v>14</v>
      </c>
      <c r="MG26" s="5">
        <f t="shared" si="50"/>
        <v>1.4</v>
      </c>
      <c r="MH26" s="3">
        <v>1</v>
      </c>
      <c r="MI26" s="3">
        <v>1</v>
      </c>
      <c r="MJ26" s="3">
        <v>7</v>
      </c>
      <c r="MK26" s="3">
        <v>7</v>
      </c>
      <c r="ML26" s="3">
        <v>7</v>
      </c>
      <c r="MM26" s="3">
        <v>7</v>
      </c>
      <c r="MN26" s="3">
        <v>7</v>
      </c>
      <c r="MO26" s="3">
        <v>7</v>
      </c>
      <c r="MP26" s="3">
        <v>7</v>
      </c>
      <c r="MQ26" s="5">
        <v>5.666666666666667</v>
      </c>
      <c r="MR26" s="3">
        <v>1</v>
      </c>
      <c r="MS26" s="3">
        <v>1</v>
      </c>
      <c r="MT26" s="3">
        <v>1</v>
      </c>
      <c r="MU26" s="3">
        <v>1</v>
      </c>
      <c r="MV26" s="3">
        <v>1</v>
      </c>
      <c r="MW26" s="3">
        <v>1</v>
      </c>
      <c r="MX26" s="3">
        <v>1</v>
      </c>
      <c r="MY26" s="3">
        <v>1</v>
      </c>
      <c r="MZ26" s="3">
        <v>5</v>
      </c>
      <c r="NA26" s="3">
        <v>5</v>
      </c>
      <c r="NB26" s="3">
        <v>5</v>
      </c>
      <c r="NC26" s="3">
        <v>5</v>
      </c>
      <c r="ND26" s="5">
        <v>1</v>
      </c>
      <c r="NE26" s="5">
        <v>1</v>
      </c>
      <c r="NF26" s="5">
        <v>3.6666666666666665</v>
      </c>
      <c r="NG26" s="5">
        <v>3.6666666666666665</v>
      </c>
      <c r="NH26" s="3">
        <v>5</v>
      </c>
      <c r="NI26" s="3">
        <v>5</v>
      </c>
      <c r="NJ26" s="3">
        <v>5</v>
      </c>
      <c r="NK26" s="3">
        <v>5</v>
      </c>
      <c r="NL26" s="3">
        <v>5</v>
      </c>
      <c r="NM26" s="3">
        <v>5</v>
      </c>
      <c r="NN26" s="3">
        <v>5</v>
      </c>
      <c r="NO26" s="3">
        <v>5</v>
      </c>
      <c r="NP26" s="3">
        <v>1</v>
      </c>
      <c r="NQ26" s="3">
        <v>1</v>
      </c>
      <c r="NR26" s="3">
        <v>5</v>
      </c>
      <c r="NS26" s="3">
        <v>5</v>
      </c>
      <c r="NT26" s="3">
        <v>1</v>
      </c>
      <c r="NU26" s="3">
        <v>1</v>
      </c>
      <c r="NV26" s="5">
        <v>3.8571428571428572</v>
      </c>
      <c r="NW26" s="5">
        <v>3.8571428571428572</v>
      </c>
      <c r="NX26" s="4">
        <v>43203</v>
      </c>
      <c r="NY26" s="3">
        <v>5</v>
      </c>
      <c r="NZ26" s="3">
        <v>5</v>
      </c>
      <c r="OA26" s="3">
        <v>1</v>
      </c>
      <c r="OB26" s="3">
        <v>1</v>
      </c>
      <c r="OC26" s="3">
        <v>5</v>
      </c>
      <c r="OD26" s="3">
        <v>5</v>
      </c>
      <c r="OE26" s="3">
        <v>1</v>
      </c>
      <c r="OF26" s="3">
        <v>1</v>
      </c>
      <c r="OG26" s="3">
        <v>5</v>
      </c>
      <c r="OH26" s="3">
        <v>5</v>
      </c>
      <c r="OI26" s="3">
        <v>1</v>
      </c>
      <c r="OJ26" s="3">
        <v>1</v>
      </c>
      <c r="OK26" s="5">
        <v>5</v>
      </c>
      <c r="OL26" s="5">
        <v>1</v>
      </c>
      <c r="OM26" s="3">
        <v>4</v>
      </c>
      <c r="ON26" s="3">
        <v>1</v>
      </c>
      <c r="OO26" s="3">
        <v>4</v>
      </c>
      <c r="OP26" s="3">
        <v>4</v>
      </c>
      <c r="OQ26" s="3">
        <v>1</v>
      </c>
      <c r="OR26" s="3">
        <v>1</v>
      </c>
      <c r="OS26" s="5">
        <v>2.5</v>
      </c>
      <c r="OT26" s="3">
        <v>6</v>
      </c>
      <c r="OU26" s="3">
        <v>6</v>
      </c>
      <c r="OV26" s="3">
        <v>6</v>
      </c>
      <c r="OW26" s="3">
        <v>6</v>
      </c>
      <c r="OX26" s="3">
        <v>6</v>
      </c>
      <c r="OY26" s="3">
        <v>6</v>
      </c>
      <c r="OZ26" s="5">
        <v>6</v>
      </c>
      <c r="VN26">
        <v>15</v>
      </c>
      <c r="VO26">
        <v>4</v>
      </c>
      <c r="VP26">
        <v>45</v>
      </c>
      <c r="VQ26">
        <v>11.3</v>
      </c>
      <c r="VR26">
        <v>71</v>
      </c>
      <c r="VS26">
        <v>1074.3</v>
      </c>
      <c r="VT26">
        <v>15.1</v>
      </c>
      <c r="VU26">
        <v>119.4</v>
      </c>
      <c r="VV26">
        <v>70</v>
      </c>
      <c r="VW26">
        <v>353593.5</v>
      </c>
      <c r="VX26">
        <v>5051.3</v>
      </c>
      <c r="VY26">
        <v>339825.3</v>
      </c>
      <c r="VZ26">
        <v>0.3</v>
      </c>
      <c r="WA26">
        <v>39288.199999999997</v>
      </c>
      <c r="WB26" s="36">
        <v>4471.25</v>
      </c>
      <c r="WC26" s="36">
        <v>1843.75</v>
      </c>
      <c r="WD26" s="36">
        <v>235.25</v>
      </c>
      <c r="WE26" s="36">
        <v>93.75</v>
      </c>
      <c r="WF26" s="36">
        <v>67.3</v>
      </c>
      <c r="WG26" s="36">
        <v>27.75</v>
      </c>
      <c r="WH26" s="36">
        <v>3.54</v>
      </c>
      <c r="WI26" s="36">
        <v>1.41</v>
      </c>
      <c r="WJ26" s="36">
        <v>329</v>
      </c>
      <c r="WK26" s="36">
        <v>4.95</v>
      </c>
      <c r="WL26" s="36">
        <v>36.555999999999997</v>
      </c>
      <c r="WM26" s="37">
        <v>4471.25</v>
      </c>
      <c r="WN26" s="37">
        <v>1843.75</v>
      </c>
      <c r="WO26" s="37">
        <v>235.25</v>
      </c>
      <c r="WP26" s="37">
        <v>93.75</v>
      </c>
      <c r="WQ26" s="37">
        <v>67.3</v>
      </c>
      <c r="WR26" s="37">
        <v>27.75</v>
      </c>
      <c r="WS26" s="37">
        <v>3.54</v>
      </c>
      <c r="WT26" s="37">
        <v>1.41</v>
      </c>
      <c r="WU26" s="37">
        <v>329</v>
      </c>
      <c r="WV26" s="37">
        <v>4.95</v>
      </c>
      <c r="WW26" s="37">
        <v>36.555999999999997</v>
      </c>
      <c r="WX26" s="38">
        <v>3629.5</v>
      </c>
      <c r="WY26" s="38">
        <v>1651</v>
      </c>
      <c r="WZ26" s="38">
        <v>211</v>
      </c>
      <c r="XA26" s="38">
        <v>87.5</v>
      </c>
      <c r="XB26" s="38">
        <v>65.06</v>
      </c>
      <c r="XC26" s="38">
        <v>29.59</v>
      </c>
      <c r="XD26" s="38">
        <v>3.78</v>
      </c>
      <c r="XE26" s="38">
        <v>1.57</v>
      </c>
      <c r="XF26" s="38">
        <v>298.5</v>
      </c>
      <c r="XG26" s="38">
        <v>5.35</v>
      </c>
      <c r="XH26" s="38">
        <v>42.643000000000001</v>
      </c>
      <c r="XI26" s="39">
        <v>3629.5</v>
      </c>
      <c r="XJ26" s="39">
        <v>1651</v>
      </c>
      <c r="XK26" s="39">
        <v>211</v>
      </c>
      <c r="XL26" s="39">
        <v>87.5</v>
      </c>
      <c r="XM26" s="39">
        <v>65.06</v>
      </c>
      <c r="XN26" s="39">
        <v>29.59</v>
      </c>
      <c r="XO26" s="39">
        <v>3.78</v>
      </c>
      <c r="XP26" s="39">
        <v>1.57</v>
      </c>
      <c r="XQ26" s="39">
        <v>298.5</v>
      </c>
      <c r="XR26" s="39">
        <v>5.35</v>
      </c>
      <c r="XS26" s="39">
        <v>42.643000000000001</v>
      </c>
      <c r="XT26" t="s">
        <v>1118</v>
      </c>
      <c r="XU26">
        <v>9</v>
      </c>
      <c r="XV26">
        <v>250</v>
      </c>
      <c r="XW26" s="37">
        <v>9</v>
      </c>
      <c r="XX26" s="37">
        <v>0</v>
      </c>
      <c r="XY26" s="37">
        <v>2</v>
      </c>
      <c r="XZ26" s="39">
        <v>7</v>
      </c>
      <c r="YA26" s="39">
        <v>0</v>
      </c>
      <c r="YB26" s="39">
        <v>2</v>
      </c>
    </row>
    <row r="27" spans="1:652" x14ac:dyDescent="0.2">
      <c r="A27" s="11">
        <v>30</v>
      </c>
      <c r="B27" s="19" t="s">
        <v>688</v>
      </c>
      <c r="C27" s="3">
        <v>0</v>
      </c>
      <c r="D27" s="3" t="str">
        <f t="shared" si="0"/>
        <v>2</v>
      </c>
      <c r="E27" s="4">
        <v>39267</v>
      </c>
      <c r="F27" s="4">
        <v>43200</v>
      </c>
      <c r="G27" s="5">
        <v>10.767967145790555</v>
      </c>
      <c r="H27" s="21">
        <v>2</v>
      </c>
      <c r="I27" s="3">
        <v>5</v>
      </c>
      <c r="J27" s="3">
        <v>6</v>
      </c>
      <c r="K27" s="3">
        <v>1</v>
      </c>
      <c r="L27" s="3">
        <v>2</v>
      </c>
      <c r="M27" s="3">
        <v>250</v>
      </c>
      <c r="N27" s="6">
        <v>103</v>
      </c>
      <c r="O27" s="6">
        <v>145</v>
      </c>
      <c r="P27" s="5">
        <v>3.3792650918635174</v>
      </c>
      <c r="Q27" s="5">
        <v>126.126</v>
      </c>
      <c r="R27" s="5">
        <v>57.2</v>
      </c>
      <c r="S27" s="5">
        <v>23.7</v>
      </c>
      <c r="T27" s="5">
        <v>1</v>
      </c>
      <c r="U27" s="5">
        <v>33</v>
      </c>
      <c r="V27" s="5">
        <v>2</v>
      </c>
      <c r="W27" s="5">
        <v>11.1</v>
      </c>
      <c r="X27" s="5">
        <v>11.6</v>
      </c>
      <c r="Y27" s="5">
        <v>9.9</v>
      </c>
      <c r="Z27" s="5">
        <v>10.7</v>
      </c>
      <c r="AA27" s="5">
        <v>9.5</v>
      </c>
      <c r="AB27" s="5">
        <v>10.5</v>
      </c>
      <c r="AC27" s="5">
        <f t="shared" si="1"/>
        <v>11.6</v>
      </c>
      <c r="AD27" s="5">
        <f t="shared" si="2"/>
        <v>10.7</v>
      </c>
      <c r="AE27" s="5">
        <f t="shared" si="3"/>
        <v>22.299999999999997</v>
      </c>
      <c r="AF27" s="5">
        <f t="shared" si="4"/>
        <v>11.149999999999999</v>
      </c>
      <c r="AG27" s="5">
        <f t="shared" si="5"/>
        <v>24.585749999999997</v>
      </c>
      <c r="AH27" s="5">
        <f t="shared" si="6"/>
        <v>49.171499999999995</v>
      </c>
      <c r="AI27" s="5">
        <v>1</v>
      </c>
      <c r="AJ27" s="3">
        <v>11</v>
      </c>
      <c r="AK27" s="5">
        <v>37.4</v>
      </c>
      <c r="AL27" s="5">
        <v>2</v>
      </c>
      <c r="AM27" s="5">
        <v>1.6666666666666667</v>
      </c>
      <c r="AN27" s="5"/>
      <c r="AO27" s="5"/>
      <c r="AP27" s="5"/>
      <c r="AQ27" s="5"/>
      <c r="AR27" s="5"/>
      <c r="AS27" s="5" t="e">
        <f t="shared" si="7"/>
        <v>#DIV/0!</v>
      </c>
      <c r="AT27" s="5">
        <v>17.079999999999998</v>
      </c>
      <c r="AU27" s="5">
        <v>14.72</v>
      </c>
      <c r="AV27" s="5">
        <v>-1.6</v>
      </c>
      <c r="AW27" s="5">
        <v>6</v>
      </c>
      <c r="AX27" s="3">
        <v>35</v>
      </c>
      <c r="AY27" s="3">
        <v>29</v>
      </c>
      <c r="AZ27" s="3"/>
      <c r="BA27" s="5">
        <v>0.36</v>
      </c>
      <c r="BB27" s="5"/>
      <c r="BC27" s="5">
        <v>64</v>
      </c>
      <c r="BD27" s="5"/>
      <c r="BE27" s="3">
        <v>18</v>
      </c>
      <c r="BF27" s="3">
        <v>18</v>
      </c>
      <c r="BG27" s="5">
        <v>-1.23</v>
      </c>
      <c r="BH27" s="5">
        <v>11</v>
      </c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3">
        <v>25</v>
      </c>
      <c r="CA27" s="3">
        <v>24</v>
      </c>
      <c r="CB27" s="3">
        <v>26</v>
      </c>
      <c r="CC27" s="5">
        <v>11.176</v>
      </c>
      <c r="CD27" s="5">
        <v>10.728960000000001</v>
      </c>
      <c r="CE27" s="5">
        <v>11.62304</v>
      </c>
      <c r="CF27" s="5">
        <v>-0.91</v>
      </c>
      <c r="CG27" s="5">
        <v>18</v>
      </c>
      <c r="CH27" s="3">
        <v>30</v>
      </c>
      <c r="CI27" s="3">
        <v>30</v>
      </c>
      <c r="CJ27" s="3">
        <v>25</v>
      </c>
      <c r="CK27" s="5">
        <v>13.411199999999999</v>
      </c>
      <c r="CL27" s="5">
        <v>13.411199999999999</v>
      </c>
      <c r="CM27" s="5">
        <v>11.176</v>
      </c>
      <c r="CN27" s="5">
        <v>-0.75</v>
      </c>
      <c r="CO27" s="5">
        <v>23</v>
      </c>
      <c r="CP27" s="6">
        <v>104</v>
      </c>
      <c r="CQ27" s="6">
        <v>99</v>
      </c>
      <c r="CR27" s="6">
        <v>101</v>
      </c>
      <c r="CS27" s="5">
        <v>-1.5</v>
      </c>
      <c r="CT27" s="5">
        <v>7</v>
      </c>
      <c r="CU27" s="3">
        <v>3</v>
      </c>
      <c r="CV27" s="3">
        <v>4</v>
      </c>
      <c r="CW27" s="3">
        <v>3</v>
      </c>
      <c r="CX27" s="3">
        <v>4</v>
      </c>
      <c r="CY27" s="3">
        <v>4</v>
      </c>
      <c r="CZ27" s="3">
        <v>4</v>
      </c>
      <c r="DA27" s="3">
        <v>2</v>
      </c>
      <c r="DB27" s="3">
        <v>4</v>
      </c>
      <c r="DC27" s="3">
        <v>3</v>
      </c>
      <c r="DD27" s="3">
        <v>3</v>
      </c>
      <c r="DE27" s="3">
        <v>4</v>
      </c>
      <c r="DF27" s="3">
        <v>4</v>
      </c>
      <c r="DG27" s="3">
        <v>4</v>
      </c>
      <c r="DH27" s="3">
        <v>4</v>
      </c>
      <c r="DI27" s="3"/>
      <c r="DJ27" s="3"/>
      <c r="DK27" s="3"/>
      <c r="DL27" s="3"/>
      <c r="DM27" s="3"/>
      <c r="DN27" s="3"/>
      <c r="DO27" s="3"/>
      <c r="DP27" s="3"/>
      <c r="DQ27" s="3">
        <v>1</v>
      </c>
      <c r="DR27" s="3">
        <v>1</v>
      </c>
      <c r="DS27" s="3">
        <v>1</v>
      </c>
      <c r="DT27" s="3">
        <v>1</v>
      </c>
      <c r="DU27" s="3">
        <v>1</v>
      </c>
      <c r="DV27" s="5">
        <v>37.5</v>
      </c>
      <c r="DW27" s="5">
        <v>-0.87</v>
      </c>
      <c r="DX27" s="5">
        <v>6.5</v>
      </c>
      <c r="DY27" s="5">
        <v>-3.1</v>
      </c>
      <c r="DZ27" s="5">
        <v>20.5</v>
      </c>
      <c r="EA27" s="5">
        <v>-1.6600000000000001</v>
      </c>
      <c r="EB27" s="5">
        <v>21.5</v>
      </c>
      <c r="EC27" s="5">
        <v>-5.6300000000000008</v>
      </c>
      <c r="ED27" s="5">
        <v>1</v>
      </c>
      <c r="EE27" s="3">
        <v>6</v>
      </c>
      <c r="EF27" s="3">
        <v>3</v>
      </c>
      <c r="EG27" s="3">
        <v>6</v>
      </c>
      <c r="EH27" s="3">
        <v>1</v>
      </c>
      <c r="EI27" s="3">
        <v>6</v>
      </c>
      <c r="EJ27" s="3">
        <v>5</v>
      </c>
      <c r="EK27" s="3">
        <v>2</v>
      </c>
      <c r="EL27" s="3">
        <v>1</v>
      </c>
      <c r="EM27" s="3">
        <v>3</v>
      </c>
      <c r="EN27" s="3">
        <v>5</v>
      </c>
      <c r="EO27" s="3">
        <v>4</v>
      </c>
      <c r="EP27" s="3">
        <v>4</v>
      </c>
      <c r="EQ27" s="3">
        <v>4</v>
      </c>
      <c r="ER27" s="3">
        <v>3</v>
      </c>
      <c r="ES27" s="3">
        <v>2</v>
      </c>
      <c r="ET27" s="3">
        <v>1</v>
      </c>
      <c r="EU27" s="3">
        <v>1</v>
      </c>
      <c r="EV27" s="3">
        <v>2</v>
      </c>
      <c r="EW27" s="3">
        <v>1</v>
      </c>
      <c r="EX27" s="5">
        <v>0</v>
      </c>
      <c r="EY27" s="1" t="s">
        <v>355</v>
      </c>
      <c r="EZ27" s="3">
        <v>1</v>
      </c>
      <c r="FA27" s="6">
        <v>3</v>
      </c>
      <c r="FB27" s="1" t="s">
        <v>356</v>
      </c>
      <c r="FC27" s="6">
        <v>1</v>
      </c>
      <c r="FD27" s="5">
        <v>3</v>
      </c>
      <c r="FE27" s="1" t="s">
        <v>350</v>
      </c>
      <c r="FF27" s="3">
        <v>1</v>
      </c>
      <c r="FG27" s="5">
        <v>2</v>
      </c>
      <c r="FH27" s="3">
        <v>5</v>
      </c>
      <c r="FI27" s="3">
        <v>3</v>
      </c>
      <c r="FJ27" s="3">
        <v>3</v>
      </c>
      <c r="FK27" s="3">
        <v>2</v>
      </c>
      <c r="FL27" s="3">
        <v>5</v>
      </c>
      <c r="FM27" s="3">
        <v>5</v>
      </c>
      <c r="FN27" s="3">
        <v>2</v>
      </c>
      <c r="FO27" s="3">
        <v>3</v>
      </c>
      <c r="FP27" s="3">
        <v>5</v>
      </c>
      <c r="FQ27" s="3">
        <v>4</v>
      </c>
      <c r="FR27" s="3">
        <v>4</v>
      </c>
      <c r="FS27" s="3">
        <v>4</v>
      </c>
      <c r="FT27" s="3">
        <v>4.5</v>
      </c>
      <c r="FU27" s="3">
        <v>3</v>
      </c>
      <c r="FV27" s="3">
        <v>7</v>
      </c>
      <c r="FW27" s="3">
        <v>4</v>
      </c>
      <c r="FX27" s="7" t="e">
        <v>#NULL!</v>
      </c>
      <c r="FY27" s="3">
        <v>7</v>
      </c>
      <c r="FZ27" s="3">
        <v>7</v>
      </c>
      <c r="GA27" s="3">
        <v>7</v>
      </c>
      <c r="GB27" s="3">
        <v>5</v>
      </c>
      <c r="GC27" s="3">
        <v>7</v>
      </c>
      <c r="GD27" s="5">
        <v>6.666666666666667</v>
      </c>
      <c r="GE27" s="3">
        <v>5</v>
      </c>
      <c r="GF27" s="3">
        <v>2</v>
      </c>
      <c r="GG27" s="3">
        <v>5</v>
      </c>
      <c r="GH27" s="3">
        <v>1</v>
      </c>
      <c r="GI27" s="3">
        <v>5</v>
      </c>
      <c r="GJ27" s="3">
        <v>1</v>
      </c>
      <c r="GK27" s="3">
        <v>1</v>
      </c>
      <c r="GL27" s="3">
        <v>1</v>
      </c>
      <c r="GM27" s="3">
        <v>5</v>
      </c>
      <c r="GN27" s="3">
        <v>5</v>
      </c>
      <c r="GO27" s="3">
        <v>4</v>
      </c>
      <c r="GP27" s="3">
        <v>5</v>
      </c>
      <c r="GQ27" s="3">
        <v>1</v>
      </c>
      <c r="GR27" s="3">
        <v>5</v>
      </c>
      <c r="GS27" s="3">
        <v>2</v>
      </c>
      <c r="GT27" s="3">
        <v>5</v>
      </c>
      <c r="GU27" s="3">
        <v>5</v>
      </c>
      <c r="GV27" s="3">
        <v>4</v>
      </c>
      <c r="GW27" s="3">
        <v>5</v>
      </c>
      <c r="GX27" s="3">
        <v>1</v>
      </c>
      <c r="GY27" s="5">
        <v>5</v>
      </c>
      <c r="GZ27" s="5">
        <v>1.8</v>
      </c>
      <c r="HA27" s="3">
        <v>6</v>
      </c>
      <c r="HB27" s="3">
        <v>7</v>
      </c>
      <c r="HC27" s="3">
        <v>6</v>
      </c>
      <c r="HD27" s="3">
        <v>7</v>
      </c>
      <c r="HE27" s="3">
        <v>6</v>
      </c>
      <c r="HF27" s="3">
        <v>7</v>
      </c>
      <c r="HG27" s="3">
        <v>6</v>
      </c>
      <c r="HH27" s="3">
        <v>7</v>
      </c>
      <c r="HI27" s="5">
        <v>6.5</v>
      </c>
      <c r="HJ27" s="3">
        <v>3</v>
      </c>
      <c r="HK27" s="3">
        <v>4</v>
      </c>
      <c r="HL27" s="3">
        <v>2</v>
      </c>
      <c r="HM27" s="3">
        <v>2</v>
      </c>
      <c r="HN27" s="3">
        <v>2</v>
      </c>
      <c r="HO27" s="3">
        <v>4</v>
      </c>
      <c r="HP27" s="5">
        <v>1</v>
      </c>
      <c r="HQ27" s="5">
        <v>3</v>
      </c>
      <c r="HR27" s="5">
        <v>1</v>
      </c>
      <c r="HS27" s="5">
        <v>2</v>
      </c>
      <c r="HT27" s="3">
        <v>3</v>
      </c>
      <c r="HU27" s="3">
        <v>2</v>
      </c>
      <c r="HV27" s="3">
        <v>2</v>
      </c>
      <c r="HW27" s="3">
        <v>3</v>
      </c>
      <c r="HX27" s="3">
        <v>5</v>
      </c>
      <c r="HY27" s="3">
        <v>2</v>
      </c>
      <c r="HZ27" s="5">
        <v>2.8333333333333335</v>
      </c>
      <c r="IA27" s="3">
        <v>7</v>
      </c>
      <c r="IB27" s="3">
        <v>6</v>
      </c>
      <c r="IC27" s="3">
        <v>5</v>
      </c>
      <c r="ID27" s="3">
        <v>3</v>
      </c>
      <c r="IE27" s="3">
        <v>4</v>
      </c>
      <c r="IF27" s="3">
        <v>4</v>
      </c>
      <c r="IG27" s="3">
        <v>4</v>
      </c>
      <c r="IH27" s="3">
        <v>5</v>
      </c>
      <c r="II27" s="3">
        <v>6</v>
      </c>
      <c r="IJ27" s="3">
        <v>6</v>
      </c>
      <c r="IK27" s="3">
        <v>4</v>
      </c>
      <c r="IL27" s="3">
        <v>5</v>
      </c>
      <c r="IM27" s="5">
        <v>5.5</v>
      </c>
      <c r="IN27" s="5">
        <v>4</v>
      </c>
      <c r="IO27" s="5">
        <v>5.25</v>
      </c>
      <c r="IP27" s="3">
        <v>3</v>
      </c>
      <c r="IQ27" s="3">
        <v>3</v>
      </c>
      <c r="IR27" s="3">
        <v>4</v>
      </c>
      <c r="IS27" s="3">
        <v>1</v>
      </c>
      <c r="IT27" s="3">
        <v>3</v>
      </c>
      <c r="IU27" s="3">
        <v>3</v>
      </c>
      <c r="IV27" s="3">
        <v>3</v>
      </c>
      <c r="IW27" s="3">
        <v>2</v>
      </c>
      <c r="IX27" s="3">
        <v>3</v>
      </c>
      <c r="IY27" s="3">
        <v>2</v>
      </c>
      <c r="IZ27" s="3">
        <v>2</v>
      </c>
      <c r="JA27" s="3">
        <v>2</v>
      </c>
      <c r="JB27" s="3">
        <v>4</v>
      </c>
      <c r="JC27" s="3">
        <v>4</v>
      </c>
      <c r="JD27" s="3">
        <v>2</v>
      </c>
      <c r="JE27" s="3">
        <v>2</v>
      </c>
      <c r="JF27" s="3">
        <v>4</v>
      </c>
      <c r="JG27" s="3">
        <v>2</v>
      </c>
      <c r="JH27" s="3">
        <v>4</v>
      </c>
      <c r="JI27" s="3">
        <v>2</v>
      </c>
      <c r="JJ27" s="3">
        <v>5</v>
      </c>
      <c r="JK27" s="3">
        <v>2</v>
      </c>
      <c r="JL27" s="3">
        <v>4</v>
      </c>
      <c r="JM27" s="3">
        <v>2</v>
      </c>
      <c r="JN27" s="5">
        <v>3</v>
      </c>
      <c r="JO27" s="5">
        <v>3</v>
      </c>
      <c r="JP27" s="5">
        <v>2.25</v>
      </c>
      <c r="JQ27" s="5">
        <v>3</v>
      </c>
      <c r="JR27" s="5">
        <v>2.25</v>
      </c>
      <c r="JS27" s="5">
        <v>3.5</v>
      </c>
      <c r="JT27" s="3">
        <v>4</v>
      </c>
      <c r="JU27" s="3">
        <v>2</v>
      </c>
      <c r="JV27" s="3">
        <v>2</v>
      </c>
      <c r="JW27" s="3">
        <v>2</v>
      </c>
      <c r="JX27" s="3">
        <v>2</v>
      </c>
      <c r="JY27" s="3">
        <v>1</v>
      </c>
      <c r="JZ27" s="3">
        <v>1</v>
      </c>
      <c r="KA27" s="3">
        <v>1</v>
      </c>
      <c r="KB27" s="3">
        <v>5</v>
      </c>
      <c r="KC27" s="3">
        <v>5</v>
      </c>
      <c r="KD27" s="3">
        <v>5</v>
      </c>
      <c r="KE27" s="3">
        <v>5</v>
      </c>
      <c r="KF27" s="3">
        <v>2</v>
      </c>
      <c r="KG27" s="3">
        <v>2</v>
      </c>
      <c r="KH27" s="3">
        <v>1</v>
      </c>
      <c r="KI27" s="3">
        <v>1</v>
      </c>
      <c r="KJ27" s="3">
        <v>1</v>
      </c>
      <c r="KK27" s="3">
        <v>1</v>
      </c>
      <c r="KL27" s="3">
        <v>4</v>
      </c>
      <c r="KM27" s="3">
        <v>2</v>
      </c>
      <c r="KN27" s="3">
        <v>1</v>
      </c>
      <c r="KO27" s="3">
        <v>1</v>
      </c>
      <c r="KP27" s="3">
        <v>1</v>
      </c>
      <c r="KQ27" s="3">
        <v>1</v>
      </c>
      <c r="KR27" s="3">
        <v>4</v>
      </c>
      <c r="KS27" s="3">
        <v>4</v>
      </c>
      <c r="KT27" s="3">
        <v>1</v>
      </c>
      <c r="KU27" s="3">
        <v>1</v>
      </c>
      <c r="KV27" s="3">
        <v>2</v>
      </c>
      <c r="KW27" s="3">
        <v>2</v>
      </c>
      <c r="KX27" s="3">
        <v>3</v>
      </c>
      <c r="KY27" s="3">
        <v>3</v>
      </c>
      <c r="KZ27" s="5">
        <v>1.3333333333333333</v>
      </c>
      <c r="LA27" s="5">
        <v>1.3333333333333333</v>
      </c>
      <c r="LB27" s="5">
        <v>3.8571428571428572</v>
      </c>
      <c r="LC27" s="5">
        <v>3.1428571428571428</v>
      </c>
      <c r="LD27" s="3">
        <v>4</v>
      </c>
      <c r="LE27" s="3">
        <v>4</v>
      </c>
      <c r="LF27" s="5">
        <v>3</v>
      </c>
      <c r="LG27" s="3">
        <v>3</v>
      </c>
      <c r="LH27" s="3">
        <v>3</v>
      </c>
      <c r="LI27" s="3">
        <v>4</v>
      </c>
      <c r="LJ27" s="3">
        <v>3</v>
      </c>
      <c r="LK27" s="3">
        <v>4</v>
      </c>
      <c r="LL27" s="3">
        <v>3</v>
      </c>
      <c r="LM27" s="3">
        <v>4</v>
      </c>
      <c r="LN27" s="3">
        <v>3</v>
      </c>
      <c r="LO27" s="3">
        <v>3</v>
      </c>
      <c r="LP27" s="3">
        <v>3</v>
      </c>
      <c r="LQ27" s="3">
        <v>4</v>
      </c>
      <c r="LR27" s="3">
        <v>3</v>
      </c>
      <c r="LS27" s="3">
        <v>2</v>
      </c>
      <c r="LT27" s="5">
        <v>3.125</v>
      </c>
      <c r="LU27" s="5">
        <v>3.5</v>
      </c>
      <c r="LV27" s="3">
        <v>1</v>
      </c>
      <c r="LW27" s="3">
        <v>1</v>
      </c>
      <c r="LX27" s="3">
        <v>0</v>
      </c>
      <c r="LY27" s="3">
        <v>0</v>
      </c>
      <c r="LZ27" s="3">
        <v>1</v>
      </c>
      <c r="MA27" s="3">
        <v>1</v>
      </c>
      <c r="MB27" s="3">
        <v>1</v>
      </c>
      <c r="MC27" s="3">
        <v>3</v>
      </c>
      <c r="MD27" s="3">
        <v>1</v>
      </c>
      <c r="ME27" s="3">
        <v>2</v>
      </c>
      <c r="MF27" s="5">
        <f t="shared" si="49"/>
        <v>11</v>
      </c>
      <c r="MG27" s="5">
        <f t="shared" si="50"/>
        <v>1.1000000000000001</v>
      </c>
      <c r="MH27" s="3">
        <v>2</v>
      </c>
      <c r="MI27" s="3">
        <v>2</v>
      </c>
      <c r="MJ27" s="3">
        <v>6</v>
      </c>
      <c r="MK27" s="3">
        <v>2</v>
      </c>
      <c r="ML27" s="3">
        <v>2</v>
      </c>
      <c r="MM27" s="3">
        <v>2</v>
      </c>
      <c r="MN27" s="3">
        <v>6</v>
      </c>
      <c r="MO27" s="3">
        <v>6</v>
      </c>
      <c r="MP27" s="3">
        <v>6</v>
      </c>
      <c r="MQ27" s="5">
        <v>3.7777777777777777</v>
      </c>
      <c r="MR27" s="3">
        <v>1</v>
      </c>
      <c r="MS27" s="3">
        <v>1</v>
      </c>
      <c r="MT27" s="3">
        <v>1</v>
      </c>
      <c r="MU27" s="3">
        <v>1</v>
      </c>
      <c r="MV27" s="3">
        <v>1</v>
      </c>
      <c r="MW27" s="3">
        <v>1</v>
      </c>
      <c r="MX27" s="3">
        <v>2</v>
      </c>
      <c r="MY27" s="3">
        <v>2</v>
      </c>
      <c r="MZ27" s="3">
        <v>2</v>
      </c>
      <c r="NA27" s="3">
        <v>2</v>
      </c>
      <c r="NB27" s="3">
        <v>2</v>
      </c>
      <c r="NC27" s="3">
        <v>2</v>
      </c>
      <c r="ND27" s="5">
        <v>1</v>
      </c>
      <c r="NE27" s="5">
        <v>1</v>
      </c>
      <c r="NF27" s="5">
        <v>2</v>
      </c>
      <c r="NG27" s="5">
        <v>2</v>
      </c>
      <c r="NH27" s="3">
        <v>4</v>
      </c>
      <c r="NI27" s="3">
        <v>4</v>
      </c>
      <c r="NJ27" s="3">
        <v>3</v>
      </c>
      <c r="NK27" s="3">
        <v>3</v>
      </c>
      <c r="NL27" s="3">
        <v>3</v>
      </c>
      <c r="NM27" s="3">
        <v>4</v>
      </c>
      <c r="NN27" s="3">
        <v>3</v>
      </c>
      <c r="NO27" s="3">
        <v>4</v>
      </c>
      <c r="NP27" s="3">
        <v>3</v>
      </c>
      <c r="NQ27" s="3">
        <v>2</v>
      </c>
      <c r="NR27" s="3">
        <v>4</v>
      </c>
      <c r="NS27" s="3">
        <v>4</v>
      </c>
      <c r="NT27" s="3">
        <v>3</v>
      </c>
      <c r="NU27" s="3">
        <v>4</v>
      </c>
      <c r="NV27" s="5">
        <v>3.2857142857142856</v>
      </c>
      <c r="NW27" s="5">
        <v>3.5714285714285716</v>
      </c>
      <c r="NX27" s="4">
        <v>43203</v>
      </c>
      <c r="NY27" s="3">
        <v>5</v>
      </c>
      <c r="NZ27" s="3">
        <v>5</v>
      </c>
      <c r="OA27" s="3">
        <v>3</v>
      </c>
      <c r="OB27" s="3">
        <v>3</v>
      </c>
      <c r="OC27" s="3">
        <v>5</v>
      </c>
      <c r="OD27" s="3">
        <v>5</v>
      </c>
      <c r="OE27" s="3">
        <v>3</v>
      </c>
      <c r="OF27" s="3">
        <v>3</v>
      </c>
      <c r="OG27" s="3">
        <v>5</v>
      </c>
      <c r="OH27" s="3">
        <v>5</v>
      </c>
      <c r="OI27" s="3">
        <v>4</v>
      </c>
      <c r="OJ27" s="3">
        <v>3</v>
      </c>
      <c r="OK27" s="5">
        <v>5</v>
      </c>
      <c r="OL27" s="5">
        <v>3.1666666666666665</v>
      </c>
      <c r="OM27" s="3">
        <v>3</v>
      </c>
      <c r="ON27" s="3">
        <v>3</v>
      </c>
      <c r="OO27" s="3">
        <v>3</v>
      </c>
      <c r="OP27" s="3">
        <v>2</v>
      </c>
      <c r="OQ27" s="3">
        <v>2</v>
      </c>
      <c r="OR27" s="3">
        <v>3</v>
      </c>
      <c r="OS27" s="5">
        <v>2.6666666666666665</v>
      </c>
      <c r="OT27" s="3">
        <v>3</v>
      </c>
      <c r="OU27" s="3">
        <v>3</v>
      </c>
      <c r="OV27" s="3">
        <v>4</v>
      </c>
      <c r="OW27" s="3">
        <v>4</v>
      </c>
      <c r="OX27" s="3">
        <v>2</v>
      </c>
      <c r="OY27" s="3">
        <v>3</v>
      </c>
      <c r="OZ27" s="5">
        <v>3.1666666666666665</v>
      </c>
      <c r="VN27">
        <v>15</v>
      </c>
      <c r="VO27">
        <v>0</v>
      </c>
      <c r="VP27">
        <v>0</v>
      </c>
      <c r="VQ27">
        <v>0</v>
      </c>
      <c r="VR27">
        <v>96</v>
      </c>
      <c r="VS27">
        <v>1897.5</v>
      </c>
      <c r="VT27">
        <v>19.8</v>
      </c>
      <c r="VU27">
        <v>172.5</v>
      </c>
      <c r="VV27">
        <v>95</v>
      </c>
      <c r="VW27">
        <v>355796.5</v>
      </c>
      <c r="VX27">
        <v>3745.2</v>
      </c>
      <c r="VY27">
        <v>338300.8</v>
      </c>
      <c r="VZ27">
        <v>0.3</v>
      </c>
      <c r="WA27">
        <v>32345.1</v>
      </c>
      <c r="WB27" s="36">
        <v>4270.5</v>
      </c>
      <c r="WC27" s="36">
        <v>1649.5</v>
      </c>
      <c r="WD27" s="36">
        <v>164.25</v>
      </c>
      <c r="WE27" s="36">
        <v>37.75</v>
      </c>
      <c r="WF27" s="36">
        <v>69.760000000000005</v>
      </c>
      <c r="WG27" s="36">
        <v>26.94</v>
      </c>
      <c r="WH27" s="36">
        <v>2.68</v>
      </c>
      <c r="WI27" s="36">
        <v>0.62</v>
      </c>
      <c r="WJ27" s="36">
        <v>202</v>
      </c>
      <c r="WK27" s="36">
        <v>3.3</v>
      </c>
      <c r="WL27" s="36">
        <v>22.443999999999999</v>
      </c>
      <c r="WM27" s="37">
        <v>5137</v>
      </c>
      <c r="WN27" s="37">
        <v>1959</v>
      </c>
      <c r="WO27" s="37">
        <v>182</v>
      </c>
      <c r="WP27" s="37">
        <v>43</v>
      </c>
      <c r="WQ27" s="37">
        <v>70.17</v>
      </c>
      <c r="WR27" s="37">
        <v>26.76</v>
      </c>
      <c r="WS27" s="37">
        <v>2.4900000000000002</v>
      </c>
      <c r="WT27" s="37">
        <v>0.59</v>
      </c>
      <c r="WU27" s="37">
        <v>225</v>
      </c>
      <c r="WV27" s="37">
        <v>3.07</v>
      </c>
      <c r="WW27" s="37">
        <v>20.454999999999998</v>
      </c>
      <c r="WX27" s="38">
        <v>3113.25</v>
      </c>
      <c r="WY27" s="38">
        <v>1317.25</v>
      </c>
      <c r="WZ27" s="38">
        <v>123</v>
      </c>
      <c r="XA27" s="38">
        <v>27.5</v>
      </c>
      <c r="XB27" s="38">
        <v>67.959999999999994</v>
      </c>
      <c r="XC27" s="38">
        <v>28.75</v>
      </c>
      <c r="XD27" s="38">
        <v>2.69</v>
      </c>
      <c r="XE27" s="38">
        <v>0.6</v>
      </c>
      <c r="XF27" s="38">
        <v>150.5</v>
      </c>
      <c r="XG27" s="38">
        <v>3.29</v>
      </c>
      <c r="XH27" s="38">
        <v>25.082999999999998</v>
      </c>
      <c r="XI27" s="39">
        <v>3572</v>
      </c>
      <c r="XJ27" s="39">
        <v>1492.25</v>
      </c>
      <c r="XK27" s="39">
        <v>138.75</v>
      </c>
      <c r="XL27" s="39">
        <v>31</v>
      </c>
      <c r="XM27" s="39">
        <v>68.25</v>
      </c>
      <c r="XN27" s="39">
        <v>28.51</v>
      </c>
      <c r="XO27" s="39">
        <v>2.65</v>
      </c>
      <c r="XP27" s="39">
        <v>0.59</v>
      </c>
      <c r="XQ27" s="39">
        <v>169.75</v>
      </c>
      <c r="XR27" s="39">
        <v>3.24</v>
      </c>
      <c r="XS27" s="39">
        <v>24.25</v>
      </c>
      <c r="XT27" t="s">
        <v>1119</v>
      </c>
      <c r="XU27">
        <v>11</v>
      </c>
      <c r="XV27">
        <v>250</v>
      </c>
      <c r="XW27" s="37">
        <v>9</v>
      </c>
      <c r="XX27" s="37">
        <v>2</v>
      </c>
      <c r="XY27" s="37">
        <v>1</v>
      </c>
      <c r="XZ27" s="39">
        <v>6</v>
      </c>
      <c r="YA27" s="39">
        <v>1</v>
      </c>
      <c r="YB27" s="39">
        <v>1</v>
      </c>
    </row>
    <row r="28" spans="1:652" x14ac:dyDescent="0.2">
      <c r="A28" s="11">
        <v>31</v>
      </c>
      <c r="B28" s="19" t="s">
        <v>810</v>
      </c>
      <c r="C28" s="3">
        <v>1</v>
      </c>
      <c r="D28" s="3" t="str">
        <f t="shared" si="0"/>
        <v>1</v>
      </c>
      <c r="E28" s="4">
        <v>39253</v>
      </c>
      <c r="F28" s="4">
        <v>43200</v>
      </c>
      <c r="G28" s="5">
        <v>10.806297056810404</v>
      </c>
      <c r="H28" s="21">
        <v>2</v>
      </c>
      <c r="I28" s="3">
        <v>5</v>
      </c>
      <c r="J28" s="3">
        <v>7</v>
      </c>
      <c r="K28" s="3">
        <v>1</v>
      </c>
      <c r="L28" s="3">
        <v>2</v>
      </c>
      <c r="M28" s="3">
        <v>250</v>
      </c>
      <c r="N28" s="6">
        <v>111.5</v>
      </c>
      <c r="O28" s="6">
        <v>155</v>
      </c>
      <c r="P28" s="5">
        <v>3.6581364829396326</v>
      </c>
      <c r="Q28" s="5">
        <v>117.5265</v>
      </c>
      <c r="R28" s="5">
        <v>53.3</v>
      </c>
      <c r="S28" s="5">
        <v>22.2</v>
      </c>
      <c r="T28" s="5">
        <v>2</v>
      </c>
      <c r="U28" s="5">
        <v>30.3</v>
      </c>
      <c r="V28" s="5">
        <v>2</v>
      </c>
      <c r="W28" s="5">
        <v>20.100000000000001</v>
      </c>
      <c r="X28" s="5">
        <v>21.2</v>
      </c>
      <c r="Y28" s="5">
        <v>16.600000000000001</v>
      </c>
      <c r="Z28" s="5">
        <v>18.3</v>
      </c>
      <c r="AA28" s="5">
        <v>19.2</v>
      </c>
      <c r="AB28" s="5">
        <v>16</v>
      </c>
      <c r="AC28" s="5">
        <f t="shared" si="1"/>
        <v>21.2</v>
      </c>
      <c r="AD28" s="5">
        <f t="shared" si="2"/>
        <v>19.2</v>
      </c>
      <c r="AE28" s="5">
        <f t="shared" si="3"/>
        <v>40.4</v>
      </c>
      <c r="AF28" s="5">
        <f t="shared" si="4"/>
        <v>20.2</v>
      </c>
      <c r="AG28" s="5">
        <f t="shared" si="5"/>
        <v>44.540999999999997</v>
      </c>
      <c r="AH28" s="5">
        <f t="shared" si="6"/>
        <v>89.081999999999994</v>
      </c>
      <c r="AI28" s="5">
        <v>3</v>
      </c>
      <c r="AJ28" s="3">
        <v>12</v>
      </c>
      <c r="AK28" s="5">
        <v>37.700000000000003</v>
      </c>
      <c r="AL28" s="5">
        <v>2</v>
      </c>
      <c r="AM28" s="5">
        <v>2.3333333333333335</v>
      </c>
      <c r="AN28" s="5"/>
      <c r="AO28" s="5"/>
      <c r="AP28" s="5"/>
      <c r="AQ28" s="5"/>
      <c r="AR28" s="5"/>
      <c r="AS28" s="5" t="e">
        <f t="shared" si="7"/>
        <v>#DIV/0!</v>
      </c>
      <c r="AT28" s="5">
        <v>16.46</v>
      </c>
      <c r="AU28" s="5">
        <v>15.45</v>
      </c>
      <c r="AV28" s="5">
        <v>-1.71</v>
      </c>
      <c r="AW28" s="5">
        <v>4</v>
      </c>
      <c r="AX28" s="3">
        <v>34</v>
      </c>
      <c r="AY28" s="3">
        <v>35</v>
      </c>
      <c r="AZ28" s="3"/>
      <c r="BA28" s="5">
        <v>0.35</v>
      </c>
      <c r="BB28" s="5"/>
      <c r="BC28" s="5">
        <v>64</v>
      </c>
      <c r="BD28" s="5"/>
      <c r="BE28" s="3">
        <v>27</v>
      </c>
      <c r="BF28" s="3">
        <v>28</v>
      </c>
      <c r="BG28" s="5">
        <v>1.61</v>
      </c>
      <c r="BH28" s="5">
        <v>95</v>
      </c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3">
        <v>33</v>
      </c>
      <c r="CA28" s="3">
        <v>35</v>
      </c>
      <c r="CB28" s="3">
        <v>35</v>
      </c>
      <c r="CC28" s="5">
        <v>14.752319999999999</v>
      </c>
      <c r="CD28" s="5">
        <v>15.6464</v>
      </c>
      <c r="CE28" s="5">
        <v>15.6464</v>
      </c>
      <c r="CF28" s="5">
        <v>2.35</v>
      </c>
      <c r="CG28" s="5">
        <v>99</v>
      </c>
      <c r="CH28" s="3">
        <v>31</v>
      </c>
      <c r="CI28" s="3">
        <v>26</v>
      </c>
      <c r="CJ28" s="3">
        <v>34</v>
      </c>
      <c r="CK28" s="5">
        <v>13.85824</v>
      </c>
      <c r="CL28" s="5">
        <v>11.62304</v>
      </c>
      <c r="CM28" s="5">
        <v>15.19936</v>
      </c>
      <c r="CN28" s="5">
        <v>1.29</v>
      </c>
      <c r="CO28" s="5">
        <v>90</v>
      </c>
      <c r="CP28" s="6">
        <v>105</v>
      </c>
      <c r="CQ28" s="6">
        <v>113</v>
      </c>
      <c r="CR28" s="6">
        <v>115</v>
      </c>
      <c r="CS28" s="5">
        <v>-0.65</v>
      </c>
      <c r="CT28" s="5">
        <v>26</v>
      </c>
      <c r="CU28" s="3">
        <v>3</v>
      </c>
      <c r="CV28" s="3">
        <v>4</v>
      </c>
      <c r="CW28" s="3">
        <v>3</v>
      </c>
      <c r="CX28" s="3">
        <v>3</v>
      </c>
      <c r="CY28" s="3">
        <v>4</v>
      </c>
      <c r="CZ28" s="3">
        <v>5</v>
      </c>
      <c r="DA28" s="3">
        <v>4</v>
      </c>
      <c r="DB28" s="3">
        <v>4</v>
      </c>
      <c r="DC28" s="3">
        <v>3</v>
      </c>
      <c r="DD28" s="3">
        <v>3</v>
      </c>
      <c r="DE28" s="3">
        <v>3</v>
      </c>
      <c r="DF28" s="3">
        <v>3</v>
      </c>
      <c r="DG28" s="3">
        <v>4</v>
      </c>
      <c r="DH28" s="3">
        <v>4</v>
      </c>
      <c r="DI28" s="3"/>
      <c r="DJ28" s="3"/>
      <c r="DK28" s="3"/>
      <c r="DL28" s="3"/>
      <c r="DM28" s="3"/>
      <c r="DN28" s="3"/>
      <c r="DO28" s="3"/>
      <c r="DP28" s="3"/>
      <c r="DQ28" s="3">
        <v>1</v>
      </c>
      <c r="DR28" s="3">
        <v>1</v>
      </c>
      <c r="DS28" s="3">
        <v>1</v>
      </c>
      <c r="DT28" s="3">
        <v>1</v>
      </c>
      <c r="DU28" s="3">
        <v>1</v>
      </c>
      <c r="DV28" s="5">
        <v>79.5</v>
      </c>
      <c r="DW28" s="5">
        <v>1.96</v>
      </c>
      <c r="DX28" s="5">
        <v>15</v>
      </c>
      <c r="DY28" s="5">
        <v>-2.36</v>
      </c>
      <c r="DZ28" s="5">
        <v>94.5</v>
      </c>
      <c r="EA28" s="5">
        <v>3.64</v>
      </c>
      <c r="EB28" s="5">
        <v>63</v>
      </c>
      <c r="EC28" s="5">
        <v>3.24</v>
      </c>
      <c r="ED28" s="5">
        <v>2</v>
      </c>
      <c r="EE28" s="3">
        <v>6</v>
      </c>
      <c r="EF28" s="3">
        <v>2</v>
      </c>
      <c r="EG28" s="3">
        <v>3</v>
      </c>
      <c r="EH28" s="3">
        <v>1</v>
      </c>
      <c r="EI28" s="3">
        <v>6</v>
      </c>
      <c r="EJ28" s="3">
        <v>6</v>
      </c>
      <c r="EK28" s="3">
        <v>5</v>
      </c>
      <c r="EL28" s="3">
        <v>1</v>
      </c>
      <c r="EM28" s="3">
        <v>5</v>
      </c>
      <c r="EN28" s="3">
        <v>5</v>
      </c>
      <c r="EO28" s="3">
        <v>4</v>
      </c>
      <c r="EP28" s="3">
        <v>4</v>
      </c>
      <c r="EQ28" s="3">
        <v>4</v>
      </c>
      <c r="ER28" s="3">
        <v>2</v>
      </c>
      <c r="ES28" s="3">
        <v>1</v>
      </c>
      <c r="ET28" s="3">
        <v>1</v>
      </c>
      <c r="EU28" s="3">
        <v>1</v>
      </c>
      <c r="EV28" s="3">
        <v>2</v>
      </c>
      <c r="EW28" s="3">
        <v>1</v>
      </c>
      <c r="EX28" s="5">
        <v>1</v>
      </c>
      <c r="EY28" s="1" t="s">
        <v>355</v>
      </c>
      <c r="EZ28" s="3">
        <v>2</v>
      </c>
      <c r="FA28" s="6">
        <v>3.5</v>
      </c>
      <c r="FB28" s="1" t="s">
        <v>350</v>
      </c>
      <c r="FC28" s="6">
        <v>1</v>
      </c>
      <c r="FD28" s="5">
        <v>1</v>
      </c>
      <c r="FE28" s="1" t="s">
        <v>352</v>
      </c>
      <c r="FF28" s="3">
        <v>1</v>
      </c>
      <c r="FG28" s="5">
        <v>2</v>
      </c>
      <c r="FH28" s="3">
        <v>5</v>
      </c>
      <c r="FI28" s="3">
        <v>5</v>
      </c>
      <c r="FJ28" s="3">
        <v>3</v>
      </c>
      <c r="FK28" s="3">
        <v>1</v>
      </c>
      <c r="FL28" s="3">
        <v>5</v>
      </c>
      <c r="FM28" s="3">
        <v>5</v>
      </c>
      <c r="FN28" s="3">
        <v>2</v>
      </c>
      <c r="FO28" s="3">
        <v>1</v>
      </c>
      <c r="FP28" s="3">
        <v>5</v>
      </c>
      <c r="FQ28" s="3">
        <v>5</v>
      </c>
      <c r="FR28" s="3">
        <v>1</v>
      </c>
      <c r="FS28" s="3">
        <v>1</v>
      </c>
      <c r="FT28" s="3">
        <v>5</v>
      </c>
      <c r="FU28" s="3">
        <v>1.5</v>
      </c>
      <c r="FV28" s="3">
        <v>6</v>
      </c>
      <c r="FW28" s="3">
        <v>1</v>
      </c>
      <c r="FX28" s="7" t="e">
        <v>#NULL!</v>
      </c>
      <c r="FY28" s="3">
        <v>6</v>
      </c>
      <c r="FZ28" s="3">
        <v>7</v>
      </c>
      <c r="GA28" s="3">
        <v>7</v>
      </c>
      <c r="GB28" s="3">
        <v>7</v>
      </c>
      <c r="GC28" s="3">
        <v>7</v>
      </c>
      <c r="GD28" s="5">
        <v>6.666666666666667</v>
      </c>
      <c r="GE28" s="3">
        <v>5</v>
      </c>
      <c r="GF28" s="3">
        <v>1</v>
      </c>
      <c r="GG28" s="3">
        <v>5</v>
      </c>
      <c r="GH28" s="3">
        <v>1</v>
      </c>
      <c r="GI28" s="3">
        <v>5</v>
      </c>
      <c r="GJ28" s="3">
        <v>1</v>
      </c>
      <c r="GK28" s="3">
        <v>1</v>
      </c>
      <c r="GL28" s="3">
        <v>1</v>
      </c>
      <c r="GM28" s="3">
        <v>5</v>
      </c>
      <c r="GN28" s="3">
        <v>5</v>
      </c>
      <c r="GO28" s="3">
        <v>1</v>
      </c>
      <c r="GP28" s="3">
        <v>4</v>
      </c>
      <c r="GQ28" s="3">
        <v>1</v>
      </c>
      <c r="GR28" s="3">
        <v>5</v>
      </c>
      <c r="GS28" s="3">
        <v>1</v>
      </c>
      <c r="GT28" s="3">
        <v>5</v>
      </c>
      <c r="GU28" s="3">
        <v>4</v>
      </c>
      <c r="GV28" s="3">
        <v>1</v>
      </c>
      <c r="GW28" s="3">
        <v>5</v>
      </c>
      <c r="GX28" s="3">
        <v>1</v>
      </c>
      <c r="GY28" s="5">
        <v>4.8</v>
      </c>
      <c r="GZ28" s="5">
        <v>1</v>
      </c>
      <c r="HA28" s="3">
        <v>6</v>
      </c>
      <c r="HB28" s="3">
        <v>7</v>
      </c>
      <c r="HC28" s="3">
        <v>6</v>
      </c>
      <c r="HD28" s="3">
        <v>7</v>
      </c>
      <c r="HE28" s="3">
        <v>7</v>
      </c>
      <c r="HF28" s="3">
        <v>7</v>
      </c>
      <c r="HG28" s="3">
        <v>6</v>
      </c>
      <c r="HH28" s="3">
        <v>7</v>
      </c>
      <c r="HI28" s="5">
        <v>6.625</v>
      </c>
      <c r="HJ28" s="3">
        <v>4</v>
      </c>
      <c r="HK28" s="3">
        <v>1</v>
      </c>
      <c r="HL28" s="3">
        <v>3</v>
      </c>
      <c r="HM28" s="3">
        <v>2</v>
      </c>
      <c r="HN28" s="3">
        <v>1</v>
      </c>
      <c r="HO28" s="3">
        <v>1</v>
      </c>
      <c r="HP28" s="5">
        <v>4</v>
      </c>
      <c r="HQ28" s="5">
        <v>4</v>
      </c>
      <c r="HR28" s="5">
        <v>4</v>
      </c>
      <c r="HS28" s="5">
        <v>3.5</v>
      </c>
      <c r="HT28" s="3">
        <v>5</v>
      </c>
      <c r="HU28" s="3">
        <v>4</v>
      </c>
      <c r="HV28" s="3">
        <v>4</v>
      </c>
      <c r="HW28" s="3">
        <v>6</v>
      </c>
      <c r="HX28" s="3">
        <v>3</v>
      </c>
      <c r="HY28" s="3">
        <v>6</v>
      </c>
      <c r="HZ28" s="5">
        <v>4.666666666666667</v>
      </c>
      <c r="IA28" s="3">
        <v>7</v>
      </c>
      <c r="IB28" s="3">
        <v>1</v>
      </c>
      <c r="IC28" s="3">
        <v>1</v>
      </c>
      <c r="ID28" s="3">
        <v>1</v>
      </c>
      <c r="IE28" s="3">
        <v>7</v>
      </c>
      <c r="IF28" s="3">
        <v>2</v>
      </c>
      <c r="IG28" s="3">
        <v>1</v>
      </c>
      <c r="IH28" s="3">
        <v>5</v>
      </c>
      <c r="II28" s="3">
        <v>7</v>
      </c>
      <c r="IJ28" s="3">
        <v>1</v>
      </c>
      <c r="IK28" s="3">
        <v>7</v>
      </c>
      <c r="IL28" s="3">
        <v>1</v>
      </c>
      <c r="IM28" s="5">
        <v>6.5</v>
      </c>
      <c r="IN28" s="5">
        <v>2.75</v>
      </c>
      <c r="IO28" s="5">
        <v>1</v>
      </c>
      <c r="IP28" s="3">
        <v>5</v>
      </c>
      <c r="IQ28" s="3">
        <v>4</v>
      </c>
      <c r="IR28" s="3">
        <v>5</v>
      </c>
      <c r="IS28" s="3">
        <v>1</v>
      </c>
      <c r="IT28" s="3">
        <v>5</v>
      </c>
      <c r="IU28" s="3">
        <v>1</v>
      </c>
      <c r="IV28" s="3">
        <v>5</v>
      </c>
      <c r="IW28" s="3">
        <v>1</v>
      </c>
      <c r="IX28" s="3">
        <v>5</v>
      </c>
      <c r="IY28" s="3">
        <v>1</v>
      </c>
      <c r="IZ28" s="3">
        <v>5</v>
      </c>
      <c r="JA28" s="3">
        <v>1</v>
      </c>
      <c r="JB28" s="3">
        <v>5</v>
      </c>
      <c r="JC28" s="3">
        <v>1</v>
      </c>
      <c r="JD28" s="3">
        <v>5</v>
      </c>
      <c r="JE28" s="3">
        <v>1</v>
      </c>
      <c r="JF28" s="3">
        <v>5</v>
      </c>
      <c r="JG28" s="3">
        <v>1</v>
      </c>
      <c r="JH28" s="3">
        <v>5</v>
      </c>
      <c r="JI28" s="3">
        <v>1</v>
      </c>
      <c r="JJ28" s="3">
        <v>5</v>
      </c>
      <c r="JK28" s="3">
        <v>1</v>
      </c>
      <c r="JL28" s="3">
        <v>4</v>
      </c>
      <c r="JM28" s="3">
        <v>1</v>
      </c>
      <c r="JN28" s="5">
        <v>3</v>
      </c>
      <c r="JO28" s="5">
        <v>3</v>
      </c>
      <c r="JP28" s="5">
        <v>3</v>
      </c>
      <c r="JQ28" s="5">
        <v>3.75</v>
      </c>
      <c r="JR28" s="5">
        <v>3</v>
      </c>
      <c r="JS28" s="5">
        <v>2.75</v>
      </c>
      <c r="JT28" s="3">
        <v>4</v>
      </c>
      <c r="JU28" s="3">
        <v>4</v>
      </c>
      <c r="JV28" s="3">
        <v>1</v>
      </c>
      <c r="JW28" s="3">
        <v>1</v>
      </c>
      <c r="JX28" s="3">
        <v>3</v>
      </c>
      <c r="JY28" s="3">
        <v>3</v>
      </c>
      <c r="JZ28" s="3">
        <v>1</v>
      </c>
      <c r="KA28" s="3">
        <v>1</v>
      </c>
      <c r="KB28" s="3">
        <v>5</v>
      </c>
      <c r="KC28" s="3">
        <v>5</v>
      </c>
      <c r="KD28" s="3">
        <v>4</v>
      </c>
      <c r="KE28" s="3">
        <v>4</v>
      </c>
      <c r="KF28" s="3">
        <v>1</v>
      </c>
      <c r="KG28" s="3">
        <v>1</v>
      </c>
      <c r="KH28" s="3">
        <v>1</v>
      </c>
      <c r="KI28" s="3">
        <v>1</v>
      </c>
      <c r="KJ28" s="3">
        <v>1</v>
      </c>
      <c r="KK28" s="3">
        <v>1</v>
      </c>
      <c r="KL28" s="3">
        <v>3</v>
      </c>
      <c r="KM28" s="3">
        <v>3</v>
      </c>
      <c r="KN28" s="3">
        <v>1</v>
      </c>
      <c r="KO28" s="3">
        <v>1</v>
      </c>
      <c r="KP28" s="3">
        <v>1</v>
      </c>
      <c r="KQ28" s="3">
        <v>1</v>
      </c>
      <c r="KR28" s="3">
        <v>4</v>
      </c>
      <c r="KS28" s="3">
        <v>4</v>
      </c>
      <c r="KT28" s="3">
        <v>1</v>
      </c>
      <c r="KU28" s="3">
        <v>1</v>
      </c>
      <c r="KV28" s="3">
        <v>1</v>
      </c>
      <c r="KW28" s="3">
        <v>1</v>
      </c>
      <c r="KX28" s="3">
        <v>5</v>
      </c>
      <c r="KY28" s="3">
        <v>5</v>
      </c>
      <c r="KZ28" s="5">
        <v>1</v>
      </c>
      <c r="LA28" s="5">
        <v>1</v>
      </c>
      <c r="LB28" s="5">
        <v>4</v>
      </c>
      <c r="LC28" s="5">
        <v>4</v>
      </c>
      <c r="LD28" s="3">
        <v>5</v>
      </c>
      <c r="LE28" s="3">
        <v>5</v>
      </c>
      <c r="LF28" s="5">
        <v>5</v>
      </c>
      <c r="LG28" s="3">
        <v>5</v>
      </c>
      <c r="LH28" s="3">
        <v>4</v>
      </c>
      <c r="LI28" s="3">
        <v>4</v>
      </c>
      <c r="LJ28" s="3">
        <v>4</v>
      </c>
      <c r="LK28" s="3">
        <v>4</v>
      </c>
      <c r="LL28" s="3">
        <v>4</v>
      </c>
      <c r="LM28" s="3">
        <v>4</v>
      </c>
      <c r="LN28" s="3">
        <v>3</v>
      </c>
      <c r="LO28" s="3">
        <v>3</v>
      </c>
      <c r="LP28" s="3">
        <v>5</v>
      </c>
      <c r="LQ28" s="3">
        <v>5</v>
      </c>
      <c r="LR28" s="3">
        <v>5</v>
      </c>
      <c r="LS28" s="3">
        <v>5</v>
      </c>
      <c r="LT28" s="5">
        <v>4.375</v>
      </c>
      <c r="LU28" s="5">
        <v>4.375</v>
      </c>
      <c r="LV28" s="3">
        <v>0</v>
      </c>
      <c r="LW28" s="3">
        <v>0</v>
      </c>
      <c r="LX28" s="3">
        <v>0</v>
      </c>
      <c r="LY28" s="3">
        <v>1</v>
      </c>
      <c r="LZ28" s="3">
        <v>3</v>
      </c>
      <c r="MA28" s="3">
        <v>2</v>
      </c>
      <c r="MB28" s="3">
        <v>3</v>
      </c>
      <c r="MC28" s="3">
        <v>2</v>
      </c>
      <c r="MD28" s="3">
        <v>2</v>
      </c>
      <c r="ME28" s="3">
        <v>0</v>
      </c>
      <c r="MF28" s="5">
        <f t="shared" si="49"/>
        <v>13</v>
      </c>
      <c r="MG28" s="5">
        <f t="shared" si="50"/>
        <v>1.3</v>
      </c>
      <c r="MH28" s="3">
        <v>1</v>
      </c>
      <c r="MI28" s="3">
        <v>2</v>
      </c>
      <c r="MJ28" s="3">
        <v>7</v>
      </c>
      <c r="MK28" s="3">
        <v>2</v>
      </c>
      <c r="ML28" s="3">
        <v>2</v>
      </c>
      <c r="MM28" s="3">
        <v>7</v>
      </c>
      <c r="MN28" s="3">
        <v>7</v>
      </c>
      <c r="MO28" s="3">
        <v>7</v>
      </c>
      <c r="MP28" s="3">
        <v>7</v>
      </c>
      <c r="MQ28" s="5">
        <v>4.666666666666667</v>
      </c>
      <c r="MR28" s="3">
        <v>1</v>
      </c>
      <c r="MS28" s="3">
        <v>1</v>
      </c>
      <c r="MT28" s="3">
        <v>1</v>
      </c>
      <c r="MU28" s="3">
        <v>1</v>
      </c>
      <c r="MV28" s="3">
        <v>1</v>
      </c>
      <c r="MW28" s="3">
        <v>1</v>
      </c>
      <c r="MX28" s="3">
        <v>5</v>
      </c>
      <c r="MY28" s="3">
        <v>5</v>
      </c>
      <c r="MZ28" s="3">
        <v>3</v>
      </c>
      <c r="NA28" s="3">
        <v>3</v>
      </c>
      <c r="NB28" s="3">
        <v>2</v>
      </c>
      <c r="NC28" s="3">
        <v>2</v>
      </c>
      <c r="ND28" s="5">
        <v>1</v>
      </c>
      <c r="NE28" s="5">
        <v>1</v>
      </c>
      <c r="NF28" s="5">
        <v>3.3333333333333335</v>
      </c>
      <c r="NG28" s="5">
        <v>3.3333333333333335</v>
      </c>
      <c r="NH28" s="3">
        <v>4</v>
      </c>
      <c r="NI28" s="3">
        <v>4</v>
      </c>
      <c r="NJ28" s="3">
        <v>4</v>
      </c>
      <c r="NK28" s="3">
        <v>4</v>
      </c>
      <c r="NL28" s="3">
        <v>3</v>
      </c>
      <c r="NM28" s="3">
        <v>3</v>
      </c>
      <c r="NN28" s="3">
        <v>3</v>
      </c>
      <c r="NO28" s="3">
        <v>3</v>
      </c>
      <c r="NP28" s="3">
        <v>2</v>
      </c>
      <c r="NQ28" s="3">
        <v>2</v>
      </c>
      <c r="NR28" s="3">
        <v>3</v>
      </c>
      <c r="NS28" s="3">
        <v>3</v>
      </c>
      <c r="NT28" s="3">
        <v>3</v>
      </c>
      <c r="NU28" s="3">
        <v>3</v>
      </c>
      <c r="NV28" s="5">
        <v>3.1428571428571428</v>
      </c>
      <c r="NW28" s="5">
        <v>3.1428571428571428</v>
      </c>
      <c r="NX28" s="4">
        <v>43203</v>
      </c>
      <c r="NY28" s="3">
        <v>5</v>
      </c>
      <c r="NZ28" s="3">
        <v>5</v>
      </c>
      <c r="OA28" s="3">
        <v>3</v>
      </c>
      <c r="OB28" s="3">
        <v>2</v>
      </c>
      <c r="OC28" s="3">
        <v>5</v>
      </c>
      <c r="OD28" s="3">
        <v>5</v>
      </c>
      <c r="OE28" s="3">
        <v>1</v>
      </c>
      <c r="OF28" s="3">
        <v>1</v>
      </c>
      <c r="OG28" s="3">
        <v>5</v>
      </c>
      <c r="OH28" s="3">
        <v>5</v>
      </c>
      <c r="OI28" s="3">
        <v>3</v>
      </c>
      <c r="OJ28" s="3">
        <v>1</v>
      </c>
      <c r="OK28" s="5">
        <v>5</v>
      </c>
      <c r="OL28" s="5">
        <v>1.8333333333333333</v>
      </c>
      <c r="OM28" s="3">
        <v>4</v>
      </c>
      <c r="ON28" s="3">
        <v>2</v>
      </c>
      <c r="OO28" s="3">
        <v>3</v>
      </c>
      <c r="OP28" s="3">
        <v>3</v>
      </c>
      <c r="OQ28" s="3">
        <v>1</v>
      </c>
      <c r="OR28" s="3">
        <v>2</v>
      </c>
      <c r="OS28" s="5">
        <v>2.5</v>
      </c>
      <c r="OT28" s="3">
        <v>6</v>
      </c>
      <c r="OU28" s="3">
        <v>6</v>
      </c>
      <c r="OV28" s="3">
        <v>4</v>
      </c>
      <c r="OW28" s="3">
        <v>5</v>
      </c>
      <c r="OX28" s="3">
        <v>4</v>
      </c>
      <c r="OY28" s="3">
        <v>6</v>
      </c>
      <c r="OZ28" s="5">
        <v>5.166666666666667</v>
      </c>
      <c r="VN28">
        <v>15</v>
      </c>
      <c r="VO28">
        <v>8</v>
      </c>
      <c r="VP28">
        <v>113.5</v>
      </c>
      <c r="VQ28">
        <v>14.2</v>
      </c>
      <c r="VR28">
        <v>50</v>
      </c>
      <c r="VS28">
        <v>1055.8</v>
      </c>
      <c r="VT28">
        <v>21.1</v>
      </c>
      <c r="VU28">
        <v>211.2</v>
      </c>
      <c r="VV28">
        <v>49</v>
      </c>
      <c r="VW28">
        <v>6839.5</v>
      </c>
      <c r="VX28">
        <v>139.6</v>
      </c>
      <c r="VY28">
        <v>2247.8000000000002</v>
      </c>
      <c r="VZ28">
        <v>0.3</v>
      </c>
      <c r="WA28">
        <v>1367.9</v>
      </c>
      <c r="WB28" s="36">
        <v>2634.25</v>
      </c>
      <c r="WC28" s="36">
        <v>1193.75</v>
      </c>
      <c r="WD28" s="36">
        <v>146.5</v>
      </c>
      <c r="WE28" s="36">
        <v>94.5</v>
      </c>
      <c r="WF28" s="36">
        <v>64.739999999999995</v>
      </c>
      <c r="WG28" s="36">
        <v>29.34</v>
      </c>
      <c r="WH28" s="36">
        <v>3.6</v>
      </c>
      <c r="WI28" s="36">
        <v>2.3199999999999998</v>
      </c>
      <c r="WJ28" s="36">
        <v>241</v>
      </c>
      <c r="WK28" s="36">
        <v>5.92</v>
      </c>
      <c r="WL28" s="36">
        <v>60.25</v>
      </c>
      <c r="WM28" s="37">
        <v>3027.75</v>
      </c>
      <c r="WN28" s="37">
        <v>1494.25</v>
      </c>
      <c r="WO28" s="37">
        <v>202.25</v>
      </c>
      <c r="WP28" s="37">
        <v>203.75</v>
      </c>
      <c r="WQ28" s="37">
        <v>61.44</v>
      </c>
      <c r="WR28" s="37">
        <v>30.32</v>
      </c>
      <c r="WS28" s="37">
        <v>4.0999999999999996</v>
      </c>
      <c r="WT28" s="37">
        <v>4.13</v>
      </c>
      <c r="WU28" s="37">
        <v>406</v>
      </c>
      <c r="WV28" s="37">
        <v>8.24</v>
      </c>
      <c r="WW28" s="37">
        <v>81.2</v>
      </c>
      <c r="WX28" s="38">
        <v>2634.25</v>
      </c>
      <c r="WY28" s="38">
        <v>1193.75</v>
      </c>
      <c r="WZ28" s="38">
        <v>146.5</v>
      </c>
      <c r="XA28" s="38">
        <v>94.5</v>
      </c>
      <c r="XB28" s="38">
        <v>64.739999999999995</v>
      </c>
      <c r="XC28" s="38">
        <v>29.34</v>
      </c>
      <c r="XD28" s="38">
        <v>3.6</v>
      </c>
      <c r="XE28" s="38">
        <v>2.3199999999999998</v>
      </c>
      <c r="XF28" s="38">
        <v>241</v>
      </c>
      <c r="XG28" s="38">
        <v>5.92</v>
      </c>
      <c r="XH28" s="38">
        <v>60.25</v>
      </c>
      <c r="XI28" s="39">
        <v>3027.75</v>
      </c>
      <c r="XJ28" s="39">
        <v>1494.25</v>
      </c>
      <c r="XK28" s="39">
        <v>202.25</v>
      </c>
      <c r="XL28" s="39">
        <v>203.75</v>
      </c>
      <c r="XM28" s="39">
        <v>61.44</v>
      </c>
      <c r="XN28" s="39">
        <v>30.32</v>
      </c>
      <c r="XO28" s="39">
        <v>4.0999999999999996</v>
      </c>
      <c r="XP28" s="39">
        <v>4.13</v>
      </c>
      <c r="XQ28" s="39">
        <v>406</v>
      </c>
      <c r="XR28" s="39">
        <v>8.24</v>
      </c>
      <c r="XS28" s="39">
        <v>81.2</v>
      </c>
      <c r="XT28" t="s">
        <v>1120</v>
      </c>
      <c r="XU28">
        <v>5</v>
      </c>
      <c r="XV28">
        <v>7</v>
      </c>
      <c r="XW28" s="37">
        <v>4</v>
      </c>
      <c r="XX28" s="37">
        <v>1</v>
      </c>
      <c r="XY28" s="37">
        <v>1</v>
      </c>
      <c r="XZ28" s="39">
        <v>4</v>
      </c>
      <c r="YA28" s="39">
        <v>1</v>
      </c>
      <c r="YB28" s="39">
        <v>1</v>
      </c>
    </row>
    <row r="29" spans="1:652" x14ac:dyDescent="0.2">
      <c r="A29" s="11">
        <v>32</v>
      </c>
      <c r="B29" s="19" t="s">
        <v>689</v>
      </c>
      <c r="C29" s="3">
        <v>0</v>
      </c>
      <c r="D29" s="3" t="str">
        <f t="shared" si="0"/>
        <v>2</v>
      </c>
      <c r="E29" s="4">
        <v>38985</v>
      </c>
      <c r="F29" s="4">
        <v>43200</v>
      </c>
      <c r="G29" s="5">
        <v>11.540041067761807</v>
      </c>
      <c r="H29" s="21">
        <v>2</v>
      </c>
      <c r="I29" s="3">
        <v>5</v>
      </c>
      <c r="J29" s="3">
        <v>7</v>
      </c>
      <c r="K29" s="3">
        <v>1</v>
      </c>
      <c r="L29" s="3">
        <v>0</v>
      </c>
      <c r="M29" s="3">
        <v>250</v>
      </c>
      <c r="N29" s="6">
        <v>99.5</v>
      </c>
      <c r="O29" s="6">
        <v>137.5</v>
      </c>
      <c r="P29" s="5">
        <v>3.2644356955380576</v>
      </c>
      <c r="Q29" s="5">
        <v>73.867500000000007</v>
      </c>
      <c r="R29" s="5">
        <v>33.5</v>
      </c>
      <c r="S29" s="5">
        <v>17.8</v>
      </c>
      <c r="T29" s="5">
        <v>3</v>
      </c>
      <c r="U29" s="5">
        <v>15.2</v>
      </c>
      <c r="V29" s="5">
        <v>3</v>
      </c>
      <c r="W29" s="5">
        <v>22.3</v>
      </c>
      <c r="X29" s="5">
        <v>19.100000000000001</v>
      </c>
      <c r="Y29" s="5">
        <v>18.899999999999999</v>
      </c>
      <c r="Z29" s="5">
        <v>15.9</v>
      </c>
      <c r="AA29" s="5">
        <v>15.1</v>
      </c>
      <c r="AB29" s="5">
        <v>20.100000000000001</v>
      </c>
      <c r="AC29" s="5">
        <f t="shared" si="1"/>
        <v>22.3</v>
      </c>
      <c r="AD29" s="5">
        <f t="shared" si="2"/>
        <v>20.100000000000001</v>
      </c>
      <c r="AE29" s="5">
        <f t="shared" si="3"/>
        <v>42.400000000000006</v>
      </c>
      <c r="AF29" s="5">
        <f t="shared" si="4"/>
        <v>21.200000000000003</v>
      </c>
      <c r="AG29" s="5">
        <f t="shared" si="5"/>
        <v>46.746000000000009</v>
      </c>
      <c r="AH29" s="5">
        <f t="shared" si="6"/>
        <v>93.492000000000019</v>
      </c>
      <c r="AI29" s="5">
        <v>2</v>
      </c>
      <c r="AJ29" s="3">
        <v>18</v>
      </c>
      <c r="AK29" s="5">
        <v>39</v>
      </c>
      <c r="AL29" s="5">
        <v>2</v>
      </c>
      <c r="AM29" s="5">
        <v>2.3333333333333335</v>
      </c>
      <c r="AN29" s="5"/>
      <c r="AO29" s="5"/>
      <c r="AP29" s="5"/>
      <c r="AQ29" s="5"/>
      <c r="AR29" s="5"/>
      <c r="AS29" s="5" t="e">
        <f t="shared" si="7"/>
        <v>#DIV/0!</v>
      </c>
      <c r="AT29" s="5">
        <v>11.5</v>
      </c>
      <c r="AU29" s="5">
        <v>11.1</v>
      </c>
      <c r="AV29" s="5">
        <v>1.25</v>
      </c>
      <c r="AW29" s="5">
        <v>89</v>
      </c>
      <c r="AX29" s="3">
        <v>26</v>
      </c>
      <c r="AY29" s="3">
        <v>27</v>
      </c>
      <c r="AZ29" s="3"/>
      <c r="BA29" s="5">
        <v>-1.07</v>
      </c>
      <c r="BB29" s="5"/>
      <c r="BC29" s="5">
        <v>14</v>
      </c>
      <c r="BD29" s="5"/>
      <c r="BE29" s="3">
        <v>22</v>
      </c>
      <c r="BF29" s="3">
        <v>27</v>
      </c>
      <c r="BG29" s="5">
        <v>0.96</v>
      </c>
      <c r="BH29" s="5">
        <v>83</v>
      </c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3">
        <v>41</v>
      </c>
      <c r="CA29" s="3">
        <v>33</v>
      </c>
      <c r="CB29" s="3">
        <v>40</v>
      </c>
      <c r="CC29" s="5">
        <v>18.32864</v>
      </c>
      <c r="CD29" s="5">
        <v>14.752319999999999</v>
      </c>
      <c r="CE29" s="5">
        <v>17.881599999999999</v>
      </c>
      <c r="CF29" s="5">
        <v>1.26</v>
      </c>
      <c r="CG29" s="5">
        <v>90</v>
      </c>
      <c r="CH29" s="3">
        <v>34</v>
      </c>
      <c r="CI29" s="3">
        <v>39</v>
      </c>
      <c r="CJ29" s="3">
        <v>31</v>
      </c>
      <c r="CK29" s="5">
        <v>15.19936</v>
      </c>
      <c r="CL29" s="5">
        <v>17.434560000000001</v>
      </c>
      <c r="CM29" s="5">
        <v>13.85824</v>
      </c>
      <c r="CN29" s="5">
        <v>0.49</v>
      </c>
      <c r="CO29" s="5">
        <v>69</v>
      </c>
      <c r="CP29" s="6">
        <v>180</v>
      </c>
      <c r="CQ29" s="6">
        <v>185</v>
      </c>
      <c r="CR29" s="6">
        <v>190</v>
      </c>
      <c r="CS29" s="5">
        <v>1.89</v>
      </c>
      <c r="CT29" s="5">
        <v>97</v>
      </c>
      <c r="CU29" s="3">
        <v>4</v>
      </c>
      <c r="CV29" s="3">
        <v>4</v>
      </c>
      <c r="CW29" s="3">
        <v>4</v>
      </c>
      <c r="CX29" s="3">
        <v>4</v>
      </c>
      <c r="CY29" s="3">
        <v>5</v>
      </c>
      <c r="CZ29" s="3">
        <v>5</v>
      </c>
      <c r="DA29" s="3">
        <v>4</v>
      </c>
      <c r="DB29" s="3">
        <v>4</v>
      </c>
      <c r="DC29" s="3">
        <v>3</v>
      </c>
      <c r="DD29" s="3">
        <v>3</v>
      </c>
      <c r="DE29" s="3">
        <v>4</v>
      </c>
      <c r="DF29" s="3">
        <v>4</v>
      </c>
      <c r="DG29" s="3">
        <v>4</v>
      </c>
      <c r="DH29" s="3">
        <v>4</v>
      </c>
      <c r="DI29" s="3"/>
      <c r="DJ29" s="3"/>
      <c r="DK29" s="3"/>
      <c r="DL29" s="3"/>
      <c r="DM29" s="3"/>
      <c r="DN29" s="3"/>
      <c r="DO29" s="3"/>
      <c r="DP29" s="3"/>
      <c r="DQ29" s="3">
        <v>1</v>
      </c>
      <c r="DR29" s="3">
        <v>1</v>
      </c>
      <c r="DS29" s="3">
        <v>1</v>
      </c>
      <c r="DT29" s="3">
        <v>1</v>
      </c>
      <c r="DU29" s="3">
        <v>1</v>
      </c>
      <c r="DV29" s="5">
        <v>48.5</v>
      </c>
      <c r="DW29" s="5">
        <v>-0.1100000000000001</v>
      </c>
      <c r="DX29" s="5">
        <v>93</v>
      </c>
      <c r="DY29" s="5">
        <v>3.1399999999999997</v>
      </c>
      <c r="DZ29" s="5">
        <v>79.5</v>
      </c>
      <c r="EA29" s="5">
        <v>1.75</v>
      </c>
      <c r="EB29" s="5">
        <v>73.666666666666671</v>
      </c>
      <c r="EC29" s="5">
        <v>4.7799999999999994</v>
      </c>
      <c r="ED29" s="5">
        <v>2</v>
      </c>
      <c r="EE29" s="3">
        <v>6</v>
      </c>
      <c r="EF29" s="3">
        <v>2</v>
      </c>
      <c r="EG29" s="3">
        <v>5</v>
      </c>
      <c r="EH29" s="3">
        <v>1</v>
      </c>
      <c r="EI29" s="3">
        <v>5</v>
      </c>
      <c r="EJ29" s="3">
        <v>5</v>
      </c>
      <c r="EK29" s="3">
        <v>3</v>
      </c>
      <c r="EL29" s="3">
        <v>1</v>
      </c>
      <c r="EM29" s="3">
        <v>4</v>
      </c>
      <c r="EN29" s="3">
        <v>3</v>
      </c>
      <c r="EO29" s="3">
        <v>3</v>
      </c>
      <c r="EP29" s="3">
        <v>3</v>
      </c>
      <c r="EQ29" s="3">
        <v>2</v>
      </c>
      <c r="ER29" s="3">
        <v>2</v>
      </c>
      <c r="ES29" s="3">
        <v>2</v>
      </c>
      <c r="ET29" s="3">
        <v>1</v>
      </c>
      <c r="EU29" s="3">
        <v>2</v>
      </c>
      <c r="EV29" s="3">
        <v>4</v>
      </c>
      <c r="EW29" s="3">
        <v>1</v>
      </c>
      <c r="EX29" s="5">
        <v>3</v>
      </c>
      <c r="EY29" s="1" t="s">
        <v>350</v>
      </c>
      <c r="EZ29" s="3">
        <v>2</v>
      </c>
      <c r="FA29" s="6">
        <v>2</v>
      </c>
      <c r="FB29" s="1" t="s">
        <v>351</v>
      </c>
      <c r="FC29" s="6">
        <v>2</v>
      </c>
      <c r="FD29" s="5">
        <v>2</v>
      </c>
      <c r="FE29" s="1" t="s">
        <v>352</v>
      </c>
      <c r="FF29" s="3">
        <v>2</v>
      </c>
      <c r="FG29" s="5">
        <v>2</v>
      </c>
      <c r="FH29" s="3">
        <v>5</v>
      </c>
      <c r="FI29" s="3">
        <v>5</v>
      </c>
      <c r="FJ29" s="3">
        <v>5</v>
      </c>
      <c r="FK29" s="3">
        <v>1</v>
      </c>
      <c r="FL29" s="3">
        <v>5</v>
      </c>
      <c r="FM29" s="3">
        <v>5</v>
      </c>
      <c r="FN29" s="3">
        <v>1</v>
      </c>
      <c r="FO29" s="3">
        <v>1</v>
      </c>
      <c r="FP29" s="3">
        <v>5</v>
      </c>
      <c r="FQ29" s="3">
        <v>5</v>
      </c>
      <c r="FR29" s="3">
        <v>5</v>
      </c>
      <c r="FS29" s="3">
        <v>1</v>
      </c>
      <c r="FT29" s="3">
        <v>5</v>
      </c>
      <c r="FU29" s="3">
        <v>2.3333333333333335</v>
      </c>
      <c r="FV29" s="3">
        <v>7</v>
      </c>
      <c r="FW29" s="3">
        <v>1</v>
      </c>
      <c r="FX29" s="7" t="e">
        <v>#NULL!</v>
      </c>
      <c r="FY29" s="3">
        <v>4</v>
      </c>
      <c r="FZ29" s="3">
        <v>7</v>
      </c>
      <c r="GA29" s="3">
        <v>7</v>
      </c>
      <c r="GB29" s="3">
        <v>7</v>
      </c>
      <c r="GC29" s="3">
        <v>7</v>
      </c>
      <c r="GD29" s="5">
        <v>6.5</v>
      </c>
      <c r="GE29" s="3">
        <v>5</v>
      </c>
      <c r="GF29" s="3">
        <v>1</v>
      </c>
      <c r="GG29" s="3">
        <v>5</v>
      </c>
      <c r="GH29" s="3">
        <v>1</v>
      </c>
      <c r="GI29" s="3">
        <v>5</v>
      </c>
      <c r="GJ29" s="3">
        <v>1</v>
      </c>
      <c r="GK29" s="3">
        <v>1</v>
      </c>
      <c r="GL29" s="3">
        <v>1</v>
      </c>
      <c r="GM29" s="3">
        <v>5</v>
      </c>
      <c r="GN29" s="3">
        <v>5</v>
      </c>
      <c r="GO29" s="3">
        <v>1</v>
      </c>
      <c r="GP29" s="3">
        <v>5</v>
      </c>
      <c r="GQ29" s="3">
        <v>1</v>
      </c>
      <c r="GR29" s="3">
        <v>5</v>
      </c>
      <c r="GS29" s="3">
        <v>1</v>
      </c>
      <c r="GT29" s="3">
        <v>5</v>
      </c>
      <c r="GU29" s="3">
        <v>5</v>
      </c>
      <c r="GV29" s="3">
        <v>1</v>
      </c>
      <c r="GW29" s="3">
        <v>5</v>
      </c>
      <c r="GX29" s="3">
        <v>1</v>
      </c>
      <c r="GY29" s="5">
        <v>5</v>
      </c>
      <c r="GZ29" s="5">
        <v>1</v>
      </c>
      <c r="HA29" s="3">
        <v>7</v>
      </c>
      <c r="HB29" s="3">
        <v>7</v>
      </c>
      <c r="HC29" s="3">
        <v>7</v>
      </c>
      <c r="HD29" s="3">
        <v>7</v>
      </c>
      <c r="HE29" s="3">
        <v>7</v>
      </c>
      <c r="HF29" s="3">
        <v>7</v>
      </c>
      <c r="HG29" s="3">
        <v>1</v>
      </c>
      <c r="HH29" s="3">
        <v>7</v>
      </c>
      <c r="HI29" s="5">
        <v>6.25</v>
      </c>
      <c r="HJ29" s="3">
        <v>4</v>
      </c>
      <c r="HK29" s="3">
        <v>4</v>
      </c>
      <c r="HL29" s="3">
        <v>4</v>
      </c>
      <c r="HM29" s="3">
        <v>4</v>
      </c>
      <c r="HN29" s="3">
        <v>1</v>
      </c>
      <c r="HO29" s="3">
        <v>1</v>
      </c>
      <c r="HP29" s="5">
        <v>1</v>
      </c>
      <c r="HQ29" s="5">
        <v>4</v>
      </c>
      <c r="HR29" s="5">
        <v>4</v>
      </c>
      <c r="HS29" s="5">
        <v>3.5</v>
      </c>
      <c r="HT29" s="3">
        <v>5</v>
      </c>
      <c r="HU29" s="3">
        <v>6</v>
      </c>
      <c r="HV29" s="3">
        <v>6</v>
      </c>
      <c r="HW29" s="3">
        <v>6</v>
      </c>
      <c r="HX29" s="3">
        <v>5</v>
      </c>
      <c r="HY29" s="3">
        <v>6</v>
      </c>
      <c r="HZ29" s="5">
        <v>5.666666666666667</v>
      </c>
      <c r="IA29" s="3">
        <v>7</v>
      </c>
      <c r="IB29" s="3">
        <v>4</v>
      </c>
      <c r="IC29" s="3">
        <v>1</v>
      </c>
      <c r="ID29" s="3">
        <v>1</v>
      </c>
      <c r="IE29" s="3">
        <v>7</v>
      </c>
      <c r="IF29" s="3">
        <v>1</v>
      </c>
      <c r="IG29" s="3">
        <v>1</v>
      </c>
      <c r="IH29" s="3">
        <v>7</v>
      </c>
      <c r="II29" s="3">
        <v>7</v>
      </c>
      <c r="IJ29" s="3">
        <v>1</v>
      </c>
      <c r="IK29" s="3">
        <v>7</v>
      </c>
      <c r="IL29" s="3">
        <v>1</v>
      </c>
      <c r="IM29" s="5">
        <v>7</v>
      </c>
      <c r="IN29" s="5">
        <v>2.5</v>
      </c>
      <c r="IO29" s="5">
        <v>1.75</v>
      </c>
      <c r="IP29" s="3">
        <v>5</v>
      </c>
      <c r="IQ29" s="3">
        <v>5</v>
      </c>
      <c r="IR29" s="3">
        <v>5</v>
      </c>
      <c r="IS29" s="3">
        <v>4</v>
      </c>
      <c r="IT29" s="3">
        <v>5</v>
      </c>
      <c r="IU29" s="3">
        <v>1</v>
      </c>
      <c r="IV29" s="3">
        <v>5</v>
      </c>
      <c r="IW29" s="3">
        <v>1</v>
      </c>
      <c r="IX29" s="3">
        <v>5</v>
      </c>
      <c r="IY29" s="3">
        <v>1</v>
      </c>
      <c r="IZ29" s="3">
        <v>5</v>
      </c>
      <c r="JA29" s="3">
        <v>1</v>
      </c>
      <c r="JB29" s="3">
        <v>5</v>
      </c>
      <c r="JC29" s="3">
        <v>1</v>
      </c>
      <c r="JD29" s="3">
        <v>5</v>
      </c>
      <c r="JE29" s="3">
        <v>5</v>
      </c>
      <c r="JF29" s="3">
        <v>5</v>
      </c>
      <c r="JG29" s="3">
        <v>1</v>
      </c>
      <c r="JH29" s="3">
        <v>5</v>
      </c>
      <c r="JI29" s="3">
        <v>1</v>
      </c>
      <c r="JJ29" s="3">
        <v>5</v>
      </c>
      <c r="JK29" s="3">
        <v>1</v>
      </c>
      <c r="JL29" s="3">
        <v>5</v>
      </c>
      <c r="JM29" s="3">
        <v>1</v>
      </c>
      <c r="JN29" s="5">
        <v>3</v>
      </c>
      <c r="JO29" s="5">
        <v>4</v>
      </c>
      <c r="JP29" s="5">
        <v>3</v>
      </c>
      <c r="JQ29" s="5">
        <v>4.75</v>
      </c>
      <c r="JR29" s="5">
        <v>3</v>
      </c>
      <c r="JS29" s="5">
        <v>3</v>
      </c>
      <c r="JT29" s="3">
        <v>5</v>
      </c>
      <c r="JU29" s="3">
        <v>1</v>
      </c>
      <c r="JV29" s="3">
        <v>1</v>
      </c>
      <c r="JW29" s="3">
        <v>1</v>
      </c>
      <c r="JX29" s="3">
        <v>5</v>
      </c>
      <c r="JY29" s="3">
        <v>1</v>
      </c>
      <c r="JZ29" s="3">
        <v>5</v>
      </c>
      <c r="KA29" s="3">
        <v>5</v>
      </c>
      <c r="KB29" s="3">
        <v>5</v>
      </c>
      <c r="KC29" s="3">
        <v>1</v>
      </c>
      <c r="KD29" s="3">
        <v>5</v>
      </c>
      <c r="KE29" s="3">
        <v>1</v>
      </c>
      <c r="KF29" s="3">
        <v>1</v>
      </c>
      <c r="KG29" s="3">
        <v>1</v>
      </c>
      <c r="KH29" s="3">
        <v>1</v>
      </c>
      <c r="KI29" s="3">
        <v>1</v>
      </c>
      <c r="KJ29" s="3">
        <v>1</v>
      </c>
      <c r="KK29" s="3">
        <v>1</v>
      </c>
      <c r="KL29" s="3">
        <v>5</v>
      </c>
      <c r="KM29" s="3">
        <v>1</v>
      </c>
      <c r="KN29" s="3">
        <v>1</v>
      </c>
      <c r="KO29" s="3">
        <v>1</v>
      </c>
      <c r="KP29" s="3">
        <v>1</v>
      </c>
      <c r="KQ29" s="3">
        <v>1</v>
      </c>
      <c r="KR29" s="3">
        <v>5</v>
      </c>
      <c r="KS29" s="3">
        <v>1</v>
      </c>
      <c r="KT29" s="3">
        <v>1</v>
      </c>
      <c r="KU29" s="3">
        <v>1</v>
      </c>
      <c r="KV29" s="3">
        <v>1</v>
      </c>
      <c r="KW29" s="3">
        <v>1</v>
      </c>
      <c r="KX29" s="3">
        <v>5</v>
      </c>
      <c r="KY29" s="3">
        <v>1</v>
      </c>
      <c r="KZ29" s="5">
        <v>1.4444444444444444</v>
      </c>
      <c r="LA29" s="5">
        <v>1.4444444444444444</v>
      </c>
      <c r="LB29" s="5">
        <v>5</v>
      </c>
      <c r="LC29" s="5">
        <v>1</v>
      </c>
      <c r="LD29" s="3">
        <v>5</v>
      </c>
      <c r="LE29" s="3">
        <v>5</v>
      </c>
      <c r="LF29" s="5">
        <v>5</v>
      </c>
      <c r="LG29" s="3">
        <v>1</v>
      </c>
      <c r="LH29" s="3">
        <v>5</v>
      </c>
      <c r="LI29" s="3">
        <v>1</v>
      </c>
      <c r="LJ29" s="3">
        <v>5</v>
      </c>
      <c r="LK29" s="3">
        <v>1</v>
      </c>
      <c r="LL29" s="3">
        <v>5</v>
      </c>
      <c r="LM29" s="3">
        <v>1</v>
      </c>
      <c r="LN29" s="3">
        <v>5</v>
      </c>
      <c r="LO29" s="3">
        <v>5</v>
      </c>
      <c r="LP29" s="3">
        <v>5</v>
      </c>
      <c r="LQ29" s="3">
        <v>5</v>
      </c>
      <c r="LR29" s="3">
        <v>5</v>
      </c>
      <c r="LS29" s="3">
        <v>5</v>
      </c>
      <c r="LT29" s="5">
        <v>5</v>
      </c>
      <c r="LU29" s="5">
        <v>3</v>
      </c>
      <c r="LV29" s="3">
        <v>0</v>
      </c>
      <c r="LW29" s="3">
        <v>3</v>
      </c>
      <c r="LX29" s="3">
        <v>0</v>
      </c>
      <c r="LY29" s="3">
        <v>0</v>
      </c>
      <c r="LZ29" s="3">
        <v>3</v>
      </c>
      <c r="MA29" s="3">
        <v>0</v>
      </c>
      <c r="MB29" s="3">
        <v>2</v>
      </c>
      <c r="MC29" s="3">
        <v>0</v>
      </c>
      <c r="MD29" s="3">
        <v>3</v>
      </c>
      <c r="ME29" s="3">
        <v>3</v>
      </c>
      <c r="MF29" s="5">
        <f t="shared" si="49"/>
        <v>14</v>
      </c>
      <c r="MG29" s="5">
        <f t="shared" si="50"/>
        <v>1.4</v>
      </c>
      <c r="MH29" s="3">
        <v>1</v>
      </c>
      <c r="MI29" s="3">
        <v>1</v>
      </c>
      <c r="MJ29" s="3">
        <v>7</v>
      </c>
      <c r="MK29" s="3">
        <v>5</v>
      </c>
      <c r="ML29" s="3">
        <v>5</v>
      </c>
      <c r="MM29" s="3">
        <v>7</v>
      </c>
      <c r="MN29" s="3">
        <v>7</v>
      </c>
      <c r="MO29" s="3">
        <v>7</v>
      </c>
      <c r="MP29" s="3">
        <v>7</v>
      </c>
      <c r="MQ29" s="5">
        <v>5.2222222222222223</v>
      </c>
      <c r="MR29" s="3">
        <v>1</v>
      </c>
      <c r="MS29" s="3">
        <v>1</v>
      </c>
      <c r="MT29" s="3">
        <v>1</v>
      </c>
      <c r="MU29" s="3">
        <v>1</v>
      </c>
      <c r="MV29" s="3">
        <v>1</v>
      </c>
      <c r="MW29" s="3">
        <v>1</v>
      </c>
      <c r="MX29" s="3">
        <v>5</v>
      </c>
      <c r="MY29" s="3">
        <v>5</v>
      </c>
      <c r="MZ29" s="3">
        <v>5</v>
      </c>
      <c r="NA29" s="3">
        <v>5</v>
      </c>
      <c r="NB29" s="3">
        <v>5</v>
      </c>
      <c r="NC29" s="3">
        <v>5</v>
      </c>
      <c r="ND29" s="5">
        <v>1</v>
      </c>
      <c r="NE29" s="5">
        <v>1</v>
      </c>
      <c r="NF29" s="5">
        <v>5</v>
      </c>
      <c r="NG29" s="5">
        <v>5</v>
      </c>
      <c r="NH29" s="3">
        <v>5</v>
      </c>
      <c r="NI29" s="3">
        <v>5</v>
      </c>
      <c r="NJ29" s="3">
        <v>5</v>
      </c>
      <c r="NK29" s="3">
        <v>5</v>
      </c>
      <c r="NL29" s="3">
        <v>5</v>
      </c>
      <c r="NM29" s="3">
        <v>5</v>
      </c>
      <c r="NN29" s="3">
        <v>1</v>
      </c>
      <c r="NO29" s="3">
        <v>1</v>
      </c>
      <c r="NP29" s="3">
        <v>1</v>
      </c>
      <c r="NQ29" s="3">
        <v>1</v>
      </c>
      <c r="NR29" s="3">
        <v>5</v>
      </c>
      <c r="NS29" s="3">
        <v>5</v>
      </c>
      <c r="NT29" s="3">
        <v>1</v>
      </c>
      <c r="NU29" s="3">
        <v>1</v>
      </c>
      <c r="NV29" s="5">
        <v>3.2857142857142856</v>
      </c>
      <c r="NW29" s="5">
        <v>3.2857142857142856</v>
      </c>
      <c r="NX29" s="4">
        <v>43203</v>
      </c>
      <c r="NY29" s="3">
        <v>5</v>
      </c>
      <c r="NZ29" s="3">
        <v>5</v>
      </c>
      <c r="OA29" s="3">
        <v>4</v>
      </c>
      <c r="OB29" s="3">
        <v>4</v>
      </c>
      <c r="OC29" s="3">
        <v>5</v>
      </c>
      <c r="OD29" s="3">
        <v>5</v>
      </c>
      <c r="OE29" s="3">
        <v>4</v>
      </c>
      <c r="OF29" s="3">
        <v>3</v>
      </c>
      <c r="OG29" s="3">
        <v>5</v>
      </c>
      <c r="OH29" s="3">
        <v>5</v>
      </c>
      <c r="OI29" s="3">
        <v>5</v>
      </c>
      <c r="OJ29" s="3">
        <v>1</v>
      </c>
      <c r="OK29" s="5">
        <v>5</v>
      </c>
      <c r="OL29" s="5">
        <v>3.5</v>
      </c>
      <c r="OM29" s="3">
        <v>4</v>
      </c>
      <c r="ON29" s="3">
        <v>4</v>
      </c>
      <c r="OO29" s="3">
        <v>4</v>
      </c>
      <c r="OP29" s="3">
        <v>4</v>
      </c>
      <c r="OQ29" s="3">
        <v>4</v>
      </c>
      <c r="OR29" s="3">
        <v>1</v>
      </c>
      <c r="OS29" s="5">
        <v>3.5</v>
      </c>
      <c r="OT29" s="3">
        <v>5</v>
      </c>
      <c r="OU29" s="3">
        <v>6</v>
      </c>
      <c r="OV29" s="3">
        <v>6</v>
      </c>
      <c r="OW29" s="3">
        <v>6</v>
      </c>
      <c r="OX29" s="3">
        <v>4</v>
      </c>
      <c r="OY29" s="3">
        <v>6</v>
      </c>
      <c r="OZ29" s="5">
        <v>5.5</v>
      </c>
      <c r="VN29">
        <v>15</v>
      </c>
      <c r="VO29">
        <v>6</v>
      </c>
      <c r="VP29">
        <v>67.8</v>
      </c>
      <c r="VQ29">
        <v>11.3</v>
      </c>
      <c r="VR29">
        <v>20</v>
      </c>
      <c r="VS29">
        <v>509</v>
      </c>
      <c r="VT29">
        <v>25.5</v>
      </c>
      <c r="VU29">
        <v>101.8</v>
      </c>
      <c r="VV29">
        <v>19</v>
      </c>
      <c r="VW29">
        <v>8177.5</v>
      </c>
      <c r="VX29">
        <v>430.4</v>
      </c>
      <c r="VY29">
        <v>2382.3000000000002</v>
      </c>
      <c r="VZ29">
        <v>0.3</v>
      </c>
      <c r="WA29">
        <v>1635.5</v>
      </c>
      <c r="WB29" s="36">
        <v>1502.25</v>
      </c>
      <c r="WC29" s="36">
        <v>1257.5</v>
      </c>
      <c r="WD29" s="36">
        <v>149.75</v>
      </c>
      <c r="WE29" s="36">
        <v>93.25</v>
      </c>
      <c r="WF29" s="36">
        <v>50.03</v>
      </c>
      <c r="WG29" s="36">
        <v>41.88</v>
      </c>
      <c r="WH29" s="36">
        <v>4.99</v>
      </c>
      <c r="WI29" s="36">
        <v>3.11</v>
      </c>
      <c r="WJ29" s="36">
        <v>243</v>
      </c>
      <c r="WK29" s="36">
        <v>8.09</v>
      </c>
      <c r="WL29" s="36">
        <v>60.75</v>
      </c>
      <c r="WM29" s="37">
        <v>1999</v>
      </c>
      <c r="WN29" s="37">
        <v>1576.5</v>
      </c>
      <c r="WO29" s="37">
        <v>192.25</v>
      </c>
      <c r="WP29" s="37">
        <v>111</v>
      </c>
      <c r="WQ29" s="37">
        <v>51.54</v>
      </c>
      <c r="WR29" s="37">
        <v>40.64</v>
      </c>
      <c r="WS29" s="37">
        <v>4.96</v>
      </c>
      <c r="WT29" s="37">
        <v>2.86</v>
      </c>
      <c r="WU29" s="37">
        <v>303.25</v>
      </c>
      <c r="WV29" s="37">
        <v>7.82</v>
      </c>
      <c r="WW29" s="37">
        <v>60.65</v>
      </c>
      <c r="WX29" s="38">
        <v>1272.25</v>
      </c>
      <c r="WY29" s="38">
        <v>1050.75</v>
      </c>
      <c r="WZ29" s="38">
        <v>117.5</v>
      </c>
      <c r="XA29" s="38">
        <v>73.5</v>
      </c>
      <c r="XB29" s="38">
        <v>50.61</v>
      </c>
      <c r="XC29" s="38">
        <v>41.8</v>
      </c>
      <c r="XD29" s="38">
        <v>4.67</v>
      </c>
      <c r="XE29" s="38">
        <v>2.92</v>
      </c>
      <c r="XF29" s="38">
        <v>191</v>
      </c>
      <c r="XG29" s="38">
        <v>7.6</v>
      </c>
      <c r="XH29" s="38">
        <v>63.667000000000002</v>
      </c>
      <c r="XI29" s="39">
        <v>1769</v>
      </c>
      <c r="XJ29" s="39">
        <v>1369.75</v>
      </c>
      <c r="XK29" s="39">
        <v>160</v>
      </c>
      <c r="XL29" s="39">
        <v>91.25</v>
      </c>
      <c r="XM29" s="39">
        <v>52.18</v>
      </c>
      <c r="XN29" s="39">
        <v>40.409999999999997</v>
      </c>
      <c r="XO29" s="39">
        <v>4.72</v>
      </c>
      <c r="XP29" s="39">
        <v>2.69</v>
      </c>
      <c r="XQ29" s="39">
        <v>251.25</v>
      </c>
      <c r="XR29" s="39">
        <v>7.41</v>
      </c>
      <c r="XS29" s="39">
        <v>62.813000000000002</v>
      </c>
      <c r="XT29" t="s">
        <v>1121</v>
      </c>
      <c r="XU29">
        <v>5</v>
      </c>
      <c r="XV29">
        <v>7</v>
      </c>
      <c r="XW29" s="37">
        <v>4</v>
      </c>
      <c r="XX29" s="37">
        <v>1</v>
      </c>
      <c r="XY29" s="37">
        <v>1</v>
      </c>
      <c r="XZ29" s="39">
        <v>3</v>
      </c>
      <c r="YA29" s="39">
        <v>1</v>
      </c>
      <c r="YB29" s="39">
        <v>1</v>
      </c>
    </row>
    <row r="30" spans="1:652" x14ac:dyDescent="0.2">
      <c r="A30" s="11">
        <v>33</v>
      </c>
      <c r="B30" s="19" t="s">
        <v>811</v>
      </c>
      <c r="C30" s="3">
        <v>1</v>
      </c>
      <c r="D30" s="3" t="str">
        <f t="shared" si="0"/>
        <v>1</v>
      </c>
      <c r="E30" s="4">
        <v>39239</v>
      </c>
      <c r="F30" s="4">
        <v>43200</v>
      </c>
      <c r="G30" s="5">
        <v>10.844626967830253</v>
      </c>
      <c r="H30" s="21">
        <v>2</v>
      </c>
      <c r="I30" s="3">
        <v>5</v>
      </c>
      <c r="J30" s="3">
        <v>7</v>
      </c>
      <c r="K30" s="3">
        <v>1</v>
      </c>
      <c r="L30" s="3">
        <v>2</v>
      </c>
      <c r="M30" s="3">
        <v>250</v>
      </c>
      <c r="N30" s="6">
        <v>110.5</v>
      </c>
      <c r="O30" s="6">
        <v>149.5</v>
      </c>
      <c r="P30" s="5">
        <v>3.6253280839895012</v>
      </c>
      <c r="Q30" s="5">
        <v>86.876999999999995</v>
      </c>
      <c r="R30" s="5">
        <v>39.4</v>
      </c>
      <c r="S30" s="5">
        <v>17.7</v>
      </c>
      <c r="T30" s="5">
        <v>3</v>
      </c>
      <c r="U30" s="5">
        <v>16</v>
      </c>
      <c r="V30" s="5">
        <v>3</v>
      </c>
      <c r="W30" s="5">
        <v>23.6</v>
      </c>
      <c r="X30" s="5">
        <v>20.8</v>
      </c>
      <c r="Y30" s="5">
        <v>22.9</v>
      </c>
      <c r="Z30" s="5">
        <v>21</v>
      </c>
      <c r="AA30" s="5">
        <v>19.7</v>
      </c>
      <c r="AB30" s="5">
        <v>21.5</v>
      </c>
      <c r="AC30" s="5">
        <f t="shared" si="1"/>
        <v>23.6</v>
      </c>
      <c r="AD30" s="5">
        <f t="shared" si="2"/>
        <v>21.5</v>
      </c>
      <c r="AE30" s="5">
        <f t="shared" si="3"/>
        <v>45.1</v>
      </c>
      <c r="AF30" s="5">
        <f t="shared" si="4"/>
        <v>22.55</v>
      </c>
      <c r="AG30" s="5">
        <f t="shared" si="5"/>
        <v>49.722750000000005</v>
      </c>
      <c r="AH30" s="5">
        <f t="shared" si="6"/>
        <v>99.44550000000001</v>
      </c>
      <c r="AI30" s="5">
        <v>3</v>
      </c>
      <c r="AJ30" s="3">
        <v>8</v>
      </c>
      <c r="AK30" s="5">
        <v>36.299999999999997</v>
      </c>
      <c r="AL30" s="5">
        <v>1</v>
      </c>
      <c r="AM30" s="5">
        <v>2.3333333333333335</v>
      </c>
      <c r="AN30" s="5"/>
      <c r="AO30" s="5"/>
      <c r="AP30" s="5"/>
      <c r="AQ30" s="5"/>
      <c r="AR30" s="5"/>
      <c r="AS30" s="5" t="e">
        <f t="shared" si="7"/>
        <v>#DIV/0!</v>
      </c>
      <c r="AT30" s="5">
        <v>13.3</v>
      </c>
      <c r="AU30" s="5">
        <v>12.92</v>
      </c>
      <c r="AV30" s="5">
        <v>0.23</v>
      </c>
      <c r="AW30" s="5">
        <v>59</v>
      </c>
      <c r="AX30" s="3">
        <v>33</v>
      </c>
      <c r="AY30" s="3">
        <v>40</v>
      </c>
      <c r="AZ30" s="3"/>
      <c r="BA30" s="5">
        <v>1</v>
      </c>
      <c r="BB30" s="5"/>
      <c r="BC30" s="5">
        <v>84</v>
      </c>
      <c r="BD30" s="5"/>
      <c r="BE30" s="3">
        <v>23</v>
      </c>
      <c r="BF30" s="3">
        <v>22</v>
      </c>
      <c r="BG30" s="5">
        <v>0.45</v>
      </c>
      <c r="BH30" s="5">
        <v>67</v>
      </c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3">
        <v>31</v>
      </c>
      <c r="CA30" s="3">
        <v>29</v>
      </c>
      <c r="CB30" s="3">
        <v>30</v>
      </c>
      <c r="CC30" s="5">
        <v>13.85824</v>
      </c>
      <c r="CD30" s="5">
        <v>12.96416</v>
      </c>
      <c r="CE30" s="5">
        <v>13.411199999999999</v>
      </c>
      <c r="CF30" s="5">
        <v>1.45</v>
      </c>
      <c r="CG30" s="5">
        <v>93</v>
      </c>
      <c r="CH30" s="3">
        <v>39</v>
      </c>
      <c r="CI30" s="3">
        <v>30</v>
      </c>
      <c r="CJ30" s="3">
        <v>33</v>
      </c>
      <c r="CK30" s="5">
        <v>17.434560000000001</v>
      </c>
      <c r="CL30" s="5">
        <v>13.411199999999999</v>
      </c>
      <c r="CM30" s="5">
        <v>14.752319999999999</v>
      </c>
      <c r="CN30" s="5">
        <v>2.16</v>
      </c>
      <c r="CO30" s="5">
        <v>98</v>
      </c>
      <c r="CP30" s="6">
        <v>148</v>
      </c>
      <c r="CQ30" s="6">
        <v>148</v>
      </c>
      <c r="CR30" s="6">
        <v>150</v>
      </c>
      <c r="CS30" s="5">
        <v>1.01</v>
      </c>
      <c r="CT30" s="5">
        <v>84</v>
      </c>
      <c r="CU30" s="3">
        <v>4</v>
      </c>
      <c r="CV30" s="3">
        <v>3</v>
      </c>
      <c r="CW30" s="3">
        <v>4</v>
      </c>
      <c r="CX30" s="3">
        <v>4</v>
      </c>
      <c r="CY30" s="3">
        <v>5</v>
      </c>
      <c r="CZ30" s="3">
        <v>5</v>
      </c>
      <c r="DA30" s="3">
        <v>4</v>
      </c>
      <c r="DB30" s="3">
        <v>4</v>
      </c>
      <c r="DC30" s="3">
        <v>2</v>
      </c>
      <c r="DD30" s="3">
        <v>3</v>
      </c>
      <c r="DE30" s="3">
        <v>4</v>
      </c>
      <c r="DF30" s="3">
        <v>4</v>
      </c>
      <c r="DG30" s="3">
        <v>4</v>
      </c>
      <c r="DH30" s="3">
        <v>4</v>
      </c>
      <c r="DI30" s="3"/>
      <c r="DJ30" s="3"/>
      <c r="DK30" s="3"/>
      <c r="DL30" s="3"/>
      <c r="DM30" s="3"/>
      <c r="DN30" s="3"/>
      <c r="DO30" s="3"/>
      <c r="DP30" s="3"/>
      <c r="DQ30" s="3">
        <v>1</v>
      </c>
      <c r="DR30" s="3">
        <v>1</v>
      </c>
      <c r="DS30" s="3">
        <v>1</v>
      </c>
      <c r="DT30" s="3">
        <v>1</v>
      </c>
      <c r="DU30" s="3">
        <v>1</v>
      </c>
      <c r="DV30" s="5">
        <v>75.5</v>
      </c>
      <c r="DW30" s="5">
        <v>1.45</v>
      </c>
      <c r="DX30" s="5">
        <v>71.5</v>
      </c>
      <c r="DY30" s="5">
        <v>1.24</v>
      </c>
      <c r="DZ30" s="5">
        <v>95.5</v>
      </c>
      <c r="EA30" s="5">
        <v>3.6100000000000003</v>
      </c>
      <c r="EB30" s="5">
        <v>80.833333333333329</v>
      </c>
      <c r="EC30" s="5">
        <v>6.3000000000000007</v>
      </c>
      <c r="ED30" s="5">
        <v>3</v>
      </c>
      <c r="EE30" s="3">
        <v>6</v>
      </c>
      <c r="EF30" s="3">
        <v>2</v>
      </c>
      <c r="EG30" s="3">
        <v>1</v>
      </c>
      <c r="EH30" s="3">
        <v>1</v>
      </c>
      <c r="EI30" s="3">
        <v>6</v>
      </c>
      <c r="EJ30" s="3">
        <v>4</v>
      </c>
      <c r="EK30" s="3">
        <v>3</v>
      </c>
      <c r="EL30" s="3">
        <v>1</v>
      </c>
      <c r="EM30" s="3">
        <v>2</v>
      </c>
      <c r="EN30" s="3">
        <v>4</v>
      </c>
      <c r="EO30" s="3">
        <v>2</v>
      </c>
      <c r="EP30" s="3">
        <v>3</v>
      </c>
      <c r="EQ30" s="3">
        <v>2</v>
      </c>
      <c r="ER30" s="3">
        <v>3</v>
      </c>
      <c r="ES30" s="3">
        <v>3</v>
      </c>
      <c r="ET30" s="3">
        <v>1</v>
      </c>
      <c r="EU30" s="3">
        <v>5</v>
      </c>
      <c r="EV30" s="3">
        <v>5</v>
      </c>
      <c r="EW30" s="3">
        <v>1</v>
      </c>
      <c r="EX30" s="5">
        <v>3</v>
      </c>
      <c r="EY30" s="1" t="s">
        <v>352</v>
      </c>
      <c r="EZ30" s="3">
        <v>0</v>
      </c>
      <c r="FA30" s="6">
        <v>1</v>
      </c>
      <c r="FB30" s="1" t="s">
        <v>376</v>
      </c>
      <c r="FC30" s="6">
        <v>0</v>
      </c>
      <c r="FD30" s="5">
        <v>2</v>
      </c>
      <c r="FE30" s="1" t="s">
        <v>355</v>
      </c>
      <c r="FF30" s="3">
        <v>0</v>
      </c>
      <c r="FG30" s="5">
        <v>1</v>
      </c>
      <c r="FH30" s="3">
        <v>5</v>
      </c>
      <c r="FI30" s="3">
        <v>5</v>
      </c>
      <c r="FJ30" s="3">
        <v>3</v>
      </c>
      <c r="FK30" s="3">
        <v>999</v>
      </c>
      <c r="FL30" s="3">
        <v>5</v>
      </c>
      <c r="FM30" s="3">
        <v>5</v>
      </c>
      <c r="FN30" s="3">
        <v>1</v>
      </c>
      <c r="FO30" s="3">
        <v>3</v>
      </c>
      <c r="FP30" s="3">
        <v>5</v>
      </c>
      <c r="FQ30" s="3">
        <v>3</v>
      </c>
      <c r="FR30" s="3">
        <v>4</v>
      </c>
      <c r="FS30" s="3">
        <v>1</v>
      </c>
      <c r="FT30" s="3">
        <v>4.666666666666667</v>
      </c>
      <c r="FU30" s="3">
        <v>2.4</v>
      </c>
      <c r="FV30" s="3">
        <v>5</v>
      </c>
      <c r="FW30" s="3">
        <v>1</v>
      </c>
      <c r="FX30" s="7" t="e">
        <v>#NULL!</v>
      </c>
      <c r="FY30" s="3">
        <v>7</v>
      </c>
      <c r="FZ30" s="3">
        <v>7</v>
      </c>
      <c r="GA30" s="3">
        <v>7</v>
      </c>
      <c r="GB30" s="3">
        <v>7</v>
      </c>
      <c r="GC30" s="3">
        <v>7</v>
      </c>
      <c r="GD30" s="5">
        <v>6.666666666666667</v>
      </c>
      <c r="GE30" s="3">
        <v>5</v>
      </c>
      <c r="GF30" s="3">
        <v>1</v>
      </c>
      <c r="GG30" s="3">
        <v>5</v>
      </c>
      <c r="GH30" s="3">
        <v>1</v>
      </c>
      <c r="GI30" s="3">
        <v>5</v>
      </c>
      <c r="GJ30" s="3">
        <v>1</v>
      </c>
      <c r="GK30" s="3">
        <v>1</v>
      </c>
      <c r="GL30" s="3">
        <v>1</v>
      </c>
      <c r="GM30" s="3">
        <v>5</v>
      </c>
      <c r="GN30" s="3">
        <v>5</v>
      </c>
      <c r="GO30" s="3">
        <v>5</v>
      </c>
      <c r="GP30" s="3">
        <v>4</v>
      </c>
      <c r="GQ30" s="3">
        <v>1</v>
      </c>
      <c r="GR30" s="3">
        <v>5</v>
      </c>
      <c r="GS30" s="3">
        <v>1</v>
      </c>
      <c r="GT30" s="3">
        <v>4</v>
      </c>
      <c r="GU30" s="3">
        <v>5</v>
      </c>
      <c r="GV30" s="3">
        <v>1</v>
      </c>
      <c r="GW30" s="3">
        <v>5</v>
      </c>
      <c r="GX30" s="3">
        <v>1</v>
      </c>
      <c r="GY30" s="5">
        <v>4.8</v>
      </c>
      <c r="GZ30" s="5">
        <v>1.4</v>
      </c>
      <c r="HA30" s="3">
        <v>7</v>
      </c>
      <c r="HB30" s="3">
        <v>7</v>
      </c>
      <c r="HC30" s="3">
        <v>7</v>
      </c>
      <c r="HD30" s="3">
        <v>6</v>
      </c>
      <c r="HE30" s="3">
        <v>7</v>
      </c>
      <c r="HF30" s="3">
        <v>7</v>
      </c>
      <c r="HG30" s="3">
        <v>6</v>
      </c>
      <c r="HH30" s="3">
        <v>7</v>
      </c>
      <c r="HI30" s="5">
        <v>6.75</v>
      </c>
      <c r="HJ30" s="3">
        <v>3</v>
      </c>
      <c r="HK30" s="3">
        <v>4</v>
      </c>
      <c r="HL30" s="3">
        <v>4</v>
      </c>
      <c r="HM30" s="3">
        <v>1</v>
      </c>
      <c r="HN30" s="3">
        <v>1</v>
      </c>
      <c r="HO30" s="3">
        <v>1</v>
      </c>
      <c r="HP30" s="5">
        <v>1</v>
      </c>
      <c r="HQ30" s="5">
        <v>4</v>
      </c>
      <c r="HR30" s="5">
        <v>4</v>
      </c>
      <c r="HS30" s="5">
        <v>2.8333333333333335</v>
      </c>
      <c r="HT30" s="3">
        <v>5</v>
      </c>
      <c r="HU30" s="3">
        <v>6</v>
      </c>
      <c r="HV30" s="3">
        <v>6</v>
      </c>
      <c r="HW30" s="3">
        <v>6</v>
      </c>
      <c r="HX30" s="3">
        <v>6</v>
      </c>
      <c r="HY30" s="3">
        <v>5</v>
      </c>
      <c r="HZ30" s="5">
        <v>5.666666666666667</v>
      </c>
      <c r="IA30" s="3">
        <v>7</v>
      </c>
      <c r="IB30" s="3">
        <v>7</v>
      </c>
      <c r="IC30" s="3">
        <v>6</v>
      </c>
      <c r="ID30" s="3">
        <v>7</v>
      </c>
      <c r="IE30" s="3">
        <v>5</v>
      </c>
      <c r="IF30" s="3">
        <v>6</v>
      </c>
      <c r="IG30" s="3">
        <v>6</v>
      </c>
      <c r="IH30" s="3">
        <v>7</v>
      </c>
      <c r="II30" s="3">
        <v>7</v>
      </c>
      <c r="IJ30" s="3">
        <v>4</v>
      </c>
      <c r="IK30" s="3">
        <v>5</v>
      </c>
      <c r="IL30" s="3">
        <v>7</v>
      </c>
      <c r="IM30" s="5">
        <v>6.5</v>
      </c>
      <c r="IN30" s="5">
        <v>6</v>
      </c>
      <c r="IO30" s="5">
        <v>6</v>
      </c>
      <c r="IP30" s="3">
        <v>5</v>
      </c>
      <c r="IQ30" s="3">
        <v>4</v>
      </c>
      <c r="IR30" s="3">
        <v>4</v>
      </c>
      <c r="IS30" s="3">
        <v>5</v>
      </c>
      <c r="IT30" s="3">
        <v>5</v>
      </c>
      <c r="IU30" s="3">
        <v>3</v>
      </c>
      <c r="IV30" s="3">
        <v>5</v>
      </c>
      <c r="IW30" s="3">
        <v>5</v>
      </c>
      <c r="IX30" s="3">
        <v>5</v>
      </c>
      <c r="IY30" s="3">
        <v>2</v>
      </c>
      <c r="IZ30" s="3">
        <v>5</v>
      </c>
      <c r="JA30" s="3">
        <v>3</v>
      </c>
      <c r="JB30" s="3">
        <v>5</v>
      </c>
      <c r="JC30" s="3">
        <v>4</v>
      </c>
      <c r="JD30" s="3">
        <v>5</v>
      </c>
      <c r="JE30" s="3">
        <v>4</v>
      </c>
      <c r="JF30" s="3">
        <v>5</v>
      </c>
      <c r="JG30" s="3">
        <v>1</v>
      </c>
      <c r="JH30" s="3">
        <v>5</v>
      </c>
      <c r="JI30" s="3">
        <v>4</v>
      </c>
      <c r="JJ30" s="3">
        <v>5</v>
      </c>
      <c r="JK30" s="3">
        <v>5</v>
      </c>
      <c r="JL30" s="3">
        <v>5</v>
      </c>
      <c r="JM30" s="3">
        <v>4</v>
      </c>
      <c r="JN30" s="5">
        <v>4.5</v>
      </c>
      <c r="JO30" s="5">
        <v>3.75</v>
      </c>
      <c r="JP30" s="5">
        <v>4.25</v>
      </c>
      <c r="JQ30" s="5">
        <v>5</v>
      </c>
      <c r="JR30" s="5">
        <v>3.75</v>
      </c>
      <c r="JS30" s="5">
        <v>4.5</v>
      </c>
      <c r="JT30" s="3">
        <v>3</v>
      </c>
      <c r="JU30" s="3">
        <v>3</v>
      </c>
      <c r="JV30" s="3">
        <v>4</v>
      </c>
      <c r="JW30" s="3">
        <v>4</v>
      </c>
      <c r="JX30" s="3">
        <v>1</v>
      </c>
      <c r="JY30" s="3">
        <v>1</v>
      </c>
      <c r="JZ30" s="3">
        <v>1</v>
      </c>
      <c r="KA30" s="3">
        <v>1</v>
      </c>
      <c r="KB30" s="3">
        <v>5</v>
      </c>
      <c r="KC30" s="3">
        <v>5</v>
      </c>
      <c r="KD30" s="3">
        <v>4</v>
      </c>
      <c r="KE30" s="3">
        <v>4</v>
      </c>
      <c r="KF30" s="3">
        <v>1</v>
      </c>
      <c r="KG30" s="3">
        <v>1</v>
      </c>
      <c r="KH30" s="3">
        <v>1</v>
      </c>
      <c r="KI30" s="3">
        <v>1</v>
      </c>
      <c r="KJ30" s="3">
        <v>1</v>
      </c>
      <c r="KK30" s="3">
        <v>1</v>
      </c>
      <c r="KL30" s="3">
        <v>1</v>
      </c>
      <c r="KM30" s="3">
        <v>1</v>
      </c>
      <c r="KN30" s="3">
        <v>1</v>
      </c>
      <c r="KO30" s="3">
        <v>1</v>
      </c>
      <c r="KP30" s="3">
        <v>1</v>
      </c>
      <c r="KQ30" s="3">
        <v>1</v>
      </c>
      <c r="KR30" s="3">
        <v>3</v>
      </c>
      <c r="KS30" s="3">
        <v>3</v>
      </c>
      <c r="KT30" s="3">
        <v>3</v>
      </c>
      <c r="KU30" s="3">
        <v>3</v>
      </c>
      <c r="KV30" s="3">
        <v>1</v>
      </c>
      <c r="KW30" s="3">
        <v>1</v>
      </c>
      <c r="KX30" s="3">
        <v>3</v>
      </c>
      <c r="KY30" s="3">
        <v>3</v>
      </c>
      <c r="KZ30" s="5">
        <v>1.5555555555555556</v>
      </c>
      <c r="LA30" s="5">
        <v>1.5555555555555556</v>
      </c>
      <c r="LB30" s="5">
        <v>2.8571428571428572</v>
      </c>
      <c r="LC30" s="5">
        <v>2.8571428571428572</v>
      </c>
      <c r="LD30" s="3">
        <v>4</v>
      </c>
      <c r="LE30" s="3">
        <v>4</v>
      </c>
      <c r="LF30" s="5">
        <v>5</v>
      </c>
      <c r="LG30" s="3">
        <v>5</v>
      </c>
      <c r="LH30" s="3">
        <v>3</v>
      </c>
      <c r="LI30" s="3">
        <v>3</v>
      </c>
      <c r="LJ30" s="3">
        <v>5</v>
      </c>
      <c r="LK30" s="3">
        <v>5</v>
      </c>
      <c r="LL30" s="3">
        <v>5</v>
      </c>
      <c r="LM30" s="3">
        <v>5</v>
      </c>
      <c r="LN30" s="3">
        <v>4</v>
      </c>
      <c r="LO30" s="3">
        <v>4</v>
      </c>
      <c r="LP30" s="3">
        <v>4</v>
      </c>
      <c r="LQ30" s="3">
        <v>4</v>
      </c>
      <c r="LR30" s="3">
        <v>1</v>
      </c>
      <c r="LS30" s="3">
        <v>1</v>
      </c>
      <c r="LT30" s="5">
        <v>3.875</v>
      </c>
      <c r="LU30" s="5">
        <v>3.875</v>
      </c>
      <c r="LV30" s="3">
        <v>3</v>
      </c>
      <c r="LW30" s="3">
        <v>2</v>
      </c>
      <c r="LX30" s="3">
        <v>3</v>
      </c>
      <c r="LY30" s="3">
        <v>0</v>
      </c>
      <c r="LZ30" s="3">
        <v>3</v>
      </c>
      <c r="MA30" s="3">
        <v>0</v>
      </c>
      <c r="MB30" s="3">
        <v>0</v>
      </c>
      <c r="MC30" s="3">
        <v>0</v>
      </c>
      <c r="MD30" s="3">
        <v>3</v>
      </c>
      <c r="ME30" s="3">
        <v>1</v>
      </c>
      <c r="MF30" s="5">
        <f t="shared" si="49"/>
        <v>15</v>
      </c>
      <c r="MG30" s="5">
        <f t="shared" si="50"/>
        <v>1.5</v>
      </c>
      <c r="MH30" s="3">
        <v>1</v>
      </c>
      <c r="MI30" s="3">
        <v>1</v>
      </c>
      <c r="MJ30" s="3">
        <v>6</v>
      </c>
      <c r="MK30" s="3">
        <v>1</v>
      </c>
      <c r="ML30" s="3">
        <v>1</v>
      </c>
      <c r="MM30" s="3">
        <v>1</v>
      </c>
      <c r="MN30" s="3">
        <v>7</v>
      </c>
      <c r="MO30" s="3">
        <v>7</v>
      </c>
      <c r="MP30" s="3">
        <v>7</v>
      </c>
      <c r="MQ30" s="5">
        <v>3.5555555555555554</v>
      </c>
      <c r="MR30" s="3">
        <v>1</v>
      </c>
      <c r="MS30" s="3">
        <v>1</v>
      </c>
      <c r="MT30" s="3">
        <v>1</v>
      </c>
      <c r="MU30" s="3">
        <v>1</v>
      </c>
      <c r="MV30" s="3">
        <v>1</v>
      </c>
      <c r="MW30" s="3">
        <v>1</v>
      </c>
      <c r="MX30" s="3">
        <v>1</v>
      </c>
      <c r="MY30" s="3">
        <v>1</v>
      </c>
      <c r="MZ30" s="3">
        <v>4</v>
      </c>
      <c r="NA30" s="3">
        <v>4</v>
      </c>
      <c r="NB30" s="3">
        <v>1</v>
      </c>
      <c r="NC30" s="3">
        <v>1</v>
      </c>
      <c r="ND30" s="5">
        <v>1</v>
      </c>
      <c r="NE30" s="5">
        <v>1</v>
      </c>
      <c r="NF30" s="5">
        <v>2</v>
      </c>
      <c r="NG30" s="5">
        <v>2</v>
      </c>
      <c r="NH30" s="3">
        <v>5</v>
      </c>
      <c r="NI30" s="3">
        <v>5</v>
      </c>
      <c r="NJ30" s="3">
        <v>5</v>
      </c>
      <c r="NK30" s="3">
        <v>5</v>
      </c>
      <c r="NL30" s="3">
        <v>5</v>
      </c>
      <c r="NM30" s="3">
        <v>5</v>
      </c>
      <c r="NN30" s="3">
        <v>3</v>
      </c>
      <c r="NO30" s="3">
        <v>3</v>
      </c>
      <c r="NP30" s="3">
        <v>1</v>
      </c>
      <c r="NQ30" s="3">
        <v>1</v>
      </c>
      <c r="NR30" s="3">
        <v>1</v>
      </c>
      <c r="NS30" s="3">
        <v>1</v>
      </c>
      <c r="NT30" s="3">
        <v>1</v>
      </c>
      <c r="NU30" s="3">
        <v>1</v>
      </c>
      <c r="NV30" s="5">
        <v>3</v>
      </c>
      <c r="NW30" s="5">
        <v>3</v>
      </c>
      <c r="NX30" s="4">
        <v>43203</v>
      </c>
      <c r="NY30" s="3">
        <v>5</v>
      </c>
      <c r="NZ30" s="3">
        <v>5</v>
      </c>
      <c r="OA30" s="3">
        <v>1</v>
      </c>
      <c r="OB30" s="3">
        <v>1</v>
      </c>
      <c r="OC30" s="3">
        <v>5</v>
      </c>
      <c r="OD30" s="3">
        <v>5</v>
      </c>
      <c r="OE30" s="3">
        <v>1</v>
      </c>
      <c r="OF30" s="3">
        <v>1</v>
      </c>
      <c r="OG30" s="3">
        <v>5</v>
      </c>
      <c r="OH30" s="3">
        <v>3</v>
      </c>
      <c r="OI30" s="3">
        <v>3</v>
      </c>
      <c r="OJ30" s="3">
        <v>1</v>
      </c>
      <c r="OK30" s="5">
        <v>4.666666666666667</v>
      </c>
      <c r="OL30" s="5">
        <v>1.3333333333333333</v>
      </c>
      <c r="OM30" s="3">
        <v>4</v>
      </c>
      <c r="ON30" s="3">
        <v>2</v>
      </c>
      <c r="OO30" s="3">
        <v>4</v>
      </c>
      <c r="OP30" s="3">
        <v>1</v>
      </c>
      <c r="OQ30" s="3">
        <v>1</v>
      </c>
      <c r="OR30" s="3">
        <v>2</v>
      </c>
      <c r="OS30" s="5">
        <v>2.3333333333333335</v>
      </c>
      <c r="OT30" s="3">
        <v>5</v>
      </c>
      <c r="OU30" s="3">
        <v>4</v>
      </c>
      <c r="OV30" s="3">
        <v>6</v>
      </c>
      <c r="OW30" s="3">
        <v>6</v>
      </c>
      <c r="OX30" s="3">
        <v>999</v>
      </c>
      <c r="OY30" s="3">
        <v>5</v>
      </c>
      <c r="OZ30" s="5">
        <v>5.2</v>
      </c>
      <c r="VN30">
        <v>15</v>
      </c>
      <c r="VO30">
        <v>1</v>
      </c>
      <c r="VP30">
        <v>10</v>
      </c>
      <c r="VQ30">
        <v>10</v>
      </c>
      <c r="VR30">
        <v>39</v>
      </c>
      <c r="VS30">
        <v>593</v>
      </c>
      <c r="VT30">
        <v>15.2</v>
      </c>
      <c r="VU30">
        <v>118.6</v>
      </c>
      <c r="VV30">
        <v>38</v>
      </c>
      <c r="VW30">
        <v>8158.5</v>
      </c>
      <c r="VX30">
        <v>214.7</v>
      </c>
      <c r="VY30">
        <v>2461.3000000000002</v>
      </c>
      <c r="VZ30">
        <v>0.5</v>
      </c>
      <c r="WA30">
        <v>1631.7</v>
      </c>
      <c r="WB30" s="36">
        <v>2149.5</v>
      </c>
      <c r="WC30" s="36">
        <v>897</v>
      </c>
      <c r="WD30" s="36">
        <v>83.75</v>
      </c>
      <c r="WE30" s="36">
        <v>19.5</v>
      </c>
      <c r="WF30" s="36">
        <v>68.239999999999995</v>
      </c>
      <c r="WG30" s="36">
        <v>28.48</v>
      </c>
      <c r="WH30" s="36">
        <v>2.66</v>
      </c>
      <c r="WI30" s="36">
        <v>0.62</v>
      </c>
      <c r="WJ30" s="36">
        <v>103.25</v>
      </c>
      <c r="WK30" s="36">
        <v>3.28</v>
      </c>
      <c r="WL30" s="36">
        <v>25.812999999999999</v>
      </c>
      <c r="WM30" s="37">
        <v>2460.25</v>
      </c>
      <c r="WN30" s="37">
        <v>1059.75</v>
      </c>
      <c r="WO30" s="37">
        <v>104</v>
      </c>
      <c r="WP30" s="37">
        <v>23.75</v>
      </c>
      <c r="WQ30" s="37">
        <v>67.45</v>
      </c>
      <c r="WR30" s="37">
        <v>29.05</v>
      </c>
      <c r="WS30" s="37">
        <v>2.85</v>
      </c>
      <c r="WT30" s="37">
        <v>0.65</v>
      </c>
      <c r="WU30" s="37">
        <v>127.75</v>
      </c>
      <c r="WV30" s="37">
        <v>3.5</v>
      </c>
      <c r="WW30" s="37">
        <v>25.55</v>
      </c>
      <c r="WX30" s="38">
        <v>1744.5</v>
      </c>
      <c r="WY30" s="38">
        <v>802</v>
      </c>
      <c r="WZ30" s="38">
        <v>74</v>
      </c>
      <c r="XA30" s="38">
        <v>17.5</v>
      </c>
      <c r="XB30" s="38">
        <v>66.13</v>
      </c>
      <c r="XC30" s="38">
        <v>30.4</v>
      </c>
      <c r="XD30" s="38">
        <v>2.81</v>
      </c>
      <c r="XE30" s="38">
        <v>0.66</v>
      </c>
      <c r="XF30" s="38">
        <v>91.5</v>
      </c>
      <c r="XG30" s="38">
        <v>3.47</v>
      </c>
      <c r="XH30" s="38">
        <v>30.5</v>
      </c>
      <c r="XI30" s="39">
        <v>1744.5</v>
      </c>
      <c r="XJ30" s="39">
        <v>802</v>
      </c>
      <c r="XK30" s="39">
        <v>74</v>
      </c>
      <c r="XL30" s="39">
        <v>17.5</v>
      </c>
      <c r="XM30" s="39">
        <v>66.13</v>
      </c>
      <c r="XN30" s="39">
        <v>30.4</v>
      </c>
      <c r="XO30" s="39">
        <v>2.81</v>
      </c>
      <c r="XP30" s="39">
        <v>0.66</v>
      </c>
      <c r="XQ30" s="39">
        <v>91.5</v>
      </c>
      <c r="XR30" s="39">
        <v>3.47</v>
      </c>
      <c r="XS30" s="39">
        <v>30.5</v>
      </c>
      <c r="XT30" t="s">
        <v>1122</v>
      </c>
      <c r="XU30">
        <v>5</v>
      </c>
      <c r="XV30">
        <v>7</v>
      </c>
      <c r="XW30" s="37">
        <v>4</v>
      </c>
      <c r="XX30" s="37">
        <v>1</v>
      </c>
      <c r="XY30" s="37">
        <v>1</v>
      </c>
      <c r="XZ30" s="39">
        <v>3</v>
      </c>
      <c r="YA30" s="39">
        <v>0</v>
      </c>
      <c r="YB30" s="39">
        <v>2</v>
      </c>
    </row>
    <row r="31" spans="1:652" x14ac:dyDescent="0.2">
      <c r="A31" s="11">
        <v>34</v>
      </c>
      <c r="B31" s="19" t="s">
        <v>690</v>
      </c>
      <c r="C31" s="3">
        <v>0</v>
      </c>
      <c r="D31" s="3" t="str">
        <f t="shared" si="0"/>
        <v>2</v>
      </c>
      <c r="E31" s="4">
        <v>39059</v>
      </c>
      <c r="F31" s="4">
        <v>43200</v>
      </c>
      <c r="G31" s="5">
        <v>11.337440109514031</v>
      </c>
      <c r="H31" s="21">
        <v>2</v>
      </c>
      <c r="I31" s="3">
        <v>5</v>
      </c>
      <c r="J31" s="3">
        <v>7</v>
      </c>
      <c r="K31" s="3">
        <v>1</v>
      </c>
      <c r="L31" s="3">
        <v>2</v>
      </c>
      <c r="M31" s="3">
        <v>250</v>
      </c>
      <c r="N31" s="6">
        <v>108.5</v>
      </c>
      <c r="O31" s="6">
        <v>150.5</v>
      </c>
      <c r="P31" s="5">
        <v>3.559711286089239</v>
      </c>
      <c r="Q31" s="5">
        <v>108.92700000000001</v>
      </c>
      <c r="R31" s="5">
        <v>49.4</v>
      </c>
      <c r="S31" s="5">
        <v>19.7</v>
      </c>
      <c r="T31" s="5">
        <v>3</v>
      </c>
      <c r="U31" s="5">
        <v>17.7</v>
      </c>
      <c r="V31" s="5">
        <v>3</v>
      </c>
      <c r="W31" s="5">
        <v>20.6</v>
      </c>
      <c r="X31" s="5">
        <v>16.8</v>
      </c>
      <c r="Y31" s="5">
        <v>15.8</v>
      </c>
      <c r="Z31" s="5">
        <v>19</v>
      </c>
      <c r="AA31" s="5">
        <v>15.5</v>
      </c>
      <c r="AB31" s="5">
        <v>15.8</v>
      </c>
      <c r="AC31" s="5">
        <f t="shared" si="1"/>
        <v>20.6</v>
      </c>
      <c r="AD31" s="5">
        <f t="shared" si="2"/>
        <v>19</v>
      </c>
      <c r="AE31" s="5">
        <f t="shared" si="3"/>
        <v>39.6</v>
      </c>
      <c r="AF31" s="5">
        <f t="shared" si="4"/>
        <v>19.8</v>
      </c>
      <c r="AG31" s="5">
        <f t="shared" si="5"/>
        <v>43.659000000000006</v>
      </c>
      <c r="AH31" s="5">
        <f t="shared" si="6"/>
        <v>87.318000000000012</v>
      </c>
      <c r="AI31" s="5">
        <v>2</v>
      </c>
      <c r="AJ31" s="3">
        <v>12</v>
      </c>
      <c r="AK31" s="5">
        <v>37.1</v>
      </c>
      <c r="AL31" s="5">
        <v>1</v>
      </c>
      <c r="AM31" s="5">
        <v>2</v>
      </c>
      <c r="AN31" s="5"/>
      <c r="AO31" s="5"/>
      <c r="AP31" s="5"/>
      <c r="AQ31" s="5"/>
      <c r="AR31" s="5"/>
      <c r="AS31" s="5" t="e">
        <f t="shared" si="7"/>
        <v>#DIV/0!</v>
      </c>
      <c r="AT31" s="5">
        <v>13.25</v>
      </c>
      <c r="AU31" s="5">
        <v>13.4</v>
      </c>
      <c r="AV31" s="5">
        <v>-0.76</v>
      </c>
      <c r="AW31" s="5">
        <v>22</v>
      </c>
      <c r="AX31" s="3">
        <v>28</v>
      </c>
      <c r="AY31" s="3">
        <v>27</v>
      </c>
      <c r="AZ31" s="3"/>
      <c r="BA31" s="5">
        <v>-0.76</v>
      </c>
      <c r="BB31" s="5"/>
      <c r="BC31" s="5">
        <v>22</v>
      </c>
      <c r="BD31" s="5"/>
      <c r="BE31" s="3">
        <v>21</v>
      </c>
      <c r="BF31" s="3">
        <v>27</v>
      </c>
      <c r="BG31" s="5">
        <v>1.1100000000000001</v>
      </c>
      <c r="BH31" s="5">
        <v>87</v>
      </c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3">
        <v>38</v>
      </c>
      <c r="CA31" s="3">
        <v>33</v>
      </c>
      <c r="CB31" s="3">
        <v>41</v>
      </c>
      <c r="CC31" s="5">
        <v>16.98752</v>
      </c>
      <c r="CD31" s="5">
        <v>14.752319999999999</v>
      </c>
      <c r="CE31" s="5">
        <v>18.32864</v>
      </c>
      <c r="CF31" s="5">
        <v>1.44</v>
      </c>
      <c r="CG31" s="5">
        <v>92</v>
      </c>
      <c r="CH31" s="3">
        <v>39</v>
      </c>
      <c r="CI31" s="3">
        <v>41</v>
      </c>
      <c r="CJ31" s="3">
        <v>34</v>
      </c>
      <c r="CK31" s="5">
        <v>17.434560000000001</v>
      </c>
      <c r="CL31" s="5">
        <v>18.32864</v>
      </c>
      <c r="CM31" s="5">
        <v>15.19936</v>
      </c>
      <c r="CN31" s="5">
        <v>1.1499999999999999</v>
      </c>
      <c r="CO31" s="5">
        <v>88</v>
      </c>
      <c r="CP31" s="6">
        <v>150</v>
      </c>
      <c r="CQ31" s="6">
        <v>134</v>
      </c>
      <c r="CR31" s="6">
        <v>150</v>
      </c>
      <c r="CS31" s="5">
        <v>0.25</v>
      </c>
      <c r="CT31" s="5">
        <v>60</v>
      </c>
      <c r="CU31" s="3">
        <v>3</v>
      </c>
      <c r="CV31" s="3">
        <v>2</v>
      </c>
      <c r="CW31" s="3">
        <v>4</v>
      </c>
      <c r="CX31" s="3">
        <v>3</v>
      </c>
      <c r="CY31" s="3">
        <v>5</v>
      </c>
      <c r="CZ31" s="3">
        <v>5</v>
      </c>
      <c r="DA31" s="3">
        <v>2</v>
      </c>
      <c r="DB31" s="3">
        <v>2</v>
      </c>
      <c r="DC31" s="3">
        <v>2</v>
      </c>
      <c r="DD31" s="3">
        <v>1</v>
      </c>
      <c r="DE31" s="3">
        <v>4</v>
      </c>
      <c r="DF31" s="3">
        <v>4</v>
      </c>
      <c r="DG31" s="3">
        <v>4</v>
      </c>
      <c r="DH31" s="3">
        <v>4</v>
      </c>
      <c r="DI31" s="3"/>
      <c r="DJ31" s="3"/>
      <c r="DK31" s="3"/>
      <c r="DL31" s="3"/>
      <c r="DM31" s="3"/>
      <c r="DN31" s="3"/>
      <c r="DO31" s="3"/>
      <c r="DP31" s="3"/>
      <c r="DQ31" s="3">
        <v>1</v>
      </c>
      <c r="DR31" s="3">
        <v>1</v>
      </c>
      <c r="DS31" s="3">
        <v>0</v>
      </c>
      <c r="DT31" s="3">
        <v>1</v>
      </c>
      <c r="DU31" s="3">
        <v>1</v>
      </c>
      <c r="DV31" s="5">
        <v>54.5</v>
      </c>
      <c r="DW31" s="5">
        <v>0.35000000000000009</v>
      </c>
      <c r="DX31" s="5">
        <v>41</v>
      </c>
      <c r="DY31" s="5">
        <v>-0.51</v>
      </c>
      <c r="DZ31" s="5">
        <v>90</v>
      </c>
      <c r="EA31" s="5">
        <v>2.59</v>
      </c>
      <c r="EB31" s="5">
        <v>61.833333333333336</v>
      </c>
      <c r="EC31" s="5">
        <v>2.4299999999999997</v>
      </c>
      <c r="ED31" s="5">
        <v>2</v>
      </c>
      <c r="EE31" s="3">
        <v>6</v>
      </c>
      <c r="EF31" s="3">
        <v>2</v>
      </c>
      <c r="EG31" s="3">
        <v>2</v>
      </c>
      <c r="EH31" s="3">
        <v>1</v>
      </c>
      <c r="EI31" s="3">
        <v>6</v>
      </c>
      <c r="EJ31" s="3">
        <v>6</v>
      </c>
      <c r="EK31" s="3">
        <v>3</v>
      </c>
      <c r="EL31" s="3">
        <v>1</v>
      </c>
      <c r="EM31" s="3">
        <v>1</v>
      </c>
      <c r="EN31" s="3">
        <v>3</v>
      </c>
      <c r="EO31" s="3">
        <v>1</v>
      </c>
      <c r="EP31" s="3">
        <v>2</v>
      </c>
      <c r="EQ31" s="3">
        <v>2</v>
      </c>
      <c r="ER31" s="3">
        <v>2</v>
      </c>
      <c r="ES31" s="3">
        <v>2</v>
      </c>
      <c r="ET31" s="3">
        <v>1</v>
      </c>
      <c r="EU31" s="3">
        <v>1</v>
      </c>
      <c r="EV31" s="3">
        <v>1</v>
      </c>
      <c r="EW31" s="3">
        <v>999</v>
      </c>
      <c r="EX31" s="5">
        <v>2</v>
      </c>
      <c r="EY31" s="1" t="s">
        <v>351</v>
      </c>
      <c r="EZ31" s="3">
        <v>2</v>
      </c>
      <c r="FA31" s="6">
        <v>1</v>
      </c>
      <c r="FB31" s="1" t="s">
        <v>352</v>
      </c>
      <c r="FC31" s="6">
        <v>0</v>
      </c>
      <c r="FD31" s="5">
        <v>1</v>
      </c>
      <c r="FE31" s="1" t="s">
        <v>357</v>
      </c>
      <c r="FF31" s="3">
        <v>1</v>
      </c>
      <c r="FG31" s="5">
        <v>1</v>
      </c>
      <c r="FH31" s="3">
        <v>5</v>
      </c>
      <c r="FI31" s="3">
        <v>5</v>
      </c>
      <c r="FJ31" s="3">
        <v>5</v>
      </c>
      <c r="FK31" s="3">
        <v>1</v>
      </c>
      <c r="FL31" s="3">
        <v>3</v>
      </c>
      <c r="FM31" s="3">
        <v>5</v>
      </c>
      <c r="FN31" s="3">
        <v>5</v>
      </c>
      <c r="FO31" s="3">
        <v>1</v>
      </c>
      <c r="FP31" s="3">
        <v>5</v>
      </c>
      <c r="FQ31" s="3">
        <v>3</v>
      </c>
      <c r="FR31" s="3">
        <v>1</v>
      </c>
      <c r="FS31" s="3">
        <v>1</v>
      </c>
      <c r="FT31" s="3">
        <v>4.333333333333333</v>
      </c>
      <c r="FU31" s="3">
        <v>2.3333333333333335</v>
      </c>
      <c r="FV31" s="3">
        <v>4</v>
      </c>
      <c r="FW31" s="3">
        <v>1</v>
      </c>
      <c r="FX31" s="7" t="e">
        <v>#NULL!</v>
      </c>
      <c r="FY31" s="3">
        <v>1</v>
      </c>
      <c r="FZ31" s="3">
        <v>7</v>
      </c>
      <c r="GA31" s="3">
        <v>7</v>
      </c>
      <c r="GB31" s="3">
        <v>7</v>
      </c>
      <c r="GC31" s="3">
        <v>1</v>
      </c>
      <c r="GD31" s="5">
        <v>4.5</v>
      </c>
      <c r="GE31" s="3">
        <v>1</v>
      </c>
      <c r="GF31" s="3">
        <v>1</v>
      </c>
      <c r="GG31" s="3">
        <v>5</v>
      </c>
      <c r="GH31" s="3">
        <v>1</v>
      </c>
      <c r="GI31" s="3">
        <v>5</v>
      </c>
      <c r="GJ31" s="3">
        <v>1</v>
      </c>
      <c r="GK31" s="3">
        <v>1</v>
      </c>
      <c r="GL31" s="3">
        <v>1</v>
      </c>
      <c r="GM31" s="3">
        <v>5</v>
      </c>
      <c r="GN31" s="3">
        <v>5</v>
      </c>
      <c r="GO31" s="3">
        <v>5</v>
      </c>
      <c r="GP31" s="3">
        <v>1</v>
      </c>
      <c r="GQ31" s="3">
        <v>1</v>
      </c>
      <c r="GR31" s="3">
        <v>5</v>
      </c>
      <c r="GS31" s="3">
        <v>1</v>
      </c>
      <c r="GT31" s="3">
        <v>5</v>
      </c>
      <c r="GU31" s="3">
        <v>5</v>
      </c>
      <c r="GV31" s="3">
        <v>1</v>
      </c>
      <c r="GW31" s="3">
        <v>5</v>
      </c>
      <c r="GX31" s="3">
        <v>1</v>
      </c>
      <c r="GY31" s="5">
        <v>4.2</v>
      </c>
      <c r="GZ31" s="5">
        <v>1.4</v>
      </c>
      <c r="HA31" s="3">
        <v>7</v>
      </c>
      <c r="HB31" s="3">
        <v>7</v>
      </c>
      <c r="HC31" s="3">
        <v>7</v>
      </c>
      <c r="HD31" s="3">
        <v>7</v>
      </c>
      <c r="HE31" s="3">
        <v>7</v>
      </c>
      <c r="HF31" s="3">
        <v>7</v>
      </c>
      <c r="HG31" s="3">
        <v>7</v>
      </c>
      <c r="HH31" s="3">
        <v>4</v>
      </c>
      <c r="HI31" s="5">
        <v>6.625</v>
      </c>
      <c r="HJ31" s="3">
        <v>3</v>
      </c>
      <c r="HK31" s="3">
        <v>4</v>
      </c>
      <c r="HL31" s="3">
        <v>1</v>
      </c>
      <c r="HM31" s="3">
        <v>1</v>
      </c>
      <c r="HN31" s="3">
        <v>1</v>
      </c>
      <c r="HO31" s="3">
        <v>4</v>
      </c>
      <c r="HP31" s="5">
        <v>1</v>
      </c>
      <c r="HQ31" s="5">
        <v>4</v>
      </c>
      <c r="HR31" s="5">
        <v>1</v>
      </c>
      <c r="HS31" s="5">
        <v>1.8333333333333333</v>
      </c>
      <c r="HT31" s="3">
        <v>1</v>
      </c>
      <c r="HU31" s="3">
        <v>1</v>
      </c>
      <c r="HV31" s="3">
        <v>6</v>
      </c>
      <c r="HW31" s="3">
        <v>6</v>
      </c>
      <c r="HX31" s="3">
        <v>1</v>
      </c>
      <c r="HY31" s="3">
        <v>6</v>
      </c>
      <c r="HZ31" s="5">
        <v>3.5</v>
      </c>
      <c r="IA31" s="3">
        <v>7</v>
      </c>
      <c r="IB31" s="3">
        <v>1</v>
      </c>
      <c r="IC31" s="3">
        <v>1</v>
      </c>
      <c r="ID31" s="3">
        <v>7</v>
      </c>
      <c r="IE31" s="3">
        <v>1</v>
      </c>
      <c r="IF31" s="3">
        <v>1</v>
      </c>
      <c r="IG31" s="3">
        <v>1</v>
      </c>
      <c r="IH31" s="3">
        <v>7</v>
      </c>
      <c r="II31" s="3">
        <v>4</v>
      </c>
      <c r="IJ31" s="3">
        <v>1</v>
      </c>
      <c r="IK31" s="3">
        <v>7</v>
      </c>
      <c r="IL31" s="3">
        <v>1</v>
      </c>
      <c r="IM31" s="5">
        <v>6.25</v>
      </c>
      <c r="IN31" s="5">
        <v>2.5</v>
      </c>
      <c r="IO31" s="5">
        <v>1</v>
      </c>
      <c r="IP31" s="3">
        <v>5</v>
      </c>
      <c r="IQ31" s="3">
        <v>1</v>
      </c>
      <c r="IR31" s="3">
        <v>5</v>
      </c>
      <c r="IS31" s="3">
        <v>3</v>
      </c>
      <c r="IT31" s="3">
        <v>5</v>
      </c>
      <c r="IU31" s="3">
        <v>5</v>
      </c>
      <c r="IV31" s="3">
        <v>5</v>
      </c>
      <c r="IW31" s="3">
        <v>1</v>
      </c>
      <c r="IX31" s="3">
        <v>1</v>
      </c>
      <c r="IY31" s="3">
        <v>5</v>
      </c>
      <c r="IZ31" s="3">
        <v>3</v>
      </c>
      <c r="JA31" s="3">
        <v>3</v>
      </c>
      <c r="JB31" s="3">
        <v>3</v>
      </c>
      <c r="JC31" s="3">
        <v>5</v>
      </c>
      <c r="JD31" s="3">
        <v>5</v>
      </c>
      <c r="JE31" s="3">
        <v>5</v>
      </c>
      <c r="JF31" s="3">
        <v>5</v>
      </c>
      <c r="JG31" s="3">
        <v>888</v>
      </c>
      <c r="JH31" s="3">
        <v>5</v>
      </c>
      <c r="JI31" s="3">
        <v>1</v>
      </c>
      <c r="JJ31" s="3">
        <v>888</v>
      </c>
      <c r="JK31" s="3">
        <v>999</v>
      </c>
      <c r="JL31" s="3">
        <v>5</v>
      </c>
      <c r="JM31" s="3">
        <v>1</v>
      </c>
      <c r="JN31" s="5">
        <v>4.333333333333333</v>
      </c>
      <c r="JO31" s="5">
        <v>5</v>
      </c>
      <c r="JP31" s="5">
        <v>2.5</v>
      </c>
      <c r="JQ31" s="5">
        <v>4.5</v>
      </c>
      <c r="JR31" s="5">
        <v>3</v>
      </c>
      <c r="JS31" s="5">
        <v>2.3333333333333335</v>
      </c>
      <c r="JT31" s="3">
        <v>5</v>
      </c>
      <c r="JU31" s="3">
        <v>5</v>
      </c>
      <c r="JV31" s="3">
        <v>1</v>
      </c>
      <c r="JW31" s="3">
        <v>1</v>
      </c>
      <c r="JX31" s="3">
        <v>5</v>
      </c>
      <c r="JY31" s="3">
        <v>5</v>
      </c>
      <c r="JZ31" s="3">
        <v>1</v>
      </c>
      <c r="KA31" s="3">
        <v>1</v>
      </c>
      <c r="KB31" s="3">
        <v>5</v>
      </c>
      <c r="KC31" s="3">
        <v>5</v>
      </c>
      <c r="KD31" s="3">
        <v>5</v>
      </c>
      <c r="KE31" s="3">
        <v>5</v>
      </c>
      <c r="KF31" s="3">
        <v>1</v>
      </c>
      <c r="KG31" s="3">
        <v>1</v>
      </c>
      <c r="KH31" s="3">
        <v>1</v>
      </c>
      <c r="KI31" s="3">
        <v>1</v>
      </c>
      <c r="KJ31" s="3">
        <v>1</v>
      </c>
      <c r="KK31" s="3">
        <v>1</v>
      </c>
      <c r="KL31" s="3">
        <v>1</v>
      </c>
      <c r="KM31" s="3">
        <v>1</v>
      </c>
      <c r="KN31" s="3">
        <v>1</v>
      </c>
      <c r="KO31" s="3">
        <v>1</v>
      </c>
      <c r="KP31" s="3">
        <v>1</v>
      </c>
      <c r="KQ31" s="3">
        <v>1</v>
      </c>
      <c r="KR31" s="3">
        <v>3</v>
      </c>
      <c r="KS31" s="3">
        <v>3</v>
      </c>
      <c r="KT31" s="3">
        <v>3</v>
      </c>
      <c r="KU31" s="3">
        <v>3</v>
      </c>
      <c r="KV31" s="3">
        <v>5</v>
      </c>
      <c r="KW31" s="3">
        <v>5</v>
      </c>
      <c r="KX31" s="3">
        <v>5</v>
      </c>
      <c r="KY31" s="3">
        <v>5</v>
      </c>
      <c r="KZ31" s="5">
        <v>1.6666666666666667</v>
      </c>
      <c r="LA31" s="5">
        <v>1.6666666666666667</v>
      </c>
      <c r="LB31" s="5">
        <v>4.1428571428571432</v>
      </c>
      <c r="LC31" s="5">
        <v>4.1428571428571432</v>
      </c>
      <c r="LD31" s="3">
        <v>5</v>
      </c>
      <c r="LE31" s="3">
        <v>5</v>
      </c>
      <c r="LF31" s="5">
        <v>3</v>
      </c>
      <c r="LG31" s="3">
        <v>3</v>
      </c>
      <c r="LH31" s="3">
        <v>1</v>
      </c>
      <c r="LI31" s="3">
        <v>1</v>
      </c>
      <c r="LJ31" s="3">
        <v>5</v>
      </c>
      <c r="LK31" s="3">
        <v>5</v>
      </c>
      <c r="LL31" s="3">
        <v>1</v>
      </c>
      <c r="LM31" s="3">
        <v>1</v>
      </c>
      <c r="LN31" s="3">
        <v>3</v>
      </c>
      <c r="LO31" s="3">
        <v>3</v>
      </c>
      <c r="LP31" s="3">
        <v>3</v>
      </c>
      <c r="LQ31" s="3">
        <v>3</v>
      </c>
      <c r="LR31" s="3">
        <v>5</v>
      </c>
      <c r="LS31" s="3">
        <v>5</v>
      </c>
      <c r="LT31" s="5">
        <v>3.25</v>
      </c>
      <c r="LU31" s="5">
        <v>3.25</v>
      </c>
      <c r="LV31" s="3">
        <v>2</v>
      </c>
      <c r="LW31" s="3">
        <v>0</v>
      </c>
      <c r="LX31" s="3">
        <v>0</v>
      </c>
      <c r="LY31" s="3">
        <v>0</v>
      </c>
      <c r="LZ31" s="3">
        <v>0</v>
      </c>
      <c r="MA31" s="3">
        <v>0</v>
      </c>
      <c r="MB31" s="3">
        <v>1</v>
      </c>
      <c r="MC31" s="3">
        <v>0</v>
      </c>
      <c r="MD31" s="3">
        <v>3</v>
      </c>
      <c r="ME31" s="3">
        <v>3</v>
      </c>
      <c r="MF31" s="5">
        <f t="shared" si="49"/>
        <v>9</v>
      </c>
      <c r="MG31" s="5">
        <f t="shared" si="50"/>
        <v>0.9</v>
      </c>
      <c r="MH31" s="3">
        <v>1</v>
      </c>
      <c r="MI31" s="3">
        <v>1</v>
      </c>
      <c r="MJ31" s="3">
        <v>7</v>
      </c>
      <c r="MK31" s="3">
        <v>1</v>
      </c>
      <c r="ML31" s="3">
        <v>1</v>
      </c>
      <c r="MM31" s="3">
        <v>4</v>
      </c>
      <c r="MN31" s="3">
        <v>7</v>
      </c>
      <c r="MO31" s="3">
        <v>7</v>
      </c>
      <c r="MP31" s="3">
        <v>7</v>
      </c>
      <c r="MQ31" s="5">
        <v>4</v>
      </c>
      <c r="MR31" s="3">
        <v>5</v>
      </c>
      <c r="MS31" s="3">
        <v>5</v>
      </c>
      <c r="MT31" s="3">
        <v>1</v>
      </c>
      <c r="MU31" s="3">
        <v>1</v>
      </c>
      <c r="MV31" s="3">
        <v>1</v>
      </c>
      <c r="MW31" s="3">
        <v>1</v>
      </c>
      <c r="MX31" s="3">
        <v>5</v>
      </c>
      <c r="MY31" s="3">
        <v>5</v>
      </c>
      <c r="MZ31" s="3">
        <v>3</v>
      </c>
      <c r="NA31" s="3">
        <v>3</v>
      </c>
      <c r="NB31" s="3">
        <v>3</v>
      </c>
      <c r="NC31" s="3">
        <v>3</v>
      </c>
      <c r="ND31" s="5">
        <v>2.3333333333333335</v>
      </c>
      <c r="NE31" s="5">
        <v>2.3333333333333335</v>
      </c>
      <c r="NF31" s="5">
        <v>3.6666666666666665</v>
      </c>
      <c r="NG31" s="5">
        <v>3.6666666666666665</v>
      </c>
      <c r="NH31" s="3">
        <v>3</v>
      </c>
      <c r="NI31" s="3">
        <v>3</v>
      </c>
      <c r="NJ31" s="3">
        <v>3</v>
      </c>
      <c r="NK31" s="3">
        <v>3</v>
      </c>
      <c r="NL31" s="3">
        <v>3</v>
      </c>
      <c r="NM31" s="3">
        <v>3</v>
      </c>
      <c r="NN31" s="3">
        <v>5</v>
      </c>
      <c r="NO31" s="3">
        <v>5</v>
      </c>
      <c r="NP31" s="3">
        <v>5</v>
      </c>
      <c r="NQ31" s="3">
        <v>5</v>
      </c>
      <c r="NR31" s="3">
        <v>3</v>
      </c>
      <c r="NS31" s="3">
        <v>3</v>
      </c>
      <c r="NT31" s="3">
        <v>1</v>
      </c>
      <c r="NU31" s="3">
        <v>1</v>
      </c>
      <c r="NV31" s="5">
        <v>3.2857142857142856</v>
      </c>
      <c r="NW31" s="5">
        <v>3.2857142857142856</v>
      </c>
      <c r="NX31" s="4">
        <v>43203</v>
      </c>
      <c r="NY31" s="3">
        <v>5</v>
      </c>
      <c r="NZ31" s="3">
        <v>5</v>
      </c>
      <c r="OA31" s="3">
        <v>1</v>
      </c>
      <c r="OB31" s="3">
        <v>1</v>
      </c>
      <c r="OC31" s="3">
        <v>5</v>
      </c>
      <c r="OD31" s="3">
        <v>5</v>
      </c>
      <c r="OE31" s="3">
        <v>5</v>
      </c>
      <c r="OF31" s="3">
        <v>1</v>
      </c>
      <c r="OG31" s="3">
        <v>5</v>
      </c>
      <c r="OH31" s="3">
        <v>5</v>
      </c>
      <c r="OI31" s="3">
        <v>5</v>
      </c>
      <c r="OJ31" s="3">
        <v>1</v>
      </c>
      <c r="OK31" s="5">
        <v>5</v>
      </c>
      <c r="OL31" s="5">
        <v>2.3333333333333335</v>
      </c>
      <c r="OM31" s="3">
        <v>4</v>
      </c>
      <c r="ON31" s="3">
        <v>4</v>
      </c>
      <c r="OO31" s="3">
        <v>4</v>
      </c>
      <c r="OP31" s="3">
        <v>1</v>
      </c>
      <c r="OQ31" s="3">
        <v>1</v>
      </c>
      <c r="OR31" s="3">
        <v>1</v>
      </c>
      <c r="OS31" s="5">
        <v>2.5</v>
      </c>
      <c r="OT31" s="3">
        <v>6</v>
      </c>
      <c r="OU31" s="3">
        <v>6</v>
      </c>
      <c r="OV31" s="3">
        <v>6</v>
      </c>
      <c r="OW31" s="3">
        <v>6</v>
      </c>
      <c r="OX31" s="3">
        <v>1</v>
      </c>
      <c r="OY31" s="3">
        <v>6</v>
      </c>
      <c r="OZ31" s="5">
        <v>5.166666666666667</v>
      </c>
      <c r="VN31">
        <v>15</v>
      </c>
      <c r="VO31">
        <v>7</v>
      </c>
      <c r="VP31">
        <v>122.5</v>
      </c>
      <c r="VQ31">
        <v>17.5</v>
      </c>
      <c r="VR31">
        <v>58</v>
      </c>
      <c r="VS31">
        <v>1416.3</v>
      </c>
      <c r="VT31">
        <v>24.4</v>
      </c>
      <c r="VU31">
        <v>202.3</v>
      </c>
      <c r="VV31">
        <v>57</v>
      </c>
      <c r="VW31">
        <v>349347.8</v>
      </c>
      <c r="VX31">
        <v>6128.9</v>
      </c>
      <c r="VY31">
        <v>339485.3</v>
      </c>
      <c r="VZ31">
        <v>0.3</v>
      </c>
      <c r="WA31">
        <v>49906.8</v>
      </c>
      <c r="WB31" s="36">
        <v>2850.25</v>
      </c>
      <c r="WC31" s="36">
        <v>1341.75</v>
      </c>
      <c r="WD31" s="36">
        <v>196</v>
      </c>
      <c r="WE31" s="36">
        <v>120</v>
      </c>
      <c r="WF31" s="36">
        <v>63.23</v>
      </c>
      <c r="WG31" s="36">
        <v>29.76</v>
      </c>
      <c r="WH31" s="36">
        <v>4.3499999999999996</v>
      </c>
      <c r="WI31" s="36">
        <v>2.66</v>
      </c>
      <c r="WJ31" s="36">
        <v>316</v>
      </c>
      <c r="WK31" s="36">
        <v>7.01</v>
      </c>
      <c r="WL31" s="36">
        <v>52.667000000000002</v>
      </c>
      <c r="WM31" s="37">
        <v>3375</v>
      </c>
      <c r="WN31" s="37">
        <v>1578</v>
      </c>
      <c r="WO31" s="37">
        <v>224.5</v>
      </c>
      <c r="WP31" s="37">
        <v>127.5</v>
      </c>
      <c r="WQ31" s="37">
        <v>63.62</v>
      </c>
      <c r="WR31" s="37">
        <v>29.75</v>
      </c>
      <c r="WS31" s="37">
        <v>4.2300000000000004</v>
      </c>
      <c r="WT31" s="37">
        <v>2.4</v>
      </c>
      <c r="WU31" s="37">
        <v>352</v>
      </c>
      <c r="WV31" s="37">
        <v>6.64</v>
      </c>
      <c r="WW31" s="37">
        <v>50.286000000000001</v>
      </c>
      <c r="WX31" s="38">
        <v>2110.25</v>
      </c>
      <c r="WY31" s="38">
        <v>1081.5</v>
      </c>
      <c r="WZ31" s="38">
        <v>156.5</v>
      </c>
      <c r="XA31" s="38">
        <v>93.75</v>
      </c>
      <c r="XB31" s="38">
        <v>61.31</v>
      </c>
      <c r="XC31" s="38">
        <v>31.42</v>
      </c>
      <c r="XD31" s="38">
        <v>4.55</v>
      </c>
      <c r="XE31" s="38">
        <v>2.72</v>
      </c>
      <c r="XF31" s="38">
        <v>250.25</v>
      </c>
      <c r="XG31" s="38">
        <v>7.27</v>
      </c>
      <c r="XH31" s="38">
        <v>62.563000000000002</v>
      </c>
      <c r="XI31" s="39">
        <v>2635</v>
      </c>
      <c r="XJ31" s="39">
        <v>1317.75</v>
      </c>
      <c r="XK31" s="39">
        <v>185</v>
      </c>
      <c r="XL31" s="39">
        <v>101.25</v>
      </c>
      <c r="XM31" s="39">
        <v>62.16</v>
      </c>
      <c r="XN31" s="39">
        <v>31.09</v>
      </c>
      <c r="XO31" s="39">
        <v>4.3600000000000003</v>
      </c>
      <c r="XP31" s="39">
        <v>2.39</v>
      </c>
      <c r="XQ31" s="39">
        <v>286.25</v>
      </c>
      <c r="XR31" s="39">
        <v>6.75</v>
      </c>
      <c r="XS31" s="39">
        <v>57.25</v>
      </c>
      <c r="XT31" t="s">
        <v>1123</v>
      </c>
      <c r="XU31">
        <v>7</v>
      </c>
      <c r="XV31">
        <v>250</v>
      </c>
      <c r="XW31" s="37">
        <v>6</v>
      </c>
      <c r="XX31" s="37">
        <v>1</v>
      </c>
      <c r="XY31" s="37">
        <v>1</v>
      </c>
      <c r="XZ31" s="39">
        <v>4</v>
      </c>
      <c r="YA31" s="39">
        <v>1</v>
      </c>
      <c r="YB31" s="39">
        <v>1</v>
      </c>
    </row>
    <row r="32" spans="1:652" x14ac:dyDescent="0.2">
      <c r="A32" s="11">
        <v>35</v>
      </c>
      <c r="B32" s="19" t="s">
        <v>691</v>
      </c>
      <c r="C32" s="3">
        <v>0</v>
      </c>
      <c r="D32" s="3" t="str">
        <f t="shared" si="0"/>
        <v>2</v>
      </c>
      <c r="E32" s="4">
        <v>39311</v>
      </c>
      <c r="F32" s="4">
        <v>43200</v>
      </c>
      <c r="G32" s="5">
        <v>10.647501711156742</v>
      </c>
      <c r="H32" s="21">
        <v>2</v>
      </c>
      <c r="I32" s="3">
        <v>5</v>
      </c>
      <c r="J32" s="3">
        <v>7</v>
      </c>
      <c r="K32" s="3">
        <v>1</v>
      </c>
      <c r="L32" s="3">
        <v>4</v>
      </c>
      <c r="M32" s="3">
        <v>250</v>
      </c>
      <c r="N32" s="6">
        <v>101.5</v>
      </c>
      <c r="O32" s="6">
        <v>140</v>
      </c>
      <c r="P32" s="5">
        <v>3.3300524934383202</v>
      </c>
      <c r="Q32" s="5">
        <v>75.631500000000003</v>
      </c>
      <c r="R32" s="5">
        <v>34.299999999999997</v>
      </c>
      <c r="S32" s="5">
        <v>17.2</v>
      </c>
      <c r="T32" s="5">
        <v>3</v>
      </c>
      <c r="U32" s="5">
        <v>16</v>
      </c>
      <c r="V32" s="5">
        <v>3</v>
      </c>
      <c r="W32" s="5">
        <v>18.8</v>
      </c>
      <c r="X32" s="5">
        <v>19.2</v>
      </c>
      <c r="Y32" s="5">
        <v>18.3</v>
      </c>
      <c r="Z32" s="5">
        <v>17.3</v>
      </c>
      <c r="AA32" s="5">
        <v>14.3</v>
      </c>
      <c r="AB32" s="5">
        <v>16.100000000000001</v>
      </c>
      <c r="AC32" s="5">
        <f t="shared" si="1"/>
        <v>19.2</v>
      </c>
      <c r="AD32" s="5">
        <f t="shared" si="2"/>
        <v>17.3</v>
      </c>
      <c r="AE32" s="5">
        <f t="shared" si="3"/>
        <v>36.5</v>
      </c>
      <c r="AF32" s="5">
        <f t="shared" si="4"/>
        <v>18.25</v>
      </c>
      <c r="AG32" s="5">
        <f t="shared" si="5"/>
        <v>40.241250000000001</v>
      </c>
      <c r="AH32" s="5">
        <f t="shared" si="6"/>
        <v>80.482500000000002</v>
      </c>
      <c r="AI32" s="5">
        <v>2</v>
      </c>
      <c r="AJ32" s="3">
        <v>12</v>
      </c>
      <c r="AK32" s="5">
        <v>37.9</v>
      </c>
      <c r="AL32" s="5">
        <v>2</v>
      </c>
      <c r="AM32" s="5">
        <v>2.3333333333333335</v>
      </c>
      <c r="AN32" s="5"/>
      <c r="AO32" s="5"/>
      <c r="AP32" s="5"/>
      <c r="AQ32" s="5"/>
      <c r="AR32" s="5"/>
      <c r="AS32" s="5" t="e">
        <f t="shared" si="7"/>
        <v>#DIV/0!</v>
      </c>
      <c r="AT32" s="5">
        <v>13.18</v>
      </c>
      <c r="AU32" s="5">
        <v>12.63</v>
      </c>
      <c r="AV32" s="5">
        <v>0.02</v>
      </c>
      <c r="AW32" s="5">
        <v>51</v>
      </c>
      <c r="AX32" s="3">
        <v>30</v>
      </c>
      <c r="AY32" s="3">
        <v>27</v>
      </c>
      <c r="AZ32" s="3"/>
      <c r="BA32" s="5">
        <v>-0.3</v>
      </c>
      <c r="BB32" s="5"/>
      <c r="BC32" s="5">
        <v>38</v>
      </c>
      <c r="BD32" s="5"/>
      <c r="BE32" s="3">
        <v>24</v>
      </c>
      <c r="BF32" s="3">
        <v>30</v>
      </c>
      <c r="BG32" s="5">
        <v>1.99</v>
      </c>
      <c r="BH32" s="5">
        <v>98</v>
      </c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3">
        <v>48</v>
      </c>
      <c r="CA32" s="3">
        <v>47</v>
      </c>
      <c r="CB32" s="3">
        <v>38</v>
      </c>
      <c r="CC32" s="5">
        <v>21.457920000000001</v>
      </c>
      <c r="CD32" s="5">
        <v>21.01088</v>
      </c>
      <c r="CE32" s="5">
        <v>16.98752</v>
      </c>
      <c r="CF32" s="5">
        <v>2.64</v>
      </c>
      <c r="CG32" s="5">
        <v>100</v>
      </c>
      <c r="CH32" s="3">
        <v>36</v>
      </c>
      <c r="CI32" s="3">
        <v>35</v>
      </c>
      <c r="CJ32" s="3">
        <v>33</v>
      </c>
      <c r="CK32" s="5">
        <v>16.093440000000001</v>
      </c>
      <c r="CL32" s="5">
        <v>15.6464</v>
      </c>
      <c r="CM32" s="5">
        <v>14.752319999999999</v>
      </c>
      <c r="CN32" s="5">
        <v>0.38</v>
      </c>
      <c r="CO32" s="5">
        <v>65</v>
      </c>
      <c r="CP32" s="6">
        <v>142</v>
      </c>
      <c r="CQ32" s="6">
        <v>154</v>
      </c>
      <c r="CR32" s="6">
        <v>155</v>
      </c>
      <c r="CS32" s="5">
        <v>0.66</v>
      </c>
      <c r="CT32" s="5">
        <v>74</v>
      </c>
      <c r="CU32" s="3">
        <v>4</v>
      </c>
      <c r="CV32" s="3">
        <v>4</v>
      </c>
      <c r="CW32" s="3">
        <v>4</v>
      </c>
      <c r="CX32" s="3">
        <v>4</v>
      </c>
      <c r="CY32" s="3">
        <v>5</v>
      </c>
      <c r="CZ32" s="3">
        <v>5</v>
      </c>
      <c r="DA32" s="3">
        <v>4</v>
      </c>
      <c r="DB32" s="3">
        <v>4</v>
      </c>
      <c r="DC32" s="3">
        <v>3</v>
      </c>
      <c r="DD32" s="3">
        <v>2</v>
      </c>
      <c r="DE32" s="3">
        <v>4</v>
      </c>
      <c r="DF32" s="3">
        <v>4</v>
      </c>
      <c r="DG32" s="3">
        <v>4</v>
      </c>
      <c r="DH32" s="3">
        <v>4</v>
      </c>
      <c r="DI32" s="3"/>
      <c r="DJ32" s="3"/>
      <c r="DK32" s="3"/>
      <c r="DL32" s="3"/>
      <c r="DM32" s="3"/>
      <c r="DN32" s="3"/>
      <c r="DO32" s="3"/>
      <c r="DP32" s="3"/>
      <c r="DQ32" s="3">
        <v>1</v>
      </c>
      <c r="DR32" s="3">
        <v>1</v>
      </c>
      <c r="DS32" s="3">
        <v>1</v>
      </c>
      <c r="DT32" s="3">
        <v>1</v>
      </c>
      <c r="DU32" s="3">
        <v>1</v>
      </c>
      <c r="DV32" s="5">
        <v>68</v>
      </c>
      <c r="DW32" s="5">
        <v>1.69</v>
      </c>
      <c r="DX32" s="5">
        <v>62.5</v>
      </c>
      <c r="DY32" s="5">
        <v>0.68</v>
      </c>
      <c r="DZ32" s="5">
        <v>82.5</v>
      </c>
      <c r="EA32" s="5">
        <v>3.02</v>
      </c>
      <c r="EB32" s="5">
        <v>71</v>
      </c>
      <c r="EC32" s="5">
        <v>5.3900000000000006</v>
      </c>
      <c r="ED32" s="5">
        <v>2</v>
      </c>
      <c r="EE32" s="3">
        <v>6</v>
      </c>
      <c r="EF32" s="3">
        <v>1</v>
      </c>
      <c r="EG32" s="3">
        <v>1</v>
      </c>
      <c r="EH32" s="3">
        <v>1</v>
      </c>
      <c r="EI32" s="3">
        <v>5</v>
      </c>
      <c r="EJ32" s="3">
        <v>1</v>
      </c>
      <c r="EK32" s="3">
        <v>3</v>
      </c>
      <c r="EL32" s="3">
        <v>1</v>
      </c>
      <c r="EM32" s="3">
        <v>1</v>
      </c>
      <c r="EN32" s="3">
        <v>1</v>
      </c>
      <c r="EO32" s="3">
        <v>5</v>
      </c>
      <c r="EP32" s="3">
        <v>3</v>
      </c>
      <c r="EQ32" s="3">
        <v>5</v>
      </c>
      <c r="ER32" s="3">
        <v>3</v>
      </c>
      <c r="ES32" s="3">
        <v>5</v>
      </c>
      <c r="ET32" s="3">
        <v>3</v>
      </c>
      <c r="EU32" s="3">
        <v>1</v>
      </c>
      <c r="EV32" s="3">
        <v>1</v>
      </c>
      <c r="EW32" s="3">
        <v>1</v>
      </c>
      <c r="EX32" s="5">
        <v>0</v>
      </c>
      <c r="EY32" s="1" t="s">
        <v>351</v>
      </c>
      <c r="EZ32" s="3">
        <v>1</v>
      </c>
      <c r="FA32" s="6">
        <v>1</v>
      </c>
      <c r="FB32" s="1" t="s">
        <v>355</v>
      </c>
      <c r="FC32" s="6">
        <v>1</v>
      </c>
      <c r="FD32" s="5">
        <v>0</v>
      </c>
      <c r="FE32" s="1" t="s">
        <v>350</v>
      </c>
      <c r="FF32" s="3">
        <v>1</v>
      </c>
      <c r="FG32" s="5">
        <v>0.5</v>
      </c>
      <c r="FH32" s="3">
        <v>4</v>
      </c>
      <c r="FI32" s="3">
        <v>3</v>
      </c>
      <c r="FJ32" s="3">
        <v>2</v>
      </c>
      <c r="FK32" s="3">
        <v>3</v>
      </c>
      <c r="FL32" s="3">
        <v>3</v>
      </c>
      <c r="FM32" s="3">
        <v>3</v>
      </c>
      <c r="FN32" s="3">
        <v>4</v>
      </c>
      <c r="FO32" s="3">
        <v>1</v>
      </c>
      <c r="FP32" s="3">
        <v>5</v>
      </c>
      <c r="FQ32" s="3">
        <v>4</v>
      </c>
      <c r="FR32" s="3">
        <v>1</v>
      </c>
      <c r="FS32" s="3">
        <v>1</v>
      </c>
      <c r="FT32" s="3">
        <v>3.6666666666666665</v>
      </c>
      <c r="FU32" s="3">
        <v>2</v>
      </c>
      <c r="FV32" s="3">
        <v>7</v>
      </c>
      <c r="FW32" s="3">
        <v>4</v>
      </c>
      <c r="FX32" s="7" t="e">
        <v>#NULL!</v>
      </c>
      <c r="FY32" s="3">
        <v>5</v>
      </c>
      <c r="FZ32" s="3">
        <v>4</v>
      </c>
      <c r="GA32" s="3">
        <v>6</v>
      </c>
      <c r="GB32" s="3">
        <v>4</v>
      </c>
      <c r="GC32" s="3">
        <v>5</v>
      </c>
      <c r="GD32" s="5">
        <v>5.166666666666667</v>
      </c>
      <c r="GE32" s="3">
        <v>3</v>
      </c>
      <c r="GF32" s="3">
        <v>1</v>
      </c>
      <c r="GG32" s="3">
        <v>5</v>
      </c>
      <c r="GH32" s="3">
        <v>1</v>
      </c>
      <c r="GI32" s="3">
        <v>4</v>
      </c>
      <c r="GJ32" s="3">
        <v>1</v>
      </c>
      <c r="GK32" s="3">
        <v>1</v>
      </c>
      <c r="GL32" s="3">
        <v>1</v>
      </c>
      <c r="GM32" s="3">
        <v>3</v>
      </c>
      <c r="GN32" s="3">
        <v>5</v>
      </c>
      <c r="GO32" s="3">
        <v>1</v>
      </c>
      <c r="GP32" s="3">
        <v>4</v>
      </c>
      <c r="GQ32" s="3">
        <v>1</v>
      </c>
      <c r="GR32" s="3">
        <v>3</v>
      </c>
      <c r="GS32" s="3">
        <v>3</v>
      </c>
      <c r="GT32" s="3">
        <v>3</v>
      </c>
      <c r="GU32" s="3">
        <v>4</v>
      </c>
      <c r="GV32" s="3">
        <v>1</v>
      </c>
      <c r="GW32" s="3">
        <v>5</v>
      </c>
      <c r="GX32" s="3">
        <v>1</v>
      </c>
      <c r="GY32" s="5">
        <v>3.9</v>
      </c>
      <c r="GZ32" s="5">
        <v>1.2</v>
      </c>
      <c r="HA32" s="3">
        <v>4</v>
      </c>
      <c r="HB32" s="3">
        <v>6</v>
      </c>
      <c r="HC32" s="3">
        <v>4</v>
      </c>
      <c r="HD32" s="3">
        <v>7</v>
      </c>
      <c r="HE32" s="3">
        <v>4</v>
      </c>
      <c r="HF32" s="3">
        <v>7</v>
      </c>
      <c r="HG32" s="3">
        <v>5</v>
      </c>
      <c r="HH32" s="3">
        <v>7</v>
      </c>
      <c r="HI32" s="5">
        <v>5.5</v>
      </c>
      <c r="HJ32" s="3">
        <v>3</v>
      </c>
      <c r="HK32" s="3">
        <v>4</v>
      </c>
      <c r="HL32" s="3">
        <v>1</v>
      </c>
      <c r="HM32" s="3">
        <v>2</v>
      </c>
      <c r="HN32" s="3">
        <v>1</v>
      </c>
      <c r="HO32" s="3">
        <v>3</v>
      </c>
      <c r="HP32" s="5">
        <v>1</v>
      </c>
      <c r="HQ32" s="5">
        <v>4</v>
      </c>
      <c r="HR32" s="5">
        <v>2</v>
      </c>
      <c r="HS32" s="5">
        <v>2.1666666666666665</v>
      </c>
      <c r="HT32" s="3">
        <v>5</v>
      </c>
      <c r="HU32" s="3">
        <v>6</v>
      </c>
      <c r="HV32" s="3">
        <v>4</v>
      </c>
      <c r="HW32" s="3">
        <v>3</v>
      </c>
      <c r="HX32" s="3">
        <v>3</v>
      </c>
      <c r="HY32" s="3">
        <v>5</v>
      </c>
      <c r="HZ32" s="5">
        <v>4.333333333333333</v>
      </c>
      <c r="IA32" s="3">
        <v>7</v>
      </c>
      <c r="IB32" s="3">
        <v>4</v>
      </c>
      <c r="IC32" s="3">
        <v>4</v>
      </c>
      <c r="ID32" s="3">
        <v>4</v>
      </c>
      <c r="IE32" s="3">
        <v>7</v>
      </c>
      <c r="IF32" s="3">
        <v>4</v>
      </c>
      <c r="IG32" s="3">
        <v>1</v>
      </c>
      <c r="IH32" s="3">
        <v>4</v>
      </c>
      <c r="II32" s="3">
        <v>7</v>
      </c>
      <c r="IJ32" s="3">
        <v>4</v>
      </c>
      <c r="IK32" s="3">
        <v>4</v>
      </c>
      <c r="IL32" s="3">
        <v>4</v>
      </c>
      <c r="IM32" s="5">
        <v>5.5</v>
      </c>
      <c r="IN32" s="5">
        <v>4.75</v>
      </c>
      <c r="IO32" s="5">
        <v>3.25</v>
      </c>
      <c r="IP32" s="3">
        <v>3</v>
      </c>
      <c r="IQ32" s="3">
        <v>3</v>
      </c>
      <c r="IR32" s="3">
        <v>5</v>
      </c>
      <c r="IS32" s="3">
        <v>2</v>
      </c>
      <c r="IT32" s="3">
        <v>4</v>
      </c>
      <c r="IU32" s="3">
        <v>3</v>
      </c>
      <c r="IV32" s="3">
        <v>3</v>
      </c>
      <c r="IW32" s="3">
        <v>4</v>
      </c>
      <c r="IX32" s="3">
        <v>4</v>
      </c>
      <c r="IY32" s="3">
        <v>3</v>
      </c>
      <c r="IZ32" s="3">
        <v>3</v>
      </c>
      <c r="JA32" s="3">
        <v>1</v>
      </c>
      <c r="JB32" s="3">
        <v>5</v>
      </c>
      <c r="JC32" s="3">
        <v>4</v>
      </c>
      <c r="JD32" s="3">
        <v>3</v>
      </c>
      <c r="JE32" s="3">
        <v>2</v>
      </c>
      <c r="JF32" s="3">
        <v>5</v>
      </c>
      <c r="JG32" s="3">
        <v>2</v>
      </c>
      <c r="JH32" s="3">
        <v>4</v>
      </c>
      <c r="JI32" s="3">
        <v>2</v>
      </c>
      <c r="JJ32" s="3">
        <v>5</v>
      </c>
      <c r="JK32" s="3">
        <v>3</v>
      </c>
      <c r="JL32" s="3">
        <v>4</v>
      </c>
      <c r="JM32" s="3">
        <v>1</v>
      </c>
      <c r="JN32" s="5">
        <v>3.5</v>
      </c>
      <c r="JO32" s="5">
        <v>3.5</v>
      </c>
      <c r="JP32" s="5">
        <v>2.5</v>
      </c>
      <c r="JQ32" s="5">
        <v>3.5</v>
      </c>
      <c r="JR32" s="5">
        <v>2.5</v>
      </c>
      <c r="JS32" s="5">
        <v>4</v>
      </c>
      <c r="JT32" s="3">
        <v>3</v>
      </c>
      <c r="JU32" s="3">
        <v>3</v>
      </c>
      <c r="JV32" s="3">
        <v>3</v>
      </c>
      <c r="JW32" s="3">
        <v>3</v>
      </c>
      <c r="JX32" s="3">
        <v>4</v>
      </c>
      <c r="JY32" s="3">
        <v>4</v>
      </c>
      <c r="JZ32" s="3">
        <v>1</v>
      </c>
      <c r="KA32" s="3">
        <v>1</v>
      </c>
      <c r="KB32" s="3">
        <v>4</v>
      </c>
      <c r="KC32" s="3">
        <v>4</v>
      </c>
      <c r="KD32" s="3">
        <v>5</v>
      </c>
      <c r="KE32" s="3">
        <v>5</v>
      </c>
      <c r="KF32" s="3">
        <v>1</v>
      </c>
      <c r="KG32" s="3">
        <v>1</v>
      </c>
      <c r="KH32" s="3">
        <v>1</v>
      </c>
      <c r="KI32" s="3">
        <v>1</v>
      </c>
      <c r="KJ32" s="3">
        <v>2</v>
      </c>
      <c r="KK32" s="3">
        <v>2</v>
      </c>
      <c r="KL32" s="3">
        <v>4</v>
      </c>
      <c r="KM32" s="3">
        <v>4</v>
      </c>
      <c r="KN32" s="3">
        <v>1</v>
      </c>
      <c r="KO32" s="3">
        <v>1</v>
      </c>
      <c r="KP32" s="3">
        <v>1</v>
      </c>
      <c r="KQ32" s="3">
        <v>1</v>
      </c>
      <c r="KR32" s="3">
        <v>4</v>
      </c>
      <c r="KS32" s="3">
        <v>4</v>
      </c>
      <c r="KT32" s="3">
        <v>1</v>
      </c>
      <c r="KU32" s="3">
        <v>1</v>
      </c>
      <c r="KV32" s="3">
        <v>1</v>
      </c>
      <c r="KW32" s="3">
        <v>1</v>
      </c>
      <c r="KX32" s="3">
        <v>3</v>
      </c>
      <c r="KY32" s="3">
        <v>3</v>
      </c>
      <c r="KZ32" s="5">
        <v>1.3333333333333333</v>
      </c>
      <c r="LA32" s="5">
        <v>1.3333333333333333</v>
      </c>
      <c r="LB32" s="5">
        <v>3.8571428571428572</v>
      </c>
      <c r="LC32" s="5">
        <v>3.8571428571428572</v>
      </c>
      <c r="LD32" s="3">
        <v>3</v>
      </c>
      <c r="LE32" s="3">
        <v>3</v>
      </c>
      <c r="LF32" s="5">
        <v>3</v>
      </c>
      <c r="LG32" s="3">
        <v>3</v>
      </c>
      <c r="LH32" s="3">
        <v>3</v>
      </c>
      <c r="LI32" s="3">
        <v>3</v>
      </c>
      <c r="LJ32" s="3">
        <v>3</v>
      </c>
      <c r="LK32" s="3">
        <v>3</v>
      </c>
      <c r="LL32" s="3">
        <v>3</v>
      </c>
      <c r="LM32" s="3">
        <v>3</v>
      </c>
      <c r="LN32" s="3">
        <v>3</v>
      </c>
      <c r="LO32" s="3">
        <v>3</v>
      </c>
      <c r="LP32" s="3">
        <v>3</v>
      </c>
      <c r="LQ32" s="3">
        <v>3</v>
      </c>
      <c r="LR32" s="3">
        <v>3</v>
      </c>
      <c r="LS32" s="3">
        <v>3</v>
      </c>
      <c r="LT32" s="5">
        <v>3</v>
      </c>
      <c r="LU32" s="5">
        <v>3</v>
      </c>
      <c r="LV32" s="3">
        <v>2</v>
      </c>
      <c r="LW32" s="3">
        <v>1</v>
      </c>
      <c r="LX32" s="3">
        <v>0</v>
      </c>
      <c r="LY32" s="3">
        <v>0</v>
      </c>
      <c r="LZ32" s="3">
        <v>2</v>
      </c>
      <c r="MA32" s="3">
        <v>0</v>
      </c>
      <c r="MB32" s="3">
        <v>0</v>
      </c>
      <c r="MC32" s="3">
        <v>2</v>
      </c>
      <c r="MD32" s="3">
        <v>2</v>
      </c>
      <c r="ME32" s="3">
        <v>2</v>
      </c>
      <c r="MF32" s="5">
        <f t="shared" si="49"/>
        <v>11</v>
      </c>
      <c r="MG32" s="5">
        <f t="shared" si="50"/>
        <v>1.1000000000000001</v>
      </c>
      <c r="MH32" s="3">
        <v>4</v>
      </c>
      <c r="MI32" s="3">
        <v>4</v>
      </c>
      <c r="MJ32" s="3">
        <v>5</v>
      </c>
      <c r="MK32" s="3">
        <v>6</v>
      </c>
      <c r="ML32" s="3">
        <v>4</v>
      </c>
      <c r="MM32" s="3">
        <v>4</v>
      </c>
      <c r="MN32" s="3">
        <v>5</v>
      </c>
      <c r="MO32" s="3">
        <v>5</v>
      </c>
      <c r="MP32" s="3">
        <v>7</v>
      </c>
      <c r="MQ32" s="5">
        <v>4.8888888888888893</v>
      </c>
      <c r="MR32" s="3">
        <v>3</v>
      </c>
      <c r="MS32" s="3">
        <v>3</v>
      </c>
      <c r="MT32" s="3">
        <v>1</v>
      </c>
      <c r="MU32" s="3">
        <v>1</v>
      </c>
      <c r="MV32" s="3">
        <v>1</v>
      </c>
      <c r="MW32" s="3">
        <v>1</v>
      </c>
      <c r="MX32" s="3">
        <v>3</v>
      </c>
      <c r="MY32" s="3">
        <v>3</v>
      </c>
      <c r="MZ32" s="3">
        <v>3</v>
      </c>
      <c r="NA32" s="3">
        <v>3</v>
      </c>
      <c r="NB32" s="3">
        <v>3</v>
      </c>
      <c r="NC32" s="3">
        <v>3</v>
      </c>
      <c r="ND32" s="5">
        <v>1.6666666666666667</v>
      </c>
      <c r="NE32" s="5">
        <v>1.6666666666666667</v>
      </c>
      <c r="NF32" s="5">
        <v>3</v>
      </c>
      <c r="NG32" s="5">
        <v>3</v>
      </c>
      <c r="NH32" s="3">
        <v>4</v>
      </c>
      <c r="NI32" s="3">
        <v>4</v>
      </c>
      <c r="NJ32" s="3">
        <v>3</v>
      </c>
      <c r="NK32" s="3">
        <v>3</v>
      </c>
      <c r="NL32" s="3">
        <v>3</v>
      </c>
      <c r="NM32" s="3">
        <v>3</v>
      </c>
      <c r="NN32" s="3">
        <v>4</v>
      </c>
      <c r="NO32" s="3">
        <v>4</v>
      </c>
      <c r="NP32" s="3">
        <v>1</v>
      </c>
      <c r="NQ32" s="3">
        <v>1</v>
      </c>
      <c r="NR32" s="3">
        <v>3</v>
      </c>
      <c r="NS32" s="3">
        <v>3</v>
      </c>
      <c r="NT32" s="3">
        <v>2</v>
      </c>
      <c r="NU32" s="3">
        <v>2</v>
      </c>
      <c r="NV32" s="5">
        <v>2.8571428571428572</v>
      </c>
      <c r="NW32" s="5">
        <v>2.8571428571428572</v>
      </c>
      <c r="NX32" s="4">
        <v>43203</v>
      </c>
      <c r="NY32" s="3">
        <v>5</v>
      </c>
      <c r="NZ32" s="3">
        <v>4</v>
      </c>
      <c r="OA32" s="3">
        <v>3</v>
      </c>
      <c r="OB32" s="3">
        <v>2</v>
      </c>
      <c r="OC32" s="3">
        <v>5</v>
      </c>
      <c r="OD32" s="3">
        <v>4</v>
      </c>
      <c r="OE32" s="3">
        <v>3</v>
      </c>
      <c r="OF32" s="3">
        <v>2</v>
      </c>
      <c r="OG32" s="3">
        <v>5</v>
      </c>
      <c r="OH32" s="3">
        <v>5</v>
      </c>
      <c r="OI32" s="3">
        <v>3</v>
      </c>
      <c r="OJ32" s="3">
        <v>3</v>
      </c>
      <c r="OK32" s="5">
        <v>4.666666666666667</v>
      </c>
      <c r="OL32" s="5">
        <v>2.6666666666666665</v>
      </c>
      <c r="OM32" s="3">
        <v>3</v>
      </c>
      <c r="ON32" s="3">
        <v>2</v>
      </c>
      <c r="OO32" s="3">
        <v>3</v>
      </c>
      <c r="OP32" s="3">
        <v>3</v>
      </c>
      <c r="OQ32" s="3">
        <v>1</v>
      </c>
      <c r="OR32" s="3">
        <v>3</v>
      </c>
      <c r="OS32" s="5">
        <v>2.5</v>
      </c>
      <c r="OT32" s="3">
        <v>4</v>
      </c>
      <c r="OU32" s="3">
        <v>3</v>
      </c>
      <c r="OV32" s="3">
        <v>4</v>
      </c>
      <c r="OW32" s="3">
        <v>4</v>
      </c>
      <c r="OX32" s="3">
        <v>3</v>
      </c>
      <c r="OY32" s="3">
        <v>4</v>
      </c>
      <c r="OZ32" s="5">
        <v>3.6666666666666665</v>
      </c>
      <c r="VN32">
        <v>15</v>
      </c>
      <c r="VO32">
        <v>9</v>
      </c>
      <c r="VP32">
        <v>102.5</v>
      </c>
      <c r="VQ32">
        <v>11.4</v>
      </c>
      <c r="VR32">
        <v>22</v>
      </c>
      <c r="VS32">
        <v>355.8</v>
      </c>
      <c r="VT32">
        <v>16.2</v>
      </c>
      <c r="VU32">
        <v>88.9</v>
      </c>
      <c r="VV32">
        <v>21</v>
      </c>
      <c r="VW32">
        <v>345730.5</v>
      </c>
      <c r="VX32">
        <v>16463.400000000001</v>
      </c>
      <c r="VY32">
        <v>340896.3</v>
      </c>
      <c r="VZ32">
        <v>0.3</v>
      </c>
      <c r="WA32">
        <v>86432.6</v>
      </c>
      <c r="WB32" s="36">
        <v>1499.75</v>
      </c>
      <c r="WC32" s="36">
        <v>875</v>
      </c>
      <c r="WD32" s="36">
        <v>160.25</v>
      </c>
      <c r="WE32" s="36">
        <v>104</v>
      </c>
      <c r="WF32" s="36">
        <v>56.83</v>
      </c>
      <c r="WG32" s="36">
        <v>33.159999999999997</v>
      </c>
      <c r="WH32" s="36">
        <v>6.07</v>
      </c>
      <c r="WI32" s="36">
        <v>3.94</v>
      </c>
      <c r="WJ32" s="36">
        <v>264.25</v>
      </c>
      <c r="WK32" s="36">
        <v>10.01</v>
      </c>
      <c r="WL32" s="36">
        <v>66.063000000000002</v>
      </c>
      <c r="WM32" s="37">
        <v>1499.75</v>
      </c>
      <c r="WN32" s="37">
        <v>875</v>
      </c>
      <c r="WO32" s="37">
        <v>160.25</v>
      </c>
      <c r="WP32" s="37">
        <v>104</v>
      </c>
      <c r="WQ32" s="37">
        <v>56.83</v>
      </c>
      <c r="WR32" s="37">
        <v>33.159999999999997</v>
      </c>
      <c r="WS32" s="37">
        <v>6.07</v>
      </c>
      <c r="WT32" s="37">
        <v>3.94</v>
      </c>
      <c r="WU32" s="37">
        <v>264.25</v>
      </c>
      <c r="WV32" s="37">
        <v>10.01</v>
      </c>
      <c r="WW32" s="37">
        <v>66.063000000000002</v>
      </c>
      <c r="WX32" s="38">
        <v>1167.25</v>
      </c>
      <c r="WY32" s="38">
        <v>724.5</v>
      </c>
      <c r="WZ32" s="38">
        <v>142.25</v>
      </c>
      <c r="XA32" s="38">
        <v>98</v>
      </c>
      <c r="XB32" s="38">
        <v>54.75</v>
      </c>
      <c r="XC32" s="38">
        <v>33.979999999999997</v>
      </c>
      <c r="XD32" s="38">
        <v>6.67</v>
      </c>
      <c r="XE32" s="38">
        <v>4.5999999999999996</v>
      </c>
      <c r="XF32" s="38">
        <v>240.25</v>
      </c>
      <c r="XG32" s="38">
        <v>11.27</v>
      </c>
      <c r="XH32" s="38">
        <v>80.082999999999998</v>
      </c>
      <c r="XI32" s="39">
        <v>1167.25</v>
      </c>
      <c r="XJ32" s="39">
        <v>724.5</v>
      </c>
      <c r="XK32" s="39">
        <v>142.25</v>
      </c>
      <c r="XL32" s="39">
        <v>98</v>
      </c>
      <c r="XM32" s="39">
        <v>54.75</v>
      </c>
      <c r="XN32" s="39">
        <v>33.979999999999997</v>
      </c>
      <c r="XO32" s="39">
        <v>6.67</v>
      </c>
      <c r="XP32" s="39">
        <v>4.5999999999999996</v>
      </c>
      <c r="XQ32" s="39">
        <v>240.25</v>
      </c>
      <c r="XR32" s="39">
        <v>11.27</v>
      </c>
      <c r="XS32" s="39">
        <v>80.082999999999998</v>
      </c>
      <c r="XT32" t="s">
        <v>1124</v>
      </c>
      <c r="XU32">
        <v>4</v>
      </c>
      <c r="XV32">
        <v>251</v>
      </c>
      <c r="XW32" s="37">
        <v>4</v>
      </c>
      <c r="XX32" s="37">
        <v>0</v>
      </c>
      <c r="XY32" s="37">
        <v>2</v>
      </c>
      <c r="XZ32" s="39">
        <v>3</v>
      </c>
      <c r="YA32" s="39">
        <v>0</v>
      </c>
      <c r="YB32" s="39">
        <v>2</v>
      </c>
    </row>
    <row r="33" spans="1:652" x14ac:dyDescent="0.2">
      <c r="A33" s="11">
        <v>36</v>
      </c>
      <c r="B33" s="19" t="s">
        <v>812</v>
      </c>
      <c r="C33" s="3">
        <v>1</v>
      </c>
      <c r="D33" s="3" t="str">
        <f t="shared" si="0"/>
        <v>1</v>
      </c>
      <c r="E33" s="4">
        <v>39283</v>
      </c>
      <c r="F33" s="4">
        <v>43200</v>
      </c>
      <c r="G33" s="5">
        <v>10.72416153319644</v>
      </c>
      <c r="H33" s="21">
        <v>2</v>
      </c>
      <c r="I33" s="3">
        <v>5</v>
      </c>
      <c r="J33" s="3">
        <v>6</v>
      </c>
      <c r="K33" s="3">
        <v>1</v>
      </c>
      <c r="L33" s="3">
        <v>3</v>
      </c>
      <c r="M33" s="3">
        <v>250</v>
      </c>
      <c r="N33" s="6">
        <v>100</v>
      </c>
      <c r="O33" s="6">
        <v>129</v>
      </c>
      <c r="P33" s="5">
        <v>3.2808398950131235</v>
      </c>
      <c r="Q33" s="5">
        <v>130.536</v>
      </c>
      <c r="R33" s="5">
        <v>59.2</v>
      </c>
      <c r="S33" s="5">
        <v>23.7</v>
      </c>
      <c r="T33" s="5">
        <v>1</v>
      </c>
      <c r="U33" s="5">
        <v>34.200000000000003</v>
      </c>
      <c r="V33" s="5">
        <v>1</v>
      </c>
      <c r="W33" s="5">
        <v>11.7</v>
      </c>
      <c r="X33" s="5">
        <v>10.9</v>
      </c>
      <c r="Y33" s="5">
        <v>9.6999999999999993</v>
      </c>
      <c r="Z33" s="5">
        <v>13.5</v>
      </c>
      <c r="AA33" s="5">
        <v>12.2</v>
      </c>
      <c r="AB33" s="5">
        <v>10.6</v>
      </c>
      <c r="AC33" s="5">
        <f t="shared" si="1"/>
        <v>11.7</v>
      </c>
      <c r="AD33" s="5">
        <f t="shared" si="2"/>
        <v>13.5</v>
      </c>
      <c r="AE33" s="5">
        <f t="shared" si="3"/>
        <v>25.2</v>
      </c>
      <c r="AF33" s="5">
        <f t="shared" si="4"/>
        <v>12.6</v>
      </c>
      <c r="AG33" s="5">
        <f t="shared" si="5"/>
        <v>27.783000000000001</v>
      </c>
      <c r="AH33" s="5">
        <f t="shared" si="6"/>
        <v>55.566000000000003</v>
      </c>
      <c r="AI33" s="5">
        <v>1</v>
      </c>
      <c r="AJ33" s="3">
        <v>16</v>
      </c>
      <c r="AK33" s="5">
        <v>39.200000000000003</v>
      </c>
      <c r="AL33" s="5">
        <v>2</v>
      </c>
      <c r="AM33" s="5">
        <v>1.3333333333333333</v>
      </c>
      <c r="AN33" s="5"/>
      <c r="AO33" s="5"/>
      <c r="AP33" s="5"/>
      <c r="AQ33" s="5"/>
      <c r="AR33" s="5"/>
      <c r="AS33" s="5" t="e">
        <f t="shared" si="7"/>
        <v>#DIV/0!</v>
      </c>
      <c r="AT33" s="5">
        <v>15.89</v>
      </c>
      <c r="AU33" s="5">
        <v>15.91</v>
      </c>
      <c r="AV33" s="5">
        <v>-1.97</v>
      </c>
      <c r="AW33" s="5">
        <v>2</v>
      </c>
      <c r="AX33" s="3">
        <v>16</v>
      </c>
      <c r="AY33" s="3">
        <v>27</v>
      </c>
      <c r="AZ33" s="3"/>
      <c r="BA33" s="5">
        <v>-0.73</v>
      </c>
      <c r="BB33" s="5"/>
      <c r="BC33" s="5">
        <v>23</v>
      </c>
      <c r="BD33" s="5"/>
      <c r="BE33" s="3">
        <v>19</v>
      </c>
      <c r="BF33" s="3">
        <v>21</v>
      </c>
      <c r="BG33" s="5">
        <v>-0.04</v>
      </c>
      <c r="BH33" s="5">
        <v>48</v>
      </c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3">
        <v>23</v>
      </c>
      <c r="CA33" s="3">
        <v>23</v>
      </c>
      <c r="CB33" s="3">
        <v>23</v>
      </c>
      <c r="CC33" s="5">
        <v>10.28192</v>
      </c>
      <c r="CD33" s="5">
        <v>10.28192</v>
      </c>
      <c r="CE33" s="5">
        <v>10.28192</v>
      </c>
      <c r="CF33" s="5">
        <v>-0.56000000000000005</v>
      </c>
      <c r="CG33" s="5">
        <v>29</v>
      </c>
      <c r="CH33" s="3">
        <v>21</v>
      </c>
      <c r="CI33" s="3">
        <v>24</v>
      </c>
      <c r="CJ33" s="3">
        <v>19</v>
      </c>
      <c r="CK33" s="5">
        <v>9.3878400000000006</v>
      </c>
      <c r="CL33" s="5">
        <v>10.728960000000001</v>
      </c>
      <c r="CM33" s="5">
        <v>8.49376</v>
      </c>
      <c r="CN33" s="5">
        <v>-0.73</v>
      </c>
      <c r="CO33" s="5">
        <v>23</v>
      </c>
      <c r="CP33" s="6">
        <v>76</v>
      </c>
      <c r="CQ33" s="6">
        <v>64</v>
      </c>
      <c r="CR33" s="6">
        <v>75</v>
      </c>
      <c r="CS33" s="5">
        <v>-2.68</v>
      </c>
      <c r="CT33" s="5">
        <v>0</v>
      </c>
      <c r="CU33" s="3">
        <v>2</v>
      </c>
      <c r="CV33" s="3">
        <v>2</v>
      </c>
      <c r="CW33" s="3">
        <v>3</v>
      </c>
      <c r="CX33" s="3">
        <v>3</v>
      </c>
      <c r="CY33" s="3">
        <v>5</v>
      </c>
      <c r="CZ33" s="3">
        <v>5</v>
      </c>
      <c r="DA33" s="3">
        <v>0</v>
      </c>
      <c r="DB33" s="3">
        <v>0</v>
      </c>
      <c r="DC33" s="3">
        <v>2</v>
      </c>
      <c r="DD33" s="3">
        <v>2</v>
      </c>
      <c r="DE33" s="3">
        <v>3</v>
      </c>
      <c r="DF33" s="3">
        <v>4</v>
      </c>
      <c r="DG33" s="3">
        <v>3</v>
      </c>
      <c r="DH33" s="3">
        <v>3</v>
      </c>
      <c r="DI33" s="3"/>
      <c r="DJ33" s="3"/>
      <c r="DK33" s="3"/>
      <c r="DL33" s="3"/>
      <c r="DM33" s="3"/>
      <c r="DN33" s="3"/>
      <c r="DO33" s="3"/>
      <c r="DP33" s="3"/>
      <c r="DQ33" s="3">
        <v>1</v>
      </c>
      <c r="DR33" s="3">
        <v>1</v>
      </c>
      <c r="DS33" s="3">
        <v>1</v>
      </c>
      <c r="DT33" s="3">
        <v>1</v>
      </c>
      <c r="DU33" s="3">
        <v>1</v>
      </c>
      <c r="DV33" s="5">
        <v>35.5</v>
      </c>
      <c r="DW33" s="5">
        <v>-0.77</v>
      </c>
      <c r="DX33" s="5">
        <v>1</v>
      </c>
      <c r="DY33" s="5">
        <v>-4.6500000000000004</v>
      </c>
      <c r="DZ33" s="5">
        <v>26</v>
      </c>
      <c r="EA33" s="5">
        <v>-1.29</v>
      </c>
      <c r="EB33" s="5">
        <v>20.833333333333332</v>
      </c>
      <c r="EC33" s="5">
        <v>-6.71</v>
      </c>
      <c r="ED33" s="5">
        <v>1</v>
      </c>
      <c r="EE33" s="3">
        <v>6</v>
      </c>
      <c r="EF33" s="3">
        <v>3</v>
      </c>
      <c r="EG33" s="3">
        <v>1</v>
      </c>
      <c r="EH33" s="3">
        <v>1</v>
      </c>
      <c r="EI33" s="3">
        <v>3</v>
      </c>
      <c r="EJ33" s="3">
        <v>2</v>
      </c>
      <c r="EK33" s="3">
        <v>6</v>
      </c>
      <c r="EL33" s="3">
        <v>1</v>
      </c>
      <c r="EM33" s="3">
        <v>1</v>
      </c>
      <c r="EN33" s="3">
        <v>1</v>
      </c>
      <c r="EO33" s="3">
        <v>2</v>
      </c>
      <c r="EP33" s="3">
        <v>4</v>
      </c>
      <c r="EQ33" s="3">
        <v>1</v>
      </c>
      <c r="ER33" s="3">
        <v>1</v>
      </c>
      <c r="ES33" s="3">
        <v>1</v>
      </c>
      <c r="ET33" s="3">
        <v>1</v>
      </c>
      <c r="EU33" s="3">
        <v>2</v>
      </c>
      <c r="EV33" s="3">
        <v>1</v>
      </c>
      <c r="EW33" s="3">
        <v>0</v>
      </c>
      <c r="EX33" s="5">
        <v>0</v>
      </c>
      <c r="EY33" s="1" t="s">
        <v>376</v>
      </c>
      <c r="EZ33" s="3">
        <v>1</v>
      </c>
      <c r="FA33" s="6">
        <v>1</v>
      </c>
      <c r="FB33" s="1" t="s">
        <v>407</v>
      </c>
      <c r="FC33" s="6">
        <v>1</v>
      </c>
      <c r="FD33" s="5">
        <v>1</v>
      </c>
      <c r="FE33" s="1" t="s">
        <v>409</v>
      </c>
      <c r="FF33" s="3">
        <v>1</v>
      </c>
      <c r="FG33" s="5">
        <v>1</v>
      </c>
      <c r="FH33" s="3">
        <v>3</v>
      </c>
      <c r="FI33" s="3">
        <v>3</v>
      </c>
      <c r="FJ33" s="3">
        <v>2</v>
      </c>
      <c r="FK33" s="3">
        <v>2</v>
      </c>
      <c r="FL33" s="3">
        <v>3</v>
      </c>
      <c r="FM33" s="3">
        <v>2</v>
      </c>
      <c r="FN33" s="3">
        <v>2</v>
      </c>
      <c r="FO33" s="3">
        <v>2</v>
      </c>
      <c r="FP33" s="3">
        <v>3</v>
      </c>
      <c r="FQ33" s="3">
        <v>2</v>
      </c>
      <c r="FR33" s="3">
        <v>1</v>
      </c>
      <c r="FS33" s="3">
        <v>2</v>
      </c>
      <c r="FT33" s="3">
        <v>2.6666666666666665</v>
      </c>
      <c r="FU33" s="3">
        <v>1.8333333333333333</v>
      </c>
      <c r="FV33" s="3">
        <v>1</v>
      </c>
      <c r="FW33" s="3">
        <v>1</v>
      </c>
      <c r="FX33" s="7" t="e">
        <v>#NULL!</v>
      </c>
      <c r="FY33" s="3">
        <v>1</v>
      </c>
      <c r="FZ33" s="3">
        <v>1</v>
      </c>
      <c r="GA33" s="3">
        <v>1</v>
      </c>
      <c r="GB33" s="3">
        <v>1</v>
      </c>
      <c r="GC33" s="3">
        <v>1</v>
      </c>
      <c r="GD33" s="5">
        <v>1</v>
      </c>
      <c r="GE33" s="3">
        <v>2</v>
      </c>
      <c r="GF33" s="3">
        <v>2</v>
      </c>
      <c r="GG33" s="3">
        <v>2</v>
      </c>
      <c r="GH33" s="3">
        <v>1</v>
      </c>
      <c r="GI33" s="3">
        <v>2</v>
      </c>
      <c r="GJ33" s="3">
        <v>1</v>
      </c>
      <c r="GK33" s="3">
        <v>1</v>
      </c>
      <c r="GL33" s="3">
        <v>1</v>
      </c>
      <c r="GM33" s="3">
        <v>2</v>
      </c>
      <c r="GN33" s="3">
        <v>2</v>
      </c>
      <c r="GO33" s="3">
        <v>2</v>
      </c>
      <c r="GP33" s="3">
        <v>999</v>
      </c>
      <c r="GQ33" s="3">
        <v>1</v>
      </c>
      <c r="GR33" s="3">
        <v>2</v>
      </c>
      <c r="GS33" s="3">
        <v>1</v>
      </c>
      <c r="GT33" s="3">
        <v>2</v>
      </c>
      <c r="GU33" s="3">
        <v>1</v>
      </c>
      <c r="GV33" s="3">
        <v>1</v>
      </c>
      <c r="GW33" s="3">
        <v>2</v>
      </c>
      <c r="GX33" s="3">
        <v>1</v>
      </c>
      <c r="GY33" s="5">
        <v>1.8888888888888888</v>
      </c>
      <c r="GZ33" s="5">
        <v>1.2</v>
      </c>
      <c r="HA33" s="3">
        <v>1</v>
      </c>
      <c r="HB33" s="3">
        <v>1</v>
      </c>
      <c r="HC33" s="3">
        <v>1</v>
      </c>
      <c r="HD33" s="3">
        <v>1</v>
      </c>
      <c r="HE33" s="3">
        <v>1</v>
      </c>
      <c r="HF33" s="3">
        <v>1</v>
      </c>
      <c r="HG33" s="3">
        <v>1</v>
      </c>
      <c r="HH33" s="3">
        <v>1</v>
      </c>
      <c r="HI33" s="5">
        <v>1</v>
      </c>
      <c r="HJ33" s="3">
        <v>1</v>
      </c>
      <c r="HK33" s="3">
        <v>1</v>
      </c>
      <c r="HL33" s="3">
        <v>1</v>
      </c>
      <c r="HM33" s="3">
        <v>1</v>
      </c>
      <c r="HN33" s="3">
        <v>1</v>
      </c>
      <c r="HO33" s="3">
        <v>1</v>
      </c>
      <c r="HP33" s="5">
        <v>4</v>
      </c>
      <c r="HQ33" s="5">
        <v>4</v>
      </c>
      <c r="HR33" s="5">
        <v>4</v>
      </c>
      <c r="HS33" s="5">
        <v>2.5</v>
      </c>
      <c r="HT33" s="3">
        <v>1</v>
      </c>
      <c r="HU33" s="3">
        <v>1</v>
      </c>
      <c r="HV33" s="3">
        <v>6</v>
      </c>
      <c r="HW33" s="3">
        <v>1</v>
      </c>
      <c r="HX33" s="3">
        <v>1</v>
      </c>
      <c r="HY33" s="3">
        <v>3</v>
      </c>
      <c r="HZ33" s="5">
        <v>2.1666666666666665</v>
      </c>
      <c r="IA33" s="3">
        <v>1</v>
      </c>
      <c r="IB33" s="3">
        <v>1</v>
      </c>
      <c r="IC33" s="3">
        <v>1</v>
      </c>
      <c r="ID33" s="3">
        <v>1</v>
      </c>
      <c r="IE33" s="3">
        <v>1</v>
      </c>
      <c r="IF33" s="3">
        <v>1</v>
      </c>
      <c r="IG33" s="3">
        <v>1</v>
      </c>
      <c r="IH33" s="3">
        <v>1</v>
      </c>
      <c r="II33" s="3">
        <v>1</v>
      </c>
      <c r="IJ33" s="3">
        <v>1</v>
      </c>
      <c r="IK33" s="3">
        <v>1</v>
      </c>
      <c r="IL33" s="3">
        <v>1</v>
      </c>
      <c r="IM33" s="5">
        <v>1</v>
      </c>
      <c r="IN33" s="5">
        <v>1</v>
      </c>
      <c r="IO33" s="5">
        <v>1</v>
      </c>
      <c r="IP33" s="3">
        <v>1</v>
      </c>
      <c r="IQ33" s="3">
        <v>1</v>
      </c>
      <c r="IR33" s="3">
        <v>1</v>
      </c>
      <c r="IS33" s="3">
        <v>1</v>
      </c>
      <c r="IT33" s="3">
        <v>1</v>
      </c>
      <c r="IU33" s="3">
        <v>1</v>
      </c>
      <c r="IV33" s="3">
        <v>1</v>
      </c>
      <c r="IW33" s="3">
        <v>1</v>
      </c>
      <c r="IX33" s="3">
        <v>1</v>
      </c>
      <c r="IY33" s="3">
        <v>1</v>
      </c>
      <c r="IZ33" s="3">
        <v>1</v>
      </c>
      <c r="JA33" s="3">
        <v>1</v>
      </c>
      <c r="JB33" s="3">
        <v>1</v>
      </c>
      <c r="JC33" s="3">
        <v>1</v>
      </c>
      <c r="JD33" s="3">
        <v>1</v>
      </c>
      <c r="JE33" s="3">
        <v>1</v>
      </c>
      <c r="JF33" s="3">
        <v>888</v>
      </c>
      <c r="JG33" s="3">
        <v>1</v>
      </c>
      <c r="JH33" s="3">
        <v>1</v>
      </c>
      <c r="JI33" s="3">
        <v>1</v>
      </c>
      <c r="JJ33" s="3">
        <v>999</v>
      </c>
      <c r="JK33" s="3">
        <v>1</v>
      </c>
      <c r="JL33" s="3">
        <v>1</v>
      </c>
      <c r="JM33" s="3">
        <v>888</v>
      </c>
      <c r="JN33" s="5">
        <v>1</v>
      </c>
      <c r="JO33" s="5">
        <v>1</v>
      </c>
      <c r="JP33" s="5">
        <v>1</v>
      </c>
      <c r="JQ33" s="5">
        <v>1</v>
      </c>
      <c r="JR33" s="5">
        <v>1</v>
      </c>
      <c r="JS33" s="5">
        <v>1</v>
      </c>
      <c r="JT33" s="3">
        <v>888</v>
      </c>
      <c r="JU33" s="3">
        <v>888</v>
      </c>
      <c r="JV33" s="3">
        <v>888</v>
      </c>
      <c r="JW33" s="3">
        <v>888</v>
      </c>
      <c r="JX33" s="3">
        <v>4</v>
      </c>
      <c r="JY33" s="3">
        <v>4</v>
      </c>
      <c r="JZ33" s="3">
        <v>888</v>
      </c>
      <c r="KA33" s="3">
        <v>888</v>
      </c>
      <c r="KB33" s="3">
        <v>888</v>
      </c>
      <c r="KC33" s="3">
        <v>888</v>
      </c>
      <c r="KD33" s="3">
        <v>3</v>
      </c>
      <c r="KE33" s="3">
        <v>3</v>
      </c>
      <c r="KF33" s="3">
        <v>888</v>
      </c>
      <c r="KG33" s="3">
        <v>888</v>
      </c>
      <c r="KH33" s="3">
        <v>888</v>
      </c>
      <c r="KI33" s="3">
        <v>888</v>
      </c>
      <c r="KJ33" s="3">
        <v>888</v>
      </c>
      <c r="KK33" s="3">
        <v>888</v>
      </c>
      <c r="KL33" s="3">
        <v>1</v>
      </c>
      <c r="KM33" s="3">
        <v>1</v>
      </c>
      <c r="KN33" s="3">
        <v>5</v>
      </c>
      <c r="KO33" s="3">
        <v>5</v>
      </c>
      <c r="KP33" s="3">
        <v>1</v>
      </c>
      <c r="KQ33" s="3">
        <v>1</v>
      </c>
      <c r="KR33" s="3">
        <v>1</v>
      </c>
      <c r="KS33" s="3">
        <v>1</v>
      </c>
      <c r="KT33" s="3">
        <v>5</v>
      </c>
      <c r="KU33" s="3">
        <v>5</v>
      </c>
      <c r="KV33" s="3">
        <v>5</v>
      </c>
      <c r="KW33" s="3">
        <v>5</v>
      </c>
      <c r="KX33" s="3">
        <v>3</v>
      </c>
      <c r="KY33" s="3">
        <v>3</v>
      </c>
      <c r="KZ33" s="5">
        <v>4</v>
      </c>
      <c r="LA33" s="5">
        <v>4</v>
      </c>
      <c r="LB33" s="5">
        <v>2.4</v>
      </c>
      <c r="LC33" s="5">
        <v>2.4</v>
      </c>
      <c r="LD33" s="3">
        <v>2</v>
      </c>
      <c r="LE33" s="3">
        <v>2</v>
      </c>
      <c r="LF33" s="5">
        <v>3</v>
      </c>
      <c r="LG33" s="3">
        <v>3</v>
      </c>
      <c r="LH33" s="3">
        <v>3</v>
      </c>
      <c r="LI33" s="3">
        <v>3</v>
      </c>
      <c r="LJ33" s="3">
        <v>3</v>
      </c>
      <c r="LK33" s="3">
        <v>2</v>
      </c>
      <c r="LL33" s="3">
        <v>3</v>
      </c>
      <c r="LM33" s="3">
        <v>3</v>
      </c>
      <c r="LN33" s="3">
        <v>3</v>
      </c>
      <c r="LO33" s="3">
        <v>3</v>
      </c>
      <c r="LP33" s="3">
        <v>3</v>
      </c>
      <c r="LQ33" s="3">
        <v>3</v>
      </c>
      <c r="LR33" s="3">
        <v>2</v>
      </c>
      <c r="LS33" s="3">
        <v>2</v>
      </c>
      <c r="LT33" s="5">
        <v>2.75</v>
      </c>
      <c r="LU33" s="5">
        <v>2.625</v>
      </c>
      <c r="LV33" s="3">
        <v>0</v>
      </c>
      <c r="LW33" s="3">
        <v>0</v>
      </c>
      <c r="LX33" s="3">
        <v>0</v>
      </c>
      <c r="LY33" s="3">
        <v>0</v>
      </c>
      <c r="LZ33" s="3">
        <v>0</v>
      </c>
      <c r="MA33" s="3">
        <v>0</v>
      </c>
      <c r="MB33" s="3">
        <v>0</v>
      </c>
      <c r="MC33" s="3">
        <v>0</v>
      </c>
      <c r="MD33" s="3">
        <v>2</v>
      </c>
      <c r="ME33" s="3">
        <v>3</v>
      </c>
      <c r="MF33" s="5">
        <f t="shared" si="49"/>
        <v>5</v>
      </c>
      <c r="MG33" s="5">
        <f t="shared" si="50"/>
        <v>0.5</v>
      </c>
      <c r="MH33" s="3">
        <v>1</v>
      </c>
      <c r="MI33" s="3">
        <v>6</v>
      </c>
      <c r="MJ33" s="3">
        <v>6</v>
      </c>
      <c r="MK33" s="3">
        <v>2</v>
      </c>
      <c r="ML33" s="3">
        <v>6</v>
      </c>
      <c r="MM33" s="3">
        <v>7</v>
      </c>
      <c r="MN33" s="3">
        <v>2</v>
      </c>
      <c r="MO33" s="3">
        <v>2</v>
      </c>
      <c r="MP33" s="3">
        <v>6</v>
      </c>
      <c r="MQ33" s="5">
        <v>4.2222222222222223</v>
      </c>
      <c r="MR33" s="3">
        <v>2</v>
      </c>
      <c r="MS33" s="3">
        <v>2</v>
      </c>
      <c r="MT33" s="3">
        <v>4</v>
      </c>
      <c r="MU33" s="3">
        <v>4</v>
      </c>
      <c r="MV33" s="3">
        <v>4</v>
      </c>
      <c r="MW33" s="3">
        <v>4</v>
      </c>
      <c r="MX33" s="3">
        <v>5</v>
      </c>
      <c r="MY33" s="3">
        <v>5</v>
      </c>
      <c r="MZ33" s="3">
        <v>5</v>
      </c>
      <c r="NA33" s="3">
        <v>3</v>
      </c>
      <c r="NB33" s="3">
        <v>4</v>
      </c>
      <c r="NC33" s="3">
        <v>3</v>
      </c>
      <c r="ND33" s="5">
        <v>3.3333333333333335</v>
      </c>
      <c r="NE33" s="5">
        <v>3.3333333333333335</v>
      </c>
      <c r="NF33" s="5">
        <v>4.666666666666667</v>
      </c>
      <c r="NG33" s="5">
        <v>3.6666666666666665</v>
      </c>
      <c r="NH33" s="3">
        <v>4</v>
      </c>
      <c r="NI33" s="3">
        <v>4</v>
      </c>
      <c r="NJ33" s="3">
        <v>4</v>
      </c>
      <c r="NK33" s="3">
        <v>3</v>
      </c>
      <c r="NL33" s="3">
        <v>2</v>
      </c>
      <c r="NM33" s="3">
        <v>4</v>
      </c>
      <c r="NN33" s="3">
        <v>2</v>
      </c>
      <c r="NO33" s="3">
        <v>2</v>
      </c>
      <c r="NP33" s="3">
        <v>4</v>
      </c>
      <c r="NQ33" s="3">
        <v>5</v>
      </c>
      <c r="NR33" s="3">
        <v>2</v>
      </c>
      <c r="NS33" s="3">
        <v>2</v>
      </c>
      <c r="NT33" s="3">
        <v>5</v>
      </c>
      <c r="NU33" s="3">
        <v>5</v>
      </c>
      <c r="NV33" s="5">
        <v>3.2857142857142856</v>
      </c>
      <c r="NW33" s="5">
        <v>3.5714285714285716</v>
      </c>
      <c r="NX33" s="4">
        <v>43203</v>
      </c>
      <c r="NY33" s="3">
        <v>1</v>
      </c>
      <c r="NZ33" s="3">
        <v>1</v>
      </c>
      <c r="OA33" s="3">
        <v>1</v>
      </c>
      <c r="OB33" s="3">
        <v>1</v>
      </c>
      <c r="OC33" s="3">
        <v>1</v>
      </c>
      <c r="OD33" s="3">
        <v>1</v>
      </c>
      <c r="OE33" s="3">
        <v>1</v>
      </c>
      <c r="OF33" s="3">
        <v>1</v>
      </c>
      <c r="OG33" s="3">
        <v>1</v>
      </c>
      <c r="OH33" s="3">
        <v>1</v>
      </c>
      <c r="OI33" s="3">
        <v>1</v>
      </c>
      <c r="OJ33" s="3">
        <v>1</v>
      </c>
      <c r="OK33" s="5">
        <v>1</v>
      </c>
      <c r="OL33" s="5">
        <v>1</v>
      </c>
      <c r="OM33" s="3">
        <v>1</v>
      </c>
      <c r="ON33" s="3">
        <v>1</v>
      </c>
      <c r="OO33" s="3">
        <v>1</v>
      </c>
      <c r="OP33" s="3">
        <v>1</v>
      </c>
      <c r="OQ33" s="3">
        <v>1</v>
      </c>
      <c r="OR33" s="3">
        <v>1</v>
      </c>
      <c r="OS33" s="5">
        <v>1</v>
      </c>
      <c r="OT33" s="3">
        <v>1</v>
      </c>
      <c r="OU33" s="3">
        <v>1</v>
      </c>
      <c r="OV33" s="3">
        <v>1</v>
      </c>
      <c r="OW33" s="3">
        <v>1</v>
      </c>
      <c r="OX33" s="3">
        <v>1</v>
      </c>
      <c r="OY33" s="3">
        <v>1</v>
      </c>
      <c r="OZ33" s="5">
        <v>1</v>
      </c>
      <c r="VN33">
        <v>15</v>
      </c>
      <c r="VO33">
        <v>0</v>
      </c>
      <c r="VP33">
        <v>0</v>
      </c>
      <c r="VQ33">
        <v>0</v>
      </c>
      <c r="VR33">
        <v>46</v>
      </c>
      <c r="VS33">
        <v>761.8</v>
      </c>
      <c r="VT33">
        <v>16.600000000000001</v>
      </c>
      <c r="VU33">
        <v>84.6</v>
      </c>
      <c r="VV33">
        <v>45</v>
      </c>
      <c r="VW33">
        <v>354597.3</v>
      </c>
      <c r="VX33">
        <v>7879.9</v>
      </c>
      <c r="VY33">
        <v>339534</v>
      </c>
      <c r="VZ33">
        <v>0.3</v>
      </c>
      <c r="WA33">
        <v>39399.699999999997</v>
      </c>
      <c r="WB33" s="36">
        <v>2638.75</v>
      </c>
      <c r="WC33" s="36">
        <v>1556.75</v>
      </c>
      <c r="WD33" s="36">
        <v>125.25</v>
      </c>
      <c r="WE33" s="36">
        <v>28.25</v>
      </c>
      <c r="WF33" s="36">
        <v>60.67</v>
      </c>
      <c r="WG33" s="36">
        <v>35.799999999999997</v>
      </c>
      <c r="WH33" s="36">
        <v>2.88</v>
      </c>
      <c r="WI33" s="36">
        <v>0.65</v>
      </c>
      <c r="WJ33" s="36">
        <v>153.5</v>
      </c>
      <c r="WK33" s="36">
        <v>3.53</v>
      </c>
      <c r="WL33" s="36">
        <v>25.582999999999998</v>
      </c>
      <c r="WM33" s="37">
        <v>3618</v>
      </c>
      <c r="WN33" s="37">
        <v>2190.5</v>
      </c>
      <c r="WO33" s="37">
        <v>146.25</v>
      </c>
      <c r="WP33" s="37">
        <v>38.25</v>
      </c>
      <c r="WQ33" s="37">
        <v>60.37</v>
      </c>
      <c r="WR33" s="37">
        <v>36.549999999999997</v>
      </c>
      <c r="WS33" s="37">
        <v>2.44</v>
      </c>
      <c r="WT33" s="37">
        <v>0.64</v>
      </c>
      <c r="WU33" s="37">
        <v>184.5</v>
      </c>
      <c r="WV33" s="37">
        <v>3.08</v>
      </c>
      <c r="WW33" s="37">
        <v>20.5</v>
      </c>
      <c r="WX33" s="38">
        <v>1566</v>
      </c>
      <c r="WY33" s="38">
        <v>1058.25</v>
      </c>
      <c r="WZ33" s="38">
        <v>87.25</v>
      </c>
      <c r="XA33" s="38">
        <v>21.5</v>
      </c>
      <c r="XB33" s="38">
        <v>57.3</v>
      </c>
      <c r="XC33" s="38">
        <v>38.72</v>
      </c>
      <c r="XD33" s="38">
        <v>3.19</v>
      </c>
      <c r="XE33" s="38">
        <v>0.79</v>
      </c>
      <c r="XF33" s="38">
        <v>108.75</v>
      </c>
      <c r="XG33" s="38">
        <v>3.98</v>
      </c>
      <c r="XH33" s="38">
        <v>36.25</v>
      </c>
      <c r="XI33" s="39">
        <v>1566</v>
      </c>
      <c r="XJ33" s="39">
        <v>1058.25</v>
      </c>
      <c r="XK33" s="39">
        <v>87.25</v>
      </c>
      <c r="XL33" s="39">
        <v>21.5</v>
      </c>
      <c r="XM33" s="39">
        <v>57.3</v>
      </c>
      <c r="XN33" s="39">
        <v>38.72</v>
      </c>
      <c r="XO33" s="39">
        <v>3.19</v>
      </c>
      <c r="XP33" s="39">
        <v>0.79</v>
      </c>
      <c r="XQ33" s="39">
        <v>108.75</v>
      </c>
      <c r="XR33" s="39">
        <v>3.98</v>
      </c>
      <c r="XS33" s="39">
        <v>36.25</v>
      </c>
      <c r="XT33" t="s">
        <v>1125</v>
      </c>
      <c r="XU33">
        <v>9</v>
      </c>
      <c r="XV33">
        <v>250</v>
      </c>
      <c r="XW33" s="37">
        <v>6</v>
      </c>
      <c r="XX33" s="37">
        <v>3</v>
      </c>
      <c r="XY33" s="37">
        <v>1</v>
      </c>
      <c r="XZ33" s="39">
        <v>3</v>
      </c>
      <c r="YA33" s="39">
        <v>0</v>
      </c>
      <c r="YB33" s="39">
        <v>2</v>
      </c>
    </row>
    <row r="34" spans="1:652" x14ac:dyDescent="0.2">
      <c r="A34" s="11">
        <v>37</v>
      </c>
      <c r="B34" s="19" t="s">
        <v>692</v>
      </c>
      <c r="C34" s="3">
        <v>0</v>
      </c>
      <c r="D34" s="3" t="str">
        <f t="shared" si="0"/>
        <v>2</v>
      </c>
      <c r="E34" s="4">
        <v>39039</v>
      </c>
      <c r="F34" s="4">
        <v>43200</v>
      </c>
      <c r="G34" s="5">
        <v>11.392197125256674</v>
      </c>
      <c r="H34" s="21">
        <v>2</v>
      </c>
      <c r="I34" s="3">
        <v>5</v>
      </c>
      <c r="J34" s="3">
        <v>8</v>
      </c>
      <c r="K34" s="3">
        <v>2</v>
      </c>
      <c r="L34" s="3">
        <v>3</v>
      </c>
      <c r="M34" s="3">
        <v>250</v>
      </c>
      <c r="N34" s="6">
        <v>107</v>
      </c>
      <c r="O34" s="6">
        <v>149.5</v>
      </c>
      <c r="P34" s="5">
        <v>3.5104986876640418</v>
      </c>
      <c r="Q34" s="5">
        <v>101.65050000000001</v>
      </c>
      <c r="R34" s="5">
        <v>46.1</v>
      </c>
      <c r="S34" s="5">
        <v>20.5</v>
      </c>
      <c r="T34" s="5">
        <v>3</v>
      </c>
      <c r="U34" s="5">
        <v>23.3</v>
      </c>
      <c r="V34" s="5">
        <v>3</v>
      </c>
      <c r="W34" s="5">
        <v>17.7</v>
      </c>
      <c r="X34" s="5">
        <v>16.8</v>
      </c>
      <c r="Y34" s="5">
        <v>13.8</v>
      </c>
      <c r="Z34" s="5">
        <v>19.100000000000001</v>
      </c>
      <c r="AA34" s="5">
        <v>18.100000000000001</v>
      </c>
      <c r="AB34" s="5">
        <v>16.100000000000001</v>
      </c>
      <c r="AC34" s="5">
        <f t="shared" si="1"/>
        <v>17.7</v>
      </c>
      <c r="AD34" s="5">
        <f t="shared" si="2"/>
        <v>19.100000000000001</v>
      </c>
      <c r="AE34" s="5">
        <f t="shared" si="3"/>
        <v>36.799999999999997</v>
      </c>
      <c r="AF34" s="5">
        <f t="shared" si="4"/>
        <v>18.399999999999999</v>
      </c>
      <c r="AG34" s="5">
        <f t="shared" si="5"/>
        <v>40.571999999999996</v>
      </c>
      <c r="AH34" s="5">
        <f t="shared" si="6"/>
        <v>81.143999999999991</v>
      </c>
      <c r="AI34" s="5">
        <v>2</v>
      </c>
      <c r="AJ34" s="3">
        <v>27</v>
      </c>
      <c r="AK34" s="5">
        <v>42.4</v>
      </c>
      <c r="AL34" s="5">
        <v>3</v>
      </c>
      <c r="AM34" s="5">
        <v>2.6666666666666665</v>
      </c>
      <c r="AN34" s="5"/>
      <c r="AO34" s="5"/>
      <c r="AP34" s="5"/>
      <c r="AQ34" s="5"/>
      <c r="AR34" s="5"/>
      <c r="AS34" s="5" t="e">
        <f t="shared" si="7"/>
        <v>#DIV/0!</v>
      </c>
      <c r="AT34" s="5">
        <v>12.95</v>
      </c>
      <c r="AU34" s="5">
        <v>12.13</v>
      </c>
      <c r="AV34" s="5">
        <v>0.28000000000000003</v>
      </c>
      <c r="AW34" s="5">
        <v>61</v>
      </c>
      <c r="AX34" s="3">
        <v>38</v>
      </c>
      <c r="AY34" s="3">
        <v>38</v>
      </c>
      <c r="AZ34" s="3"/>
      <c r="BA34" s="5">
        <v>0.57999999999999996</v>
      </c>
      <c r="BB34" s="5"/>
      <c r="BC34" s="5">
        <v>72</v>
      </c>
      <c r="BD34" s="5"/>
      <c r="BE34" s="3">
        <v>29</v>
      </c>
      <c r="BF34" s="3">
        <v>29</v>
      </c>
      <c r="BG34" s="5">
        <v>1.6</v>
      </c>
      <c r="BH34" s="5">
        <v>95</v>
      </c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3">
        <v>40</v>
      </c>
      <c r="CA34" s="3">
        <v>37</v>
      </c>
      <c r="CB34" s="3">
        <v>38</v>
      </c>
      <c r="CC34" s="5">
        <v>17.881599999999999</v>
      </c>
      <c r="CD34" s="5">
        <v>16.540479999999999</v>
      </c>
      <c r="CE34" s="5">
        <v>16.98752</v>
      </c>
      <c r="CF34" s="5">
        <v>1.29</v>
      </c>
      <c r="CG34" s="5">
        <v>90</v>
      </c>
      <c r="CH34" s="3">
        <v>45</v>
      </c>
      <c r="CI34" s="3">
        <v>48</v>
      </c>
      <c r="CJ34" s="3">
        <v>34</v>
      </c>
      <c r="CK34" s="5">
        <v>20.116800000000001</v>
      </c>
      <c r="CL34" s="5">
        <v>21.457920000000001</v>
      </c>
      <c r="CM34" s="5">
        <v>15.19936</v>
      </c>
      <c r="CN34" s="5">
        <v>2.67</v>
      </c>
      <c r="CO34" s="5">
        <v>100</v>
      </c>
      <c r="CP34" s="6">
        <v>115</v>
      </c>
      <c r="CQ34" s="6">
        <v>113</v>
      </c>
      <c r="CR34" s="6">
        <v>130</v>
      </c>
      <c r="CS34" s="5">
        <v>-0.61</v>
      </c>
      <c r="CT34" s="5">
        <v>27</v>
      </c>
      <c r="CU34" s="3">
        <v>2</v>
      </c>
      <c r="CV34" s="3">
        <v>1</v>
      </c>
      <c r="CW34" s="3">
        <v>2</v>
      </c>
      <c r="CX34" s="3">
        <v>2</v>
      </c>
      <c r="CY34" s="3">
        <v>5</v>
      </c>
      <c r="CZ34" s="3">
        <v>5</v>
      </c>
      <c r="DA34" s="3">
        <v>4</v>
      </c>
      <c r="DB34" s="3">
        <v>3</v>
      </c>
      <c r="DC34" s="3">
        <v>2</v>
      </c>
      <c r="DD34" s="3">
        <v>2</v>
      </c>
      <c r="DE34" s="3">
        <v>4</v>
      </c>
      <c r="DF34" s="3">
        <v>4</v>
      </c>
      <c r="DG34" s="3">
        <v>4</v>
      </c>
      <c r="DH34" s="3">
        <v>4</v>
      </c>
      <c r="DI34" s="3"/>
      <c r="DJ34" s="3"/>
      <c r="DK34" s="3"/>
      <c r="DL34" s="3"/>
      <c r="DM34" s="3"/>
      <c r="DN34" s="3"/>
      <c r="DO34" s="3"/>
      <c r="DP34" s="3"/>
      <c r="DQ34" s="3">
        <v>1</v>
      </c>
      <c r="DR34" s="3">
        <v>1</v>
      </c>
      <c r="DS34" s="3">
        <v>1</v>
      </c>
      <c r="DT34" s="3">
        <v>1</v>
      </c>
      <c r="DU34" s="3">
        <v>1</v>
      </c>
      <c r="DV34" s="5">
        <v>83.5</v>
      </c>
      <c r="DW34" s="5">
        <v>2.1800000000000002</v>
      </c>
      <c r="DX34" s="5">
        <v>44</v>
      </c>
      <c r="DY34" s="5">
        <v>-0.32999999999999996</v>
      </c>
      <c r="DZ34" s="5">
        <v>95</v>
      </c>
      <c r="EA34" s="5">
        <v>3.96</v>
      </c>
      <c r="EB34" s="5">
        <v>74.166666666666671</v>
      </c>
      <c r="EC34" s="5">
        <v>5.8100000000000005</v>
      </c>
      <c r="ED34" s="5">
        <v>2</v>
      </c>
      <c r="EE34" s="3">
        <v>6</v>
      </c>
      <c r="EF34" s="3">
        <v>2</v>
      </c>
      <c r="EG34" s="3">
        <v>4</v>
      </c>
      <c r="EH34" s="3">
        <v>1</v>
      </c>
      <c r="EI34" s="3">
        <v>6</v>
      </c>
      <c r="EJ34" s="3">
        <v>5</v>
      </c>
      <c r="EK34" s="3">
        <v>2</v>
      </c>
      <c r="EL34" s="3">
        <v>1</v>
      </c>
      <c r="EM34" s="3">
        <v>5</v>
      </c>
      <c r="EN34" s="3">
        <v>5</v>
      </c>
      <c r="EO34" s="3">
        <v>5</v>
      </c>
      <c r="EP34" s="3">
        <v>4</v>
      </c>
      <c r="EQ34" s="3">
        <v>3</v>
      </c>
      <c r="ER34" s="3">
        <v>1</v>
      </c>
      <c r="ES34" s="3">
        <v>4</v>
      </c>
      <c r="ET34" s="3">
        <v>1</v>
      </c>
      <c r="EU34" s="3">
        <v>5</v>
      </c>
      <c r="EV34" s="3">
        <v>3</v>
      </c>
      <c r="EW34" s="3">
        <v>1</v>
      </c>
      <c r="EX34" s="5">
        <v>1</v>
      </c>
      <c r="EY34" s="1" t="s">
        <v>352</v>
      </c>
      <c r="EZ34" s="3">
        <v>2</v>
      </c>
      <c r="FA34" s="6">
        <v>6</v>
      </c>
      <c r="FB34" s="1" t="s">
        <v>351</v>
      </c>
      <c r="FC34" s="6">
        <v>1</v>
      </c>
      <c r="FD34" s="5">
        <v>1</v>
      </c>
      <c r="FE34" s="1" t="s">
        <v>348</v>
      </c>
      <c r="FF34" s="3">
        <v>1</v>
      </c>
      <c r="FG34" s="5">
        <v>11</v>
      </c>
      <c r="FH34" s="3">
        <v>5</v>
      </c>
      <c r="FI34" s="3">
        <v>5</v>
      </c>
      <c r="FJ34" s="3">
        <v>4</v>
      </c>
      <c r="FK34" s="3">
        <v>1</v>
      </c>
      <c r="FL34" s="3">
        <v>5</v>
      </c>
      <c r="FM34" s="3">
        <v>5</v>
      </c>
      <c r="FN34" s="3">
        <v>4</v>
      </c>
      <c r="FO34" s="3">
        <v>1</v>
      </c>
      <c r="FP34" s="3">
        <v>5</v>
      </c>
      <c r="FQ34" s="3">
        <v>5</v>
      </c>
      <c r="FR34" s="3">
        <v>4</v>
      </c>
      <c r="FS34" s="3">
        <v>1</v>
      </c>
      <c r="FT34" s="3">
        <v>5</v>
      </c>
      <c r="FU34" s="3">
        <v>2.5</v>
      </c>
      <c r="FV34" s="3">
        <v>7</v>
      </c>
      <c r="FW34" s="3">
        <v>7</v>
      </c>
      <c r="FX34" s="7" t="e">
        <v>#NULL!</v>
      </c>
      <c r="FY34" s="3">
        <v>7</v>
      </c>
      <c r="FZ34" s="3">
        <v>7</v>
      </c>
      <c r="GA34" s="3">
        <v>7</v>
      </c>
      <c r="GB34" s="3">
        <v>1</v>
      </c>
      <c r="GC34" s="3">
        <v>7</v>
      </c>
      <c r="GD34" s="5">
        <v>6</v>
      </c>
      <c r="GE34" s="3">
        <v>5</v>
      </c>
      <c r="GF34" s="3">
        <v>1</v>
      </c>
      <c r="GG34" s="3">
        <v>5</v>
      </c>
      <c r="GH34" s="3">
        <v>1</v>
      </c>
      <c r="GI34" s="3">
        <v>5</v>
      </c>
      <c r="GJ34" s="3">
        <v>2</v>
      </c>
      <c r="GK34" s="3">
        <v>1</v>
      </c>
      <c r="GL34" s="3">
        <v>1</v>
      </c>
      <c r="GM34" s="3">
        <v>5</v>
      </c>
      <c r="GN34" s="3">
        <v>5</v>
      </c>
      <c r="GO34" s="3">
        <v>1</v>
      </c>
      <c r="GP34" s="3">
        <v>2</v>
      </c>
      <c r="GQ34" s="3">
        <v>1</v>
      </c>
      <c r="GR34" s="3">
        <v>5</v>
      </c>
      <c r="GS34" s="3">
        <v>2</v>
      </c>
      <c r="GT34" s="3">
        <v>5</v>
      </c>
      <c r="GU34" s="3">
        <v>5</v>
      </c>
      <c r="GV34" s="3">
        <v>2</v>
      </c>
      <c r="GW34" s="3">
        <v>5</v>
      </c>
      <c r="GX34" s="3">
        <v>2</v>
      </c>
      <c r="GY34" s="5">
        <v>4.7</v>
      </c>
      <c r="GZ34" s="5">
        <v>1.4</v>
      </c>
      <c r="HA34" s="3">
        <v>7</v>
      </c>
      <c r="HB34" s="3">
        <v>7</v>
      </c>
      <c r="HC34" s="3">
        <v>7</v>
      </c>
      <c r="HD34" s="3">
        <v>6</v>
      </c>
      <c r="HE34" s="3">
        <v>7</v>
      </c>
      <c r="HF34" s="3">
        <v>7</v>
      </c>
      <c r="HG34" s="3">
        <v>6</v>
      </c>
      <c r="HH34" s="3">
        <v>7</v>
      </c>
      <c r="HI34" s="5">
        <v>6.75</v>
      </c>
      <c r="HJ34" s="3">
        <v>4</v>
      </c>
      <c r="HK34" s="3">
        <v>3</v>
      </c>
      <c r="HL34" s="3">
        <v>3</v>
      </c>
      <c r="HM34" s="3">
        <v>3</v>
      </c>
      <c r="HN34" s="3">
        <v>2</v>
      </c>
      <c r="HO34" s="3">
        <v>2</v>
      </c>
      <c r="HP34" s="5">
        <v>2</v>
      </c>
      <c r="HQ34" s="5">
        <v>3</v>
      </c>
      <c r="HR34" s="5">
        <v>3</v>
      </c>
      <c r="HS34" s="5">
        <v>3</v>
      </c>
      <c r="HT34" s="3">
        <v>5</v>
      </c>
      <c r="HU34" s="3">
        <v>4</v>
      </c>
      <c r="HV34" s="3">
        <v>4</v>
      </c>
      <c r="HW34" s="3">
        <v>6</v>
      </c>
      <c r="HX34" s="3">
        <v>5</v>
      </c>
      <c r="HY34" s="3">
        <v>6</v>
      </c>
      <c r="HZ34" s="5">
        <v>5</v>
      </c>
      <c r="IA34" s="3">
        <v>4</v>
      </c>
      <c r="IB34" s="3">
        <v>5</v>
      </c>
      <c r="IC34" s="3">
        <v>2</v>
      </c>
      <c r="ID34" s="3">
        <v>5</v>
      </c>
      <c r="IE34" s="3">
        <v>7</v>
      </c>
      <c r="IF34" s="3">
        <v>4</v>
      </c>
      <c r="IG34" s="3">
        <v>5</v>
      </c>
      <c r="IH34" s="3">
        <v>7</v>
      </c>
      <c r="II34" s="3">
        <v>7</v>
      </c>
      <c r="IJ34" s="3">
        <v>2</v>
      </c>
      <c r="IK34" s="3">
        <v>7</v>
      </c>
      <c r="IL34" s="3">
        <v>1</v>
      </c>
      <c r="IM34" s="5">
        <v>6.25</v>
      </c>
      <c r="IN34" s="5">
        <v>4.5</v>
      </c>
      <c r="IO34" s="5">
        <v>3.25</v>
      </c>
      <c r="IP34" s="3">
        <v>5</v>
      </c>
      <c r="IQ34" s="3">
        <v>5</v>
      </c>
      <c r="IR34" s="3">
        <v>5</v>
      </c>
      <c r="IS34" s="3">
        <v>1</v>
      </c>
      <c r="IT34" s="3">
        <v>5</v>
      </c>
      <c r="IU34" s="3">
        <v>3</v>
      </c>
      <c r="IV34" s="3">
        <v>5</v>
      </c>
      <c r="IW34" s="3">
        <v>3</v>
      </c>
      <c r="IX34" s="3">
        <v>5</v>
      </c>
      <c r="IY34" s="3">
        <v>1</v>
      </c>
      <c r="IZ34" s="3">
        <v>5</v>
      </c>
      <c r="JA34" s="3">
        <v>2</v>
      </c>
      <c r="JB34" s="3">
        <v>5</v>
      </c>
      <c r="JC34" s="3">
        <v>3</v>
      </c>
      <c r="JD34" s="3">
        <v>5</v>
      </c>
      <c r="JE34" s="3">
        <v>1</v>
      </c>
      <c r="JF34" s="3">
        <v>5</v>
      </c>
      <c r="JG34" s="3">
        <v>2</v>
      </c>
      <c r="JH34" s="3">
        <v>5</v>
      </c>
      <c r="JI34" s="3">
        <v>3</v>
      </c>
      <c r="JJ34" s="3">
        <v>5</v>
      </c>
      <c r="JK34" s="3">
        <v>2</v>
      </c>
      <c r="JL34" s="3">
        <v>5</v>
      </c>
      <c r="JM34" s="3">
        <v>4</v>
      </c>
      <c r="JN34" s="5">
        <v>3.75</v>
      </c>
      <c r="JO34" s="5">
        <v>3</v>
      </c>
      <c r="JP34" s="5">
        <v>3.75</v>
      </c>
      <c r="JQ34" s="5">
        <v>4</v>
      </c>
      <c r="JR34" s="5">
        <v>4</v>
      </c>
      <c r="JS34" s="5">
        <v>4</v>
      </c>
      <c r="JT34" s="3">
        <v>4</v>
      </c>
      <c r="JU34" s="3">
        <v>3</v>
      </c>
      <c r="JV34" s="3">
        <v>3</v>
      </c>
      <c r="JW34" s="3">
        <v>3</v>
      </c>
      <c r="JX34" s="3">
        <v>5</v>
      </c>
      <c r="JY34" s="3">
        <v>5</v>
      </c>
      <c r="JZ34" s="3">
        <v>3</v>
      </c>
      <c r="KA34" s="3">
        <v>3</v>
      </c>
      <c r="KB34" s="3">
        <v>5</v>
      </c>
      <c r="KC34" s="3">
        <v>5</v>
      </c>
      <c r="KD34" s="3">
        <v>5</v>
      </c>
      <c r="KE34" s="3">
        <v>5</v>
      </c>
      <c r="KF34" s="3">
        <v>5</v>
      </c>
      <c r="KG34" s="3">
        <v>5</v>
      </c>
      <c r="KH34" s="3">
        <v>3</v>
      </c>
      <c r="KI34" s="3">
        <v>3</v>
      </c>
      <c r="KJ34" s="3">
        <v>2</v>
      </c>
      <c r="KK34" s="3">
        <v>2</v>
      </c>
      <c r="KL34" s="3">
        <v>5</v>
      </c>
      <c r="KM34" s="3">
        <v>5</v>
      </c>
      <c r="KN34" s="3">
        <v>2</v>
      </c>
      <c r="KO34" s="3">
        <v>2</v>
      </c>
      <c r="KP34" s="3">
        <v>2</v>
      </c>
      <c r="KQ34" s="3">
        <v>2</v>
      </c>
      <c r="KR34" s="3">
        <v>5</v>
      </c>
      <c r="KS34" s="3">
        <v>5</v>
      </c>
      <c r="KT34" s="3">
        <v>1</v>
      </c>
      <c r="KU34" s="3">
        <v>1</v>
      </c>
      <c r="KV34" s="3">
        <v>3</v>
      </c>
      <c r="KW34" s="3">
        <v>3</v>
      </c>
      <c r="KX34" s="3">
        <v>5</v>
      </c>
      <c r="KY34" s="3">
        <v>5</v>
      </c>
      <c r="KZ34" s="5">
        <v>2.6666666666666665</v>
      </c>
      <c r="LA34" s="5">
        <v>2.6666666666666665</v>
      </c>
      <c r="LB34" s="5">
        <v>4.8571428571428568</v>
      </c>
      <c r="LC34" s="5">
        <v>4.7142857142857144</v>
      </c>
      <c r="LD34" s="3">
        <v>5</v>
      </c>
      <c r="LE34" s="3">
        <v>5</v>
      </c>
      <c r="LF34" s="5">
        <v>4</v>
      </c>
      <c r="LG34" s="3">
        <v>4</v>
      </c>
      <c r="LH34" s="3">
        <v>5</v>
      </c>
      <c r="LI34" s="3">
        <v>4</v>
      </c>
      <c r="LJ34" s="3">
        <v>5</v>
      </c>
      <c r="LK34" s="3">
        <v>5</v>
      </c>
      <c r="LL34" s="3">
        <v>4</v>
      </c>
      <c r="LM34" s="3">
        <v>5</v>
      </c>
      <c r="LN34" s="3">
        <v>5</v>
      </c>
      <c r="LO34" s="3">
        <v>4</v>
      </c>
      <c r="LP34" s="3">
        <v>5</v>
      </c>
      <c r="LQ34" s="3">
        <v>5</v>
      </c>
      <c r="LR34" s="3">
        <v>4</v>
      </c>
      <c r="LS34" s="3">
        <v>4</v>
      </c>
      <c r="LT34" s="5">
        <v>4.625</v>
      </c>
      <c r="LU34" s="5">
        <v>4.5</v>
      </c>
      <c r="LV34" s="3">
        <v>3</v>
      </c>
      <c r="LW34" s="3">
        <v>2</v>
      </c>
      <c r="LX34" s="3">
        <v>2</v>
      </c>
      <c r="LY34" s="3">
        <v>3</v>
      </c>
      <c r="LZ34" s="3">
        <v>2</v>
      </c>
      <c r="MA34" s="3">
        <v>0</v>
      </c>
      <c r="MB34" s="3">
        <v>0</v>
      </c>
      <c r="MC34" s="3">
        <v>2</v>
      </c>
      <c r="MD34" s="3">
        <v>1</v>
      </c>
      <c r="ME34" s="3">
        <v>3</v>
      </c>
      <c r="MF34" s="5">
        <f t="shared" si="49"/>
        <v>18</v>
      </c>
      <c r="MG34" s="5">
        <f t="shared" si="50"/>
        <v>1.8</v>
      </c>
      <c r="MH34" s="3">
        <v>2</v>
      </c>
      <c r="MI34" s="3">
        <v>7</v>
      </c>
      <c r="MJ34" s="3">
        <v>7</v>
      </c>
      <c r="MK34" s="3">
        <v>3</v>
      </c>
      <c r="ML34" s="3">
        <v>4</v>
      </c>
      <c r="MM34" s="3">
        <v>1</v>
      </c>
      <c r="MN34" s="3">
        <v>7</v>
      </c>
      <c r="MO34" s="3">
        <v>7</v>
      </c>
      <c r="MP34" s="3">
        <v>7</v>
      </c>
      <c r="MQ34" s="5">
        <v>5</v>
      </c>
      <c r="MR34" s="3">
        <v>1</v>
      </c>
      <c r="MS34" s="3">
        <v>1</v>
      </c>
      <c r="MT34" s="3">
        <v>1</v>
      </c>
      <c r="MU34" s="3">
        <v>1</v>
      </c>
      <c r="MV34" s="3">
        <v>1</v>
      </c>
      <c r="MW34" s="3">
        <v>1</v>
      </c>
      <c r="MX34" s="3">
        <v>3</v>
      </c>
      <c r="MY34" s="3">
        <v>3</v>
      </c>
      <c r="MZ34" s="3">
        <v>3</v>
      </c>
      <c r="NA34" s="3">
        <v>3</v>
      </c>
      <c r="NB34" s="3">
        <v>5</v>
      </c>
      <c r="NC34" s="3">
        <v>5</v>
      </c>
      <c r="ND34" s="5">
        <v>1</v>
      </c>
      <c r="NE34" s="5">
        <v>1</v>
      </c>
      <c r="NF34" s="5">
        <v>3.6666666666666665</v>
      </c>
      <c r="NG34" s="5">
        <v>3.6666666666666665</v>
      </c>
      <c r="NH34" s="3">
        <v>4</v>
      </c>
      <c r="NI34" s="3">
        <v>4</v>
      </c>
      <c r="NJ34" s="3">
        <v>2</v>
      </c>
      <c r="NK34" s="3">
        <v>2</v>
      </c>
      <c r="NL34" s="3">
        <v>3</v>
      </c>
      <c r="NM34" s="3">
        <v>3</v>
      </c>
      <c r="NN34" s="3">
        <v>4</v>
      </c>
      <c r="NO34" s="3">
        <v>4</v>
      </c>
      <c r="NP34" s="3">
        <v>3</v>
      </c>
      <c r="NQ34" s="3">
        <v>3</v>
      </c>
      <c r="NR34" s="3">
        <v>5</v>
      </c>
      <c r="NS34" s="3">
        <v>5</v>
      </c>
      <c r="NT34" s="3">
        <v>1</v>
      </c>
      <c r="NU34" s="3">
        <v>1</v>
      </c>
      <c r="NV34" s="5">
        <v>3.1428571428571428</v>
      </c>
      <c r="NW34" s="5">
        <v>3.1428571428571428</v>
      </c>
      <c r="NX34" s="4">
        <v>43203</v>
      </c>
      <c r="NY34" s="3">
        <v>5</v>
      </c>
      <c r="NZ34" s="3">
        <v>5</v>
      </c>
      <c r="OA34" s="3">
        <v>5</v>
      </c>
      <c r="OB34" s="3">
        <v>3</v>
      </c>
      <c r="OC34" s="3">
        <v>5</v>
      </c>
      <c r="OD34" s="3">
        <v>5</v>
      </c>
      <c r="OE34" s="3">
        <v>5</v>
      </c>
      <c r="OF34" s="3">
        <v>2</v>
      </c>
      <c r="OG34" s="3">
        <v>5</v>
      </c>
      <c r="OH34" s="3">
        <v>5</v>
      </c>
      <c r="OI34" s="3">
        <v>5</v>
      </c>
      <c r="OJ34" s="3">
        <v>2</v>
      </c>
      <c r="OK34" s="5">
        <v>5</v>
      </c>
      <c r="OL34" s="5">
        <v>3.6666666666666665</v>
      </c>
      <c r="OM34" s="3">
        <v>999</v>
      </c>
      <c r="ON34" s="3">
        <v>2</v>
      </c>
      <c r="OO34" s="3">
        <v>3</v>
      </c>
      <c r="OP34" s="3">
        <v>3</v>
      </c>
      <c r="OQ34" s="3">
        <v>2</v>
      </c>
      <c r="OR34" s="3">
        <v>2</v>
      </c>
      <c r="OS34" s="5">
        <v>2.4</v>
      </c>
      <c r="OT34" s="3">
        <v>4</v>
      </c>
      <c r="OU34" s="3">
        <v>4</v>
      </c>
      <c r="OV34" s="3">
        <v>3</v>
      </c>
      <c r="OW34" s="3">
        <v>6</v>
      </c>
      <c r="OX34" s="3">
        <v>4</v>
      </c>
      <c r="OY34" s="3">
        <v>6</v>
      </c>
      <c r="OZ34" s="5">
        <v>4.5</v>
      </c>
      <c r="VN34">
        <v>15</v>
      </c>
      <c r="VO34">
        <v>6</v>
      </c>
      <c r="VP34">
        <v>74.8</v>
      </c>
      <c r="VQ34">
        <v>12.5</v>
      </c>
      <c r="VR34">
        <v>25</v>
      </c>
      <c r="VS34">
        <v>398.3</v>
      </c>
      <c r="VT34">
        <v>15.9</v>
      </c>
      <c r="VU34">
        <v>56.9</v>
      </c>
      <c r="VV34">
        <v>24</v>
      </c>
      <c r="VW34">
        <v>354114.3</v>
      </c>
      <c r="VX34">
        <v>14754.8</v>
      </c>
      <c r="VY34">
        <v>340771.8</v>
      </c>
      <c r="VZ34">
        <v>2.8</v>
      </c>
      <c r="WA34">
        <v>50587.8</v>
      </c>
      <c r="WB34" s="36">
        <v>2731.5</v>
      </c>
      <c r="WC34" s="36">
        <v>1346.75</v>
      </c>
      <c r="WD34" s="36">
        <v>188</v>
      </c>
      <c r="WE34" s="36">
        <v>88.75</v>
      </c>
      <c r="WF34" s="36">
        <v>62.72</v>
      </c>
      <c r="WG34" s="36">
        <v>30.92</v>
      </c>
      <c r="WH34" s="36">
        <v>4.32</v>
      </c>
      <c r="WI34" s="36">
        <v>2.04</v>
      </c>
      <c r="WJ34" s="36">
        <v>276.75</v>
      </c>
      <c r="WK34" s="36">
        <v>6.35</v>
      </c>
      <c r="WL34" s="36">
        <v>46.125</v>
      </c>
      <c r="WM34" s="37">
        <v>3136.25</v>
      </c>
      <c r="WN34" s="37">
        <v>1501.5</v>
      </c>
      <c r="WO34" s="37">
        <v>195.75</v>
      </c>
      <c r="WP34" s="37">
        <v>93.5</v>
      </c>
      <c r="WQ34" s="37">
        <v>63.65</v>
      </c>
      <c r="WR34" s="37">
        <v>30.47</v>
      </c>
      <c r="WS34" s="37">
        <v>3.97</v>
      </c>
      <c r="WT34" s="37">
        <v>1.9</v>
      </c>
      <c r="WU34" s="37">
        <v>289.25</v>
      </c>
      <c r="WV34" s="37">
        <v>5.87</v>
      </c>
      <c r="WW34" s="37">
        <v>41.320999999999998</v>
      </c>
      <c r="WX34" s="38">
        <v>2085.5</v>
      </c>
      <c r="WY34" s="38">
        <v>925.75</v>
      </c>
      <c r="WZ34" s="38">
        <v>140.5</v>
      </c>
      <c r="XA34" s="38">
        <v>57.25</v>
      </c>
      <c r="XB34" s="38">
        <v>64.989999999999995</v>
      </c>
      <c r="XC34" s="38">
        <v>28.85</v>
      </c>
      <c r="XD34" s="38">
        <v>4.38</v>
      </c>
      <c r="XE34" s="38">
        <v>1.78</v>
      </c>
      <c r="XF34" s="38">
        <v>197.75</v>
      </c>
      <c r="XG34" s="38">
        <v>6.16</v>
      </c>
      <c r="XH34" s="38">
        <v>49.438000000000002</v>
      </c>
      <c r="XI34" s="39">
        <v>2085.5</v>
      </c>
      <c r="XJ34" s="39">
        <v>925.75</v>
      </c>
      <c r="XK34" s="39">
        <v>140.5</v>
      </c>
      <c r="XL34" s="39">
        <v>57.25</v>
      </c>
      <c r="XM34" s="39">
        <v>64.989999999999995</v>
      </c>
      <c r="XN34" s="39">
        <v>28.85</v>
      </c>
      <c r="XO34" s="39">
        <v>4.38</v>
      </c>
      <c r="XP34" s="39">
        <v>1.78</v>
      </c>
      <c r="XQ34" s="39">
        <v>197.75</v>
      </c>
      <c r="XR34" s="39">
        <v>6.16</v>
      </c>
      <c r="XS34" s="39">
        <v>49.438000000000002</v>
      </c>
      <c r="XT34" t="s">
        <v>1126</v>
      </c>
      <c r="XU34">
        <v>7</v>
      </c>
      <c r="XV34">
        <v>250</v>
      </c>
      <c r="XW34" s="37">
        <v>6</v>
      </c>
      <c r="XX34" s="37">
        <v>1</v>
      </c>
      <c r="XY34" s="37">
        <v>1</v>
      </c>
      <c r="XZ34" s="39">
        <v>4</v>
      </c>
      <c r="YA34" s="39">
        <v>0</v>
      </c>
      <c r="YB34" s="39">
        <v>2</v>
      </c>
    </row>
    <row r="35" spans="1:652" x14ac:dyDescent="0.2">
      <c r="A35" s="11">
        <v>38</v>
      </c>
      <c r="B35" s="19" t="s">
        <v>693</v>
      </c>
      <c r="C35" s="3">
        <v>0</v>
      </c>
      <c r="D35" s="3" t="str">
        <f t="shared" si="0"/>
        <v>2</v>
      </c>
      <c r="E35" s="4">
        <v>39120</v>
      </c>
      <c r="F35" s="4">
        <v>43200</v>
      </c>
      <c r="G35" s="5">
        <v>11.170431211498974</v>
      </c>
      <c r="H35" s="21">
        <v>2</v>
      </c>
      <c r="I35" s="3">
        <v>5</v>
      </c>
      <c r="J35" s="3">
        <v>8</v>
      </c>
      <c r="K35" s="3">
        <v>2</v>
      </c>
      <c r="L35" s="3">
        <v>2</v>
      </c>
      <c r="M35" s="3">
        <v>250</v>
      </c>
      <c r="N35" s="6">
        <v>108.5</v>
      </c>
      <c r="O35" s="6">
        <v>151</v>
      </c>
      <c r="P35" s="5">
        <v>3.559711286089239</v>
      </c>
      <c r="Q35" s="5">
        <v>89.302500000000009</v>
      </c>
      <c r="R35" s="5">
        <v>40.5</v>
      </c>
      <c r="S35" s="5">
        <v>17.8</v>
      </c>
      <c r="T35" s="5">
        <v>3</v>
      </c>
      <c r="U35" s="5">
        <v>14.3</v>
      </c>
      <c r="V35" s="5">
        <v>3</v>
      </c>
      <c r="W35" s="5">
        <v>20.8</v>
      </c>
      <c r="X35" s="5">
        <v>21.9</v>
      </c>
      <c r="Y35" s="5">
        <v>21.2</v>
      </c>
      <c r="Z35" s="5">
        <v>21.6</v>
      </c>
      <c r="AA35" s="5">
        <v>21.4</v>
      </c>
      <c r="AB35" s="5">
        <v>19.7</v>
      </c>
      <c r="AC35" s="5">
        <f t="shared" si="1"/>
        <v>21.9</v>
      </c>
      <c r="AD35" s="5">
        <f t="shared" si="2"/>
        <v>21.6</v>
      </c>
      <c r="AE35" s="5">
        <f t="shared" si="3"/>
        <v>43.5</v>
      </c>
      <c r="AF35" s="5">
        <f t="shared" si="4"/>
        <v>21.75</v>
      </c>
      <c r="AG35" s="5">
        <f t="shared" si="5"/>
        <v>47.958750000000002</v>
      </c>
      <c r="AH35" s="5">
        <f t="shared" si="6"/>
        <v>95.917500000000004</v>
      </c>
      <c r="AI35" s="5">
        <v>2</v>
      </c>
      <c r="AJ35" s="3">
        <v>27</v>
      </c>
      <c r="AK35" s="5">
        <v>42.6</v>
      </c>
      <c r="AL35" s="5">
        <v>3</v>
      </c>
      <c r="AM35" s="5">
        <v>2.6666666666666665</v>
      </c>
      <c r="AN35" s="5"/>
      <c r="AO35" s="5"/>
      <c r="AP35" s="5"/>
      <c r="AQ35" s="5"/>
      <c r="AR35" s="5"/>
      <c r="AS35" s="5" t="e">
        <f t="shared" si="7"/>
        <v>#DIV/0!</v>
      </c>
      <c r="AT35" s="5">
        <v>11.65</v>
      </c>
      <c r="AU35" s="5">
        <v>11.6</v>
      </c>
      <c r="AV35" s="5">
        <v>0.87</v>
      </c>
      <c r="AW35" s="5">
        <v>81</v>
      </c>
      <c r="AX35" s="3">
        <v>34</v>
      </c>
      <c r="AY35" s="3">
        <v>34</v>
      </c>
      <c r="AZ35" s="3"/>
      <c r="BA35" s="5">
        <v>0.06</v>
      </c>
      <c r="BB35" s="5"/>
      <c r="BC35" s="5">
        <v>52</v>
      </c>
      <c r="BD35" s="5"/>
      <c r="BE35" s="3">
        <v>28</v>
      </c>
      <c r="BF35" s="3">
        <v>30</v>
      </c>
      <c r="BG35" s="5">
        <v>1.85</v>
      </c>
      <c r="BH35" s="5">
        <v>97</v>
      </c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3">
        <v>59</v>
      </c>
      <c r="CA35" s="3">
        <v>57</v>
      </c>
      <c r="CB35" s="3">
        <v>57</v>
      </c>
      <c r="CC35" s="5">
        <v>26.375360000000001</v>
      </c>
      <c r="CD35" s="5">
        <v>25.481279999999998</v>
      </c>
      <c r="CE35" s="5">
        <v>25.481279999999998</v>
      </c>
      <c r="CF35" s="5">
        <v>3.86</v>
      </c>
      <c r="CG35" s="5">
        <v>100</v>
      </c>
      <c r="CH35" s="3">
        <v>36</v>
      </c>
      <c r="CI35" s="3">
        <v>43</v>
      </c>
      <c r="CJ35" s="3">
        <v>36</v>
      </c>
      <c r="CK35" s="5">
        <v>16.093440000000001</v>
      </c>
      <c r="CL35" s="5">
        <v>19.222719999999999</v>
      </c>
      <c r="CM35" s="5">
        <v>16.093440000000001</v>
      </c>
      <c r="CN35" s="5">
        <v>1.57</v>
      </c>
      <c r="CO35" s="5">
        <v>94</v>
      </c>
      <c r="CP35" s="6">
        <v>157</v>
      </c>
      <c r="CQ35" s="6">
        <v>152</v>
      </c>
      <c r="CR35" s="6">
        <v>146</v>
      </c>
      <c r="CS35" s="5">
        <v>0.56000000000000005</v>
      </c>
      <c r="CT35" s="5">
        <v>71</v>
      </c>
      <c r="CU35" s="3">
        <v>4</v>
      </c>
      <c r="CV35" s="3">
        <v>4</v>
      </c>
      <c r="CW35" s="3">
        <v>4</v>
      </c>
      <c r="CX35" s="3">
        <v>4</v>
      </c>
      <c r="CY35" s="3">
        <v>5</v>
      </c>
      <c r="CZ35" s="3">
        <v>5</v>
      </c>
      <c r="DA35" s="3">
        <v>4</v>
      </c>
      <c r="DB35" s="3">
        <v>4</v>
      </c>
      <c r="DC35" s="3">
        <v>3</v>
      </c>
      <c r="DD35" s="3">
        <v>3</v>
      </c>
      <c r="DE35" s="3">
        <v>4</v>
      </c>
      <c r="DF35" s="3">
        <v>4</v>
      </c>
      <c r="DG35" s="3">
        <v>4</v>
      </c>
      <c r="DH35" s="3">
        <v>4</v>
      </c>
      <c r="DI35" s="3"/>
      <c r="DJ35" s="3"/>
      <c r="DK35" s="3"/>
      <c r="DL35" s="3"/>
      <c r="DM35" s="3"/>
      <c r="DN35" s="3"/>
      <c r="DO35" s="3"/>
      <c r="DP35" s="3"/>
      <c r="DQ35" s="3">
        <v>1</v>
      </c>
      <c r="DR35" s="3">
        <v>1</v>
      </c>
      <c r="DS35" s="3">
        <v>1</v>
      </c>
      <c r="DT35" s="3">
        <v>1</v>
      </c>
      <c r="DU35" s="3">
        <v>1</v>
      </c>
      <c r="DV35" s="5">
        <v>74.5</v>
      </c>
      <c r="DW35" s="5">
        <v>1.9100000000000001</v>
      </c>
      <c r="DX35" s="5">
        <v>76</v>
      </c>
      <c r="DY35" s="5">
        <v>1.4300000000000002</v>
      </c>
      <c r="DZ35" s="5">
        <v>97</v>
      </c>
      <c r="EA35" s="5">
        <v>5.43</v>
      </c>
      <c r="EB35" s="5">
        <v>82.5</v>
      </c>
      <c r="EC35" s="5">
        <v>8.77</v>
      </c>
      <c r="ED35" s="5">
        <v>3</v>
      </c>
      <c r="EE35" s="3">
        <v>6</v>
      </c>
      <c r="EF35" s="3">
        <v>2</v>
      </c>
      <c r="EG35" s="3">
        <v>6</v>
      </c>
      <c r="EH35" s="3">
        <v>1</v>
      </c>
      <c r="EI35" s="3">
        <v>6</v>
      </c>
      <c r="EJ35" s="3">
        <v>6</v>
      </c>
      <c r="EK35" s="3">
        <v>1</v>
      </c>
      <c r="EL35" s="3">
        <v>1</v>
      </c>
      <c r="EM35" s="3">
        <v>5</v>
      </c>
      <c r="EN35" s="3">
        <v>5</v>
      </c>
      <c r="EO35" s="3">
        <v>5</v>
      </c>
      <c r="EP35" s="3">
        <v>5</v>
      </c>
      <c r="EQ35" s="3">
        <v>5</v>
      </c>
      <c r="ER35" s="3">
        <v>3</v>
      </c>
      <c r="ES35" s="3">
        <v>999</v>
      </c>
      <c r="ET35" s="3">
        <v>3</v>
      </c>
      <c r="EU35" s="3">
        <v>2</v>
      </c>
      <c r="EV35" s="3">
        <v>2</v>
      </c>
      <c r="EW35" s="3">
        <v>1</v>
      </c>
      <c r="EX35" s="5">
        <v>1</v>
      </c>
      <c r="EY35" s="1" t="s">
        <v>355</v>
      </c>
      <c r="EZ35" s="3">
        <v>2</v>
      </c>
      <c r="FA35" s="6">
        <v>20</v>
      </c>
      <c r="FB35" s="1" t="s">
        <v>350</v>
      </c>
      <c r="FC35" s="6">
        <v>1</v>
      </c>
      <c r="FD35" s="5">
        <v>5</v>
      </c>
      <c r="FE35" s="1" t="s">
        <v>351</v>
      </c>
      <c r="FF35" s="3">
        <v>1</v>
      </c>
      <c r="FG35" s="5">
        <v>9</v>
      </c>
      <c r="FH35" s="3">
        <v>5</v>
      </c>
      <c r="FI35" s="3">
        <v>5</v>
      </c>
      <c r="FJ35" s="3">
        <v>1</v>
      </c>
      <c r="FK35" s="3">
        <v>1</v>
      </c>
      <c r="FL35" s="3">
        <v>5</v>
      </c>
      <c r="FM35" s="3">
        <v>4</v>
      </c>
      <c r="FN35" s="3">
        <v>1</v>
      </c>
      <c r="FO35" s="3">
        <v>1</v>
      </c>
      <c r="FP35" s="3">
        <v>5</v>
      </c>
      <c r="FQ35" s="3">
        <v>5</v>
      </c>
      <c r="FR35" s="3">
        <v>3</v>
      </c>
      <c r="FS35" s="3">
        <v>1</v>
      </c>
      <c r="FT35" s="3">
        <v>4.833333333333333</v>
      </c>
      <c r="FU35" s="3">
        <v>1.3333333333333333</v>
      </c>
      <c r="FV35" s="3">
        <v>6</v>
      </c>
      <c r="FW35" s="3">
        <v>1</v>
      </c>
      <c r="FX35" s="7" t="e">
        <v>#NULL!</v>
      </c>
      <c r="FY35" s="3">
        <v>6</v>
      </c>
      <c r="FZ35" s="3">
        <v>7</v>
      </c>
      <c r="GA35" s="3">
        <v>7</v>
      </c>
      <c r="GB35" s="3">
        <v>6</v>
      </c>
      <c r="GC35" s="3">
        <v>7</v>
      </c>
      <c r="GD35" s="5">
        <v>6.5</v>
      </c>
      <c r="GE35" s="3">
        <v>4</v>
      </c>
      <c r="GF35" s="3">
        <v>888</v>
      </c>
      <c r="GG35" s="3">
        <v>999</v>
      </c>
      <c r="GH35" s="3">
        <v>1</v>
      </c>
      <c r="GI35" s="3">
        <v>5</v>
      </c>
      <c r="GJ35" s="3">
        <v>1</v>
      </c>
      <c r="GK35" s="3">
        <v>1</v>
      </c>
      <c r="GL35" s="3">
        <v>1</v>
      </c>
      <c r="GM35" s="3">
        <v>5</v>
      </c>
      <c r="GN35" s="3">
        <v>5</v>
      </c>
      <c r="GO35" s="3">
        <v>2</v>
      </c>
      <c r="GP35" s="3">
        <v>1</v>
      </c>
      <c r="GQ35" s="3">
        <v>1</v>
      </c>
      <c r="GR35" s="3">
        <v>5</v>
      </c>
      <c r="GS35" s="3">
        <v>1</v>
      </c>
      <c r="GT35" s="3">
        <v>5</v>
      </c>
      <c r="GU35" s="3">
        <v>5</v>
      </c>
      <c r="GV35" s="3">
        <v>2</v>
      </c>
      <c r="GW35" s="3">
        <v>5</v>
      </c>
      <c r="GX35" s="3">
        <v>1</v>
      </c>
      <c r="GY35" s="5">
        <v>4.4444444444444446</v>
      </c>
      <c r="GZ35" s="5">
        <v>1.2222222222222223</v>
      </c>
      <c r="HA35" s="3">
        <v>7</v>
      </c>
      <c r="HB35" s="3">
        <v>7</v>
      </c>
      <c r="HC35" s="3">
        <v>7</v>
      </c>
      <c r="HD35" s="3">
        <v>6</v>
      </c>
      <c r="HE35" s="3">
        <v>7</v>
      </c>
      <c r="HF35" s="3">
        <v>7</v>
      </c>
      <c r="HG35" s="3">
        <v>7</v>
      </c>
      <c r="HH35" s="3">
        <v>7</v>
      </c>
      <c r="HI35" s="5">
        <v>6.875</v>
      </c>
      <c r="HJ35" s="3">
        <v>4</v>
      </c>
      <c r="HK35" s="3">
        <v>4</v>
      </c>
      <c r="HL35" s="3">
        <v>4</v>
      </c>
      <c r="HM35" s="3">
        <v>999</v>
      </c>
      <c r="HN35" s="3">
        <v>1</v>
      </c>
      <c r="HO35" s="3">
        <v>1</v>
      </c>
      <c r="HP35" s="5">
        <v>1</v>
      </c>
      <c r="HQ35" s="5">
        <v>4</v>
      </c>
      <c r="HR35" s="5">
        <v>4</v>
      </c>
      <c r="HS35" s="5">
        <v>3.4</v>
      </c>
      <c r="HT35" s="3">
        <v>5</v>
      </c>
      <c r="HU35" s="3">
        <v>6</v>
      </c>
      <c r="HV35" s="3">
        <v>6</v>
      </c>
      <c r="HW35" s="3">
        <v>6</v>
      </c>
      <c r="HX35" s="3">
        <v>4</v>
      </c>
      <c r="HY35" s="3">
        <v>6</v>
      </c>
      <c r="HZ35" s="5">
        <v>5.5</v>
      </c>
      <c r="IA35" s="3">
        <v>7</v>
      </c>
      <c r="IB35" s="3">
        <v>1</v>
      </c>
      <c r="IC35" s="3">
        <v>1</v>
      </c>
      <c r="ID35" s="3">
        <v>888</v>
      </c>
      <c r="IE35" s="3">
        <v>5</v>
      </c>
      <c r="IF35" s="3">
        <v>7</v>
      </c>
      <c r="IG35" s="3">
        <v>1</v>
      </c>
      <c r="IH35" s="3">
        <v>7</v>
      </c>
      <c r="II35" s="3">
        <v>7</v>
      </c>
      <c r="IJ35" s="3">
        <v>1</v>
      </c>
      <c r="IK35" s="3">
        <v>2</v>
      </c>
      <c r="IL35" s="3">
        <v>7</v>
      </c>
      <c r="IM35" s="5">
        <v>5.75</v>
      </c>
      <c r="IN35" s="5">
        <v>4.333333333333333</v>
      </c>
      <c r="IO35" s="5">
        <v>2.5</v>
      </c>
      <c r="IP35" s="3">
        <v>3</v>
      </c>
      <c r="IQ35" s="3">
        <v>5</v>
      </c>
      <c r="IR35" s="3">
        <v>5</v>
      </c>
      <c r="IS35" s="3">
        <v>1</v>
      </c>
      <c r="IT35" s="3">
        <v>5</v>
      </c>
      <c r="IU35" s="3">
        <v>1</v>
      </c>
      <c r="IV35" s="3">
        <v>1</v>
      </c>
      <c r="IW35" s="3">
        <v>1</v>
      </c>
      <c r="IX35" s="3">
        <v>5</v>
      </c>
      <c r="IY35" s="3">
        <v>1</v>
      </c>
      <c r="IZ35" s="3">
        <v>5</v>
      </c>
      <c r="JA35" s="3">
        <v>1</v>
      </c>
      <c r="JB35" s="3">
        <v>4</v>
      </c>
      <c r="JC35" s="3">
        <v>1</v>
      </c>
      <c r="JD35" s="3">
        <v>5</v>
      </c>
      <c r="JE35" s="3">
        <v>1</v>
      </c>
      <c r="JF35" s="3">
        <v>5</v>
      </c>
      <c r="JG35" s="3">
        <v>1</v>
      </c>
      <c r="JH35" s="3">
        <v>5</v>
      </c>
      <c r="JI35" s="3">
        <v>1</v>
      </c>
      <c r="JJ35" s="3">
        <v>5</v>
      </c>
      <c r="JK35" s="3">
        <v>1</v>
      </c>
      <c r="JL35" s="3">
        <v>5</v>
      </c>
      <c r="JM35" s="3">
        <v>1</v>
      </c>
      <c r="JN35" s="5">
        <v>2.25</v>
      </c>
      <c r="JO35" s="5">
        <v>3</v>
      </c>
      <c r="JP35" s="5">
        <v>3</v>
      </c>
      <c r="JQ35" s="5">
        <v>3</v>
      </c>
      <c r="JR35" s="5">
        <v>3</v>
      </c>
      <c r="JS35" s="5">
        <v>3</v>
      </c>
      <c r="JT35" s="3">
        <v>2</v>
      </c>
      <c r="JU35" s="3">
        <v>2</v>
      </c>
      <c r="JV35" s="3">
        <v>5</v>
      </c>
      <c r="JW35" s="3">
        <v>5</v>
      </c>
      <c r="JX35" s="3">
        <v>1</v>
      </c>
      <c r="JY35" s="3">
        <v>1</v>
      </c>
      <c r="JZ35" s="3">
        <v>1</v>
      </c>
      <c r="KA35" s="3">
        <v>1</v>
      </c>
      <c r="KB35" s="3">
        <v>4</v>
      </c>
      <c r="KC35" s="3">
        <v>4</v>
      </c>
      <c r="KD35" s="3">
        <v>4</v>
      </c>
      <c r="KE35" s="3">
        <v>4</v>
      </c>
      <c r="KF35" s="3">
        <v>1</v>
      </c>
      <c r="KG35" s="3">
        <v>1</v>
      </c>
      <c r="KH35" s="3">
        <v>1</v>
      </c>
      <c r="KI35" s="3">
        <v>1</v>
      </c>
      <c r="KJ35" s="3">
        <v>3</v>
      </c>
      <c r="KK35" s="3">
        <v>3</v>
      </c>
      <c r="KL35" s="3">
        <v>1</v>
      </c>
      <c r="KM35" s="3">
        <v>1</v>
      </c>
      <c r="KN35" s="3">
        <v>1</v>
      </c>
      <c r="KO35" s="3">
        <v>1</v>
      </c>
      <c r="KP35" s="3">
        <v>1</v>
      </c>
      <c r="KQ35" s="3">
        <v>1</v>
      </c>
      <c r="KR35" s="3">
        <v>3</v>
      </c>
      <c r="KS35" s="3">
        <v>3</v>
      </c>
      <c r="KT35" s="3">
        <v>1</v>
      </c>
      <c r="KU35" s="3">
        <v>1</v>
      </c>
      <c r="KV35" s="3">
        <v>1</v>
      </c>
      <c r="KW35" s="3">
        <v>1</v>
      </c>
      <c r="KX35" s="3">
        <v>4</v>
      </c>
      <c r="KY35" s="3">
        <v>4</v>
      </c>
      <c r="KZ35" s="5">
        <v>1.6666666666666667</v>
      </c>
      <c r="LA35" s="5">
        <v>1.6666666666666667</v>
      </c>
      <c r="LB35" s="5">
        <v>2.7142857142857144</v>
      </c>
      <c r="LC35" s="5">
        <v>2.7142857142857144</v>
      </c>
      <c r="LD35" s="3">
        <v>4</v>
      </c>
      <c r="LE35" s="3">
        <v>4</v>
      </c>
      <c r="LF35" s="5">
        <v>4</v>
      </c>
      <c r="LG35" s="3">
        <v>4</v>
      </c>
      <c r="LH35" s="3">
        <v>3</v>
      </c>
      <c r="LI35" s="3">
        <v>3</v>
      </c>
      <c r="LJ35" s="3">
        <v>4</v>
      </c>
      <c r="LK35" s="3">
        <v>4</v>
      </c>
      <c r="LL35" s="3">
        <v>5</v>
      </c>
      <c r="LM35" s="3">
        <v>5</v>
      </c>
      <c r="LN35" s="3">
        <v>2</v>
      </c>
      <c r="LO35" s="3">
        <v>2</v>
      </c>
      <c r="LP35" s="3">
        <v>4</v>
      </c>
      <c r="LQ35" s="3">
        <v>4</v>
      </c>
      <c r="LR35" s="3">
        <v>4</v>
      </c>
      <c r="LS35" s="3">
        <v>4</v>
      </c>
      <c r="LT35" s="5">
        <v>3.75</v>
      </c>
      <c r="LU35" s="5">
        <v>3.75</v>
      </c>
      <c r="LV35" s="3">
        <v>3</v>
      </c>
      <c r="LW35" s="3">
        <v>0</v>
      </c>
      <c r="LX35" s="3">
        <v>0</v>
      </c>
      <c r="LY35" s="3">
        <v>2</v>
      </c>
      <c r="LZ35" s="3">
        <v>3</v>
      </c>
      <c r="MA35" s="3">
        <v>1</v>
      </c>
      <c r="MB35" s="3">
        <v>2</v>
      </c>
      <c r="MC35" s="3">
        <v>1</v>
      </c>
      <c r="MD35" s="3">
        <v>0</v>
      </c>
      <c r="ME35" s="3">
        <v>3</v>
      </c>
      <c r="MF35" s="5">
        <f t="shared" si="49"/>
        <v>15</v>
      </c>
      <c r="MG35" s="5">
        <f t="shared" si="50"/>
        <v>1.5</v>
      </c>
      <c r="MH35" s="3">
        <v>1</v>
      </c>
      <c r="MI35" s="3">
        <v>5</v>
      </c>
      <c r="MJ35" s="3">
        <v>7</v>
      </c>
      <c r="MK35" s="3">
        <v>6</v>
      </c>
      <c r="ML35" s="3">
        <v>5</v>
      </c>
      <c r="MM35" s="3">
        <v>7</v>
      </c>
      <c r="MN35" s="3">
        <v>7</v>
      </c>
      <c r="MO35" s="3">
        <v>7</v>
      </c>
      <c r="MP35" s="3">
        <v>7</v>
      </c>
      <c r="MQ35" s="5">
        <v>5.7777777777777777</v>
      </c>
      <c r="MR35" s="3">
        <v>1</v>
      </c>
      <c r="MS35" s="3">
        <v>1</v>
      </c>
      <c r="MT35" s="3">
        <v>1</v>
      </c>
      <c r="MU35" s="3">
        <v>1</v>
      </c>
      <c r="MV35" s="3">
        <v>1</v>
      </c>
      <c r="MW35" s="3">
        <v>1</v>
      </c>
      <c r="MX35" s="3">
        <v>4</v>
      </c>
      <c r="MY35" s="3">
        <v>4</v>
      </c>
      <c r="MZ35" s="3">
        <v>2</v>
      </c>
      <c r="NA35" s="3">
        <v>2</v>
      </c>
      <c r="NB35" s="3">
        <v>2</v>
      </c>
      <c r="NC35" s="3">
        <v>2</v>
      </c>
      <c r="ND35" s="5">
        <v>1</v>
      </c>
      <c r="NE35" s="5">
        <v>1</v>
      </c>
      <c r="NF35" s="5">
        <v>2.6666666666666665</v>
      </c>
      <c r="NG35" s="5">
        <v>2.6666666666666665</v>
      </c>
      <c r="NH35" s="3">
        <v>4</v>
      </c>
      <c r="NI35" s="3">
        <v>4</v>
      </c>
      <c r="NJ35" s="3">
        <v>4</v>
      </c>
      <c r="NK35" s="3">
        <v>4</v>
      </c>
      <c r="NL35" s="3">
        <v>4</v>
      </c>
      <c r="NM35" s="3">
        <v>4</v>
      </c>
      <c r="NN35" s="3">
        <v>4</v>
      </c>
      <c r="NO35" s="3">
        <v>4</v>
      </c>
      <c r="NP35" s="3">
        <v>2</v>
      </c>
      <c r="NQ35" s="3">
        <v>2</v>
      </c>
      <c r="NR35" s="3">
        <v>4</v>
      </c>
      <c r="NS35" s="3">
        <v>4</v>
      </c>
      <c r="NT35" s="3">
        <v>1</v>
      </c>
      <c r="NU35" s="3">
        <v>1</v>
      </c>
      <c r="NV35" s="5">
        <v>3.2857142857142856</v>
      </c>
      <c r="NW35" s="5">
        <v>3.2857142857142856</v>
      </c>
      <c r="NX35" s="4">
        <v>43203</v>
      </c>
      <c r="NY35" s="3">
        <v>5</v>
      </c>
      <c r="NZ35" s="3">
        <v>5</v>
      </c>
      <c r="OA35" s="3">
        <v>1</v>
      </c>
      <c r="OB35" s="3">
        <v>1</v>
      </c>
      <c r="OC35" s="3">
        <v>5</v>
      </c>
      <c r="OD35" s="3">
        <v>5</v>
      </c>
      <c r="OE35" s="3">
        <v>1</v>
      </c>
      <c r="OF35" s="3">
        <v>1</v>
      </c>
      <c r="OG35" s="3">
        <v>5</v>
      </c>
      <c r="OH35" s="3">
        <v>5</v>
      </c>
      <c r="OI35" s="3">
        <v>5</v>
      </c>
      <c r="OJ35" s="3">
        <v>1</v>
      </c>
      <c r="OK35" s="5">
        <v>5</v>
      </c>
      <c r="OL35" s="5">
        <v>1.6666666666666667</v>
      </c>
      <c r="OM35" s="3">
        <v>4</v>
      </c>
      <c r="ON35" s="3">
        <v>3</v>
      </c>
      <c r="OO35" s="3">
        <v>4</v>
      </c>
      <c r="OP35" s="3">
        <v>4</v>
      </c>
      <c r="OQ35" s="3">
        <v>2</v>
      </c>
      <c r="OR35" s="3">
        <v>1</v>
      </c>
      <c r="OS35" s="5">
        <v>3</v>
      </c>
      <c r="OT35" s="3">
        <v>6</v>
      </c>
      <c r="OU35" s="3">
        <v>6</v>
      </c>
      <c r="OV35" s="3">
        <v>6</v>
      </c>
      <c r="OW35" s="3">
        <v>6</v>
      </c>
      <c r="OX35" s="3">
        <v>6</v>
      </c>
      <c r="OY35" s="3">
        <v>6</v>
      </c>
      <c r="OZ35" s="5">
        <v>6</v>
      </c>
      <c r="VN35">
        <v>15</v>
      </c>
      <c r="VO35">
        <v>14</v>
      </c>
      <c r="VP35">
        <v>178.5</v>
      </c>
      <c r="VQ35">
        <v>12.8</v>
      </c>
      <c r="VR35">
        <v>49</v>
      </c>
      <c r="VS35">
        <v>1133.3</v>
      </c>
      <c r="VT35">
        <v>23.1</v>
      </c>
      <c r="VU35">
        <v>94.4</v>
      </c>
      <c r="VV35">
        <v>48</v>
      </c>
      <c r="VW35">
        <v>356566.3</v>
      </c>
      <c r="VX35">
        <v>7428.5</v>
      </c>
      <c r="VY35">
        <v>339351.3</v>
      </c>
      <c r="VZ35">
        <v>0.3</v>
      </c>
      <c r="WA35">
        <v>29713.9</v>
      </c>
      <c r="WB35" s="36">
        <v>3966.5</v>
      </c>
      <c r="WC35" s="36">
        <v>2345.25</v>
      </c>
      <c r="WD35" s="36">
        <v>280</v>
      </c>
      <c r="WE35" s="36">
        <v>141.25</v>
      </c>
      <c r="WF35" s="36">
        <v>58.91</v>
      </c>
      <c r="WG35" s="36">
        <v>34.83</v>
      </c>
      <c r="WH35" s="36">
        <v>4.16</v>
      </c>
      <c r="WI35" s="36">
        <v>2.1</v>
      </c>
      <c r="WJ35" s="36">
        <v>421.25</v>
      </c>
      <c r="WK35" s="36">
        <v>6.26</v>
      </c>
      <c r="WL35" s="36">
        <v>46.805999999999997</v>
      </c>
      <c r="WM35" s="37">
        <v>5308.5</v>
      </c>
      <c r="WN35" s="37">
        <v>3039.5</v>
      </c>
      <c r="WO35" s="37">
        <v>384.5</v>
      </c>
      <c r="WP35" s="37">
        <v>199.5</v>
      </c>
      <c r="WQ35" s="37">
        <v>59.43</v>
      </c>
      <c r="WR35" s="37">
        <v>34.03</v>
      </c>
      <c r="WS35" s="37">
        <v>4.3</v>
      </c>
      <c r="WT35" s="37">
        <v>2.23</v>
      </c>
      <c r="WU35" s="37">
        <v>584</v>
      </c>
      <c r="WV35" s="37">
        <v>6.54</v>
      </c>
      <c r="WW35" s="37">
        <v>48.667000000000002</v>
      </c>
      <c r="WX35" s="38">
        <v>2819.25</v>
      </c>
      <c r="WY35" s="38">
        <v>1953</v>
      </c>
      <c r="WZ35" s="38">
        <v>230.75</v>
      </c>
      <c r="XA35" s="38">
        <v>110</v>
      </c>
      <c r="XB35" s="38">
        <v>55.14</v>
      </c>
      <c r="XC35" s="38">
        <v>38.200000000000003</v>
      </c>
      <c r="XD35" s="38">
        <v>4.51</v>
      </c>
      <c r="XE35" s="38">
        <v>2.15</v>
      </c>
      <c r="XF35" s="38">
        <v>340.75</v>
      </c>
      <c r="XG35" s="38">
        <v>6.66</v>
      </c>
      <c r="XH35" s="38">
        <v>56.792000000000002</v>
      </c>
      <c r="XI35" s="39">
        <v>3784</v>
      </c>
      <c r="XJ35" s="39">
        <v>2500.25</v>
      </c>
      <c r="XK35" s="39">
        <v>321</v>
      </c>
      <c r="XL35" s="39">
        <v>157.75</v>
      </c>
      <c r="XM35" s="39">
        <v>55.95</v>
      </c>
      <c r="XN35" s="39">
        <v>36.97</v>
      </c>
      <c r="XO35" s="39">
        <v>4.75</v>
      </c>
      <c r="XP35" s="39">
        <v>2.33</v>
      </c>
      <c r="XQ35" s="39">
        <v>478.75</v>
      </c>
      <c r="XR35" s="39">
        <v>7.08</v>
      </c>
      <c r="XS35" s="39">
        <v>59.844000000000001</v>
      </c>
      <c r="XT35" t="s">
        <v>1127</v>
      </c>
      <c r="XU35">
        <v>12</v>
      </c>
      <c r="XV35">
        <v>250</v>
      </c>
      <c r="XW35" s="37">
        <v>9</v>
      </c>
      <c r="XX35" s="37">
        <v>3</v>
      </c>
      <c r="XY35" s="37">
        <v>1</v>
      </c>
      <c r="XZ35" s="39">
        <v>6</v>
      </c>
      <c r="YA35" s="39">
        <v>2</v>
      </c>
      <c r="YB35" s="39">
        <v>1</v>
      </c>
    </row>
    <row r="36" spans="1:652" x14ac:dyDescent="0.2">
      <c r="A36" s="11">
        <v>39</v>
      </c>
      <c r="B36" s="19" t="s">
        <v>813</v>
      </c>
      <c r="C36" s="3">
        <v>1</v>
      </c>
      <c r="D36" s="3" t="str">
        <f t="shared" si="0"/>
        <v>1</v>
      </c>
      <c r="E36" s="4">
        <v>39189</v>
      </c>
      <c r="F36" s="4">
        <v>43200</v>
      </c>
      <c r="G36" s="5">
        <v>10.981519507186858</v>
      </c>
      <c r="H36" s="21">
        <v>2</v>
      </c>
      <c r="I36" s="3">
        <v>5</v>
      </c>
      <c r="J36" s="3">
        <v>8</v>
      </c>
      <c r="K36" s="3">
        <v>2</v>
      </c>
      <c r="L36" s="3">
        <v>2</v>
      </c>
      <c r="M36" s="3">
        <v>250</v>
      </c>
      <c r="N36" s="6">
        <v>99</v>
      </c>
      <c r="O36" s="6">
        <v>133.5</v>
      </c>
      <c r="P36" s="5">
        <v>3.2480314960629921</v>
      </c>
      <c r="Q36" s="5">
        <v>54.463500000000003</v>
      </c>
      <c r="R36" s="5">
        <v>24.7</v>
      </c>
      <c r="S36" s="5">
        <v>13.8</v>
      </c>
      <c r="T36" s="5">
        <v>3</v>
      </c>
      <c r="U36" s="5">
        <v>8.6999999999999993</v>
      </c>
      <c r="V36" s="5">
        <v>4</v>
      </c>
      <c r="W36" s="5">
        <v>10</v>
      </c>
      <c r="X36" s="5">
        <v>8.3000000000000007</v>
      </c>
      <c r="Y36" s="5">
        <v>10.6</v>
      </c>
      <c r="Z36" s="5">
        <v>9.6</v>
      </c>
      <c r="AA36" s="5">
        <v>9.5</v>
      </c>
      <c r="AB36" s="5">
        <v>8.9</v>
      </c>
      <c r="AC36" s="5">
        <f t="shared" si="1"/>
        <v>10.6</v>
      </c>
      <c r="AD36" s="5">
        <f t="shared" si="2"/>
        <v>9.6</v>
      </c>
      <c r="AE36" s="5">
        <f t="shared" si="3"/>
        <v>20.2</v>
      </c>
      <c r="AF36" s="5">
        <f t="shared" si="4"/>
        <v>10.1</v>
      </c>
      <c r="AG36" s="5">
        <f t="shared" si="5"/>
        <v>22.270499999999998</v>
      </c>
      <c r="AH36" s="5">
        <f t="shared" si="6"/>
        <v>44.540999999999997</v>
      </c>
      <c r="AI36" s="5">
        <v>1</v>
      </c>
      <c r="AJ36" s="3">
        <v>21</v>
      </c>
      <c r="AK36" s="5">
        <v>40.700000000000003</v>
      </c>
      <c r="AL36" s="5">
        <v>3</v>
      </c>
      <c r="AM36" s="5">
        <v>2.6666666666666665</v>
      </c>
      <c r="AN36" s="5"/>
      <c r="AO36" s="5"/>
      <c r="AP36" s="5"/>
      <c r="AQ36" s="5"/>
      <c r="AR36" s="5"/>
      <c r="AS36" s="5" t="e">
        <f t="shared" si="7"/>
        <v>#DIV/0!</v>
      </c>
      <c r="AT36" s="5">
        <v>13.02</v>
      </c>
      <c r="AU36" s="5">
        <v>13.28</v>
      </c>
      <c r="AV36" s="5">
        <v>0.14000000000000001</v>
      </c>
      <c r="AW36" s="5">
        <v>56</v>
      </c>
      <c r="AX36" s="3">
        <v>35</v>
      </c>
      <c r="AY36" s="3">
        <v>40</v>
      </c>
      <c r="AZ36" s="3"/>
      <c r="BA36" s="5">
        <v>1.1200000000000001</v>
      </c>
      <c r="BB36" s="5"/>
      <c r="BC36" s="5">
        <v>87</v>
      </c>
      <c r="BD36" s="5"/>
      <c r="BE36" s="3">
        <v>29</v>
      </c>
      <c r="BF36" s="3">
        <v>31</v>
      </c>
      <c r="BG36" s="5">
        <v>2.2599999999999998</v>
      </c>
      <c r="BH36" s="5">
        <v>99</v>
      </c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3">
        <v>22</v>
      </c>
      <c r="CA36" s="3">
        <v>22</v>
      </c>
      <c r="CB36" s="3">
        <v>23</v>
      </c>
      <c r="CC36" s="5">
        <v>9.8348800000000001</v>
      </c>
      <c r="CD36" s="5">
        <v>9.8348800000000001</v>
      </c>
      <c r="CE36" s="5">
        <v>10.28192</v>
      </c>
      <c r="CF36" s="5">
        <v>-0.56000000000000005</v>
      </c>
      <c r="CG36" s="5">
        <v>29</v>
      </c>
      <c r="CH36" s="3">
        <v>23</v>
      </c>
      <c r="CI36" s="3">
        <v>28</v>
      </c>
      <c r="CJ36" s="3">
        <v>29</v>
      </c>
      <c r="CK36" s="5">
        <v>10.28192</v>
      </c>
      <c r="CL36" s="5">
        <v>12.51712</v>
      </c>
      <c r="CM36" s="5">
        <v>12.96416</v>
      </c>
      <c r="CN36" s="5">
        <v>0.34</v>
      </c>
      <c r="CO36" s="5">
        <v>63</v>
      </c>
      <c r="CP36" s="6">
        <v>118</v>
      </c>
      <c r="CQ36" s="6">
        <v>119</v>
      </c>
      <c r="CR36" s="6">
        <v>120</v>
      </c>
      <c r="CS36" s="5">
        <v>-0.4</v>
      </c>
      <c r="CT36" s="5">
        <v>34</v>
      </c>
      <c r="CU36" s="3">
        <v>4</v>
      </c>
      <c r="CV36" s="3">
        <v>4</v>
      </c>
      <c r="CW36" s="3">
        <v>4</v>
      </c>
      <c r="CX36" s="3">
        <v>4</v>
      </c>
      <c r="CY36" s="3">
        <v>5</v>
      </c>
      <c r="CZ36" s="3">
        <v>5</v>
      </c>
      <c r="DA36" s="3">
        <v>4</v>
      </c>
      <c r="DB36" s="3">
        <v>4</v>
      </c>
      <c r="DC36" s="3">
        <v>3</v>
      </c>
      <c r="DD36" s="3">
        <v>3</v>
      </c>
      <c r="DE36" s="3">
        <v>4</v>
      </c>
      <c r="DF36" s="3">
        <v>4</v>
      </c>
      <c r="DG36" s="3">
        <v>4</v>
      </c>
      <c r="DH36" s="3">
        <v>4</v>
      </c>
      <c r="DI36" s="3"/>
      <c r="DJ36" s="3"/>
      <c r="DK36" s="3"/>
      <c r="DL36" s="3"/>
      <c r="DM36" s="3"/>
      <c r="DN36" s="3"/>
      <c r="DO36" s="3"/>
      <c r="DP36" s="3"/>
      <c r="DQ36" s="3">
        <v>1</v>
      </c>
      <c r="DR36" s="3">
        <v>1</v>
      </c>
      <c r="DS36" s="3">
        <v>1</v>
      </c>
      <c r="DT36" s="3">
        <v>1</v>
      </c>
      <c r="DU36" s="3">
        <v>1</v>
      </c>
      <c r="DV36" s="5">
        <v>93</v>
      </c>
      <c r="DW36" s="5">
        <v>3.38</v>
      </c>
      <c r="DX36" s="5">
        <v>45</v>
      </c>
      <c r="DY36" s="5">
        <v>-0.26</v>
      </c>
      <c r="DZ36" s="5">
        <v>46</v>
      </c>
      <c r="EA36" s="5">
        <v>-0.22000000000000003</v>
      </c>
      <c r="EB36" s="5">
        <v>61.333333333333336</v>
      </c>
      <c r="EC36" s="5">
        <v>2.9</v>
      </c>
      <c r="ED36" s="5">
        <v>2</v>
      </c>
      <c r="EE36" s="3">
        <v>6</v>
      </c>
      <c r="EF36" s="3">
        <v>2</v>
      </c>
      <c r="EG36" s="3">
        <v>6</v>
      </c>
      <c r="EH36" s="3">
        <v>1</v>
      </c>
      <c r="EI36" s="3">
        <v>6</v>
      </c>
      <c r="EJ36" s="3">
        <v>4</v>
      </c>
      <c r="EK36" s="3">
        <v>2</v>
      </c>
      <c r="EL36" s="3">
        <v>1</v>
      </c>
      <c r="EM36" s="3">
        <v>1</v>
      </c>
      <c r="EN36" s="3">
        <v>5</v>
      </c>
      <c r="EO36" s="3">
        <v>5</v>
      </c>
      <c r="EP36" s="3">
        <v>5</v>
      </c>
      <c r="EQ36" s="3">
        <v>5</v>
      </c>
      <c r="ER36" s="3">
        <v>2</v>
      </c>
      <c r="ES36" s="3">
        <v>2</v>
      </c>
      <c r="ET36" s="3">
        <v>1</v>
      </c>
      <c r="EU36" s="3">
        <v>2</v>
      </c>
      <c r="EV36" s="3">
        <v>4</v>
      </c>
      <c r="EW36" s="3">
        <v>1</v>
      </c>
      <c r="EX36" s="5">
        <v>0</v>
      </c>
      <c r="EY36" s="1" t="s">
        <v>410</v>
      </c>
      <c r="EZ36" s="3">
        <v>999</v>
      </c>
      <c r="FA36" s="6">
        <v>14</v>
      </c>
      <c r="FB36" s="1" t="s">
        <v>352</v>
      </c>
      <c r="FC36" s="6">
        <v>999</v>
      </c>
      <c r="FD36" s="5">
        <v>999</v>
      </c>
      <c r="FE36" s="1" t="s">
        <v>349</v>
      </c>
      <c r="FF36" s="3">
        <v>999</v>
      </c>
      <c r="FG36" s="5">
        <v>999</v>
      </c>
      <c r="FH36" s="3">
        <v>5</v>
      </c>
      <c r="FI36" s="3">
        <v>3</v>
      </c>
      <c r="FJ36" s="3">
        <v>1</v>
      </c>
      <c r="FK36" s="3">
        <v>2</v>
      </c>
      <c r="FL36" s="3">
        <v>5</v>
      </c>
      <c r="FM36" s="3">
        <v>5</v>
      </c>
      <c r="FN36" s="3">
        <v>4</v>
      </c>
      <c r="FO36" s="3">
        <v>1</v>
      </c>
      <c r="FP36" s="3">
        <v>5</v>
      </c>
      <c r="FQ36" s="3">
        <v>4</v>
      </c>
      <c r="FR36" s="3">
        <v>5</v>
      </c>
      <c r="FS36" s="3">
        <v>1</v>
      </c>
      <c r="FT36" s="3">
        <v>4.5</v>
      </c>
      <c r="FU36" s="3">
        <v>2.3333333333333335</v>
      </c>
      <c r="FV36" s="3">
        <v>7</v>
      </c>
      <c r="FW36" s="3">
        <v>2</v>
      </c>
      <c r="FX36" s="7" t="e">
        <v>#NULL!</v>
      </c>
      <c r="FY36" s="3">
        <v>4</v>
      </c>
      <c r="FZ36" s="3">
        <v>6</v>
      </c>
      <c r="GA36" s="3">
        <v>5</v>
      </c>
      <c r="GB36" s="3">
        <v>6</v>
      </c>
      <c r="GC36" s="3">
        <v>7</v>
      </c>
      <c r="GD36" s="5">
        <v>5.833333333333333</v>
      </c>
      <c r="GE36" s="3">
        <v>5</v>
      </c>
      <c r="GF36" s="3">
        <v>3</v>
      </c>
      <c r="GG36" s="3">
        <v>5</v>
      </c>
      <c r="GH36" s="3">
        <v>2</v>
      </c>
      <c r="GI36" s="3">
        <v>4</v>
      </c>
      <c r="GJ36" s="3">
        <v>1</v>
      </c>
      <c r="GK36" s="3">
        <v>2</v>
      </c>
      <c r="GL36" s="3">
        <v>3</v>
      </c>
      <c r="GM36" s="3">
        <v>4</v>
      </c>
      <c r="GN36" s="3">
        <v>5</v>
      </c>
      <c r="GO36" s="3">
        <v>1</v>
      </c>
      <c r="GP36" s="3">
        <v>2</v>
      </c>
      <c r="GQ36" s="3">
        <v>1</v>
      </c>
      <c r="GR36" s="3">
        <v>4</v>
      </c>
      <c r="GS36" s="3">
        <v>888</v>
      </c>
      <c r="GT36" s="3">
        <v>999</v>
      </c>
      <c r="GU36" s="3">
        <v>5</v>
      </c>
      <c r="GV36" s="3">
        <v>1</v>
      </c>
      <c r="GW36" s="3">
        <v>5</v>
      </c>
      <c r="GX36" s="3">
        <v>1</v>
      </c>
      <c r="GY36" s="5">
        <v>4.333333333333333</v>
      </c>
      <c r="GZ36" s="5">
        <v>1.6666666666666667</v>
      </c>
      <c r="HA36" s="3">
        <v>5</v>
      </c>
      <c r="HB36" s="3">
        <v>7</v>
      </c>
      <c r="HC36" s="3">
        <v>6</v>
      </c>
      <c r="HD36" s="3">
        <v>7</v>
      </c>
      <c r="HE36" s="3">
        <v>7</v>
      </c>
      <c r="HF36" s="3">
        <v>7</v>
      </c>
      <c r="HG36" s="3">
        <v>7</v>
      </c>
      <c r="HH36" s="3">
        <v>7</v>
      </c>
      <c r="HI36" s="5">
        <v>6.625</v>
      </c>
      <c r="HJ36" s="3">
        <v>3</v>
      </c>
      <c r="HK36" s="3">
        <v>3</v>
      </c>
      <c r="HL36" s="3">
        <v>2</v>
      </c>
      <c r="HM36" s="3">
        <v>3</v>
      </c>
      <c r="HN36" s="3">
        <v>1</v>
      </c>
      <c r="HO36" s="3">
        <v>2</v>
      </c>
      <c r="HP36" s="5">
        <v>2</v>
      </c>
      <c r="HQ36" s="5">
        <v>4</v>
      </c>
      <c r="HR36" s="5">
        <v>3</v>
      </c>
      <c r="HS36" s="5">
        <v>2.8333333333333335</v>
      </c>
      <c r="HT36" s="3">
        <v>5</v>
      </c>
      <c r="HU36" s="3">
        <v>4</v>
      </c>
      <c r="HV36" s="3">
        <v>3</v>
      </c>
      <c r="HW36" s="3">
        <v>3</v>
      </c>
      <c r="HX36" s="3">
        <v>4</v>
      </c>
      <c r="HY36" s="3">
        <v>5</v>
      </c>
      <c r="HZ36" s="5">
        <v>4</v>
      </c>
      <c r="IA36" s="3">
        <v>7</v>
      </c>
      <c r="IB36" s="3">
        <v>2</v>
      </c>
      <c r="IC36" s="3">
        <v>6</v>
      </c>
      <c r="ID36" s="3">
        <v>5</v>
      </c>
      <c r="IE36" s="3">
        <v>7</v>
      </c>
      <c r="IF36" s="3">
        <v>7</v>
      </c>
      <c r="IG36" s="3">
        <v>2</v>
      </c>
      <c r="IH36" s="3">
        <v>6</v>
      </c>
      <c r="II36" s="3">
        <v>7</v>
      </c>
      <c r="IJ36" s="3">
        <v>1</v>
      </c>
      <c r="IK36" s="3">
        <v>6</v>
      </c>
      <c r="IL36" s="3">
        <v>2</v>
      </c>
      <c r="IM36" s="5">
        <v>6.5</v>
      </c>
      <c r="IN36" s="5">
        <v>6.25</v>
      </c>
      <c r="IO36" s="5">
        <v>1.75</v>
      </c>
      <c r="IP36" s="3">
        <v>4</v>
      </c>
      <c r="IQ36" s="3">
        <v>2</v>
      </c>
      <c r="IR36" s="3">
        <v>5</v>
      </c>
      <c r="IS36" s="3">
        <v>3</v>
      </c>
      <c r="IT36" s="3">
        <v>3</v>
      </c>
      <c r="IU36" s="3">
        <v>2</v>
      </c>
      <c r="IV36" s="3">
        <v>4</v>
      </c>
      <c r="IW36" s="3">
        <v>1</v>
      </c>
      <c r="IX36" s="3">
        <v>5</v>
      </c>
      <c r="IY36" s="3">
        <v>1</v>
      </c>
      <c r="IZ36" s="3">
        <v>4</v>
      </c>
      <c r="JA36" s="3">
        <v>3</v>
      </c>
      <c r="JB36" s="3">
        <v>5</v>
      </c>
      <c r="JC36" s="3">
        <v>1</v>
      </c>
      <c r="JD36" s="3">
        <v>4</v>
      </c>
      <c r="JE36" s="3">
        <v>2</v>
      </c>
      <c r="JF36" s="3">
        <v>4</v>
      </c>
      <c r="JG36" s="3">
        <v>1</v>
      </c>
      <c r="JH36" s="3">
        <v>5</v>
      </c>
      <c r="JI36" s="3">
        <v>1</v>
      </c>
      <c r="JJ36" s="3">
        <v>5</v>
      </c>
      <c r="JK36" s="3">
        <v>1</v>
      </c>
      <c r="JL36" s="3">
        <v>4</v>
      </c>
      <c r="JM36" s="3">
        <v>3</v>
      </c>
      <c r="JN36" s="5">
        <v>3</v>
      </c>
      <c r="JO36" s="5">
        <v>3.25</v>
      </c>
      <c r="JP36" s="5">
        <v>3.25</v>
      </c>
      <c r="JQ36" s="5">
        <v>3.75</v>
      </c>
      <c r="JR36" s="5">
        <v>2.75</v>
      </c>
      <c r="JS36" s="5">
        <v>2.25</v>
      </c>
      <c r="JT36" s="3">
        <v>5</v>
      </c>
      <c r="JU36" s="3">
        <v>5</v>
      </c>
      <c r="JV36" s="3">
        <v>3</v>
      </c>
      <c r="JW36" s="3">
        <v>999</v>
      </c>
      <c r="JX36" s="3">
        <v>5</v>
      </c>
      <c r="JY36" s="3">
        <v>5</v>
      </c>
      <c r="JZ36" s="3">
        <v>1</v>
      </c>
      <c r="KA36" s="3">
        <v>1</v>
      </c>
      <c r="KB36" s="3">
        <v>4</v>
      </c>
      <c r="KC36" s="3">
        <v>5</v>
      </c>
      <c r="KD36" s="3">
        <v>5</v>
      </c>
      <c r="KE36" s="3">
        <v>5</v>
      </c>
      <c r="KF36" s="3">
        <v>2</v>
      </c>
      <c r="KG36" s="3">
        <v>2</v>
      </c>
      <c r="KH36" s="3">
        <v>2</v>
      </c>
      <c r="KI36" s="3">
        <v>2</v>
      </c>
      <c r="KJ36" s="3">
        <v>5</v>
      </c>
      <c r="KK36" s="3">
        <v>3</v>
      </c>
      <c r="KL36" s="3">
        <v>4</v>
      </c>
      <c r="KM36" s="3">
        <v>5</v>
      </c>
      <c r="KN36" s="3">
        <v>1</v>
      </c>
      <c r="KO36" s="3">
        <v>1</v>
      </c>
      <c r="KP36" s="3">
        <v>1</v>
      </c>
      <c r="KQ36" s="3">
        <v>1</v>
      </c>
      <c r="KR36" s="3">
        <v>5</v>
      </c>
      <c r="KS36" s="3">
        <v>5</v>
      </c>
      <c r="KT36" s="3">
        <v>2</v>
      </c>
      <c r="KU36" s="3">
        <v>2</v>
      </c>
      <c r="KV36" s="3">
        <v>2</v>
      </c>
      <c r="KW36" s="3">
        <v>2</v>
      </c>
      <c r="KX36" s="3">
        <v>4</v>
      </c>
      <c r="KY36" s="3">
        <v>4</v>
      </c>
      <c r="KZ36" s="5">
        <v>2.1111111111111112</v>
      </c>
      <c r="LA36" s="5">
        <v>1.75</v>
      </c>
      <c r="LB36" s="5">
        <v>4.5714285714285712</v>
      </c>
      <c r="LC36" s="5">
        <v>4.8571428571428568</v>
      </c>
      <c r="LD36" s="3">
        <v>5</v>
      </c>
      <c r="LE36" s="3">
        <v>5</v>
      </c>
      <c r="LF36" s="5">
        <v>5</v>
      </c>
      <c r="LG36" s="3">
        <v>5</v>
      </c>
      <c r="LH36" s="3">
        <v>4</v>
      </c>
      <c r="LI36" s="3">
        <v>4</v>
      </c>
      <c r="LJ36" s="3">
        <v>4</v>
      </c>
      <c r="LK36" s="3">
        <v>5</v>
      </c>
      <c r="LL36" s="3">
        <v>5</v>
      </c>
      <c r="LM36" s="3">
        <v>5</v>
      </c>
      <c r="LN36" s="3">
        <v>5</v>
      </c>
      <c r="LO36" s="3">
        <v>5</v>
      </c>
      <c r="LP36" s="3">
        <v>5</v>
      </c>
      <c r="LQ36" s="3">
        <v>5</v>
      </c>
      <c r="LR36" s="3">
        <v>3</v>
      </c>
      <c r="LS36" s="3">
        <v>4</v>
      </c>
      <c r="LT36" s="5">
        <v>4.5</v>
      </c>
      <c r="LU36" s="5">
        <v>4.75</v>
      </c>
      <c r="LV36" s="3">
        <v>3</v>
      </c>
      <c r="LW36" s="3">
        <v>2</v>
      </c>
      <c r="LX36" s="3">
        <v>1</v>
      </c>
      <c r="LY36" s="3">
        <v>2</v>
      </c>
      <c r="LZ36" s="3">
        <v>3</v>
      </c>
      <c r="MA36" s="3">
        <v>1</v>
      </c>
      <c r="MB36" s="3">
        <v>999</v>
      </c>
      <c r="MC36" s="3">
        <v>1</v>
      </c>
      <c r="MD36" s="3">
        <v>888</v>
      </c>
      <c r="ME36" s="3">
        <v>1</v>
      </c>
      <c r="MF36" s="5">
        <f t="shared" si="49"/>
        <v>1901</v>
      </c>
      <c r="MG36" s="5">
        <f t="shared" si="50"/>
        <v>190.1</v>
      </c>
      <c r="MH36" s="3">
        <v>4</v>
      </c>
      <c r="MI36" s="3">
        <v>3</v>
      </c>
      <c r="MJ36" s="3">
        <v>6</v>
      </c>
      <c r="MK36" s="3">
        <v>4</v>
      </c>
      <c r="ML36" s="3">
        <v>3</v>
      </c>
      <c r="MM36" s="3">
        <v>5</v>
      </c>
      <c r="MN36" s="3">
        <v>6</v>
      </c>
      <c r="MO36" s="3">
        <v>6</v>
      </c>
      <c r="MP36" s="3">
        <v>6</v>
      </c>
      <c r="MQ36" s="5">
        <v>4.7777777777777777</v>
      </c>
      <c r="MR36" s="3">
        <v>2</v>
      </c>
      <c r="MS36" s="3">
        <v>1</v>
      </c>
      <c r="MT36" s="3">
        <v>1</v>
      </c>
      <c r="MU36" s="3">
        <v>1</v>
      </c>
      <c r="MV36" s="3">
        <v>3</v>
      </c>
      <c r="MW36" s="3">
        <v>2</v>
      </c>
      <c r="MX36" s="3">
        <v>4</v>
      </c>
      <c r="MY36" s="3">
        <v>4</v>
      </c>
      <c r="MZ36" s="3">
        <v>2</v>
      </c>
      <c r="NA36" s="3">
        <v>2</v>
      </c>
      <c r="NB36" s="3">
        <v>1</v>
      </c>
      <c r="NC36" s="3">
        <v>1</v>
      </c>
      <c r="ND36" s="5">
        <v>2</v>
      </c>
      <c r="NE36" s="5">
        <v>1.3333333333333333</v>
      </c>
      <c r="NF36" s="5">
        <v>2.3333333333333335</v>
      </c>
      <c r="NG36" s="5">
        <v>2.3333333333333335</v>
      </c>
      <c r="NH36" s="3">
        <v>3</v>
      </c>
      <c r="NI36" s="3">
        <v>3</v>
      </c>
      <c r="NJ36" s="3">
        <v>2</v>
      </c>
      <c r="NK36" s="3">
        <v>2</v>
      </c>
      <c r="NL36" s="3">
        <v>4</v>
      </c>
      <c r="NM36" s="3">
        <v>4</v>
      </c>
      <c r="NN36" s="3">
        <v>1</v>
      </c>
      <c r="NO36" s="3">
        <v>1</v>
      </c>
      <c r="NP36" s="3">
        <v>1</v>
      </c>
      <c r="NQ36" s="3">
        <v>1</v>
      </c>
      <c r="NR36" s="3">
        <v>1</v>
      </c>
      <c r="NS36" s="3">
        <v>1</v>
      </c>
      <c r="NT36" s="3">
        <v>1</v>
      </c>
      <c r="NU36" s="3">
        <v>1</v>
      </c>
      <c r="NV36" s="5">
        <v>1.8571428571428572</v>
      </c>
      <c r="NW36" s="5">
        <v>1.8571428571428572</v>
      </c>
      <c r="NX36" s="4">
        <v>43203</v>
      </c>
      <c r="NY36" s="3">
        <v>5</v>
      </c>
      <c r="NZ36" s="3">
        <v>3</v>
      </c>
      <c r="OA36" s="3">
        <v>4</v>
      </c>
      <c r="OB36" s="3">
        <v>2</v>
      </c>
      <c r="OC36" s="3">
        <v>5</v>
      </c>
      <c r="OD36" s="3">
        <v>4</v>
      </c>
      <c r="OE36" s="3">
        <v>999</v>
      </c>
      <c r="OF36" s="3">
        <v>999</v>
      </c>
      <c r="OG36" s="3">
        <v>5</v>
      </c>
      <c r="OH36" s="3">
        <v>5</v>
      </c>
      <c r="OI36" s="3">
        <v>3</v>
      </c>
      <c r="OJ36" s="3">
        <v>1</v>
      </c>
      <c r="OK36" s="5">
        <v>4.5</v>
      </c>
      <c r="OL36" s="5">
        <v>2.5</v>
      </c>
      <c r="OM36" s="3">
        <v>2</v>
      </c>
      <c r="ON36" s="3">
        <v>3</v>
      </c>
      <c r="OO36" s="3">
        <v>1</v>
      </c>
      <c r="OP36" s="3">
        <v>3</v>
      </c>
      <c r="OQ36" s="3">
        <v>1</v>
      </c>
      <c r="OR36" s="3">
        <v>3</v>
      </c>
      <c r="OS36" s="5">
        <v>2.1666666666666665</v>
      </c>
      <c r="OT36" s="3">
        <v>4</v>
      </c>
      <c r="OU36" s="3">
        <v>3</v>
      </c>
      <c r="OV36" s="3">
        <v>2</v>
      </c>
      <c r="OW36" s="3">
        <v>3</v>
      </c>
      <c r="OX36" s="3">
        <v>3</v>
      </c>
      <c r="OY36" s="3">
        <v>4</v>
      </c>
      <c r="OZ36" s="5">
        <v>3.1666666666666665</v>
      </c>
      <c r="VN36">
        <v>15</v>
      </c>
      <c r="VO36">
        <v>1</v>
      </c>
      <c r="VP36">
        <v>10.3</v>
      </c>
      <c r="VQ36">
        <v>10.3</v>
      </c>
      <c r="VR36">
        <v>21</v>
      </c>
      <c r="VS36">
        <v>279.5</v>
      </c>
      <c r="VT36">
        <v>13.3</v>
      </c>
      <c r="VU36">
        <v>46.6</v>
      </c>
      <c r="VV36">
        <v>20</v>
      </c>
      <c r="VW36">
        <v>7607.5</v>
      </c>
      <c r="VX36">
        <v>380.4</v>
      </c>
      <c r="VY36">
        <v>1352.5</v>
      </c>
      <c r="VZ36">
        <v>1</v>
      </c>
      <c r="WA36">
        <v>1267.9000000000001</v>
      </c>
      <c r="WB36" s="36">
        <v>1970.75</v>
      </c>
      <c r="WC36" s="36">
        <v>1542.5</v>
      </c>
      <c r="WD36" s="36">
        <v>170.25</v>
      </c>
      <c r="WE36" s="36">
        <v>73.5</v>
      </c>
      <c r="WF36" s="36">
        <v>52.46</v>
      </c>
      <c r="WG36" s="36">
        <v>41.06</v>
      </c>
      <c r="WH36" s="36">
        <v>4.53</v>
      </c>
      <c r="WI36" s="36">
        <v>1.96</v>
      </c>
      <c r="WJ36" s="36">
        <v>243.75</v>
      </c>
      <c r="WK36" s="36">
        <v>6.49</v>
      </c>
      <c r="WL36" s="36">
        <v>60.938000000000002</v>
      </c>
      <c r="WM36" s="37">
        <v>2851.25</v>
      </c>
      <c r="WN36" s="37">
        <v>1986.75</v>
      </c>
      <c r="WO36" s="37">
        <v>208.75</v>
      </c>
      <c r="WP36" s="37">
        <v>90.25</v>
      </c>
      <c r="WQ36" s="37">
        <v>55.5</v>
      </c>
      <c r="WR36" s="37">
        <v>38.68</v>
      </c>
      <c r="WS36" s="37">
        <v>4.0599999999999996</v>
      </c>
      <c r="WT36" s="37">
        <v>1.76</v>
      </c>
      <c r="WU36" s="37">
        <v>299</v>
      </c>
      <c r="WV36" s="37">
        <v>5.82</v>
      </c>
      <c r="WW36" s="37">
        <v>49.832999999999998</v>
      </c>
      <c r="WX36" s="38">
        <v>1970.75</v>
      </c>
      <c r="WY36" s="38">
        <v>1542.5</v>
      </c>
      <c r="WZ36" s="38">
        <v>170.25</v>
      </c>
      <c r="XA36" s="38">
        <v>73.5</v>
      </c>
      <c r="XB36" s="38">
        <v>52.46</v>
      </c>
      <c r="XC36" s="38">
        <v>41.06</v>
      </c>
      <c r="XD36" s="38">
        <v>4.53</v>
      </c>
      <c r="XE36" s="38">
        <v>1.96</v>
      </c>
      <c r="XF36" s="38">
        <v>243.75</v>
      </c>
      <c r="XG36" s="38">
        <v>6.49</v>
      </c>
      <c r="XH36" s="38">
        <v>60.938000000000002</v>
      </c>
      <c r="XI36" s="39">
        <v>2851.25</v>
      </c>
      <c r="XJ36" s="39">
        <v>1986.75</v>
      </c>
      <c r="XK36" s="39">
        <v>208.75</v>
      </c>
      <c r="XL36" s="39">
        <v>90.25</v>
      </c>
      <c r="XM36" s="39">
        <v>55.5</v>
      </c>
      <c r="XN36" s="39">
        <v>38.68</v>
      </c>
      <c r="XO36" s="39">
        <v>4.0599999999999996</v>
      </c>
      <c r="XP36" s="39">
        <v>1.76</v>
      </c>
      <c r="XQ36" s="39">
        <v>299</v>
      </c>
      <c r="XR36" s="39">
        <v>5.82</v>
      </c>
      <c r="XS36" s="39">
        <v>49.832999999999998</v>
      </c>
      <c r="XT36" t="s">
        <v>1128</v>
      </c>
      <c r="XU36">
        <v>6</v>
      </c>
      <c r="XV36">
        <v>7</v>
      </c>
      <c r="XW36" s="37">
        <v>4</v>
      </c>
      <c r="XX36" s="37">
        <v>2</v>
      </c>
      <c r="XY36" s="37">
        <v>1</v>
      </c>
      <c r="XZ36" s="39">
        <v>4</v>
      </c>
      <c r="YA36" s="39">
        <v>2</v>
      </c>
      <c r="YB36" s="39">
        <v>1</v>
      </c>
    </row>
    <row r="37" spans="1:652" x14ac:dyDescent="0.2">
      <c r="A37" s="11">
        <v>40</v>
      </c>
      <c r="B37" s="19" t="s">
        <v>694</v>
      </c>
      <c r="C37" s="3">
        <v>0</v>
      </c>
      <c r="D37" s="3" t="str">
        <f t="shared" si="0"/>
        <v>2</v>
      </c>
      <c r="E37" s="4">
        <v>39030</v>
      </c>
      <c r="F37" s="4">
        <v>43200</v>
      </c>
      <c r="G37" s="5">
        <v>11.416837782340862</v>
      </c>
      <c r="H37" s="21">
        <v>2</v>
      </c>
      <c r="I37" s="3">
        <v>5</v>
      </c>
      <c r="J37" s="3">
        <v>8</v>
      </c>
      <c r="K37" s="3">
        <v>2</v>
      </c>
      <c r="L37" s="3">
        <v>0</v>
      </c>
      <c r="M37" s="3">
        <v>250</v>
      </c>
      <c r="N37" s="6">
        <v>103</v>
      </c>
      <c r="O37" s="6">
        <v>143.5</v>
      </c>
      <c r="P37" s="5">
        <v>3.3792650918635174</v>
      </c>
      <c r="Q37" s="5">
        <v>91.066499999999991</v>
      </c>
      <c r="R37" s="5">
        <v>41.3</v>
      </c>
      <c r="S37" s="5">
        <v>19.899999999999999</v>
      </c>
      <c r="T37" s="5">
        <v>3</v>
      </c>
      <c r="U37" s="5">
        <v>19.5</v>
      </c>
      <c r="V37" s="5">
        <v>3</v>
      </c>
      <c r="W37" s="5">
        <v>17</v>
      </c>
      <c r="X37" s="5">
        <v>18.899999999999999</v>
      </c>
      <c r="Y37" s="5">
        <v>18.2</v>
      </c>
      <c r="Z37" s="5">
        <v>17.7</v>
      </c>
      <c r="AA37" s="5">
        <v>18.7</v>
      </c>
      <c r="AB37" s="5">
        <v>18.600000000000001</v>
      </c>
      <c r="AC37" s="5">
        <f t="shared" si="1"/>
        <v>18.899999999999999</v>
      </c>
      <c r="AD37" s="5">
        <f t="shared" si="2"/>
        <v>18.7</v>
      </c>
      <c r="AE37" s="5">
        <f t="shared" si="3"/>
        <v>37.599999999999994</v>
      </c>
      <c r="AF37" s="5">
        <f t="shared" si="4"/>
        <v>18.799999999999997</v>
      </c>
      <c r="AG37" s="5">
        <f t="shared" si="5"/>
        <v>41.453999999999994</v>
      </c>
      <c r="AH37" s="5">
        <f t="shared" si="6"/>
        <v>82.907999999999987</v>
      </c>
      <c r="AI37" s="5">
        <v>2</v>
      </c>
      <c r="AJ37" s="3">
        <v>11</v>
      </c>
      <c r="AK37" s="5">
        <v>36.700000000000003</v>
      </c>
      <c r="AL37" s="5">
        <v>1</v>
      </c>
      <c r="AM37" s="5">
        <v>2</v>
      </c>
      <c r="AN37" s="5"/>
      <c r="AO37" s="5"/>
      <c r="AP37" s="5"/>
      <c r="AQ37" s="5"/>
      <c r="AR37" s="5"/>
      <c r="AS37" s="5" t="e">
        <f t="shared" si="7"/>
        <v>#DIV/0!</v>
      </c>
      <c r="AT37" s="5">
        <v>13.34</v>
      </c>
      <c r="AU37" s="5">
        <v>13.6</v>
      </c>
      <c r="AV37" s="5">
        <v>-0.84</v>
      </c>
      <c r="AW37" s="5">
        <v>20</v>
      </c>
      <c r="AX37" s="3">
        <v>29</v>
      </c>
      <c r="AY37" s="3">
        <v>26</v>
      </c>
      <c r="AZ37" s="3"/>
      <c r="BA37" s="5">
        <v>-0.62</v>
      </c>
      <c r="BB37" s="5"/>
      <c r="BC37" s="5">
        <v>27</v>
      </c>
      <c r="BD37" s="5"/>
      <c r="BE37" s="3">
        <v>20</v>
      </c>
      <c r="BF37" s="3">
        <v>24</v>
      </c>
      <c r="BG37" s="5">
        <v>0.35</v>
      </c>
      <c r="BH37" s="5">
        <v>64</v>
      </c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3">
        <v>33</v>
      </c>
      <c r="CA37" s="3">
        <v>34</v>
      </c>
      <c r="CB37" s="3">
        <v>31</v>
      </c>
      <c r="CC37" s="5">
        <v>14.752319999999999</v>
      </c>
      <c r="CD37" s="5">
        <v>15.19936</v>
      </c>
      <c r="CE37" s="5">
        <v>13.85824</v>
      </c>
      <c r="CF37" s="5">
        <v>0.35</v>
      </c>
      <c r="CG37" s="5">
        <v>64</v>
      </c>
      <c r="CH37" s="3">
        <v>30</v>
      </c>
      <c r="CI37" s="3">
        <v>31</v>
      </c>
      <c r="CJ37" s="3">
        <v>30</v>
      </c>
      <c r="CK37" s="5">
        <v>13.411199999999999</v>
      </c>
      <c r="CL37" s="5">
        <v>13.85824</v>
      </c>
      <c r="CM37" s="5">
        <v>13.411199999999999</v>
      </c>
      <c r="CN37" s="5">
        <v>-0.77</v>
      </c>
      <c r="CO37" s="5">
        <v>22</v>
      </c>
      <c r="CP37" s="6">
        <v>132</v>
      </c>
      <c r="CQ37" s="6">
        <v>125</v>
      </c>
      <c r="CR37" s="6">
        <v>136</v>
      </c>
      <c r="CS37" s="5">
        <v>-0.36</v>
      </c>
      <c r="CT37" s="5">
        <v>36</v>
      </c>
      <c r="CU37" s="3">
        <v>4</v>
      </c>
      <c r="CV37" s="3">
        <v>4</v>
      </c>
      <c r="CW37" s="3">
        <v>4</v>
      </c>
      <c r="CX37" s="3">
        <v>4</v>
      </c>
      <c r="CY37" s="3">
        <v>5</v>
      </c>
      <c r="CZ37" s="3">
        <v>5</v>
      </c>
      <c r="DA37" s="3">
        <v>3</v>
      </c>
      <c r="DB37" s="3">
        <v>4</v>
      </c>
      <c r="DC37" s="3">
        <v>1</v>
      </c>
      <c r="DD37" s="3">
        <v>1</v>
      </c>
      <c r="DE37" s="3">
        <v>4</v>
      </c>
      <c r="DF37" s="3">
        <v>4</v>
      </c>
      <c r="DG37" s="3">
        <v>4</v>
      </c>
      <c r="DH37" s="3">
        <v>4</v>
      </c>
      <c r="DI37" s="3"/>
      <c r="DJ37" s="3"/>
      <c r="DK37" s="3"/>
      <c r="DL37" s="3"/>
      <c r="DM37" s="3"/>
      <c r="DN37" s="3"/>
      <c r="DO37" s="3"/>
      <c r="DP37" s="3"/>
      <c r="DQ37" s="3">
        <v>0</v>
      </c>
      <c r="DR37" s="3">
        <v>0</v>
      </c>
      <c r="DS37" s="3">
        <v>0</v>
      </c>
      <c r="DT37" s="3">
        <v>1</v>
      </c>
      <c r="DU37" s="3">
        <v>1</v>
      </c>
      <c r="DV37" s="5">
        <v>45.5</v>
      </c>
      <c r="DW37" s="5">
        <v>-0.27</v>
      </c>
      <c r="DX37" s="5">
        <v>28</v>
      </c>
      <c r="DY37" s="5">
        <v>-1.2</v>
      </c>
      <c r="DZ37" s="5">
        <v>43</v>
      </c>
      <c r="EA37" s="5">
        <v>-0.42000000000000004</v>
      </c>
      <c r="EB37" s="5">
        <v>38.833333333333336</v>
      </c>
      <c r="EC37" s="5">
        <v>-1.8900000000000001</v>
      </c>
      <c r="ED37" s="5">
        <v>2</v>
      </c>
      <c r="EE37" s="3">
        <v>6</v>
      </c>
      <c r="EF37" s="3">
        <v>2</v>
      </c>
      <c r="EG37" s="3">
        <v>3</v>
      </c>
      <c r="EH37" s="3">
        <v>1</v>
      </c>
      <c r="EI37" s="3">
        <v>5</v>
      </c>
      <c r="EJ37" s="3">
        <v>6</v>
      </c>
      <c r="EK37" s="3">
        <v>3</v>
      </c>
      <c r="EL37" s="3">
        <v>1</v>
      </c>
      <c r="EM37" s="3">
        <v>4</v>
      </c>
      <c r="EN37" s="3">
        <v>5</v>
      </c>
      <c r="EO37" s="3">
        <v>5</v>
      </c>
      <c r="EP37" s="3">
        <v>5</v>
      </c>
      <c r="EQ37" s="3">
        <v>1</v>
      </c>
      <c r="ER37" s="3">
        <v>5</v>
      </c>
      <c r="ES37" s="3">
        <v>1</v>
      </c>
      <c r="ET37" s="3">
        <v>4</v>
      </c>
      <c r="EU37" s="3">
        <v>4</v>
      </c>
      <c r="EV37" s="3">
        <v>4</v>
      </c>
      <c r="EW37" s="3">
        <v>1</v>
      </c>
      <c r="EX37" s="5">
        <v>2</v>
      </c>
      <c r="EY37" s="1" t="s">
        <v>351</v>
      </c>
      <c r="EZ37" s="3">
        <v>1</v>
      </c>
      <c r="FA37" s="6">
        <v>2</v>
      </c>
      <c r="FB37" s="1" t="s">
        <v>348</v>
      </c>
      <c r="FC37" s="6">
        <v>2</v>
      </c>
      <c r="FD37" s="5">
        <v>2</v>
      </c>
      <c r="FE37" s="1" t="s">
        <v>358</v>
      </c>
      <c r="FF37" s="3">
        <v>1</v>
      </c>
      <c r="FG37" s="5">
        <v>11</v>
      </c>
      <c r="FH37" s="3">
        <v>5</v>
      </c>
      <c r="FI37" s="3">
        <v>5</v>
      </c>
      <c r="FJ37" s="3">
        <v>1</v>
      </c>
      <c r="FK37" s="3">
        <v>5</v>
      </c>
      <c r="FL37" s="3">
        <v>5</v>
      </c>
      <c r="FM37" s="3">
        <v>5</v>
      </c>
      <c r="FN37" s="3">
        <v>4</v>
      </c>
      <c r="FO37" s="3">
        <v>1</v>
      </c>
      <c r="FP37" s="3">
        <v>5</v>
      </c>
      <c r="FQ37" s="3">
        <v>5</v>
      </c>
      <c r="FR37" s="3">
        <v>5</v>
      </c>
      <c r="FS37" s="3">
        <v>5</v>
      </c>
      <c r="FT37" s="3">
        <v>5</v>
      </c>
      <c r="FU37" s="3">
        <v>3.5</v>
      </c>
      <c r="FV37" s="3">
        <v>7</v>
      </c>
      <c r="FW37" s="3">
        <v>5</v>
      </c>
      <c r="FX37" s="7" t="e">
        <v>#NULL!</v>
      </c>
      <c r="FY37" s="3">
        <v>7</v>
      </c>
      <c r="FZ37" s="3">
        <v>7</v>
      </c>
      <c r="GA37" s="3">
        <v>7</v>
      </c>
      <c r="GB37" s="3">
        <v>7</v>
      </c>
      <c r="GC37" s="3">
        <v>7</v>
      </c>
      <c r="GD37" s="5">
        <v>7</v>
      </c>
      <c r="GE37" s="3">
        <v>1</v>
      </c>
      <c r="GF37" s="3">
        <v>1</v>
      </c>
      <c r="GG37" s="3">
        <v>5</v>
      </c>
      <c r="GH37" s="3">
        <v>1</v>
      </c>
      <c r="GI37" s="3">
        <v>5</v>
      </c>
      <c r="GJ37" s="3">
        <v>1</v>
      </c>
      <c r="GK37" s="3">
        <v>1</v>
      </c>
      <c r="GL37" s="3">
        <v>1</v>
      </c>
      <c r="GM37" s="3">
        <v>5</v>
      </c>
      <c r="GN37" s="3">
        <v>5</v>
      </c>
      <c r="GO37" s="3">
        <v>5</v>
      </c>
      <c r="GP37" s="3">
        <v>1</v>
      </c>
      <c r="GQ37" s="3">
        <v>1</v>
      </c>
      <c r="GR37" s="3">
        <v>5</v>
      </c>
      <c r="GS37" s="3">
        <v>1</v>
      </c>
      <c r="GT37" s="3">
        <v>5</v>
      </c>
      <c r="GU37" s="3">
        <v>5</v>
      </c>
      <c r="GV37" s="3">
        <v>1</v>
      </c>
      <c r="GW37" s="3">
        <v>5</v>
      </c>
      <c r="GX37" s="3">
        <v>1</v>
      </c>
      <c r="GY37" s="5">
        <v>4.2</v>
      </c>
      <c r="GZ37" s="5">
        <v>1.4</v>
      </c>
      <c r="HA37" s="3">
        <v>7</v>
      </c>
      <c r="HB37" s="3">
        <v>7</v>
      </c>
      <c r="HC37" s="3">
        <v>7</v>
      </c>
      <c r="HD37" s="3">
        <v>7</v>
      </c>
      <c r="HE37" s="3">
        <v>7</v>
      </c>
      <c r="HF37" s="3">
        <v>6</v>
      </c>
      <c r="HG37" s="3">
        <v>7</v>
      </c>
      <c r="HH37" s="3">
        <v>7</v>
      </c>
      <c r="HI37" s="5">
        <v>6.875</v>
      </c>
      <c r="HJ37" s="3">
        <v>4</v>
      </c>
      <c r="HK37" s="3">
        <v>3</v>
      </c>
      <c r="HL37" s="3">
        <v>4</v>
      </c>
      <c r="HM37" s="3">
        <v>4</v>
      </c>
      <c r="HN37" s="3">
        <v>1</v>
      </c>
      <c r="HO37" s="3">
        <v>1</v>
      </c>
      <c r="HP37" s="5">
        <v>2</v>
      </c>
      <c r="HQ37" s="5">
        <v>4</v>
      </c>
      <c r="HR37" s="5">
        <v>4</v>
      </c>
      <c r="HS37" s="5">
        <v>3.6666666666666665</v>
      </c>
      <c r="HT37" s="3">
        <v>6</v>
      </c>
      <c r="HU37" s="3">
        <v>5</v>
      </c>
      <c r="HV37" s="3">
        <v>4</v>
      </c>
      <c r="HW37" s="3">
        <v>999</v>
      </c>
      <c r="HX37" s="3">
        <v>3</v>
      </c>
      <c r="HY37" s="3">
        <v>6</v>
      </c>
      <c r="HZ37" s="5">
        <v>4.8</v>
      </c>
      <c r="IA37" s="3">
        <v>7</v>
      </c>
      <c r="IB37" s="3">
        <v>1</v>
      </c>
      <c r="IC37" s="3">
        <v>5</v>
      </c>
      <c r="ID37" s="3">
        <v>4</v>
      </c>
      <c r="IE37" s="3">
        <v>7</v>
      </c>
      <c r="IF37" s="3">
        <v>7</v>
      </c>
      <c r="IG37" s="3">
        <v>1</v>
      </c>
      <c r="IH37" s="3">
        <v>7</v>
      </c>
      <c r="II37" s="3">
        <v>7</v>
      </c>
      <c r="IJ37" s="3">
        <v>7</v>
      </c>
      <c r="IK37" s="3">
        <v>7</v>
      </c>
      <c r="IL37" s="3">
        <v>6</v>
      </c>
      <c r="IM37" s="5">
        <v>7</v>
      </c>
      <c r="IN37" s="5">
        <v>5.75</v>
      </c>
      <c r="IO37" s="5">
        <v>3.75</v>
      </c>
      <c r="IP37" s="3">
        <v>5</v>
      </c>
      <c r="IQ37" s="3">
        <v>5</v>
      </c>
      <c r="IR37" s="3">
        <v>5</v>
      </c>
      <c r="IS37" s="3">
        <v>1</v>
      </c>
      <c r="IT37" s="3">
        <v>5</v>
      </c>
      <c r="IU37" s="3">
        <v>2</v>
      </c>
      <c r="IV37" s="3">
        <v>3</v>
      </c>
      <c r="IW37" s="3">
        <v>2</v>
      </c>
      <c r="IX37" s="3">
        <v>5</v>
      </c>
      <c r="IY37" s="3">
        <v>5</v>
      </c>
      <c r="IZ37" s="3">
        <v>5</v>
      </c>
      <c r="JA37" s="3">
        <v>2</v>
      </c>
      <c r="JB37" s="3">
        <v>5</v>
      </c>
      <c r="JC37" s="3">
        <v>5</v>
      </c>
      <c r="JD37" s="3">
        <v>5</v>
      </c>
      <c r="JE37" s="3">
        <v>1</v>
      </c>
      <c r="JF37" s="3">
        <v>5</v>
      </c>
      <c r="JG37" s="3">
        <v>5</v>
      </c>
      <c r="JH37" s="3">
        <v>5</v>
      </c>
      <c r="JI37" s="3">
        <v>2</v>
      </c>
      <c r="JJ37" s="3">
        <v>5</v>
      </c>
      <c r="JK37" s="3">
        <v>2</v>
      </c>
      <c r="JL37" s="3">
        <v>5</v>
      </c>
      <c r="JM37" s="3">
        <v>1</v>
      </c>
      <c r="JN37" s="5">
        <v>3.5</v>
      </c>
      <c r="JO37" s="5">
        <v>4</v>
      </c>
      <c r="JP37" s="5">
        <v>3.5</v>
      </c>
      <c r="JQ37" s="5">
        <v>3.5</v>
      </c>
      <c r="JR37" s="5">
        <v>4</v>
      </c>
      <c r="JS37" s="5">
        <v>4.25</v>
      </c>
      <c r="JT37" s="3">
        <v>5</v>
      </c>
      <c r="JU37" s="3">
        <v>5</v>
      </c>
      <c r="JV37" s="3">
        <v>5</v>
      </c>
      <c r="JW37" s="3">
        <v>5</v>
      </c>
      <c r="JX37" s="3">
        <v>5</v>
      </c>
      <c r="JY37" s="3">
        <v>5</v>
      </c>
      <c r="JZ37" s="3">
        <v>5</v>
      </c>
      <c r="KA37" s="3">
        <v>5</v>
      </c>
      <c r="KB37" s="3">
        <v>5</v>
      </c>
      <c r="KC37" s="3">
        <v>5</v>
      </c>
      <c r="KD37" s="3">
        <v>2</v>
      </c>
      <c r="KE37" s="3">
        <v>2</v>
      </c>
      <c r="KF37" s="3">
        <v>1</v>
      </c>
      <c r="KG37" s="3">
        <v>1</v>
      </c>
      <c r="KH37" s="3">
        <v>1</v>
      </c>
      <c r="KI37" s="3">
        <v>1</v>
      </c>
      <c r="KJ37" s="3">
        <v>5</v>
      </c>
      <c r="KK37" s="3">
        <v>5</v>
      </c>
      <c r="KL37" s="3">
        <v>3</v>
      </c>
      <c r="KM37" s="3">
        <v>3</v>
      </c>
      <c r="KN37" s="3">
        <v>2</v>
      </c>
      <c r="KO37" s="3">
        <v>2</v>
      </c>
      <c r="KP37" s="3">
        <v>5</v>
      </c>
      <c r="KQ37" s="3">
        <v>5</v>
      </c>
      <c r="KR37" s="3">
        <v>1</v>
      </c>
      <c r="KS37" s="3">
        <v>1</v>
      </c>
      <c r="KT37" s="3">
        <v>1</v>
      </c>
      <c r="KU37" s="3">
        <v>1</v>
      </c>
      <c r="KV37" s="3">
        <v>5</v>
      </c>
      <c r="KW37" s="3">
        <v>5</v>
      </c>
      <c r="KX37" s="3">
        <v>5</v>
      </c>
      <c r="KY37" s="3">
        <v>5</v>
      </c>
      <c r="KZ37" s="5">
        <v>3.3333333333333335</v>
      </c>
      <c r="LA37" s="5">
        <v>3.3333333333333335</v>
      </c>
      <c r="LB37" s="5">
        <v>3.7142857142857144</v>
      </c>
      <c r="LC37" s="5">
        <v>3.7142857142857144</v>
      </c>
      <c r="LD37" s="3">
        <v>999</v>
      </c>
      <c r="LE37" s="3">
        <v>999</v>
      </c>
      <c r="LF37" s="5">
        <v>4</v>
      </c>
      <c r="LG37" s="3">
        <v>4</v>
      </c>
      <c r="LH37" s="3">
        <v>5</v>
      </c>
      <c r="LI37" s="3">
        <v>5</v>
      </c>
      <c r="LJ37" s="3">
        <v>5</v>
      </c>
      <c r="LK37" s="3">
        <v>5</v>
      </c>
      <c r="LL37" s="3">
        <v>5</v>
      </c>
      <c r="LM37" s="3">
        <v>5</v>
      </c>
      <c r="LN37" s="3">
        <v>5</v>
      </c>
      <c r="LO37" s="3">
        <v>5</v>
      </c>
      <c r="LP37" s="3">
        <v>5</v>
      </c>
      <c r="LQ37" s="3">
        <v>5</v>
      </c>
      <c r="LR37" s="3">
        <v>5</v>
      </c>
      <c r="LS37" s="3">
        <v>5</v>
      </c>
      <c r="LT37" s="5">
        <v>4.8571428571428568</v>
      </c>
      <c r="LU37" s="5">
        <v>4.8571428571428568</v>
      </c>
      <c r="LV37" s="3">
        <v>3</v>
      </c>
      <c r="LW37" s="3">
        <v>3</v>
      </c>
      <c r="LX37" s="3">
        <v>1</v>
      </c>
      <c r="LY37" s="3">
        <v>3</v>
      </c>
      <c r="LZ37" s="3">
        <v>3</v>
      </c>
      <c r="MA37" s="3">
        <v>3</v>
      </c>
      <c r="MB37" s="3">
        <v>3</v>
      </c>
      <c r="MC37" s="3">
        <v>3</v>
      </c>
      <c r="MD37" s="3">
        <v>3</v>
      </c>
      <c r="ME37" s="3">
        <v>3</v>
      </c>
      <c r="MF37" s="5">
        <f t="shared" si="49"/>
        <v>28</v>
      </c>
      <c r="MG37" s="5">
        <f t="shared" si="50"/>
        <v>2.8</v>
      </c>
      <c r="MH37" s="3">
        <v>5</v>
      </c>
      <c r="MI37" s="3">
        <v>6</v>
      </c>
      <c r="MJ37" s="3">
        <v>7</v>
      </c>
      <c r="MK37" s="3">
        <v>1</v>
      </c>
      <c r="ML37" s="3">
        <v>7</v>
      </c>
      <c r="MM37" s="3">
        <v>7</v>
      </c>
      <c r="MN37" s="3">
        <v>7</v>
      </c>
      <c r="MO37" s="3">
        <v>7</v>
      </c>
      <c r="MP37" s="3">
        <v>7</v>
      </c>
      <c r="MQ37" s="5">
        <v>6</v>
      </c>
      <c r="MR37" s="3">
        <v>2</v>
      </c>
      <c r="MS37" s="3">
        <v>2</v>
      </c>
      <c r="MT37" s="3">
        <v>1</v>
      </c>
      <c r="MU37" s="3">
        <v>1</v>
      </c>
      <c r="MV37" s="3">
        <v>1</v>
      </c>
      <c r="MW37" s="3">
        <v>1</v>
      </c>
      <c r="MX37" s="3">
        <v>4</v>
      </c>
      <c r="MY37" s="3">
        <v>4</v>
      </c>
      <c r="MZ37" s="3">
        <v>5</v>
      </c>
      <c r="NA37" s="3">
        <v>5</v>
      </c>
      <c r="NB37" s="3">
        <v>5</v>
      </c>
      <c r="NC37" s="3">
        <v>5</v>
      </c>
      <c r="ND37" s="5">
        <v>1.3333333333333333</v>
      </c>
      <c r="NE37" s="5">
        <v>1.3333333333333333</v>
      </c>
      <c r="NF37" s="5">
        <v>4.666666666666667</v>
      </c>
      <c r="NG37" s="5">
        <v>4.666666666666667</v>
      </c>
      <c r="NH37" s="3">
        <v>5</v>
      </c>
      <c r="NI37" s="3">
        <v>5</v>
      </c>
      <c r="NJ37" s="3">
        <v>5</v>
      </c>
      <c r="NK37" s="3">
        <v>5</v>
      </c>
      <c r="NL37" s="3">
        <v>5</v>
      </c>
      <c r="NM37" s="3">
        <v>5</v>
      </c>
      <c r="NN37" s="3">
        <v>1</v>
      </c>
      <c r="NO37" s="3">
        <v>1</v>
      </c>
      <c r="NP37" s="3">
        <v>1</v>
      </c>
      <c r="NQ37" s="3">
        <v>1</v>
      </c>
      <c r="NR37" s="3">
        <v>5</v>
      </c>
      <c r="NS37" s="3">
        <v>5</v>
      </c>
      <c r="NT37" s="3">
        <v>1</v>
      </c>
      <c r="NU37" s="3">
        <v>1</v>
      </c>
      <c r="NV37" s="5">
        <v>3.2857142857142856</v>
      </c>
      <c r="NW37" s="5">
        <v>3.2857142857142856</v>
      </c>
      <c r="NX37" s="4">
        <v>43203</v>
      </c>
      <c r="NY37" s="3">
        <v>5</v>
      </c>
      <c r="NZ37" s="3">
        <v>5</v>
      </c>
      <c r="OA37" s="3">
        <v>1</v>
      </c>
      <c r="OB37" s="3">
        <v>999</v>
      </c>
      <c r="OC37" s="3">
        <v>5</v>
      </c>
      <c r="OD37" s="3">
        <v>5</v>
      </c>
      <c r="OE37" s="3">
        <v>2</v>
      </c>
      <c r="OF37" s="3">
        <v>1</v>
      </c>
      <c r="OG37" s="3">
        <v>5</v>
      </c>
      <c r="OH37" s="3">
        <v>5</v>
      </c>
      <c r="OI37" s="3">
        <v>5</v>
      </c>
      <c r="OJ37" s="3">
        <v>1</v>
      </c>
      <c r="OK37" s="5">
        <v>5</v>
      </c>
      <c r="OL37" s="5">
        <v>2</v>
      </c>
      <c r="OM37" s="3">
        <v>4</v>
      </c>
      <c r="ON37" s="3">
        <v>1</v>
      </c>
      <c r="OO37" s="3">
        <v>4</v>
      </c>
      <c r="OP37" s="3">
        <v>4</v>
      </c>
      <c r="OQ37" s="3">
        <v>1</v>
      </c>
      <c r="OR37" s="3">
        <v>1</v>
      </c>
      <c r="OS37" s="5">
        <v>2.5</v>
      </c>
      <c r="OT37" s="3">
        <v>5</v>
      </c>
      <c r="OU37" s="3">
        <v>6</v>
      </c>
      <c r="OV37" s="3">
        <v>6</v>
      </c>
      <c r="OW37" s="3">
        <v>6</v>
      </c>
      <c r="OX37" s="3">
        <v>6</v>
      </c>
      <c r="OY37" s="3">
        <v>6</v>
      </c>
      <c r="OZ37" s="5">
        <v>5.833333333333333</v>
      </c>
      <c r="VN37">
        <v>15</v>
      </c>
      <c r="VO37">
        <v>1</v>
      </c>
      <c r="VP37">
        <v>10.8</v>
      </c>
      <c r="VQ37">
        <v>10.8</v>
      </c>
      <c r="VR37">
        <v>62</v>
      </c>
      <c r="VS37">
        <v>1234</v>
      </c>
      <c r="VT37">
        <v>19.899999999999999</v>
      </c>
      <c r="VU37">
        <v>102.8</v>
      </c>
      <c r="VV37">
        <v>61</v>
      </c>
      <c r="VW37">
        <v>356030</v>
      </c>
      <c r="VX37">
        <v>5836.6</v>
      </c>
      <c r="VY37">
        <v>338577.3</v>
      </c>
      <c r="VZ37">
        <v>0.3</v>
      </c>
      <c r="WA37">
        <v>29669.200000000001</v>
      </c>
      <c r="WB37" s="36">
        <v>4308.25</v>
      </c>
      <c r="WC37" s="36">
        <v>3105.5</v>
      </c>
      <c r="WD37" s="36">
        <v>416</v>
      </c>
      <c r="WE37" s="36">
        <v>131.25</v>
      </c>
      <c r="WF37" s="36">
        <v>54.12</v>
      </c>
      <c r="WG37" s="36">
        <v>39.01</v>
      </c>
      <c r="WH37" s="36">
        <v>5.23</v>
      </c>
      <c r="WI37" s="36">
        <v>1.65</v>
      </c>
      <c r="WJ37" s="36">
        <v>547.25</v>
      </c>
      <c r="WK37" s="36">
        <v>6.87</v>
      </c>
      <c r="WL37" s="36">
        <v>54.725000000000001</v>
      </c>
      <c r="WM37" s="37">
        <v>4917.75</v>
      </c>
      <c r="WN37" s="37">
        <v>3694</v>
      </c>
      <c r="WO37" s="37">
        <v>484.25</v>
      </c>
      <c r="WP37" s="37">
        <v>150</v>
      </c>
      <c r="WQ37" s="37">
        <v>53.19</v>
      </c>
      <c r="WR37" s="37">
        <v>39.950000000000003</v>
      </c>
      <c r="WS37" s="37">
        <v>5.24</v>
      </c>
      <c r="WT37" s="37">
        <v>1.62</v>
      </c>
      <c r="WU37" s="37">
        <v>634.25</v>
      </c>
      <c r="WV37" s="37">
        <v>6.86</v>
      </c>
      <c r="WW37" s="37">
        <v>52.853999999999999</v>
      </c>
      <c r="WX37" s="38">
        <v>3306.25</v>
      </c>
      <c r="WY37" s="38">
        <v>2527.75</v>
      </c>
      <c r="WZ37" s="38">
        <v>338.25</v>
      </c>
      <c r="XA37" s="38">
        <v>114.75</v>
      </c>
      <c r="XB37" s="38">
        <v>52.59</v>
      </c>
      <c r="XC37" s="38">
        <v>40.21</v>
      </c>
      <c r="XD37" s="38">
        <v>5.38</v>
      </c>
      <c r="XE37" s="38">
        <v>1.83</v>
      </c>
      <c r="XF37" s="38">
        <v>453</v>
      </c>
      <c r="XG37" s="38">
        <v>7.21</v>
      </c>
      <c r="XH37" s="38">
        <v>64.713999999999999</v>
      </c>
      <c r="XI37" s="39">
        <v>3617.5</v>
      </c>
      <c r="XJ37" s="39">
        <v>2917.5</v>
      </c>
      <c r="XK37" s="39">
        <v>383.5</v>
      </c>
      <c r="XL37" s="39">
        <v>128.5</v>
      </c>
      <c r="XM37" s="39">
        <v>51.33</v>
      </c>
      <c r="XN37" s="39">
        <v>41.4</v>
      </c>
      <c r="XO37" s="39">
        <v>5.44</v>
      </c>
      <c r="XP37" s="39">
        <v>1.82</v>
      </c>
      <c r="XQ37" s="39">
        <v>512</v>
      </c>
      <c r="XR37" s="39">
        <v>7.27</v>
      </c>
      <c r="XS37" s="39">
        <v>64</v>
      </c>
      <c r="XT37" t="s">
        <v>1129</v>
      </c>
      <c r="XU37">
        <v>12</v>
      </c>
      <c r="XV37">
        <v>250</v>
      </c>
      <c r="XW37" s="37">
        <v>10</v>
      </c>
      <c r="XX37" s="37">
        <v>2</v>
      </c>
      <c r="XY37" s="37">
        <v>1</v>
      </c>
      <c r="XZ37" s="39">
        <v>7</v>
      </c>
      <c r="YA37" s="39">
        <v>1</v>
      </c>
      <c r="YB37" s="39">
        <v>1</v>
      </c>
    </row>
    <row r="38" spans="1:652" x14ac:dyDescent="0.2">
      <c r="A38" s="11">
        <v>41</v>
      </c>
      <c r="B38" s="19" t="s">
        <v>695</v>
      </c>
      <c r="C38" s="3">
        <v>0</v>
      </c>
      <c r="D38" s="3" t="str">
        <f t="shared" si="0"/>
        <v>2</v>
      </c>
      <c r="E38" s="4">
        <v>39072</v>
      </c>
      <c r="F38" s="4">
        <v>43200</v>
      </c>
      <c r="G38" s="5">
        <v>11.301848049281315</v>
      </c>
      <c r="H38" s="21">
        <v>2</v>
      </c>
      <c r="I38" s="3">
        <v>5</v>
      </c>
      <c r="J38" s="3">
        <v>8</v>
      </c>
      <c r="K38" s="3">
        <v>2</v>
      </c>
      <c r="L38" s="3">
        <v>2</v>
      </c>
      <c r="M38" s="3">
        <v>250</v>
      </c>
      <c r="N38" s="6">
        <v>106</v>
      </c>
      <c r="O38" s="6">
        <v>144.5</v>
      </c>
      <c r="P38" s="5">
        <v>3.4776902887139105</v>
      </c>
      <c r="Q38" s="5">
        <v>88.2</v>
      </c>
      <c r="R38" s="5">
        <v>40</v>
      </c>
      <c r="S38" s="5">
        <v>19</v>
      </c>
      <c r="T38" s="5">
        <v>3</v>
      </c>
      <c r="U38" s="5">
        <v>19.5</v>
      </c>
      <c r="V38" s="5">
        <v>3</v>
      </c>
      <c r="W38" s="5">
        <v>21.1</v>
      </c>
      <c r="X38" s="5">
        <v>20.6</v>
      </c>
      <c r="Y38" s="5">
        <v>20.399999999999999</v>
      </c>
      <c r="Z38" s="5">
        <v>17.100000000000001</v>
      </c>
      <c r="AA38" s="5">
        <v>15.7</v>
      </c>
      <c r="AB38" s="5">
        <v>17</v>
      </c>
      <c r="AC38" s="5">
        <f t="shared" si="1"/>
        <v>21.1</v>
      </c>
      <c r="AD38" s="5">
        <f t="shared" si="2"/>
        <v>17.100000000000001</v>
      </c>
      <c r="AE38" s="5">
        <f t="shared" si="3"/>
        <v>38.200000000000003</v>
      </c>
      <c r="AF38" s="5">
        <f t="shared" si="4"/>
        <v>19.100000000000001</v>
      </c>
      <c r="AG38" s="5">
        <f t="shared" si="5"/>
        <v>42.115500000000004</v>
      </c>
      <c r="AH38" s="5">
        <f t="shared" si="6"/>
        <v>84.231000000000009</v>
      </c>
      <c r="AI38" s="5">
        <v>2</v>
      </c>
      <c r="AJ38" s="3">
        <v>21</v>
      </c>
      <c r="AK38" s="5">
        <v>40.4</v>
      </c>
      <c r="AL38" s="5">
        <v>3</v>
      </c>
      <c r="AM38" s="5">
        <v>2.6666666666666665</v>
      </c>
      <c r="AN38" s="5"/>
      <c r="AO38" s="5"/>
      <c r="AP38" s="5"/>
      <c r="AQ38" s="5"/>
      <c r="AR38" s="5"/>
      <c r="AS38" s="5" t="e">
        <f t="shared" si="7"/>
        <v>#DIV/0!</v>
      </c>
      <c r="AT38" s="5">
        <v>12.92</v>
      </c>
      <c r="AU38" s="5">
        <v>13.45</v>
      </c>
      <c r="AV38" s="5">
        <v>-0.48</v>
      </c>
      <c r="AW38" s="5">
        <v>32</v>
      </c>
      <c r="AX38" s="3">
        <v>34</v>
      </c>
      <c r="AY38" s="3">
        <v>34</v>
      </c>
      <c r="AZ38" s="3"/>
      <c r="BA38" s="5">
        <v>0.06</v>
      </c>
      <c r="BB38" s="5"/>
      <c r="BC38" s="5">
        <v>52</v>
      </c>
      <c r="BD38" s="5"/>
      <c r="BE38" s="3">
        <v>26</v>
      </c>
      <c r="BF38" s="3">
        <v>27</v>
      </c>
      <c r="BG38" s="5">
        <v>1.1100000000000001</v>
      </c>
      <c r="BH38" s="5">
        <v>87</v>
      </c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3">
        <v>40</v>
      </c>
      <c r="CA38" s="3">
        <v>37</v>
      </c>
      <c r="CB38" s="3">
        <v>40</v>
      </c>
      <c r="CC38" s="5">
        <v>17.881599999999999</v>
      </c>
      <c r="CD38" s="5">
        <v>16.540479999999999</v>
      </c>
      <c r="CE38" s="5">
        <v>17.881599999999999</v>
      </c>
      <c r="CF38" s="5">
        <v>1.29</v>
      </c>
      <c r="CG38" s="5">
        <v>90</v>
      </c>
      <c r="CH38" s="3">
        <v>30</v>
      </c>
      <c r="CI38" s="3">
        <v>29</v>
      </c>
      <c r="CJ38" s="3">
        <v>30</v>
      </c>
      <c r="CK38" s="5">
        <v>13.411199999999999</v>
      </c>
      <c r="CL38" s="5">
        <v>12.96416</v>
      </c>
      <c r="CM38" s="5">
        <v>13.411199999999999</v>
      </c>
      <c r="CN38" s="5">
        <v>-0.94</v>
      </c>
      <c r="CO38" s="5">
        <v>17</v>
      </c>
      <c r="CP38" s="6">
        <v>127</v>
      </c>
      <c r="CQ38" s="6">
        <v>133</v>
      </c>
      <c r="CR38" s="6">
        <v>137</v>
      </c>
      <c r="CS38" s="5">
        <v>-0.31</v>
      </c>
      <c r="CT38" s="5">
        <v>38</v>
      </c>
      <c r="CU38" s="3">
        <v>3</v>
      </c>
      <c r="CV38" s="3">
        <v>2</v>
      </c>
      <c r="CW38" s="3">
        <v>2</v>
      </c>
      <c r="CX38" s="3">
        <v>1</v>
      </c>
      <c r="CY38" s="3">
        <v>5</v>
      </c>
      <c r="CZ38" s="3">
        <v>5</v>
      </c>
      <c r="DA38" s="3">
        <v>4</v>
      </c>
      <c r="DB38" s="3">
        <v>4</v>
      </c>
      <c r="DC38" s="3">
        <v>3</v>
      </c>
      <c r="DD38" s="3">
        <v>2</v>
      </c>
      <c r="DE38" s="3">
        <v>4</v>
      </c>
      <c r="DF38" s="3">
        <v>4</v>
      </c>
      <c r="DG38" s="3">
        <v>4</v>
      </c>
      <c r="DH38" s="3">
        <v>4</v>
      </c>
      <c r="DI38" s="3"/>
      <c r="DJ38" s="3"/>
      <c r="DK38" s="3"/>
      <c r="DL38" s="3"/>
      <c r="DM38" s="3"/>
      <c r="DN38" s="3"/>
      <c r="DO38" s="3"/>
      <c r="DP38" s="3"/>
      <c r="DQ38" s="3">
        <v>1</v>
      </c>
      <c r="DR38" s="3">
        <v>0</v>
      </c>
      <c r="DS38" s="3">
        <v>0</v>
      </c>
      <c r="DT38" s="3">
        <v>1</v>
      </c>
      <c r="DU38" s="3">
        <v>1</v>
      </c>
      <c r="DV38" s="5">
        <v>69.5</v>
      </c>
      <c r="DW38" s="5">
        <v>1.1700000000000002</v>
      </c>
      <c r="DX38" s="5">
        <v>35</v>
      </c>
      <c r="DY38" s="5">
        <v>-0.79</v>
      </c>
      <c r="DZ38" s="5">
        <v>53.5</v>
      </c>
      <c r="EA38" s="5">
        <v>0.35000000000000009</v>
      </c>
      <c r="EB38" s="5">
        <v>52.666666666666664</v>
      </c>
      <c r="EC38" s="5">
        <v>0.7300000000000002</v>
      </c>
      <c r="ED38" s="5">
        <v>2</v>
      </c>
      <c r="EE38" s="3">
        <v>6</v>
      </c>
      <c r="EF38" s="3">
        <v>2</v>
      </c>
      <c r="EG38" s="3">
        <v>1</v>
      </c>
      <c r="EH38" s="3">
        <v>1</v>
      </c>
      <c r="EI38" s="3">
        <v>5</v>
      </c>
      <c r="EJ38" s="3">
        <v>4</v>
      </c>
      <c r="EK38" s="3">
        <v>2</v>
      </c>
      <c r="EL38" s="3">
        <v>1</v>
      </c>
      <c r="EM38" s="3">
        <v>4</v>
      </c>
      <c r="EN38" s="3">
        <v>5</v>
      </c>
      <c r="EO38" s="3">
        <v>3</v>
      </c>
      <c r="EP38" s="3">
        <v>4</v>
      </c>
      <c r="EQ38" s="3">
        <v>3</v>
      </c>
      <c r="ER38" s="3">
        <v>2</v>
      </c>
      <c r="ES38" s="3">
        <v>3</v>
      </c>
      <c r="ET38" s="3">
        <v>2</v>
      </c>
      <c r="EU38" s="3">
        <v>999</v>
      </c>
      <c r="EV38" s="3">
        <v>2</v>
      </c>
      <c r="EW38" s="3">
        <v>1</v>
      </c>
      <c r="EX38" s="5">
        <v>0</v>
      </c>
      <c r="EY38" s="1" t="s">
        <v>359</v>
      </c>
      <c r="EZ38" s="3">
        <v>1</v>
      </c>
      <c r="FA38" s="6">
        <v>3.5</v>
      </c>
      <c r="FB38" s="1" t="s">
        <v>360</v>
      </c>
      <c r="FC38" s="6">
        <v>1</v>
      </c>
      <c r="FD38" s="5">
        <v>3.5</v>
      </c>
      <c r="FE38" s="1" t="s">
        <v>349</v>
      </c>
      <c r="FF38" s="3">
        <v>999</v>
      </c>
      <c r="FG38" s="5">
        <v>999</v>
      </c>
      <c r="FH38" s="3">
        <v>5</v>
      </c>
      <c r="FI38" s="3">
        <v>4</v>
      </c>
      <c r="FJ38" s="3">
        <v>3</v>
      </c>
      <c r="FK38" s="3">
        <v>1</v>
      </c>
      <c r="FL38" s="3">
        <v>5</v>
      </c>
      <c r="FM38" s="3">
        <v>4</v>
      </c>
      <c r="FN38" s="3">
        <v>3</v>
      </c>
      <c r="FO38" s="3">
        <v>1</v>
      </c>
      <c r="FP38" s="3">
        <v>5</v>
      </c>
      <c r="FQ38" s="3">
        <v>5</v>
      </c>
      <c r="FR38" s="3">
        <v>3</v>
      </c>
      <c r="FS38" s="3">
        <v>2</v>
      </c>
      <c r="FT38" s="3">
        <v>4.666666666666667</v>
      </c>
      <c r="FU38" s="3">
        <v>2.1666666666666665</v>
      </c>
      <c r="FV38" s="3">
        <v>7</v>
      </c>
      <c r="FW38" s="3">
        <v>2</v>
      </c>
      <c r="FX38" s="7" t="e">
        <v>#NULL!</v>
      </c>
      <c r="FY38" s="3">
        <v>7</v>
      </c>
      <c r="FZ38" s="3">
        <v>7</v>
      </c>
      <c r="GA38" s="3">
        <v>6</v>
      </c>
      <c r="GB38" s="3">
        <v>5</v>
      </c>
      <c r="GC38" s="3">
        <v>7</v>
      </c>
      <c r="GD38" s="5">
        <v>6.5</v>
      </c>
      <c r="GE38" s="3">
        <v>4</v>
      </c>
      <c r="GF38" s="3">
        <v>2</v>
      </c>
      <c r="GG38" s="3">
        <v>5</v>
      </c>
      <c r="GH38" s="3">
        <v>2</v>
      </c>
      <c r="GI38" s="3">
        <v>4</v>
      </c>
      <c r="GJ38" s="3">
        <v>1</v>
      </c>
      <c r="GK38" s="3">
        <v>2</v>
      </c>
      <c r="GL38" s="3">
        <v>4</v>
      </c>
      <c r="GM38" s="3">
        <v>4</v>
      </c>
      <c r="GN38" s="3">
        <v>5</v>
      </c>
      <c r="GO38" s="3">
        <v>2</v>
      </c>
      <c r="GP38" s="3">
        <v>4</v>
      </c>
      <c r="GQ38" s="3">
        <v>1</v>
      </c>
      <c r="GR38" s="3">
        <v>5</v>
      </c>
      <c r="GS38" s="3">
        <v>2</v>
      </c>
      <c r="GT38" s="3">
        <v>5</v>
      </c>
      <c r="GU38" s="3">
        <v>4</v>
      </c>
      <c r="GV38" s="3">
        <v>2</v>
      </c>
      <c r="GW38" s="3">
        <v>5</v>
      </c>
      <c r="GX38" s="3">
        <v>2</v>
      </c>
      <c r="GY38" s="5">
        <v>4.5</v>
      </c>
      <c r="GZ38" s="5">
        <v>2</v>
      </c>
      <c r="HA38" s="3">
        <v>5</v>
      </c>
      <c r="HB38" s="3">
        <v>6</v>
      </c>
      <c r="HC38" s="3">
        <v>5</v>
      </c>
      <c r="HD38" s="3">
        <v>5</v>
      </c>
      <c r="HE38" s="3">
        <v>6</v>
      </c>
      <c r="HF38" s="3">
        <v>7</v>
      </c>
      <c r="HG38" s="3">
        <v>5</v>
      </c>
      <c r="HH38" s="3">
        <v>7</v>
      </c>
      <c r="HI38" s="5">
        <v>5.75</v>
      </c>
      <c r="HJ38" s="3">
        <v>3</v>
      </c>
      <c r="HK38" s="3">
        <v>4</v>
      </c>
      <c r="HL38" s="3">
        <v>3</v>
      </c>
      <c r="HM38" s="3">
        <v>2</v>
      </c>
      <c r="HN38" s="3">
        <v>1</v>
      </c>
      <c r="HO38" s="3">
        <v>3</v>
      </c>
      <c r="HP38" s="5">
        <v>1</v>
      </c>
      <c r="HQ38" s="5">
        <v>4</v>
      </c>
      <c r="HR38" s="5">
        <v>2</v>
      </c>
      <c r="HS38" s="5">
        <v>2.5</v>
      </c>
      <c r="HT38" s="3">
        <v>4</v>
      </c>
      <c r="HU38" s="3">
        <v>4</v>
      </c>
      <c r="HV38" s="3">
        <v>3</v>
      </c>
      <c r="HW38" s="3">
        <v>3</v>
      </c>
      <c r="HX38" s="3">
        <v>4</v>
      </c>
      <c r="HY38" s="3">
        <v>5</v>
      </c>
      <c r="HZ38" s="5">
        <v>3.8333333333333335</v>
      </c>
      <c r="IA38" s="3">
        <v>7</v>
      </c>
      <c r="IB38" s="3">
        <v>5</v>
      </c>
      <c r="IC38" s="3">
        <v>6</v>
      </c>
      <c r="ID38" s="3">
        <v>4</v>
      </c>
      <c r="IE38" s="3">
        <v>3</v>
      </c>
      <c r="IF38" s="3">
        <v>5</v>
      </c>
      <c r="IG38" s="3">
        <v>3</v>
      </c>
      <c r="IH38" s="3">
        <v>7</v>
      </c>
      <c r="II38" s="3">
        <v>7</v>
      </c>
      <c r="IJ38" s="3">
        <v>3</v>
      </c>
      <c r="IK38" s="3">
        <v>7</v>
      </c>
      <c r="IL38" s="3">
        <v>3</v>
      </c>
      <c r="IM38" s="5">
        <v>7</v>
      </c>
      <c r="IN38" s="5">
        <v>4.5</v>
      </c>
      <c r="IO38" s="5">
        <v>3.5</v>
      </c>
      <c r="IP38" s="3">
        <v>5</v>
      </c>
      <c r="IQ38" s="3">
        <v>4</v>
      </c>
      <c r="IR38" s="3">
        <v>5</v>
      </c>
      <c r="IS38" s="3">
        <v>3</v>
      </c>
      <c r="IT38" s="3">
        <v>4</v>
      </c>
      <c r="IU38" s="3">
        <v>3</v>
      </c>
      <c r="IV38" s="3">
        <v>4</v>
      </c>
      <c r="IW38" s="3">
        <v>2</v>
      </c>
      <c r="IX38" s="3">
        <v>4</v>
      </c>
      <c r="IY38" s="3">
        <v>2</v>
      </c>
      <c r="IZ38" s="3">
        <v>3</v>
      </c>
      <c r="JA38" s="3">
        <v>4</v>
      </c>
      <c r="JB38" s="3">
        <v>5</v>
      </c>
      <c r="JC38" s="3">
        <v>3</v>
      </c>
      <c r="JD38" s="3">
        <v>3</v>
      </c>
      <c r="JE38" s="3">
        <v>2</v>
      </c>
      <c r="JF38" s="3">
        <v>5</v>
      </c>
      <c r="JG38" s="3">
        <v>2</v>
      </c>
      <c r="JH38" s="3">
        <v>4</v>
      </c>
      <c r="JI38" s="3">
        <v>4</v>
      </c>
      <c r="JJ38" s="3">
        <v>5</v>
      </c>
      <c r="JK38" s="3">
        <v>2</v>
      </c>
      <c r="JL38" s="3">
        <v>3</v>
      </c>
      <c r="JM38" s="3">
        <v>3</v>
      </c>
      <c r="JN38" s="5">
        <v>3.75</v>
      </c>
      <c r="JO38" s="5">
        <v>3.25</v>
      </c>
      <c r="JP38" s="5">
        <v>3.75</v>
      </c>
      <c r="JQ38" s="5">
        <v>3.75</v>
      </c>
      <c r="JR38" s="5">
        <v>3</v>
      </c>
      <c r="JS38" s="5">
        <v>3.5</v>
      </c>
      <c r="JT38" s="3">
        <v>4</v>
      </c>
      <c r="JU38" s="3">
        <v>3</v>
      </c>
      <c r="JV38" s="3">
        <v>2</v>
      </c>
      <c r="JW38" s="3">
        <v>2</v>
      </c>
      <c r="JX38" s="3">
        <v>4</v>
      </c>
      <c r="JY38" s="3">
        <v>4</v>
      </c>
      <c r="JZ38" s="3">
        <v>1</v>
      </c>
      <c r="KA38" s="3">
        <v>1</v>
      </c>
      <c r="KB38" s="3">
        <v>5</v>
      </c>
      <c r="KC38" s="3">
        <v>5</v>
      </c>
      <c r="KD38" s="3">
        <v>3</v>
      </c>
      <c r="KE38" s="3">
        <v>2</v>
      </c>
      <c r="KF38" s="3">
        <v>1</v>
      </c>
      <c r="KG38" s="3">
        <v>1</v>
      </c>
      <c r="KH38" s="3">
        <v>1</v>
      </c>
      <c r="KI38" s="3">
        <v>1</v>
      </c>
      <c r="KJ38" s="3">
        <v>2</v>
      </c>
      <c r="KK38" s="3">
        <v>2</v>
      </c>
      <c r="KL38" s="3">
        <v>4</v>
      </c>
      <c r="KM38" s="3">
        <v>3</v>
      </c>
      <c r="KN38" s="3">
        <v>1</v>
      </c>
      <c r="KO38" s="3">
        <v>1</v>
      </c>
      <c r="KP38" s="3">
        <v>1</v>
      </c>
      <c r="KQ38" s="3">
        <v>1</v>
      </c>
      <c r="KR38" s="3">
        <v>5</v>
      </c>
      <c r="KS38" s="3">
        <v>5</v>
      </c>
      <c r="KT38" s="3">
        <v>1</v>
      </c>
      <c r="KU38" s="3">
        <v>1</v>
      </c>
      <c r="KV38" s="3">
        <v>2</v>
      </c>
      <c r="KW38" s="3">
        <v>1</v>
      </c>
      <c r="KX38" s="3">
        <v>3</v>
      </c>
      <c r="KY38" s="3">
        <v>3</v>
      </c>
      <c r="KZ38" s="5">
        <v>1.3333333333333333</v>
      </c>
      <c r="LA38" s="5">
        <v>1.2222222222222223</v>
      </c>
      <c r="LB38" s="5">
        <v>4</v>
      </c>
      <c r="LC38" s="5">
        <v>3.5714285714285716</v>
      </c>
      <c r="LD38" s="3">
        <v>5</v>
      </c>
      <c r="LE38" s="3">
        <v>5</v>
      </c>
      <c r="LF38" s="5">
        <v>3</v>
      </c>
      <c r="LG38" s="3">
        <v>3</v>
      </c>
      <c r="LH38" s="3">
        <v>4</v>
      </c>
      <c r="LI38" s="3">
        <v>4</v>
      </c>
      <c r="LJ38" s="3">
        <v>5</v>
      </c>
      <c r="LK38" s="3">
        <v>5</v>
      </c>
      <c r="LL38" s="3">
        <v>4</v>
      </c>
      <c r="LM38" s="3">
        <v>4</v>
      </c>
      <c r="LN38" s="3">
        <v>4</v>
      </c>
      <c r="LO38" s="3">
        <v>5</v>
      </c>
      <c r="LP38" s="3">
        <v>5</v>
      </c>
      <c r="LQ38" s="3">
        <v>5</v>
      </c>
      <c r="LR38" s="3">
        <v>3</v>
      </c>
      <c r="LS38" s="3">
        <v>3</v>
      </c>
      <c r="LT38" s="5">
        <v>4.125</v>
      </c>
      <c r="LU38" s="5">
        <v>4.25</v>
      </c>
      <c r="LV38" s="3">
        <v>2</v>
      </c>
      <c r="LW38" s="3">
        <v>1</v>
      </c>
      <c r="LX38" s="3">
        <v>0</v>
      </c>
      <c r="LY38" s="3">
        <v>1</v>
      </c>
      <c r="LZ38" s="3">
        <v>2</v>
      </c>
      <c r="MA38" s="3">
        <v>1</v>
      </c>
      <c r="MB38" s="3">
        <v>0</v>
      </c>
      <c r="MC38" s="3">
        <v>1</v>
      </c>
      <c r="MD38" s="3">
        <v>0</v>
      </c>
      <c r="ME38" s="3">
        <v>2</v>
      </c>
      <c r="MF38" s="5">
        <f t="shared" si="49"/>
        <v>10</v>
      </c>
      <c r="MG38" s="5">
        <f t="shared" si="50"/>
        <v>1</v>
      </c>
      <c r="MH38" s="3">
        <v>1</v>
      </c>
      <c r="MI38" s="3">
        <v>2</v>
      </c>
      <c r="MJ38" s="3">
        <v>7</v>
      </c>
      <c r="MK38" s="3">
        <v>2</v>
      </c>
      <c r="ML38" s="3">
        <v>1</v>
      </c>
      <c r="MM38" s="3">
        <v>6</v>
      </c>
      <c r="MN38" s="3">
        <v>4</v>
      </c>
      <c r="MO38" s="3">
        <v>5</v>
      </c>
      <c r="MP38" s="3">
        <v>6</v>
      </c>
      <c r="MQ38" s="5">
        <v>3.7777777777777777</v>
      </c>
      <c r="MR38" s="3">
        <v>1</v>
      </c>
      <c r="MS38" s="3">
        <v>1</v>
      </c>
      <c r="MT38" s="3">
        <v>2</v>
      </c>
      <c r="MU38" s="3">
        <v>2</v>
      </c>
      <c r="MV38" s="3">
        <v>1</v>
      </c>
      <c r="MW38" s="3">
        <v>1</v>
      </c>
      <c r="MX38" s="3">
        <v>4</v>
      </c>
      <c r="MY38" s="3">
        <v>3</v>
      </c>
      <c r="MZ38" s="3">
        <v>3</v>
      </c>
      <c r="NA38" s="3">
        <v>3</v>
      </c>
      <c r="NB38" s="3">
        <v>3</v>
      </c>
      <c r="NC38" s="3">
        <v>3</v>
      </c>
      <c r="ND38" s="5">
        <v>1.3333333333333333</v>
      </c>
      <c r="NE38" s="5">
        <v>1.3333333333333333</v>
      </c>
      <c r="NF38" s="5">
        <v>3.3333333333333335</v>
      </c>
      <c r="NG38" s="5">
        <v>3</v>
      </c>
      <c r="NH38" s="3">
        <v>4</v>
      </c>
      <c r="NI38" s="3">
        <v>4</v>
      </c>
      <c r="NJ38" s="3">
        <v>4</v>
      </c>
      <c r="NK38" s="3">
        <v>4</v>
      </c>
      <c r="NL38" s="3">
        <v>5</v>
      </c>
      <c r="NM38" s="3">
        <v>5</v>
      </c>
      <c r="NN38" s="3">
        <v>3</v>
      </c>
      <c r="NO38" s="3">
        <v>3</v>
      </c>
      <c r="NP38" s="3">
        <v>2</v>
      </c>
      <c r="NQ38" s="3">
        <v>2</v>
      </c>
      <c r="NR38" s="3">
        <v>4</v>
      </c>
      <c r="NS38" s="3">
        <v>4</v>
      </c>
      <c r="NT38" s="3">
        <v>3</v>
      </c>
      <c r="NU38" s="3">
        <v>3</v>
      </c>
      <c r="NV38" s="5">
        <v>3.5714285714285716</v>
      </c>
      <c r="NW38" s="5">
        <v>3.5714285714285716</v>
      </c>
      <c r="NX38" s="4">
        <v>43203</v>
      </c>
      <c r="NY38" s="3">
        <v>5</v>
      </c>
      <c r="NZ38" s="3">
        <v>4</v>
      </c>
      <c r="OA38" s="3">
        <v>3</v>
      </c>
      <c r="OB38" s="3">
        <v>2</v>
      </c>
      <c r="OC38" s="3">
        <v>4</v>
      </c>
      <c r="OD38" s="3">
        <v>5</v>
      </c>
      <c r="OE38" s="3">
        <v>4</v>
      </c>
      <c r="OF38" s="3">
        <v>999</v>
      </c>
      <c r="OG38" s="3">
        <v>5</v>
      </c>
      <c r="OH38" s="3">
        <v>3</v>
      </c>
      <c r="OI38" s="3">
        <v>999</v>
      </c>
      <c r="OJ38" s="3">
        <v>3</v>
      </c>
      <c r="OK38" s="5">
        <v>4.333333333333333</v>
      </c>
      <c r="OL38" s="5">
        <v>3</v>
      </c>
      <c r="OM38" s="3">
        <v>3</v>
      </c>
      <c r="ON38" s="3">
        <v>4</v>
      </c>
      <c r="OO38" s="3">
        <v>2</v>
      </c>
      <c r="OP38" s="3">
        <v>3</v>
      </c>
      <c r="OQ38" s="3">
        <v>2</v>
      </c>
      <c r="OR38" s="3">
        <v>1</v>
      </c>
      <c r="OS38" s="5">
        <v>2.5</v>
      </c>
      <c r="OT38" s="3">
        <v>4</v>
      </c>
      <c r="OU38" s="3">
        <v>4</v>
      </c>
      <c r="OV38" s="3">
        <v>5</v>
      </c>
      <c r="OW38" s="3">
        <v>4</v>
      </c>
      <c r="OX38" s="3">
        <v>4</v>
      </c>
      <c r="OY38" s="3">
        <v>4</v>
      </c>
      <c r="OZ38" s="5">
        <v>4.166666666666667</v>
      </c>
      <c r="VN38">
        <v>15</v>
      </c>
      <c r="VO38">
        <v>3</v>
      </c>
      <c r="VP38">
        <v>37.299999999999997</v>
      </c>
      <c r="VQ38">
        <v>12.4</v>
      </c>
      <c r="VR38">
        <v>10</v>
      </c>
      <c r="VS38">
        <v>275.3</v>
      </c>
      <c r="VT38">
        <v>27.5</v>
      </c>
      <c r="VU38">
        <v>68.8</v>
      </c>
      <c r="VV38">
        <v>9</v>
      </c>
      <c r="VW38">
        <v>318371.5</v>
      </c>
      <c r="VX38">
        <v>35374.6</v>
      </c>
      <c r="VY38">
        <v>314411</v>
      </c>
      <c r="VZ38">
        <v>0.3</v>
      </c>
      <c r="WA38">
        <v>79592.899999999994</v>
      </c>
      <c r="WB38" s="36">
        <v>1137</v>
      </c>
      <c r="WC38" s="36">
        <v>771.75</v>
      </c>
      <c r="WD38" s="36">
        <v>81.25</v>
      </c>
      <c r="WE38" s="36">
        <v>37</v>
      </c>
      <c r="WF38" s="36">
        <v>56.09</v>
      </c>
      <c r="WG38" s="36">
        <v>38.07</v>
      </c>
      <c r="WH38" s="36">
        <v>4.01</v>
      </c>
      <c r="WI38" s="36">
        <v>1.83</v>
      </c>
      <c r="WJ38" s="36">
        <v>118.25</v>
      </c>
      <c r="WK38" s="36">
        <v>5.83</v>
      </c>
      <c r="WL38" s="36">
        <v>59.125</v>
      </c>
      <c r="WM38" s="37">
        <v>1956.5</v>
      </c>
      <c r="WN38" s="37">
        <v>1304.25</v>
      </c>
      <c r="WO38" s="37">
        <v>109</v>
      </c>
      <c r="WP38" s="37">
        <v>47.25</v>
      </c>
      <c r="WQ38" s="37">
        <v>57.26</v>
      </c>
      <c r="WR38" s="37">
        <v>38.17</v>
      </c>
      <c r="WS38" s="37">
        <v>3.19</v>
      </c>
      <c r="WT38" s="37">
        <v>1.38</v>
      </c>
      <c r="WU38" s="37">
        <v>156.25</v>
      </c>
      <c r="WV38" s="37">
        <v>4.57</v>
      </c>
      <c r="WW38" s="37">
        <v>39.063000000000002</v>
      </c>
      <c r="WX38" s="38">
        <v>1137</v>
      </c>
      <c r="WY38" s="38">
        <v>771.75</v>
      </c>
      <c r="WZ38" s="38">
        <v>81.25</v>
      </c>
      <c r="XA38" s="38">
        <v>37</v>
      </c>
      <c r="XB38" s="38">
        <v>56.09</v>
      </c>
      <c r="XC38" s="38">
        <v>38.07</v>
      </c>
      <c r="XD38" s="38">
        <v>4.01</v>
      </c>
      <c r="XE38" s="38">
        <v>1.83</v>
      </c>
      <c r="XF38" s="38">
        <v>118.25</v>
      </c>
      <c r="XG38" s="38">
        <v>5.83</v>
      </c>
      <c r="XH38" s="38">
        <v>59.125</v>
      </c>
      <c r="XI38" s="39">
        <v>1956.5</v>
      </c>
      <c r="XJ38" s="39">
        <v>1304.25</v>
      </c>
      <c r="XK38" s="39">
        <v>109</v>
      </c>
      <c r="XL38" s="39">
        <v>47.25</v>
      </c>
      <c r="XM38" s="39">
        <v>57.26</v>
      </c>
      <c r="XN38" s="39">
        <v>38.17</v>
      </c>
      <c r="XO38" s="39">
        <v>3.19</v>
      </c>
      <c r="XP38" s="39">
        <v>1.38</v>
      </c>
      <c r="XQ38" s="39">
        <v>156.25</v>
      </c>
      <c r="XR38" s="39">
        <v>4.57</v>
      </c>
      <c r="XS38" s="39">
        <v>39.063000000000002</v>
      </c>
      <c r="XT38" t="s">
        <v>1130</v>
      </c>
      <c r="XU38">
        <v>4</v>
      </c>
      <c r="XV38">
        <v>250</v>
      </c>
      <c r="XW38" s="37">
        <v>2</v>
      </c>
      <c r="XX38" s="37">
        <v>2</v>
      </c>
      <c r="XY38" s="37">
        <v>1</v>
      </c>
      <c r="XZ38" s="39">
        <v>2</v>
      </c>
      <c r="YA38" s="39">
        <v>2</v>
      </c>
      <c r="YB38" s="39">
        <v>3</v>
      </c>
    </row>
    <row r="39" spans="1:652" x14ac:dyDescent="0.2">
      <c r="A39" s="11">
        <v>42</v>
      </c>
      <c r="B39" s="19" t="s">
        <v>696</v>
      </c>
      <c r="C39" s="3">
        <v>0</v>
      </c>
      <c r="D39" s="3" t="str">
        <f t="shared" si="0"/>
        <v>2</v>
      </c>
      <c r="E39" s="4">
        <v>39288</v>
      </c>
      <c r="F39" s="4">
        <v>43200</v>
      </c>
      <c r="G39" s="5">
        <v>10.710472279260781</v>
      </c>
      <c r="H39" s="21">
        <v>2</v>
      </c>
      <c r="I39" s="3">
        <v>5</v>
      </c>
      <c r="J39" s="3">
        <v>8</v>
      </c>
      <c r="K39" s="3">
        <v>2</v>
      </c>
      <c r="L39" s="3">
        <v>2</v>
      </c>
      <c r="M39" s="3">
        <v>250</v>
      </c>
      <c r="N39" s="6">
        <v>105.5</v>
      </c>
      <c r="O39" s="6">
        <v>146.5</v>
      </c>
      <c r="P39" s="5">
        <v>3.4612860892388451</v>
      </c>
      <c r="Q39" s="5">
        <v>99.225000000000009</v>
      </c>
      <c r="R39" s="5">
        <v>45</v>
      </c>
      <c r="S39" s="5">
        <v>20.8</v>
      </c>
      <c r="T39" s="5">
        <v>2</v>
      </c>
      <c r="U39" s="5">
        <v>23.6</v>
      </c>
      <c r="V39" s="5">
        <v>2</v>
      </c>
      <c r="W39" s="5">
        <v>20.100000000000001</v>
      </c>
      <c r="X39" s="5">
        <v>19.2</v>
      </c>
      <c r="Y39" s="5">
        <v>19.399999999999999</v>
      </c>
      <c r="Z39" s="5">
        <v>20.3</v>
      </c>
      <c r="AA39" s="5">
        <v>20.7</v>
      </c>
      <c r="AB39" s="5">
        <v>20.2</v>
      </c>
      <c r="AC39" s="5">
        <f t="shared" si="1"/>
        <v>20.100000000000001</v>
      </c>
      <c r="AD39" s="5">
        <f t="shared" si="2"/>
        <v>20.7</v>
      </c>
      <c r="AE39" s="5">
        <f t="shared" si="3"/>
        <v>40.799999999999997</v>
      </c>
      <c r="AF39" s="5">
        <f t="shared" si="4"/>
        <v>20.399999999999999</v>
      </c>
      <c r="AG39" s="5">
        <f t="shared" si="5"/>
        <v>44.981999999999999</v>
      </c>
      <c r="AH39" s="5">
        <f t="shared" si="6"/>
        <v>89.963999999999999</v>
      </c>
      <c r="AI39" s="5">
        <v>3</v>
      </c>
      <c r="AJ39" s="3">
        <v>27</v>
      </c>
      <c r="AK39" s="5">
        <v>43.1</v>
      </c>
      <c r="AL39" s="5">
        <v>3</v>
      </c>
      <c r="AM39" s="5">
        <v>2.6666666666666665</v>
      </c>
      <c r="AN39" s="5"/>
      <c r="AO39" s="5"/>
      <c r="AP39" s="5"/>
      <c r="AQ39" s="5"/>
      <c r="AR39" s="5"/>
      <c r="AS39" s="5" t="e">
        <f t="shared" si="7"/>
        <v>#DIV/0!</v>
      </c>
      <c r="AT39" s="5">
        <v>12.86</v>
      </c>
      <c r="AU39" s="5">
        <v>13.04</v>
      </c>
      <c r="AV39" s="5">
        <v>-0.19</v>
      </c>
      <c r="AW39" s="5">
        <v>42</v>
      </c>
      <c r="AX39" s="3">
        <v>30</v>
      </c>
      <c r="AY39" s="3">
        <v>33</v>
      </c>
      <c r="AZ39" s="3"/>
      <c r="BA39" s="5">
        <v>0.1</v>
      </c>
      <c r="BB39" s="5"/>
      <c r="BC39" s="5">
        <v>54</v>
      </c>
      <c r="BD39" s="5"/>
      <c r="BE39" s="3">
        <v>22</v>
      </c>
      <c r="BF39" s="3">
        <v>27</v>
      </c>
      <c r="BG39" s="5">
        <v>1.26</v>
      </c>
      <c r="BH39" s="5">
        <v>90</v>
      </c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3">
        <v>55</v>
      </c>
      <c r="CA39" s="3">
        <v>55</v>
      </c>
      <c r="CB39" s="3">
        <v>54</v>
      </c>
      <c r="CC39" s="5">
        <v>24.587199999999999</v>
      </c>
      <c r="CD39" s="5">
        <v>24.587199999999999</v>
      </c>
      <c r="CE39" s="5">
        <v>24.140159999999998</v>
      </c>
      <c r="CF39" s="5">
        <v>3.58</v>
      </c>
      <c r="CG39" s="5">
        <v>100</v>
      </c>
      <c r="CH39" s="3">
        <v>38</v>
      </c>
      <c r="CI39" s="3">
        <v>31</v>
      </c>
      <c r="CJ39" s="3">
        <v>34</v>
      </c>
      <c r="CK39" s="5">
        <v>16.98752</v>
      </c>
      <c r="CL39" s="5">
        <v>13.85824</v>
      </c>
      <c r="CM39" s="5">
        <v>15.19936</v>
      </c>
      <c r="CN39" s="5">
        <v>0.79</v>
      </c>
      <c r="CO39" s="5">
        <v>79</v>
      </c>
      <c r="CP39" s="6">
        <v>120</v>
      </c>
      <c r="CQ39" s="6">
        <v>114</v>
      </c>
      <c r="CR39" s="6">
        <v>123</v>
      </c>
      <c r="CS39" s="5">
        <v>-0.75</v>
      </c>
      <c r="CT39" s="5">
        <v>23</v>
      </c>
      <c r="CU39" s="3">
        <v>4</v>
      </c>
      <c r="CV39" s="3">
        <v>3</v>
      </c>
      <c r="CW39" s="3">
        <v>4</v>
      </c>
      <c r="CX39" s="3">
        <v>4</v>
      </c>
      <c r="CY39" s="3">
        <v>5</v>
      </c>
      <c r="CZ39" s="3">
        <v>5</v>
      </c>
      <c r="DA39" s="3">
        <v>3</v>
      </c>
      <c r="DB39" s="3">
        <v>3</v>
      </c>
      <c r="DC39" s="3">
        <v>3</v>
      </c>
      <c r="DD39" s="3">
        <v>2</v>
      </c>
      <c r="DE39" s="3">
        <v>4</v>
      </c>
      <c r="DF39" s="3">
        <v>4</v>
      </c>
      <c r="DG39" s="3">
        <v>4</v>
      </c>
      <c r="DH39" s="3">
        <v>4</v>
      </c>
      <c r="DI39" s="3"/>
      <c r="DJ39" s="3"/>
      <c r="DK39" s="3"/>
      <c r="DL39" s="3"/>
      <c r="DM39" s="3"/>
      <c r="DN39" s="3"/>
      <c r="DO39" s="3"/>
      <c r="DP39" s="3"/>
      <c r="DQ39" s="3">
        <v>1</v>
      </c>
      <c r="DR39" s="3">
        <v>1</v>
      </c>
      <c r="DS39" s="3">
        <v>1</v>
      </c>
      <c r="DT39" s="3">
        <v>1</v>
      </c>
      <c r="DU39" s="3">
        <v>1</v>
      </c>
      <c r="DV39" s="5">
        <v>72</v>
      </c>
      <c r="DW39" s="5">
        <v>1.36</v>
      </c>
      <c r="DX39" s="5">
        <v>32.5</v>
      </c>
      <c r="DY39" s="5">
        <v>-0.94</v>
      </c>
      <c r="DZ39" s="5">
        <v>89.5</v>
      </c>
      <c r="EA39" s="5">
        <v>4.37</v>
      </c>
      <c r="EB39" s="5">
        <v>64.666666666666671</v>
      </c>
      <c r="EC39" s="5">
        <v>4.79</v>
      </c>
      <c r="ED39" s="5">
        <v>2</v>
      </c>
      <c r="EE39" s="3">
        <v>6</v>
      </c>
      <c r="EF39" s="3">
        <v>2</v>
      </c>
      <c r="EG39" s="3">
        <v>5</v>
      </c>
      <c r="EH39" s="3">
        <v>1</v>
      </c>
      <c r="EI39" s="3">
        <v>5</v>
      </c>
      <c r="EJ39" s="3">
        <v>6</v>
      </c>
      <c r="EK39" s="3">
        <v>1</v>
      </c>
      <c r="EL39" s="3">
        <v>1</v>
      </c>
      <c r="EM39" s="3">
        <v>5</v>
      </c>
      <c r="EN39" s="3">
        <v>5</v>
      </c>
      <c r="EO39" s="3">
        <v>3</v>
      </c>
      <c r="EP39" s="3">
        <v>1</v>
      </c>
      <c r="EQ39" s="3">
        <v>3</v>
      </c>
      <c r="ER39" s="3">
        <v>1</v>
      </c>
      <c r="ES39" s="3">
        <v>2</v>
      </c>
      <c r="ET39" s="3">
        <v>1</v>
      </c>
      <c r="EU39" s="3">
        <v>2</v>
      </c>
      <c r="EV39" s="3">
        <v>2</v>
      </c>
      <c r="EW39" s="3">
        <v>1</v>
      </c>
      <c r="EX39" s="5">
        <v>1</v>
      </c>
      <c r="EY39" s="1" t="s">
        <v>355</v>
      </c>
      <c r="EZ39" s="3">
        <v>0</v>
      </c>
      <c r="FA39" s="6">
        <v>8</v>
      </c>
      <c r="FB39" s="1" t="s">
        <v>351</v>
      </c>
      <c r="FC39" s="6">
        <v>999</v>
      </c>
      <c r="FD39" s="5">
        <v>999</v>
      </c>
      <c r="FE39" s="1" t="s">
        <v>349</v>
      </c>
      <c r="FF39" s="3">
        <v>999</v>
      </c>
      <c r="FG39" s="5">
        <v>999</v>
      </c>
      <c r="FH39" s="3">
        <v>5</v>
      </c>
      <c r="FI39" s="3">
        <v>4</v>
      </c>
      <c r="FJ39" s="3">
        <v>3</v>
      </c>
      <c r="FK39" s="3">
        <v>4</v>
      </c>
      <c r="FL39" s="3">
        <v>5</v>
      </c>
      <c r="FM39" s="3">
        <v>5</v>
      </c>
      <c r="FN39" s="3">
        <v>3</v>
      </c>
      <c r="FO39" s="3">
        <v>3</v>
      </c>
      <c r="FP39" s="3">
        <v>5</v>
      </c>
      <c r="FQ39" s="3">
        <v>5</v>
      </c>
      <c r="FR39" s="3">
        <v>3</v>
      </c>
      <c r="FS39" s="3">
        <v>3</v>
      </c>
      <c r="FT39" s="3">
        <v>4.833333333333333</v>
      </c>
      <c r="FU39" s="3">
        <v>3.1666666666666665</v>
      </c>
      <c r="FV39" s="3">
        <v>7</v>
      </c>
      <c r="FW39" s="3">
        <v>1</v>
      </c>
      <c r="FX39" s="7" t="e">
        <v>#NULL!</v>
      </c>
      <c r="FY39" s="3">
        <v>5</v>
      </c>
      <c r="FZ39" s="3">
        <v>4</v>
      </c>
      <c r="GA39" s="3">
        <v>7</v>
      </c>
      <c r="GB39" s="3">
        <v>7</v>
      </c>
      <c r="GC39" s="3">
        <v>7</v>
      </c>
      <c r="GD39" s="5">
        <v>6.166666666666667</v>
      </c>
      <c r="GE39" s="3">
        <v>4</v>
      </c>
      <c r="GF39" s="3">
        <v>1</v>
      </c>
      <c r="GG39" s="3">
        <v>5</v>
      </c>
      <c r="GH39" s="3">
        <v>1</v>
      </c>
      <c r="GI39" s="3">
        <v>5</v>
      </c>
      <c r="GJ39" s="3">
        <v>1</v>
      </c>
      <c r="GK39" s="3">
        <v>1</v>
      </c>
      <c r="GL39" s="3">
        <v>2</v>
      </c>
      <c r="GM39" s="3">
        <v>5</v>
      </c>
      <c r="GN39" s="3">
        <v>5</v>
      </c>
      <c r="GO39" s="3">
        <v>2</v>
      </c>
      <c r="GP39" s="3">
        <v>1</v>
      </c>
      <c r="GQ39" s="3">
        <v>1</v>
      </c>
      <c r="GR39" s="3">
        <v>5</v>
      </c>
      <c r="GS39" s="3">
        <v>2</v>
      </c>
      <c r="GT39" s="3">
        <v>5</v>
      </c>
      <c r="GU39" s="3">
        <v>5</v>
      </c>
      <c r="GV39" s="3">
        <v>1</v>
      </c>
      <c r="GW39" s="3">
        <v>5</v>
      </c>
      <c r="GX39" s="3">
        <v>1</v>
      </c>
      <c r="GY39" s="5">
        <v>4.5</v>
      </c>
      <c r="GZ39" s="5">
        <v>1.3</v>
      </c>
      <c r="HA39" s="3">
        <v>7</v>
      </c>
      <c r="HB39" s="3">
        <v>7</v>
      </c>
      <c r="HC39" s="3">
        <v>7</v>
      </c>
      <c r="HD39" s="3">
        <v>5</v>
      </c>
      <c r="HE39" s="3">
        <v>7</v>
      </c>
      <c r="HF39" s="3">
        <v>7</v>
      </c>
      <c r="HG39" s="3">
        <v>5</v>
      </c>
      <c r="HH39" s="3">
        <v>7</v>
      </c>
      <c r="HI39" s="5">
        <v>6.5</v>
      </c>
      <c r="HJ39" s="3">
        <v>3</v>
      </c>
      <c r="HK39" s="3">
        <v>4</v>
      </c>
      <c r="HL39" s="3">
        <v>2</v>
      </c>
      <c r="HM39" s="3">
        <v>3</v>
      </c>
      <c r="HN39" s="3">
        <v>3</v>
      </c>
      <c r="HO39" s="3">
        <v>2</v>
      </c>
      <c r="HP39" s="5">
        <v>1</v>
      </c>
      <c r="HQ39" s="5">
        <v>2</v>
      </c>
      <c r="HR39" s="5">
        <v>3</v>
      </c>
      <c r="HS39" s="5">
        <v>2.3333333333333335</v>
      </c>
      <c r="HT39" s="3">
        <v>5</v>
      </c>
      <c r="HU39" s="3">
        <v>6</v>
      </c>
      <c r="HV39" s="3">
        <v>4</v>
      </c>
      <c r="HW39" s="3">
        <v>5</v>
      </c>
      <c r="HX39" s="3">
        <v>4</v>
      </c>
      <c r="HY39" s="3">
        <v>5</v>
      </c>
      <c r="HZ39" s="5">
        <v>4.833333333333333</v>
      </c>
      <c r="IA39" s="3">
        <v>7</v>
      </c>
      <c r="IB39" s="3">
        <v>5</v>
      </c>
      <c r="IC39" s="3">
        <v>5</v>
      </c>
      <c r="ID39" s="3">
        <v>7</v>
      </c>
      <c r="IE39" s="3">
        <v>7</v>
      </c>
      <c r="IF39" s="3">
        <v>6</v>
      </c>
      <c r="IG39" s="3">
        <v>3</v>
      </c>
      <c r="IH39" s="3">
        <v>7</v>
      </c>
      <c r="II39" s="3">
        <v>6</v>
      </c>
      <c r="IJ39" s="3">
        <v>5</v>
      </c>
      <c r="IK39" s="3">
        <v>6</v>
      </c>
      <c r="IL39" s="3">
        <v>2</v>
      </c>
      <c r="IM39" s="5">
        <v>6.5</v>
      </c>
      <c r="IN39" s="5">
        <v>6.25</v>
      </c>
      <c r="IO39" s="5">
        <v>3.75</v>
      </c>
      <c r="IP39" s="3">
        <v>2</v>
      </c>
      <c r="IQ39" s="3">
        <v>5</v>
      </c>
      <c r="IR39" s="3">
        <v>5</v>
      </c>
      <c r="IS39" s="3">
        <v>1</v>
      </c>
      <c r="IT39" s="3">
        <v>5</v>
      </c>
      <c r="IU39" s="3">
        <v>2</v>
      </c>
      <c r="IV39" s="3">
        <v>5</v>
      </c>
      <c r="IW39" s="3">
        <v>2</v>
      </c>
      <c r="IX39" s="3">
        <v>4</v>
      </c>
      <c r="IY39" s="3">
        <v>1</v>
      </c>
      <c r="IZ39" s="3">
        <v>5</v>
      </c>
      <c r="JA39" s="3">
        <v>2</v>
      </c>
      <c r="JB39" s="3">
        <v>3</v>
      </c>
      <c r="JC39" s="3">
        <v>5</v>
      </c>
      <c r="JD39" s="3">
        <v>4</v>
      </c>
      <c r="JE39" s="3">
        <v>1</v>
      </c>
      <c r="JF39" s="3">
        <v>5</v>
      </c>
      <c r="JG39" s="3">
        <v>3</v>
      </c>
      <c r="JH39" s="3">
        <v>5</v>
      </c>
      <c r="JI39" s="3">
        <v>3</v>
      </c>
      <c r="JJ39" s="3">
        <v>5</v>
      </c>
      <c r="JK39" s="3">
        <v>1</v>
      </c>
      <c r="JL39" s="3">
        <v>5</v>
      </c>
      <c r="JM39" s="3">
        <v>1</v>
      </c>
      <c r="JN39" s="5">
        <v>2</v>
      </c>
      <c r="JO39" s="5">
        <v>3</v>
      </c>
      <c r="JP39" s="5">
        <v>3.25</v>
      </c>
      <c r="JQ39" s="5">
        <v>4</v>
      </c>
      <c r="JR39" s="5">
        <v>3.5</v>
      </c>
      <c r="JS39" s="5">
        <v>4.25</v>
      </c>
      <c r="JT39" s="3">
        <v>3</v>
      </c>
      <c r="JU39" s="3">
        <v>3</v>
      </c>
      <c r="JV39" s="3">
        <v>3</v>
      </c>
      <c r="JW39" s="3">
        <v>3</v>
      </c>
      <c r="JX39" s="3">
        <v>5</v>
      </c>
      <c r="JY39" s="3">
        <v>5</v>
      </c>
      <c r="JZ39" s="3">
        <v>1</v>
      </c>
      <c r="KA39" s="3">
        <v>1</v>
      </c>
      <c r="KB39" s="3">
        <v>5</v>
      </c>
      <c r="KC39" s="3">
        <v>5</v>
      </c>
      <c r="KD39" s="3">
        <v>5</v>
      </c>
      <c r="KE39" s="3">
        <v>5</v>
      </c>
      <c r="KF39" s="3">
        <v>1</v>
      </c>
      <c r="KG39" s="3">
        <v>1</v>
      </c>
      <c r="KH39" s="3">
        <v>1</v>
      </c>
      <c r="KI39" s="3">
        <v>1</v>
      </c>
      <c r="KJ39" s="3">
        <v>1</v>
      </c>
      <c r="KK39" s="3">
        <v>1</v>
      </c>
      <c r="KL39" s="3">
        <v>3</v>
      </c>
      <c r="KM39" s="3">
        <v>3</v>
      </c>
      <c r="KN39" s="3">
        <v>1</v>
      </c>
      <c r="KO39" s="3">
        <v>1</v>
      </c>
      <c r="KP39" s="3">
        <v>1</v>
      </c>
      <c r="KQ39" s="3">
        <v>1</v>
      </c>
      <c r="KR39" s="3">
        <v>5</v>
      </c>
      <c r="KS39" s="3">
        <v>5</v>
      </c>
      <c r="KT39" s="3">
        <v>1</v>
      </c>
      <c r="KU39" s="3">
        <v>1</v>
      </c>
      <c r="KV39" s="3">
        <v>1</v>
      </c>
      <c r="KW39" s="3">
        <v>1</v>
      </c>
      <c r="KX39" s="3">
        <v>3</v>
      </c>
      <c r="KY39" s="3">
        <v>3</v>
      </c>
      <c r="KZ39" s="5">
        <v>1.2222222222222223</v>
      </c>
      <c r="LA39" s="5">
        <v>1.2222222222222223</v>
      </c>
      <c r="LB39" s="5">
        <v>4.1428571428571432</v>
      </c>
      <c r="LC39" s="5">
        <v>4.1428571428571432</v>
      </c>
      <c r="LD39" s="3">
        <v>4</v>
      </c>
      <c r="LE39" s="3">
        <v>4</v>
      </c>
      <c r="LF39" s="5">
        <v>5</v>
      </c>
      <c r="LG39" s="3">
        <v>5</v>
      </c>
      <c r="LH39" s="3">
        <v>4</v>
      </c>
      <c r="LI39" s="3">
        <v>4</v>
      </c>
      <c r="LJ39" s="3">
        <v>5</v>
      </c>
      <c r="LK39" s="3">
        <v>5</v>
      </c>
      <c r="LL39" s="3">
        <v>4</v>
      </c>
      <c r="LM39" s="3">
        <v>4</v>
      </c>
      <c r="LN39" s="3">
        <v>4</v>
      </c>
      <c r="LO39" s="3">
        <v>4</v>
      </c>
      <c r="LP39" s="3">
        <v>3</v>
      </c>
      <c r="LQ39" s="3">
        <v>3</v>
      </c>
      <c r="LR39" s="3">
        <v>4</v>
      </c>
      <c r="LS39" s="3">
        <v>4</v>
      </c>
      <c r="LT39" s="5">
        <v>4.125</v>
      </c>
      <c r="LU39" s="5">
        <v>4.125</v>
      </c>
      <c r="LV39" s="3">
        <v>1</v>
      </c>
      <c r="LW39" s="3">
        <v>1</v>
      </c>
      <c r="LX39" s="3">
        <v>0</v>
      </c>
      <c r="LY39" s="3">
        <v>1</v>
      </c>
      <c r="LZ39" s="3">
        <v>1</v>
      </c>
      <c r="MA39" s="3">
        <v>0</v>
      </c>
      <c r="MB39" s="3">
        <v>1</v>
      </c>
      <c r="MC39" s="3">
        <v>3</v>
      </c>
      <c r="MD39" s="3">
        <v>2</v>
      </c>
      <c r="ME39" s="3">
        <v>2</v>
      </c>
      <c r="MF39" s="5">
        <f t="shared" si="49"/>
        <v>12</v>
      </c>
      <c r="MG39" s="5">
        <f t="shared" si="50"/>
        <v>1.2</v>
      </c>
      <c r="MH39" s="3">
        <v>2</v>
      </c>
      <c r="MI39" s="3">
        <v>4</v>
      </c>
      <c r="MJ39" s="3">
        <v>7</v>
      </c>
      <c r="MK39" s="3">
        <v>7</v>
      </c>
      <c r="ML39" s="3">
        <v>5</v>
      </c>
      <c r="MM39" s="3">
        <v>5</v>
      </c>
      <c r="MN39" s="3">
        <v>7</v>
      </c>
      <c r="MO39" s="3">
        <v>7</v>
      </c>
      <c r="MP39" s="3">
        <v>7</v>
      </c>
      <c r="MQ39" s="5">
        <v>5.666666666666667</v>
      </c>
      <c r="MR39" s="3">
        <v>3</v>
      </c>
      <c r="MS39" s="3">
        <v>3</v>
      </c>
      <c r="MT39" s="3">
        <v>3</v>
      </c>
      <c r="MU39" s="3">
        <v>3</v>
      </c>
      <c r="MV39" s="3">
        <v>3</v>
      </c>
      <c r="MW39" s="3">
        <v>3</v>
      </c>
      <c r="MX39" s="3">
        <v>3</v>
      </c>
      <c r="MY39" s="3">
        <v>3</v>
      </c>
      <c r="MZ39" s="3">
        <v>5</v>
      </c>
      <c r="NA39" s="3">
        <v>5</v>
      </c>
      <c r="NB39" s="3">
        <v>3</v>
      </c>
      <c r="NC39" s="3">
        <v>3</v>
      </c>
      <c r="ND39" s="5">
        <v>3</v>
      </c>
      <c r="NE39" s="5">
        <v>3</v>
      </c>
      <c r="NF39" s="5">
        <v>3.6666666666666665</v>
      </c>
      <c r="NG39" s="5">
        <v>3.6666666666666665</v>
      </c>
      <c r="NH39" s="3">
        <v>5</v>
      </c>
      <c r="NI39" s="3">
        <v>5</v>
      </c>
      <c r="NJ39" s="3">
        <v>3</v>
      </c>
      <c r="NK39" s="3">
        <v>3</v>
      </c>
      <c r="NL39" s="3">
        <v>5</v>
      </c>
      <c r="NM39" s="3">
        <v>5</v>
      </c>
      <c r="NN39" s="3">
        <v>3</v>
      </c>
      <c r="NO39" s="3">
        <v>3</v>
      </c>
      <c r="NP39" s="3">
        <v>2</v>
      </c>
      <c r="NQ39" s="3">
        <v>2</v>
      </c>
      <c r="NR39" s="3">
        <v>2</v>
      </c>
      <c r="NS39" s="3">
        <v>2</v>
      </c>
      <c r="NT39" s="3">
        <v>3</v>
      </c>
      <c r="NU39" s="3">
        <v>3</v>
      </c>
      <c r="NV39" s="5">
        <v>3.2857142857142856</v>
      </c>
      <c r="NW39" s="5">
        <v>3.2857142857142856</v>
      </c>
      <c r="NX39" s="4">
        <v>43203</v>
      </c>
      <c r="NY39" s="3">
        <v>5</v>
      </c>
      <c r="NZ39" s="3">
        <v>5</v>
      </c>
      <c r="OA39" s="3">
        <v>4</v>
      </c>
      <c r="OB39" s="3">
        <v>2</v>
      </c>
      <c r="OC39" s="3">
        <v>5</v>
      </c>
      <c r="OD39" s="3">
        <v>5</v>
      </c>
      <c r="OE39" s="3">
        <v>2</v>
      </c>
      <c r="OF39" s="3">
        <v>4</v>
      </c>
      <c r="OG39" s="3">
        <v>5</v>
      </c>
      <c r="OH39" s="3">
        <v>5</v>
      </c>
      <c r="OI39" s="3">
        <v>2</v>
      </c>
      <c r="OJ39" s="3">
        <v>1</v>
      </c>
      <c r="OK39" s="5">
        <v>5</v>
      </c>
      <c r="OL39" s="5">
        <v>2.5</v>
      </c>
      <c r="OM39" s="3">
        <v>4</v>
      </c>
      <c r="ON39" s="3">
        <v>4</v>
      </c>
      <c r="OO39" s="3">
        <v>2</v>
      </c>
      <c r="OP39" s="3">
        <v>3</v>
      </c>
      <c r="OQ39" s="3">
        <v>1</v>
      </c>
      <c r="OR39" s="3">
        <v>2</v>
      </c>
      <c r="OS39" s="5">
        <v>2.6666666666666665</v>
      </c>
      <c r="OT39" s="3">
        <v>6</v>
      </c>
      <c r="OU39" s="3">
        <v>6</v>
      </c>
      <c r="OV39" s="3">
        <v>4</v>
      </c>
      <c r="OW39" s="3">
        <v>6</v>
      </c>
      <c r="OX39" s="3">
        <v>6</v>
      </c>
      <c r="OY39" s="3">
        <v>6</v>
      </c>
      <c r="OZ39" s="5">
        <v>5.666666666666667</v>
      </c>
      <c r="VN39">
        <v>15</v>
      </c>
      <c r="VO39">
        <v>4</v>
      </c>
      <c r="VP39">
        <v>41</v>
      </c>
      <c r="VQ39">
        <v>10.3</v>
      </c>
      <c r="VR39">
        <v>47</v>
      </c>
      <c r="VS39">
        <v>1062</v>
      </c>
      <c r="VT39">
        <v>22.6</v>
      </c>
      <c r="VU39">
        <v>151.69999999999999</v>
      </c>
      <c r="VV39">
        <v>46</v>
      </c>
      <c r="VW39">
        <v>7694.3</v>
      </c>
      <c r="VX39">
        <v>167.3</v>
      </c>
      <c r="VY39">
        <v>1347.3</v>
      </c>
      <c r="VZ39">
        <v>0.3</v>
      </c>
      <c r="WA39">
        <v>1099.2</v>
      </c>
      <c r="WB39" s="36">
        <v>2302.5</v>
      </c>
      <c r="WC39" s="36">
        <v>888.75</v>
      </c>
      <c r="WD39" s="36">
        <v>142</v>
      </c>
      <c r="WE39" s="36">
        <v>60.75</v>
      </c>
      <c r="WF39" s="36">
        <v>67.84</v>
      </c>
      <c r="WG39" s="36">
        <v>26.19</v>
      </c>
      <c r="WH39" s="36">
        <v>4.18</v>
      </c>
      <c r="WI39" s="36">
        <v>1.79</v>
      </c>
      <c r="WJ39" s="36">
        <v>202.75</v>
      </c>
      <c r="WK39" s="36">
        <v>5.97</v>
      </c>
      <c r="WL39" s="36">
        <v>40.549999999999997</v>
      </c>
      <c r="WM39" s="37">
        <v>3081.75</v>
      </c>
      <c r="WN39" s="37">
        <v>1412.25</v>
      </c>
      <c r="WO39" s="37">
        <v>198.25</v>
      </c>
      <c r="WP39" s="37">
        <v>74.75</v>
      </c>
      <c r="WQ39" s="37">
        <v>64.650000000000006</v>
      </c>
      <c r="WR39" s="37">
        <v>29.63</v>
      </c>
      <c r="WS39" s="37">
        <v>4.16</v>
      </c>
      <c r="WT39" s="37">
        <v>1.57</v>
      </c>
      <c r="WU39" s="37">
        <v>273</v>
      </c>
      <c r="WV39" s="37">
        <v>5.73</v>
      </c>
      <c r="WW39" s="37">
        <v>39</v>
      </c>
      <c r="WX39" s="38">
        <v>1994.75</v>
      </c>
      <c r="WY39" s="38">
        <v>718.25</v>
      </c>
      <c r="WZ39" s="38">
        <v>108</v>
      </c>
      <c r="XA39" s="38">
        <v>38</v>
      </c>
      <c r="XB39" s="38">
        <v>69.77</v>
      </c>
      <c r="XC39" s="38">
        <v>25.12</v>
      </c>
      <c r="XD39" s="38">
        <v>3.78</v>
      </c>
      <c r="XE39" s="38">
        <v>1.33</v>
      </c>
      <c r="XF39" s="38">
        <v>146</v>
      </c>
      <c r="XG39" s="38">
        <v>5.1100000000000003</v>
      </c>
      <c r="XH39" s="38">
        <v>36.5</v>
      </c>
      <c r="XI39" s="39">
        <v>2774</v>
      </c>
      <c r="XJ39" s="39">
        <v>1241.75</v>
      </c>
      <c r="XK39" s="39">
        <v>164.25</v>
      </c>
      <c r="XL39" s="39">
        <v>52</v>
      </c>
      <c r="XM39" s="39">
        <v>65.55</v>
      </c>
      <c r="XN39" s="39">
        <v>29.34</v>
      </c>
      <c r="XO39" s="39">
        <v>3.88</v>
      </c>
      <c r="XP39" s="39">
        <v>1.23</v>
      </c>
      <c r="XQ39" s="39">
        <v>216.25</v>
      </c>
      <c r="XR39" s="39">
        <v>5.1100000000000003</v>
      </c>
      <c r="XS39" s="39">
        <v>36.042000000000002</v>
      </c>
      <c r="XT39" t="s">
        <v>1131</v>
      </c>
      <c r="XU39">
        <v>7</v>
      </c>
      <c r="XV39">
        <v>7</v>
      </c>
      <c r="XW39" s="37">
        <v>5</v>
      </c>
      <c r="XX39" s="37">
        <v>2</v>
      </c>
      <c r="XY39" s="37">
        <v>1</v>
      </c>
      <c r="XZ39" s="39">
        <v>4</v>
      </c>
      <c r="YA39" s="39">
        <v>2</v>
      </c>
      <c r="YB39" s="39">
        <v>1</v>
      </c>
    </row>
    <row r="40" spans="1:652" x14ac:dyDescent="0.2">
      <c r="A40" s="11">
        <v>43</v>
      </c>
      <c r="B40" s="19" t="s">
        <v>814</v>
      </c>
      <c r="C40" s="3">
        <v>1</v>
      </c>
      <c r="D40" s="3" t="str">
        <f t="shared" si="0"/>
        <v>1</v>
      </c>
      <c r="E40" s="4">
        <v>39020</v>
      </c>
      <c r="F40" s="4">
        <v>43200</v>
      </c>
      <c r="G40" s="5">
        <v>11.444216290212184</v>
      </c>
      <c r="H40" s="21">
        <v>2</v>
      </c>
      <c r="I40" s="3">
        <v>5</v>
      </c>
      <c r="J40" s="3">
        <v>6</v>
      </c>
      <c r="K40" s="3">
        <v>1</v>
      </c>
      <c r="L40" s="3">
        <v>2</v>
      </c>
      <c r="M40" s="3">
        <v>250</v>
      </c>
      <c r="N40" s="6">
        <v>111</v>
      </c>
      <c r="O40" s="6">
        <v>161.5</v>
      </c>
      <c r="P40" s="5">
        <v>3.6417322834645667</v>
      </c>
      <c r="Q40" s="5">
        <v>190.07100000000003</v>
      </c>
      <c r="R40" s="5">
        <v>86.2</v>
      </c>
      <c r="S40" s="5">
        <v>33.299999999999997</v>
      </c>
      <c r="T40" s="5">
        <v>1</v>
      </c>
      <c r="U40" s="5">
        <v>45.9</v>
      </c>
      <c r="V40" s="5">
        <v>1</v>
      </c>
      <c r="W40" s="5">
        <v>34.799999999999997</v>
      </c>
      <c r="X40" s="5">
        <v>30.3</v>
      </c>
      <c r="Y40" s="5">
        <v>28.3</v>
      </c>
      <c r="Z40" s="5">
        <v>28.6</v>
      </c>
      <c r="AA40" s="5">
        <v>26.4</v>
      </c>
      <c r="AB40" s="5">
        <v>24.9</v>
      </c>
      <c r="AC40" s="5">
        <f t="shared" si="1"/>
        <v>34.799999999999997</v>
      </c>
      <c r="AD40" s="5">
        <f t="shared" si="2"/>
        <v>28.6</v>
      </c>
      <c r="AE40" s="5">
        <f t="shared" si="3"/>
        <v>63.4</v>
      </c>
      <c r="AF40" s="5">
        <f t="shared" si="4"/>
        <v>31.7</v>
      </c>
      <c r="AG40" s="5">
        <f t="shared" si="5"/>
        <v>69.898499999999999</v>
      </c>
      <c r="AH40" s="5">
        <f t="shared" si="6"/>
        <v>139.797</v>
      </c>
      <c r="AI40" s="5">
        <v>3</v>
      </c>
      <c r="AJ40" s="3">
        <v>7</v>
      </c>
      <c r="AK40" s="5">
        <v>35.299999999999997</v>
      </c>
      <c r="AL40" s="5">
        <v>1</v>
      </c>
      <c r="AM40" s="5">
        <v>1.6666666666666667</v>
      </c>
      <c r="AN40" s="5"/>
      <c r="AO40" s="5"/>
      <c r="AP40" s="5"/>
      <c r="AQ40" s="5"/>
      <c r="AR40" s="5"/>
      <c r="AS40" s="5" t="e">
        <f t="shared" si="7"/>
        <v>#DIV/0!</v>
      </c>
      <c r="AT40" s="5">
        <v>15.34</v>
      </c>
      <c r="AU40" s="5">
        <v>16.09</v>
      </c>
      <c r="AV40" s="5">
        <v>-1.78</v>
      </c>
      <c r="AW40" s="5">
        <v>4</v>
      </c>
      <c r="AX40" s="3">
        <v>24</v>
      </c>
      <c r="AY40" s="3">
        <v>28</v>
      </c>
      <c r="AZ40" s="3"/>
      <c r="BA40" s="5">
        <v>-0.72</v>
      </c>
      <c r="BB40" s="5"/>
      <c r="BC40" s="5">
        <v>24</v>
      </c>
      <c r="BD40" s="5"/>
      <c r="BE40" s="3">
        <v>16</v>
      </c>
      <c r="BF40" s="3">
        <v>18</v>
      </c>
      <c r="BG40" s="5">
        <v>-0.98</v>
      </c>
      <c r="BH40" s="5">
        <v>16</v>
      </c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3">
        <v>29</v>
      </c>
      <c r="CA40" s="3">
        <v>28</v>
      </c>
      <c r="CB40" s="3">
        <v>30</v>
      </c>
      <c r="CC40" s="5">
        <v>12.96416</v>
      </c>
      <c r="CD40" s="5">
        <v>12.51712</v>
      </c>
      <c r="CE40" s="5">
        <v>13.411199999999999</v>
      </c>
      <c r="CF40" s="5">
        <v>1.06</v>
      </c>
      <c r="CG40" s="5">
        <v>85</v>
      </c>
      <c r="CH40" s="3">
        <v>32</v>
      </c>
      <c r="CI40" s="3">
        <v>32</v>
      </c>
      <c r="CJ40" s="3">
        <v>31</v>
      </c>
      <c r="CK40" s="5">
        <v>14.30528</v>
      </c>
      <c r="CL40" s="5">
        <v>14.30528</v>
      </c>
      <c r="CM40" s="5">
        <v>13.85824</v>
      </c>
      <c r="CN40" s="5">
        <v>0.75</v>
      </c>
      <c r="CO40" s="5">
        <v>77</v>
      </c>
      <c r="CP40" s="6">
        <v>126</v>
      </c>
      <c r="CQ40" s="6">
        <v>111</v>
      </c>
      <c r="CR40" s="6">
        <v>114</v>
      </c>
      <c r="CS40" s="5">
        <v>-0.2</v>
      </c>
      <c r="CT40" s="5">
        <v>42</v>
      </c>
      <c r="CU40" s="3">
        <v>3</v>
      </c>
      <c r="CV40" s="3">
        <v>4</v>
      </c>
      <c r="CW40" s="3">
        <v>4</v>
      </c>
      <c r="CX40" s="3">
        <v>4</v>
      </c>
      <c r="CY40" s="3">
        <v>4</v>
      </c>
      <c r="CZ40" s="3">
        <v>5</v>
      </c>
      <c r="DA40" s="3">
        <v>4</v>
      </c>
      <c r="DB40" s="3">
        <v>4</v>
      </c>
      <c r="DC40" s="3">
        <v>3</v>
      </c>
      <c r="DD40" s="3">
        <v>2</v>
      </c>
      <c r="DE40" s="3">
        <v>4</v>
      </c>
      <c r="DF40" s="3">
        <v>3</v>
      </c>
      <c r="DG40" s="3">
        <v>4</v>
      </c>
      <c r="DH40" s="3">
        <v>4</v>
      </c>
      <c r="DI40" s="3"/>
      <c r="DJ40" s="3"/>
      <c r="DK40" s="3"/>
      <c r="DL40" s="3"/>
      <c r="DM40" s="3"/>
      <c r="DN40" s="3"/>
      <c r="DO40" s="3"/>
      <c r="DP40" s="3"/>
      <c r="DQ40" s="3">
        <v>1</v>
      </c>
      <c r="DR40" s="3">
        <v>1</v>
      </c>
      <c r="DS40" s="3">
        <v>1</v>
      </c>
      <c r="DT40" s="3">
        <v>1</v>
      </c>
      <c r="DU40" s="3">
        <v>1</v>
      </c>
      <c r="DV40" s="5">
        <v>20</v>
      </c>
      <c r="DW40" s="5">
        <v>-1.7</v>
      </c>
      <c r="DX40" s="5">
        <v>23</v>
      </c>
      <c r="DY40" s="5">
        <v>-1.98</v>
      </c>
      <c r="DZ40" s="5">
        <v>81</v>
      </c>
      <c r="EA40" s="5">
        <v>1.81</v>
      </c>
      <c r="EB40" s="5">
        <v>41.333333333333336</v>
      </c>
      <c r="EC40" s="5">
        <v>-1.8699999999999997</v>
      </c>
      <c r="ED40" s="5">
        <v>2</v>
      </c>
      <c r="EE40" s="3">
        <v>6</v>
      </c>
      <c r="EF40" s="3">
        <v>3</v>
      </c>
      <c r="EG40" s="3">
        <v>4</v>
      </c>
      <c r="EH40" s="3">
        <v>1</v>
      </c>
      <c r="EI40" s="3">
        <v>4</v>
      </c>
      <c r="EJ40" s="3">
        <v>3</v>
      </c>
      <c r="EK40" s="3">
        <v>3</v>
      </c>
      <c r="EL40" s="3">
        <v>1</v>
      </c>
      <c r="EM40" s="3">
        <v>5</v>
      </c>
      <c r="EN40" s="3">
        <v>1</v>
      </c>
      <c r="EO40" s="3">
        <v>5</v>
      </c>
      <c r="EP40" s="3">
        <v>5</v>
      </c>
      <c r="EQ40" s="3">
        <v>4</v>
      </c>
      <c r="ER40" s="3">
        <v>2</v>
      </c>
      <c r="ES40" s="3">
        <v>2</v>
      </c>
      <c r="ET40" s="3">
        <v>1</v>
      </c>
      <c r="EU40" s="3">
        <v>4</v>
      </c>
      <c r="EV40" s="3">
        <v>3</v>
      </c>
      <c r="EW40" s="3">
        <v>1</v>
      </c>
      <c r="EX40" s="5">
        <v>2</v>
      </c>
      <c r="EY40" s="1" t="s">
        <v>411</v>
      </c>
      <c r="EZ40" s="3">
        <v>0</v>
      </c>
      <c r="FA40" s="6">
        <v>2</v>
      </c>
      <c r="FB40" s="1" t="s">
        <v>352</v>
      </c>
      <c r="FC40" s="6">
        <v>0</v>
      </c>
      <c r="FD40" s="5">
        <v>999</v>
      </c>
      <c r="FE40" s="1" t="s">
        <v>380</v>
      </c>
      <c r="FF40" s="3">
        <v>1</v>
      </c>
      <c r="FG40" s="5">
        <v>999</v>
      </c>
      <c r="FH40" s="3">
        <v>5</v>
      </c>
      <c r="FI40" s="3">
        <v>3</v>
      </c>
      <c r="FJ40" s="3">
        <v>5</v>
      </c>
      <c r="FK40" s="3">
        <v>1</v>
      </c>
      <c r="FL40" s="3">
        <v>5</v>
      </c>
      <c r="FM40" s="3">
        <v>5</v>
      </c>
      <c r="FN40" s="3">
        <v>5</v>
      </c>
      <c r="FO40" s="3">
        <v>5</v>
      </c>
      <c r="FP40" s="3">
        <v>5</v>
      </c>
      <c r="FQ40" s="3">
        <v>5</v>
      </c>
      <c r="FR40" s="3">
        <v>5</v>
      </c>
      <c r="FS40" s="3">
        <v>5</v>
      </c>
      <c r="FT40" s="3">
        <v>4.666666666666667</v>
      </c>
      <c r="FU40" s="3">
        <v>4.333333333333333</v>
      </c>
      <c r="FV40" s="3">
        <v>7</v>
      </c>
      <c r="FW40" s="3">
        <v>1</v>
      </c>
      <c r="FX40" s="7" t="e">
        <v>#NULL!</v>
      </c>
      <c r="FY40" s="3">
        <v>7</v>
      </c>
      <c r="FZ40" s="3">
        <v>7</v>
      </c>
      <c r="GA40" s="3">
        <v>7</v>
      </c>
      <c r="GB40" s="3">
        <v>7</v>
      </c>
      <c r="GC40" s="3">
        <v>7</v>
      </c>
      <c r="GD40" s="5">
        <v>7</v>
      </c>
      <c r="GE40" s="3">
        <v>5</v>
      </c>
      <c r="GF40" s="3">
        <v>1</v>
      </c>
      <c r="GG40" s="3">
        <v>5</v>
      </c>
      <c r="GH40" s="3">
        <v>1</v>
      </c>
      <c r="GI40" s="3">
        <v>5</v>
      </c>
      <c r="GJ40" s="3">
        <v>1</v>
      </c>
      <c r="GK40" s="3">
        <v>3</v>
      </c>
      <c r="GL40" s="3">
        <v>5</v>
      </c>
      <c r="GM40" s="3">
        <v>5</v>
      </c>
      <c r="GN40" s="3">
        <v>5</v>
      </c>
      <c r="GO40" s="3">
        <v>5</v>
      </c>
      <c r="GP40" s="3">
        <v>5</v>
      </c>
      <c r="GQ40" s="3">
        <v>1</v>
      </c>
      <c r="GR40" s="3">
        <v>5</v>
      </c>
      <c r="GS40" s="3">
        <v>3</v>
      </c>
      <c r="GT40" s="3">
        <v>5</v>
      </c>
      <c r="GU40" s="3">
        <v>5</v>
      </c>
      <c r="GV40" s="3">
        <v>3</v>
      </c>
      <c r="GW40" s="3">
        <v>5</v>
      </c>
      <c r="GX40" s="3">
        <v>3</v>
      </c>
      <c r="GY40" s="5">
        <v>5</v>
      </c>
      <c r="GZ40" s="5">
        <v>2.6</v>
      </c>
      <c r="HA40" s="3">
        <v>7</v>
      </c>
      <c r="HB40" s="3">
        <v>7</v>
      </c>
      <c r="HC40" s="3">
        <v>7</v>
      </c>
      <c r="HD40" s="3">
        <v>7</v>
      </c>
      <c r="HE40" s="3">
        <v>7</v>
      </c>
      <c r="HF40" s="3">
        <v>7</v>
      </c>
      <c r="HG40" s="3">
        <v>7</v>
      </c>
      <c r="HH40" s="3">
        <v>7</v>
      </c>
      <c r="HI40" s="5">
        <v>7</v>
      </c>
      <c r="HJ40" s="3">
        <v>2</v>
      </c>
      <c r="HK40" s="3">
        <v>4</v>
      </c>
      <c r="HL40" s="3">
        <v>1</v>
      </c>
      <c r="HM40" s="3">
        <v>2</v>
      </c>
      <c r="HN40" s="3">
        <v>1</v>
      </c>
      <c r="HO40" s="3">
        <v>3</v>
      </c>
      <c r="HP40" s="5">
        <v>1</v>
      </c>
      <c r="HQ40" s="5">
        <v>4</v>
      </c>
      <c r="HR40" s="5">
        <v>2</v>
      </c>
      <c r="HS40" s="5">
        <v>2</v>
      </c>
      <c r="HT40" s="3">
        <v>1</v>
      </c>
      <c r="HU40" s="3">
        <v>2</v>
      </c>
      <c r="HV40" s="3">
        <v>3</v>
      </c>
      <c r="HW40" s="3">
        <v>4</v>
      </c>
      <c r="HX40" s="3">
        <v>5</v>
      </c>
      <c r="HY40" s="3">
        <v>6</v>
      </c>
      <c r="HZ40" s="5">
        <v>3.5</v>
      </c>
      <c r="IA40" s="3">
        <v>7</v>
      </c>
      <c r="IB40" s="3">
        <v>5</v>
      </c>
      <c r="IC40" s="3">
        <v>7</v>
      </c>
      <c r="ID40" s="3">
        <v>7</v>
      </c>
      <c r="IE40" s="3">
        <v>7</v>
      </c>
      <c r="IF40" s="3">
        <v>7</v>
      </c>
      <c r="IG40" s="3">
        <v>5</v>
      </c>
      <c r="IH40" s="3">
        <v>7</v>
      </c>
      <c r="II40" s="3">
        <v>1</v>
      </c>
      <c r="IJ40" s="3">
        <v>7</v>
      </c>
      <c r="IK40" s="3">
        <v>4</v>
      </c>
      <c r="IL40" s="3">
        <v>7</v>
      </c>
      <c r="IM40" s="5">
        <v>4.75</v>
      </c>
      <c r="IN40" s="5">
        <v>7</v>
      </c>
      <c r="IO40" s="5">
        <v>6</v>
      </c>
      <c r="IP40" s="3">
        <v>5</v>
      </c>
      <c r="IQ40" s="3">
        <v>5</v>
      </c>
      <c r="IR40" s="3">
        <v>5</v>
      </c>
      <c r="IS40" s="3">
        <v>5</v>
      </c>
      <c r="IT40" s="3">
        <v>3</v>
      </c>
      <c r="IU40" s="3">
        <v>4</v>
      </c>
      <c r="IV40" s="3">
        <v>2</v>
      </c>
      <c r="IW40" s="3">
        <v>1</v>
      </c>
      <c r="IX40" s="3">
        <v>3</v>
      </c>
      <c r="IY40" s="3">
        <v>3</v>
      </c>
      <c r="IZ40" s="3">
        <v>3</v>
      </c>
      <c r="JA40" s="3">
        <v>4</v>
      </c>
      <c r="JB40" s="3">
        <v>5</v>
      </c>
      <c r="JC40" s="3">
        <v>1</v>
      </c>
      <c r="JD40" s="3">
        <v>3</v>
      </c>
      <c r="JE40" s="3">
        <v>4</v>
      </c>
      <c r="JF40" s="3">
        <v>3</v>
      </c>
      <c r="JG40" s="3">
        <v>5</v>
      </c>
      <c r="JH40" s="3">
        <v>5</v>
      </c>
      <c r="JI40" s="3">
        <v>4</v>
      </c>
      <c r="JJ40" s="3">
        <v>5</v>
      </c>
      <c r="JK40" s="3">
        <v>5</v>
      </c>
      <c r="JL40" s="3">
        <v>2</v>
      </c>
      <c r="JM40" s="3">
        <v>5</v>
      </c>
      <c r="JN40" s="5">
        <v>4.75</v>
      </c>
      <c r="JO40" s="5">
        <v>4.25</v>
      </c>
      <c r="JP40" s="5">
        <v>3.5</v>
      </c>
      <c r="JQ40" s="5">
        <v>3</v>
      </c>
      <c r="JR40" s="5">
        <v>4</v>
      </c>
      <c r="JS40" s="5">
        <v>3</v>
      </c>
      <c r="JT40" s="3">
        <v>3</v>
      </c>
      <c r="JU40" s="3">
        <v>4</v>
      </c>
      <c r="JV40" s="3">
        <v>1</v>
      </c>
      <c r="JW40" s="3">
        <v>1</v>
      </c>
      <c r="JX40" s="3">
        <v>3</v>
      </c>
      <c r="JY40" s="3">
        <v>3</v>
      </c>
      <c r="JZ40" s="3">
        <v>1</v>
      </c>
      <c r="KA40" s="3">
        <v>1</v>
      </c>
      <c r="KB40" s="3">
        <v>2</v>
      </c>
      <c r="KC40" s="3">
        <v>4</v>
      </c>
      <c r="KD40" s="3">
        <v>5</v>
      </c>
      <c r="KE40" s="3">
        <v>5</v>
      </c>
      <c r="KF40" s="3">
        <v>1</v>
      </c>
      <c r="KG40" s="3">
        <v>1</v>
      </c>
      <c r="KH40" s="3">
        <v>1</v>
      </c>
      <c r="KI40" s="3">
        <v>1</v>
      </c>
      <c r="KJ40" s="3">
        <v>1</v>
      </c>
      <c r="KK40" s="3">
        <v>1</v>
      </c>
      <c r="KL40" s="3">
        <v>2</v>
      </c>
      <c r="KM40" s="3">
        <v>2</v>
      </c>
      <c r="KN40" s="3">
        <v>1</v>
      </c>
      <c r="KO40" s="3">
        <v>1</v>
      </c>
      <c r="KP40" s="3">
        <v>1</v>
      </c>
      <c r="KQ40" s="3">
        <v>1</v>
      </c>
      <c r="KR40" s="3">
        <v>5</v>
      </c>
      <c r="KS40" s="3">
        <v>5</v>
      </c>
      <c r="KT40" s="3">
        <v>3</v>
      </c>
      <c r="KU40" s="3">
        <v>3</v>
      </c>
      <c r="KV40" s="3">
        <v>1</v>
      </c>
      <c r="KW40" s="3">
        <v>1</v>
      </c>
      <c r="KX40" s="3">
        <v>1</v>
      </c>
      <c r="KY40" s="3">
        <v>1</v>
      </c>
      <c r="KZ40" s="5">
        <v>1.2222222222222223</v>
      </c>
      <c r="LA40" s="5">
        <v>1.2222222222222223</v>
      </c>
      <c r="LB40" s="5">
        <v>3</v>
      </c>
      <c r="LC40" s="5">
        <v>3.4285714285714284</v>
      </c>
      <c r="LD40" s="3">
        <v>5</v>
      </c>
      <c r="LE40" s="3">
        <v>5</v>
      </c>
      <c r="LF40" s="5">
        <v>5</v>
      </c>
      <c r="LG40" s="3">
        <v>5</v>
      </c>
      <c r="LH40" s="3">
        <v>5</v>
      </c>
      <c r="LI40" s="3">
        <v>5</v>
      </c>
      <c r="LJ40" s="3">
        <v>3</v>
      </c>
      <c r="LK40" s="3">
        <v>5</v>
      </c>
      <c r="LL40" s="3">
        <v>5</v>
      </c>
      <c r="LM40" s="3">
        <v>5</v>
      </c>
      <c r="LN40" s="3">
        <v>5</v>
      </c>
      <c r="LO40" s="3">
        <v>5</v>
      </c>
      <c r="LP40" s="3">
        <v>4</v>
      </c>
      <c r="LQ40" s="3">
        <v>5</v>
      </c>
      <c r="LR40" s="3">
        <v>4</v>
      </c>
      <c r="LS40" s="3">
        <v>5</v>
      </c>
      <c r="LT40" s="5">
        <v>4.5</v>
      </c>
      <c r="LU40" s="5">
        <v>5</v>
      </c>
      <c r="LV40" s="3">
        <v>0</v>
      </c>
      <c r="LW40" s="3">
        <v>1</v>
      </c>
      <c r="LX40" s="3">
        <v>0</v>
      </c>
      <c r="LY40" s="3">
        <v>888</v>
      </c>
      <c r="LZ40" s="3">
        <v>3</v>
      </c>
      <c r="MA40" s="3">
        <v>2</v>
      </c>
      <c r="MB40" s="3">
        <v>3</v>
      </c>
      <c r="MC40" s="3">
        <v>3</v>
      </c>
      <c r="MD40" s="3">
        <v>0</v>
      </c>
      <c r="ME40" s="3">
        <v>3</v>
      </c>
      <c r="MF40" s="5">
        <f t="shared" si="49"/>
        <v>903</v>
      </c>
      <c r="MG40" s="5">
        <f t="shared" si="50"/>
        <v>90.3</v>
      </c>
      <c r="MH40" s="3">
        <v>1</v>
      </c>
      <c r="MI40" s="3">
        <v>1</v>
      </c>
      <c r="MJ40" s="3">
        <v>7</v>
      </c>
      <c r="MK40" s="3">
        <v>1</v>
      </c>
      <c r="ML40" s="3">
        <v>1</v>
      </c>
      <c r="MM40" s="3">
        <v>7</v>
      </c>
      <c r="MN40" s="3">
        <v>7</v>
      </c>
      <c r="MO40" s="3">
        <v>7</v>
      </c>
      <c r="MP40" s="3">
        <v>7</v>
      </c>
      <c r="MQ40" s="5">
        <v>4.333333333333333</v>
      </c>
      <c r="MR40" s="3">
        <v>1</v>
      </c>
      <c r="MS40" s="3">
        <v>1</v>
      </c>
      <c r="MT40" s="3">
        <v>1</v>
      </c>
      <c r="MU40" s="3">
        <v>1</v>
      </c>
      <c r="MV40" s="3">
        <v>1</v>
      </c>
      <c r="MW40" s="3">
        <v>1</v>
      </c>
      <c r="MX40" s="3">
        <v>5</v>
      </c>
      <c r="MY40" s="3">
        <v>5</v>
      </c>
      <c r="MZ40" s="3">
        <v>3</v>
      </c>
      <c r="NA40" s="3">
        <v>3</v>
      </c>
      <c r="NB40" s="3">
        <v>3</v>
      </c>
      <c r="NC40" s="3">
        <v>3</v>
      </c>
      <c r="ND40" s="5">
        <v>1</v>
      </c>
      <c r="NE40" s="5">
        <v>1</v>
      </c>
      <c r="NF40" s="5">
        <v>3.6666666666666665</v>
      </c>
      <c r="NG40" s="5">
        <v>3.6666666666666665</v>
      </c>
      <c r="NH40" s="3">
        <v>3</v>
      </c>
      <c r="NI40" s="3">
        <v>3</v>
      </c>
      <c r="NJ40" s="3">
        <v>4</v>
      </c>
      <c r="NK40" s="3">
        <v>4</v>
      </c>
      <c r="NL40" s="3">
        <v>4</v>
      </c>
      <c r="NM40" s="3">
        <v>4</v>
      </c>
      <c r="NN40" s="3">
        <v>3</v>
      </c>
      <c r="NO40" s="3">
        <v>3</v>
      </c>
      <c r="NP40" s="3">
        <v>4</v>
      </c>
      <c r="NQ40" s="3">
        <v>4</v>
      </c>
      <c r="NR40" s="3">
        <v>5</v>
      </c>
      <c r="NS40" s="3">
        <v>5</v>
      </c>
      <c r="NT40" s="3">
        <v>3</v>
      </c>
      <c r="NU40" s="3">
        <v>3</v>
      </c>
      <c r="NV40" s="5">
        <v>3.7142857142857144</v>
      </c>
      <c r="NW40" s="5">
        <v>3.7142857142857144</v>
      </c>
      <c r="NX40" s="4">
        <v>43203</v>
      </c>
      <c r="NY40" s="3">
        <v>5</v>
      </c>
      <c r="NZ40" s="3">
        <v>5</v>
      </c>
      <c r="OA40" s="3">
        <v>5</v>
      </c>
      <c r="OB40" s="3">
        <v>5</v>
      </c>
      <c r="OC40" s="3">
        <v>5</v>
      </c>
      <c r="OD40" s="3">
        <v>5</v>
      </c>
      <c r="OE40" s="3">
        <v>4</v>
      </c>
      <c r="OF40" s="3">
        <v>1</v>
      </c>
      <c r="OG40" s="3">
        <v>5</v>
      </c>
      <c r="OH40" s="3">
        <v>5</v>
      </c>
      <c r="OI40" s="3">
        <v>5</v>
      </c>
      <c r="OJ40" s="3">
        <v>3</v>
      </c>
      <c r="OK40" s="5">
        <v>5</v>
      </c>
      <c r="OL40" s="5">
        <v>3.8333333333333335</v>
      </c>
      <c r="OM40" s="3">
        <v>2</v>
      </c>
      <c r="ON40" s="3">
        <v>4</v>
      </c>
      <c r="OO40" s="3">
        <v>1</v>
      </c>
      <c r="OP40" s="3">
        <v>1</v>
      </c>
      <c r="OQ40" s="3">
        <v>2</v>
      </c>
      <c r="OR40" s="3">
        <v>3</v>
      </c>
      <c r="OS40" s="5">
        <v>2.1666666666666665</v>
      </c>
      <c r="OT40" s="3">
        <v>6</v>
      </c>
      <c r="OU40" s="3">
        <v>5</v>
      </c>
      <c r="OV40" s="3">
        <v>2</v>
      </c>
      <c r="OW40" s="3">
        <v>4</v>
      </c>
      <c r="OX40" s="3">
        <v>1</v>
      </c>
      <c r="OY40" s="3">
        <v>6</v>
      </c>
      <c r="OZ40" s="5">
        <v>4</v>
      </c>
      <c r="VN40">
        <v>15</v>
      </c>
      <c r="VO40">
        <v>0</v>
      </c>
      <c r="VP40">
        <v>0</v>
      </c>
      <c r="VQ40">
        <v>0</v>
      </c>
      <c r="VR40">
        <v>23</v>
      </c>
      <c r="VS40">
        <v>382</v>
      </c>
      <c r="VT40">
        <v>16.600000000000001</v>
      </c>
      <c r="VU40">
        <v>95.5</v>
      </c>
      <c r="VV40">
        <v>22</v>
      </c>
      <c r="VW40">
        <v>8405.5</v>
      </c>
      <c r="VX40">
        <v>382.1</v>
      </c>
      <c r="VY40">
        <v>5067.8</v>
      </c>
      <c r="VZ40">
        <v>0.3</v>
      </c>
      <c r="WA40">
        <v>2101.4</v>
      </c>
      <c r="WB40" s="36">
        <v>1811.25</v>
      </c>
      <c r="WC40" s="36">
        <v>1215.5</v>
      </c>
      <c r="WD40" s="36">
        <v>131.25</v>
      </c>
      <c r="WE40" s="36">
        <v>22</v>
      </c>
      <c r="WF40" s="36">
        <v>56.96</v>
      </c>
      <c r="WG40" s="36">
        <v>38.22</v>
      </c>
      <c r="WH40" s="36">
        <v>4.13</v>
      </c>
      <c r="WI40" s="36">
        <v>0.69</v>
      </c>
      <c r="WJ40" s="36">
        <v>153.25</v>
      </c>
      <c r="WK40" s="36">
        <v>4.82</v>
      </c>
      <c r="WL40" s="36">
        <v>38.313000000000002</v>
      </c>
      <c r="WM40" s="37">
        <v>1811.25</v>
      </c>
      <c r="WN40" s="37">
        <v>1215.5</v>
      </c>
      <c r="WO40" s="37">
        <v>131.25</v>
      </c>
      <c r="WP40" s="37">
        <v>22</v>
      </c>
      <c r="WQ40" s="37">
        <v>56.96</v>
      </c>
      <c r="WR40" s="37">
        <v>38.22</v>
      </c>
      <c r="WS40" s="37">
        <v>4.13</v>
      </c>
      <c r="WT40" s="37">
        <v>0.69</v>
      </c>
      <c r="WU40" s="37">
        <v>153.25</v>
      </c>
      <c r="WV40" s="37">
        <v>4.82</v>
      </c>
      <c r="WW40" s="37">
        <v>38.313000000000002</v>
      </c>
      <c r="WX40" s="38">
        <v>1811.25</v>
      </c>
      <c r="WY40" s="38">
        <v>1215.5</v>
      </c>
      <c r="WZ40" s="38">
        <v>131.25</v>
      </c>
      <c r="XA40" s="38">
        <v>22</v>
      </c>
      <c r="XB40" s="38">
        <v>56.96</v>
      </c>
      <c r="XC40" s="38">
        <v>38.22</v>
      </c>
      <c r="XD40" s="38">
        <v>4.13</v>
      </c>
      <c r="XE40" s="38">
        <v>0.69</v>
      </c>
      <c r="XF40" s="38">
        <v>153.25</v>
      </c>
      <c r="XG40" s="38">
        <v>4.82</v>
      </c>
      <c r="XH40" s="38">
        <v>38.313000000000002</v>
      </c>
      <c r="XI40" s="39">
        <v>1811.25</v>
      </c>
      <c r="XJ40" s="39">
        <v>1215.5</v>
      </c>
      <c r="XK40" s="39">
        <v>131.25</v>
      </c>
      <c r="XL40" s="39">
        <v>22</v>
      </c>
      <c r="XM40" s="39">
        <v>56.96</v>
      </c>
      <c r="XN40" s="39">
        <v>38.22</v>
      </c>
      <c r="XO40" s="39">
        <v>4.13</v>
      </c>
      <c r="XP40" s="39">
        <v>0.69</v>
      </c>
      <c r="XQ40" s="39">
        <v>153.25</v>
      </c>
      <c r="XR40" s="39">
        <v>4.82</v>
      </c>
      <c r="XS40" s="39">
        <v>38.313000000000002</v>
      </c>
      <c r="XT40" t="s">
        <v>1132</v>
      </c>
      <c r="XU40">
        <v>4</v>
      </c>
      <c r="XV40">
        <v>9</v>
      </c>
      <c r="XW40" s="37">
        <v>4</v>
      </c>
      <c r="XX40" s="37">
        <v>0</v>
      </c>
      <c r="XY40" s="37">
        <v>2</v>
      </c>
      <c r="XZ40" s="39">
        <v>4</v>
      </c>
      <c r="YA40" s="39">
        <v>0</v>
      </c>
      <c r="YB40" s="39">
        <v>2</v>
      </c>
    </row>
    <row r="41" spans="1:652" x14ac:dyDescent="0.2">
      <c r="A41" s="11">
        <v>44</v>
      </c>
      <c r="B41" s="19" t="s">
        <v>815</v>
      </c>
      <c r="C41" s="3">
        <v>1</v>
      </c>
      <c r="D41" s="3" t="str">
        <f t="shared" si="0"/>
        <v>1</v>
      </c>
      <c r="E41" s="4">
        <v>38974</v>
      </c>
      <c r="F41" s="4">
        <v>43199</v>
      </c>
      <c r="G41" s="5">
        <v>11.567419575633128</v>
      </c>
      <c r="H41" s="21">
        <v>2</v>
      </c>
      <c r="I41" s="3">
        <v>5</v>
      </c>
      <c r="J41" s="3">
        <v>6</v>
      </c>
      <c r="K41" s="3">
        <v>1</v>
      </c>
      <c r="L41" s="3">
        <v>2</v>
      </c>
      <c r="M41" s="3">
        <v>250</v>
      </c>
      <c r="N41" s="6">
        <v>111</v>
      </c>
      <c r="O41" s="6">
        <v>151</v>
      </c>
      <c r="P41" s="5">
        <v>3.6417322834645667</v>
      </c>
      <c r="Q41" s="5">
        <v>119.07000000000001</v>
      </c>
      <c r="R41" s="5">
        <v>54</v>
      </c>
      <c r="S41" s="5">
        <v>23.7</v>
      </c>
      <c r="T41" s="5">
        <v>2</v>
      </c>
      <c r="U41" s="5">
        <v>32.1</v>
      </c>
      <c r="V41" s="5">
        <v>2</v>
      </c>
      <c r="W41" s="5">
        <v>25</v>
      </c>
      <c r="X41" s="5">
        <v>21.4</v>
      </c>
      <c r="Y41" s="5">
        <v>19.3</v>
      </c>
      <c r="Z41" s="5">
        <v>22.7</v>
      </c>
      <c r="AA41" s="5">
        <v>18.8</v>
      </c>
      <c r="AB41" s="5">
        <v>15.6</v>
      </c>
      <c r="AC41" s="5">
        <f t="shared" si="1"/>
        <v>25</v>
      </c>
      <c r="AD41" s="5">
        <f t="shared" si="2"/>
        <v>22.7</v>
      </c>
      <c r="AE41" s="5">
        <f t="shared" si="3"/>
        <v>47.7</v>
      </c>
      <c r="AF41" s="5">
        <f t="shared" si="4"/>
        <v>23.85</v>
      </c>
      <c r="AG41" s="5">
        <f t="shared" si="5"/>
        <v>52.589250000000007</v>
      </c>
      <c r="AH41" s="5">
        <f t="shared" si="6"/>
        <v>105.17850000000001</v>
      </c>
      <c r="AI41" s="5">
        <v>3</v>
      </c>
      <c r="AJ41" s="3">
        <v>11</v>
      </c>
      <c r="AK41" s="5">
        <v>36.5</v>
      </c>
      <c r="AL41" s="5">
        <v>1</v>
      </c>
      <c r="AM41" s="5">
        <v>2</v>
      </c>
      <c r="AN41" s="5"/>
      <c r="AO41" s="5"/>
      <c r="AP41" s="5"/>
      <c r="AQ41" s="5"/>
      <c r="AR41" s="5"/>
      <c r="AS41" s="5" t="e">
        <f t="shared" si="7"/>
        <v>#DIV/0!</v>
      </c>
      <c r="AT41" s="5">
        <v>14.02</v>
      </c>
      <c r="AU41" s="5">
        <v>14.16</v>
      </c>
      <c r="AV41" s="5">
        <v>-0.98</v>
      </c>
      <c r="AW41" s="5">
        <v>16</v>
      </c>
      <c r="AX41" s="3">
        <v>27</v>
      </c>
      <c r="AY41" s="3">
        <v>27</v>
      </c>
      <c r="AZ41" s="3"/>
      <c r="BA41" s="5">
        <v>-0.98</v>
      </c>
      <c r="BB41" s="5"/>
      <c r="BC41" s="5">
        <v>16</v>
      </c>
      <c r="BD41" s="5"/>
      <c r="BE41" s="3">
        <v>16</v>
      </c>
      <c r="BF41" s="3">
        <v>20</v>
      </c>
      <c r="BG41" s="5">
        <v>-0.57999999999999996</v>
      </c>
      <c r="BH41" s="5">
        <v>28</v>
      </c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3">
        <v>30</v>
      </c>
      <c r="CA41" s="3">
        <v>31</v>
      </c>
      <c r="CB41" s="3">
        <v>27</v>
      </c>
      <c r="CC41" s="5">
        <v>13.411199999999999</v>
      </c>
      <c r="CD41" s="5">
        <v>13.85824</v>
      </c>
      <c r="CE41" s="5">
        <v>12.070079999999999</v>
      </c>
      <c r="CF41" s="5">
        <v>1.17</v>
      </c>
      <c r="CG41" s="5">
        <v>88</v>
      </c>
      <c r="CH41" s="3">
        <v>40</v>
      </c>
      <c r="CI41" s="3">
        <v>33</v>
      </c>
      <c r="CJ41" s="3">
        <v>29</v>
      </c>
      <c r="CK41" s="5">
        <v>17.881599999999999</v>
      </c>
      <c r="CL41" s="5">
        <v>14.752319999999999</v>
      </c>
      <c r="CM41" s="5">
        <v>12.96416</v>
      </c>
      <c r="CN41" s="5">
        <v>1.99</v>
      </c>
      <c r="CO41" s="5">
        <v>98</v>
      </c>
      <c r="CP41" s="6">
        <v>106</v>
      </c>
      <c r="CQ41" s="6">
        <v>104</v>
      </c>
      <c r="CR41" s="6">
        <v>112</v>
      </c>
      <c r="CS41" s="5">
        <v>-0.94</v>
      </c>
      <c r="CT41" s="5">
        <v>17</v>
      </c>
      <c r="CU41" s="3">
        <v>4</v>
      </c>
      <c r="CV41" s="3">
        <v>3</v>
      </c>
      <c r="CW41" s="3">
        <v>4</v>
      </c>
      <c r="CX41" s="3">
        <v>3</v>
      </c>
      <c r="CY41" s="3">
        <v>5</v>
      </c>
      <c r="CZ41" s="3">
        <v>5</v>
      </c>
      <c r="DA41" s="3">
        <v>2</v>
      </c>
      <c r="DB41" s="3">
        <v>1</v>
      </c>
      <c r="DC41" s="3">
        <v>2</v>
      </c>
      <c r="DD41" s="3">
        <v>2</v>
      </c>
      <c r="DE41" s="3">
        <v>4</v>
      </c>
      <c r="DF41" s="3">
        <v>4</v>
      </c>
      <c r="DG41" s="3">
        <v>4</v>
      </c>
      <c r="DH41" s="3">
        <v>4</v>
      </c>
      <c r="DI41" s="3"/>
      <c r="DJ41" s="3"/>
      <c r="DK41" s="3"/>
      <c r="DL41" s="3"/>
      <c r="DM41" s="3"/>
      <c r="DN41" s="3"/>
      <c r="DO41" s="3"/>
      <c r="DP41" s="3"/>
      <c r="DQ41" s="3">
        <v>1</v>
      </c>
      <c r="DR41" s="3">
        <v>1</v>
      </c>
      <c r="DS41" s="3">
        <v>1</v>
      </c>
      <c r="DT41" s="3">
        <v>1</v>
      </c>
      <c r="DU41" s="3">
        <v>1</v>
      </c>
      <c r="DV41" s="5">
        <v>22</v>
      </c>
      <c r="DW41" s="5">
        <v>-1.56</v>
      </c>
      <c r="DX41" s="5">
        <v>16.5</v>
      </c>
      <c r="DY41" s="5">
        <v>-1.92</v>
      </c>
      <c r="DZ41" s="5">
        <v>93</v>
      </c>
      <c r="EA41" s="5">
        <v>3.16</v>
      </c>
      <c r="EB41" s="5">
        <v>43.833333333333336</v>
      </c>
      <c r="EC41" s="5">
        <v>-0.31999999999999984</v>
      </c>
      <c r="ED41" s="5">
        <v>2</v>
      </c>
      <c r="EE41" s="3">
        <v>6</v>
      </c>
      <c r="EF41" s="3">
        <v>2</v>
      </c>
      <c r="EG41" s="3">
        <v>1</v>
      </c>
      <c r="EH41" s="3">
        <v>1</v>
      </c>
      <c r="EI41" s="3">
        <v>6</v>
      </c>
      <c r="EJ41" s="3">
        <v>5</v>
      </c>
      <c r="EK41" s="3">
        <v>2</v>
      </c>
      <c r="EL41" s="3">
        <v>1</v>
      </c>
      <c r="EM41" s="3">
        <v>3</v>
      </c>
      <c r="EN41" s="3">
        <v>3</v>
      </c>
      <c r="EO41" s="3">
        <v>1</v>
      </c>
      <c r="EP41" s="3">
        <v>2</v>
      </c>
      <c r="EQ41" s="3">
        <v>1</v>
      </c>
      <c r="ER41" s="3">
        <v>2</v>
      </c>
      <c r="ES41" s="3">
        <v>2</v>
      </c>
      <c r="ET41" s="3">
        <v>1</v>
      </c>
      <c r="EU41" s="3">
        <v>3</v>
      </c>
      <c r="EV41" s="3">
        <v>2</v>
      </c>
      <c r="EW41" s="3">
        <v>1</v>
      </c>
      <c r="EX41" s="5">
        <v>1</v>
      </c>
      <c r="EY41" s="1" t="s">
        <v>352</v>
      </c>
      <c r="EZ41" s="3">
        <v>2</v>
      </c>
      <c r="FA41" s="6">
        <v>0.5</v>
      </c>
      <c r="FB41" s="1" t="s">
        <v>351</v>
      </c>
      <c r="FC41" s="6">
        <v>1</v>
      </c>
      <c r="FD41" s="5">
        <v>0.75</v>
      </c>
      <c r="FE41" s="1" t="s">
        <v>355</v>
      </c>
      <c r="FF41" s="3">
        <v>1</v>
      </c>
      <c r="FG41" s="5">
        <v>999</v>
      </c>
      <c r="FH41" s="3">
        <v>3</v>
      </c>
      <c r="FI41" s="3">
        <v>5</v>
      </c>
      <c r="FJ41" s="3">
        <v>3</v>
      </c>
      <c r="FK41" s="3">
        <v>3</v>
      </c>
      <c r="FL41" s="3">
        <v>4</v>
      </c>
      <c r="FM41" s="3">
        <v>4</v>
      </c>
      <c r="FN41" s="3">
        <v>2</v>
      </c>
      <c r="FO41" s="3">
        <v>1</v>
      </c>
      <c r="FP41" s="3">
        <v>5</v>
      </c>
      <c r="FQ41" s="3">
        <v>5</v>
      </c>
      <c r="FR41" s="3">
        <v>3</v>
      </c>
      <c r="FS41" s="3">
        <v>3</v>
      </c>
      <c r="FT41" s="3">
        <v>4.333333333333333</v>
      </c>
      <c r="FU41" s="3">
        <v>2.5</v>
      </c>
      <c r="FV41" s="3">
        <v>7</v>
      </c>
      <c r="FW41" s="3">
        <v>2</v>
      </c>
      <c r="FX41" s="7" t="e">
        <v>#NULL!</v>
      </c>
      <c r="FY41" s="3">
        <v>5</v>
      </c>
      <c r="FZ41" s="3">
        <v>4</v>
      </c>
      <c r="GA41" s="3">
        <v>6</v>
      </c>
      <c r="GB41" s="3">
        <v>6</v>
      </c>
      <c r="GC41" s="3">
        <v>6</v>
      </c>
      <c r="GD41" s="5">
        <v>5.666666666666667</v>
      </c>
      <c r="GE41" s="3">
        <v>5</v>
      </c>
      <c r="GF41" s="3">
        <v>1</v>
      </c>
      <c r="GG41" s="3">
        <v>4</v>
      </c>
      <c r="GH41" s="3">
        <v>1</v>
      </c>
      <c r="GI41" s="3">
        <v>4</v>
      </c>
      <c r="GJ41" s="3">
        <v>1</v>
      </c>
      <c r="GK41" s="3">
        <v>1</v>
      </c>
      <c r="GL41" s="3">
        <v>1</v>
      </c>
      <c r="GM41" s="3">
        <v>4</v>
      </c>
      <c r="GN41" s="3">
        <v>5</v>
      </c>
      <c r="GO41" s="3">
        <v>2</v>
      </c>
      <c r="GP41" s="3">
        <v>2</v>
      </c>
      <c r="GQ41" s="3">
        <v>1</v>
      </c>
      <c r="GR41" s="3">
        <v>2</v>
      </c>
      <c r="GS41" s="3">
        <v>1</v>
      </c>
      <c r="GT41" s="3">
        <v>3</v>
      </c>
      <c r="GU41" s="3">
        <v>4</v>
      </c>
      <c r="GV41" s="3">
        <v>1</v>
      </c>
      <c r="GW41" s="3">
        <v>4</v>
      </c>
      <c r="GX41" s="3">
        <v>1</v>
      </c>
      <c r="GY41" s="5">
        <v>3.7</v>
      </c>
      <c r="GZ41" s="5">
        <v>1.1000000000000001</v>
      </c>
      <c r="HA41" s="3">
        <v>5</v>
      </c>
      <c r="HB41" s="3">
        <v>6</v>
      </c>
      <c r="HC41" s="3">
        <v>5</v>
      </c>
      <c r="HD41" s="3">
        <v>6</v>
      </c>
      <c r="HE41" s="3">
        <v>6</v>
      </c>
      <c r="HF41" s="3">
        <v>6</v>
      </c>
      <c r="HG41" s="3">
        <v>6</v>
      </c>
      <c r="HH41" s="3">
        <v>7</v>
      </c>
      <c r="HI41" s="5">
        <v>5.875</v>
      </c>
      <c r="HJ41" s="3">
        <v>3</v>
      </c>
      <c r="HK41" s="3">
        <v>2</v>
      </c>
      <c r="HL41" s="3">
        <v>2</v>
      </c>
      <c r="HM41" s="3">
        <v>2</v>
      </c>
      <c r="HN41" s="3">
        <v>1</v>
      </c>
      <c r="HO41" s="3">
        <v>3</v>
      </c>
      <c r="HP41" s="5">
        <v>3</v>
      </c>
      <c r="HQ41" s="5">
        <v>4</v>
      </c>
      <c r="HR41" s="5">
        <v>2</v>
      </c>
      <c r="HS41" s="5">
        <v>2.6666666666666665</v>
      </c>
      <c r="HT41" s="3">
        <v>4</v>
      </c>
      <c r="HU41" s="3">
        <v>4</v>
      </c>
      <c r="HV41" s="3">
        <v>4</v>
      </c>
      <c r="HW41" s="3">
        <v>4</v>
      </c>
      <c r="HX41" s="3">
        <v>3</v>
      </c>
      <c r="HY41" s="3">
        <v>5</v>
      </c>
      <c r="HZ41" s="5">
        <v>4</v>
      </c>
      <c r="IA41" s="3">
        <v>7</v>
      </c>
      <c r="IB41" s="3">
        <v>3</v>
      </c>
      <c r="IC41" s="3">
        <v>5</v>
      </c>
      <c r="ID41" s="3">
        <v>4</v>
      </c>
      <c r="IE41" s="3">
        <v>4</v>
      </c>
      <c r="IF41" s="3">
        <v>5</v>
      </c>
      <c r="IG41" s="3">
        <v>2</v>
      </c>
      <c r="IH41" s="3">
        <v>6</v>
      </c>
      <c r="II41" s="3">
        <v>4</v>
      </c>
      <c r="IJ41" s="3">
        <v>6</v>
      </c>
      <c r="IK41" s="3">
        <v>5</v>
      </c>
      <c r="IL41" s="3">
        <v>1</v>
      </c>
      <c r="IM41" s="5">
        <v>5.5</v>
      </c>
      <c r="IN41" s="5">
        <v>4.5</v>
      </c>
      <c r="IO41" s="5">
        <v>3</v>
      </c>
      <c r="IP41" s="3">
        <v>3</v>
      </c>
      <c r="IQ41" s="3">
        <v>3</v>
      </c>
      <c r="IR41" s="3">
        <v>4</v>
      </c>
      <c r="IS41" s="3">
        <v>3</v>
      </c>
      <c r="IT41" s="3">
        <v>4</v>
      </c>
      <c r="IU41" s="3">
        <v>3</v>
      </c>
      <c r="IV41" s="3">
        <v>3</v>
      </c>
      <c r="IW41" s="3">
        <v>2</v>
      </c>
      <c r="IX41" s="3">
        <v>4</v>
      </c>
      <c r="IY41" s="3">
        <v>2</v>
      </c>
      <c r="IZ41" s="3">
        <v>3</v>
      </c>
      <c r="JA41" s="3">
        <v>2</v>
      </c>
      <c r="JB41" s="3">
        <v>3</v>
      </c>
      <c r="JC41" s="3">
        <v>2</v>
      </c>
      <c r="JD41" s="3">
        <v>5</v>
      </c>
      <c r="JE41" s="3">
        <v>2</v>
      </c>
      <c r="JF41" s="3">
        <v>4</v>
      </c>
      <c r="JG41" s="3">
        <v>2</v>
      </c>
      <c r="JH41" s="3">
        <v>4</v>
      </c>
      <c r="JI41" s="3">
        <v>3</v>
      </c>
      <c r="JJ41" s="3">
        <v>4</v>
      </c>
      <c r="JK41" s="3">
        <v>4</v>
      </c>
      <c r="JL41" s="3">
        <v>3</v>
      </c>
      <c r="JM41" s="3">
        <v>1</v>
      </c>
      <c r="JN41" s="5">
        <v>3.25</v>
      </c>
      <c r="JO41" s="5">
        <v>3</v>
      </c>
      <c r="JP41" s="5">
        <v>3.5</v>
      </c>
      <c r="JQ41" s="5">
        <v>3.25</v>
      </c>
      <c r="JR41" s="5">
        <v>2.5</v>
      </c>
      <c r="JS41" s="5">
        <v>2.75</v>
      </c>
      <c r="JT41" s="3">
        <v>2</v>
      </c>
      <c r="JU41" s="3">
        <v>2</v>
      </c>
      <c r="JV41" s="3">
        <v>2</v>
      </c>
      <c r="JW41" s="3">
        <v>2</v>
      </c>
      <c r="JX41" s="3">
        <v>2</v>
      </c>
      <c r="JY41" s="3">
        <v>2</v>
      </c>
      <c r="JZ41" s="3">
        <v>1</v>
      </c>
      <c r="KA41" s="3">
        <v>1</v>
      </c>
      <c r="KB41" s="3">
        <v>5</v>
      </c>
      <c r="KC41" s="3">
        <v>5</v>
      </c>
      <c r="KD41" s="3">
        <v>5</v>
      </c>
      <c r="KE41" s="3">
        <v>5</v>
      </c>
      <c r="KF41" s="3">
        <v>1</v>
      </c>
      <c r="KG41" s="3">
        <v>1</v>
      </c>
      <c r="KH41" s="3">
        <v>1</v>
      </c>
      <c r="KI41" s="3">
        <v>1</v>
      </c>
      <c r="KJ41" s="3">
        <v>2</v>
      </c>
      <c r="KK41" s="3">
        <v>2</v>
      </c>
      <c r="KL41" s="3">
        <v>4</v>
      </c>
      <c r="KM41" s="3">
        <v>4</v>
      </c>
      <c r="KN41" s="3">
        <v>1</v>
      </c>
      <c r="KO41" s="3">
        <v>1</v>
      </c>
      <c r="KP41" s="3">
        <v>4</v>
      </c>
      <c r="KQ41" s="3">
        <v>4</v>
      </c>
      <c r="KR41" s="3">
        <v>4</v>
      </c>
      <c r="KS41" s="3">
        <v>4</v>
      </c>
      <c r="KT41" s="3">
        <v>2</v>
      </c>
      <c r="KU41" s="3">
        <v>2</v>
      </c>
      <c r="KV41" s="3">
        <v>2</v>
      </c>
      <c r="KW41" s="3">
        <v>2</v>
      </c>
      <c r="KX41" s="3">
        <v>3</v>
      </c>
      <c r="KY41" s="3">
        <v>3</v>
      </c>
      <c r="KZ41" s="5">
        <v>1.7777777777777777</v>
      </c>
      <c r="LA41" s="5">
        <v>1.7777777777777777</v>
      </c>
      <c r="LB41" s="5">
        <v>3.5714285714285716</v>
      </c>
      <c r="LC41" s="5">
        <v>3.5714285714285716</v>
      </c>
      <c r="LD41" s="3">
        <v>4</v>
      </c>
      <c r="LE41" s="3">
        <v>4</v>
      </c>
      <c r="LF41" s="5">
        <v>4</v>
      </c>
      <c r="LG41" s="3">
        <v>4</v>
      </c>
      <c r="LH41" s="3">
        <v>4</v>
      </c>
      <c r="LI41" s="3">
        <v>4</v>
      </c>
      <c r="LJ41" s="3">
        <v>4</v>
      </c>
      <c r="LK41" s="3">
        <v>4</v>
      </c>
      <c r="LL41" s="3">
        <v>4</v>
      </c>
      <c r="LM41" s="3">
        <v>4</v>
      </c>
      <c r="LN41" s="3">
        <v>4</v>
      </c>
      <c r="LO41" s="3">
        <v>4</v>
      </c>
      <c r="LP41" s="3">
        <v>4</v>
      </c>
      <c r="LQ41" s="3">
        <v>4</v>
      </c>
      <c r="LR41" s="3">
        <v>3</v>
      </c>
      <c r="LS41" s="3">
        <v>3</v>
      </c>
      <c r="LT41" s="5">
        <v>3.875</v>
      </c>
      <c r="LU41" s="5">
        <v>3.875</v>
      </c>
      <c r="LV41" s="3">
        <v>3</v>
      </c>
      <c r="LW41" s="3">
        <v>1</v>
      </c>
      <c r="LX41" s="3">
        <v>0</v>
      </c>
      <c r="LY41" s="3">
        <v>1</v>
      </c>
      <c r="LZ41" s="3">
        <v>3</v>
      </c>
      <c r="MA41" s="3">
        <v>0</v>
      </c>
      <c r="MB41" s="3">
        <v>3</v>
      </c>
      <c r="MC41" s="3">
        <v>2</v>
      </c>
      <c r="MD41" s="3">
        <v>1</v>
      </c>
      <c r="ME41" s="3">
        <v>2</v>
      </c>
      <c r="MF41" s="5">
        <f t="shared" si="49"/>
        <v>16</v>
      </c>
      <c r="MG41" s="5">
        <f t="shared" si="50"/>
        <v>1.6</v>
      </c>
      <c r="MH41" s="3">
        <v>1</v>
      </c>
      <c r="MI41" s="3">
        <v>2</v>
      </c>
      <c r="MJ41" s="3">
        <v>7</v>
      </c>
      <c r="MK41" s="3">
        <v>3</v>
      </c>
      <c r="ML41" s="3">
        <v>2</v>
      </c>
      <c r="MM41" s="3">
        <v>6</v>
      </c>
      <c r="MN41" s="3">
        <v>7</v>
      </c>
      <c r="MO41" s="3">
        <v>7</v>
      </c>
      <c r="MP41" s="3">
        <v>7</v>
      </c>
      <c r="MQ41" s="5">
        <v>4.666666666666667</v>
      </c>
      <c r="MR41" s="3">
        <v>1</v>
      </c>
      <c r="MS41" s="3">
        <v>1</v>
      </c>
      <c r="MT41" s="3">
        <v>1</v>
      </c>
      <c r="MU41" s="3">
        <v>1</v>
      </c>
      <c r="MV41" s="3">
        <v>1</v>
      </c>
      <c r="MW41" s="3">
        <v>1</v>
      </c>
      <c r="MX41" s="3">
        <v>3</v>
      </c>
      <c r="MY41" s="3">
        <v>3</v>
      </c>
      <c r="MZ41" s="3">
        <v>4</v>
      </c>
      <c r="NA41" s="3">
        <v>4</v>
      </c>
      <c r="NB41" s="3">
        <v>4</v>
      </c>
      <c r="NC41" s="3">
        <v>4</v>
      </c>
      <c r="ND41" s="5">
        <v>1</v>
      </c>
      <c r="NE41" s="5">
        <v>1</v>
      </c>
      <c r="NF41" s="5">
        <v>3.6666666666666665</v>
      </c>
      <c r="NG41" s="5">
        <v>3.6666666666666665</v>
      </c>
      <c r="NH41" s="3">
        <v>5</v>
      </c>
      <c r="NI41" s="3">
        <v>5</v>
      </c>
      <c r="NJ41" s="3">
        <v>3</v>
      </c>
      <c r="NK41" s="3">
        <v>3</v>
      </c>
      <c r="NL41" s="3">
        <v>5</v>
      </c>
      <c r="NM41" s="3">
        <v>5</v>
      </c>
      <c r="NN41" s="3">
        <v>4</v>
      </c>
      <c r="NO41" s="3">
        <v>3</v>
      </c>
      <c r="NP41" s="3">
        <v>2</v>
      </c>
      <c r="NQ41" s="3">
        <v>2</v>
      </c>
      <c r="NR41" s="3">
        <v>5</v>
      </c>
      <c r="NS41" s="3">
        <v>5</v>
      </c>
      <c r="NT41" s="3">
        <v>1</v>
      </c>
      <c r="NU41" s="3">
        <v>1</v>
      </c>
      <c r="NV41" s="5">
        <v>3.5714285714285716</v>
      </c>
      <c r="NW41" s="5">
        <v>3.4285714285714284</v>
      </c>
      <c r="NX41" s="4">
        <v>43203</v>
      </c>
      <c r="NY41" s="3">
        <v>5</v>
      </c>
      <c r="NZ41" s="3">
        <v>4</v>
      </c>
      <c r="OA41" s="3">
        <v>4</v>
      </c>
      <c r="OB41" s="3">
        <v>4</v>
      </c>
      <c r="OC41" s="3">
        <v>4</v>
      </c>
      <c r="OD41" s="3">
        <v>4</v>
      </c>
      <c r="OE41" s="3">
        <v>3</v>
      </c>
      <c r="OF41" s="3">
        <v>3</v>
      </c>
      <c r="OG41" s="3">
        <v>4</v>
      </c>
      <c r="OH41" s="3">
        <v>4</v>
      </c>
      <c r="OI41" s="3">
        <v>2</v>
      </c>
      <c r="OJ41" s="3">
        <v>2</v>
      </c>
      <c r="OK41" s="5">
        <v>4.166666666666667</v>
      </c>
      <c r="OL41" s="5">
        <v>3</v>
      </c>
      <c r="OM41" s="3">
        <v>2</v>
      </c>
      <c r="ON41" s="3">
        <v>3</v>
      </c>
      <c r="OO41" s="3">
        <v>2</v>
      </c>
      <c r="OP41" s="3">
        <v>2</v>
      </c>
      <c r="OQ41" s="3">
        <v>3</v>
      </c>
      <c r="OR41" s="3">
        <v>3</v>
      </c>
      <c r="OS41" s="5">
        <v>2.5</v>
      </c>
      <c r="OT41" s="3">
        <v>3</v>
      </c>
      <c r="OU41" s="3">
        <v>3</v>
      </c>
      <c r="OV41" s="3">
        <v>3</v>
      </c>
      <c r="OW41" s="3">
        <v>3</v>
      </c>
      <c r="OX41" s="3">
        <v>3</v>
      </c>
      <c r="OY41" s="3">
        <v>3</v>
      </c>
      <c r="OZ41" s="5">
        <v>3</v>
      </c>
      <c r="VN41">
        <v>15</v>
      </c>
      <c r="VO41">
        <v>0</v>
      </c>
      <c r="VP41">
        <v>0</v>
      </c>
      <c r="VQ41">
        <v>0</v>
      </c>
      <c r="VR41">
        <v>51</v>
      </c>
      <c r="VS41">
        <v>1162.3</v>
      </c>
      <c r="VT41">
        <v>22.8</v>
      </c>
      <c r="VU41">
        <v>193.7</v>
      </c>
      <c r="VV41">
        <v>50</v>
      </c>
      <c r="VW41">
        <v>7671.3</v>
      </c>
      <c r="VX41">
        <v>153.4</v>
      </c>
      <c r="VY41">
        <v>2179</v>
      </c>
      <c r="VZ41">
        <v>0.3</v>
      </c>
      <c r="WA41">
        <v>1278.5</v>
      </c>
      <c r="WB41" s="36">
        <v>2004.25</v>
      </c>
      <c r="WC41" s="36">
        <v>882.25</v>
      </c>
      <c r="WD41" s="36">
        <v>132.25</v>
      </c>
      <c r="WE41" s="36">
        <v>40</v>
      </c>
      <c r="WF41" s="36">
        <v>65.53</v>
      </c>
      <c r="WG41" s="36">
        <v>28.84</v>
      </c>
      <c r="WH41" s="36">
        <v>4.32</v>
      </c>
      <c r="WI41" s="36">
        <v>1.31</v>
      </c>
      <c r="WJ41" s="36">
        <v>172.25</v>
      </c>
      <c r="WK41" s="36">
        <v>5.63</v>
      </c>
      <c r="WL41" s="36">
        <v>43.063000000000002</v>
      </c>
      <c r="WM41" s="37">
        <v>2917</v>
      </c>
      <c r="WN41" s="37">
        <v>1315.25</v>
      </c>
      <c r="WO41" s="37">
        <v>160</v>
      </c>
      <c r="WP41" s="37">
        <v>46.5</v>
      </c>
      <c r="WQ41" s="37">
        <v>65.72</v>
      </c>
      <c r="WR41" s="37">
        <v>29.63</v>
      </c>
      <c r="WS41" s="37">
        <v>3.6</v>
      </c>
      <c r="WT41" s="37">
        <v>1.05</v>
      </c>
      <c r="WU41" s="37">
        <v>206.5</v>
      </c>
      <c r="WV41" s="37">
        <v>4.6500000000000004</v>
      </c>
      <c r="WW41" s="37">
        <v>34.417000000000002</v>
      </c>
      <c r="WX41" s="38">
        <v>1595</v>
      </c>
      <c r="WY41" s="38">
        <v>778</v>
      </c>
      <c r="WZ41" s="38">
        <v>117.75</v>
      </c>
      <c r="XA41" s="38">
        <v>36.25</v>
      </c>
      <c r="XB41" s="38">
        <v>63.12</v>
      </c>
      <c r="XC41" s="38">
        <v>30.79</v>
      </c>
      <c r="XD41" s="38">
        <v>4.66</v>
      </c>
      <c r="XE41" s="38">
        <v>1.43</v>
      </c>
      <c r="XF41" s="38">
        <v>154</v>
      </c>
      <c r="XG41" s="38">
        <v>6.09</v>
      </c>
      <c r="XH41" s="38">
        <v>51.332999999999998</v>
      </c>
      <c r="XI41" s="39">
        <v>2507.75</v>
      </c>
      <c r="XJ41" s="39">
        <v>1211</v>
      </c>
      <c r="XK41" s="39">
        <v>145.5</v>
      </c>
      <c r="XL41" s="39">
        <v>42.75</v>
      </c>
      <c r="XM41" s="39">
        <v>64.19</v>
      </c>
      <c r="XN41" s="39">
        <v>31</v>
      </c>
      <c r="XO41" s="39">
        <v>3.72</v>
      </c>
      <c r="XP41" s="39">
        <v>1.0900000000000001</v>
      </c>
      <c r="XQ41" s="39">
        <v>188.25</v>
      </c>
      <c r="XR41" s="39">
        <v>4.82</v>
      </c>
      <c r="XS41" s="39">
        <v>37.65</v>
      </c>
      <c r="XT41" t="s">
        <v>1133</v>
      </c>
      <c r="XU41">
        <v>6</v>
      </c>
      <c r="XV41">
        <v>7</v>
      </c>
      <c r="XW41" s="37">
        <v>4</v>
      </c>
      <c r="XX41" s="37">
        <v>2</v>
      </c>
      <c r="XY41" s="37">
        <v>1</v>
      </c>
      <c r="XZ41" s="39">
        <v>3</v>
      </c>
      <c r="YA41" s="39">
        <v>2</v>
      </c>
      <c r="YB41" s="39">
        <v>1</v>
      </c>
    </row>
    <row r="42" spans="1:652" x14ac:dyDescent="0.2">
      <c r="A42" s="11">
        <v>45</v>
      </c>
      <c r="B42" s="19" t="s">
        <v>816</v>
      </c>
      <c r="C42" s="3">
        <v>1</v>
      </c>
      <c r="D42" s="3" t="str">
        <f t="shared" si="0"/>
        <v>1</v>
      </c>
      <c r="E42" s="4">
        <v>39059</v>
      </c>
      <c r="F42" s="4">
        <v>43200</v>
      </c>
      <c r="G42" s="5">
        <v>11.337440109514031</v>
      </c>
      <c r="H42" s="21">
        <v>2</v>
      </c>
      <c r="I42" s="3">
        <v>5</v>
      </c>
      <c r="J42" s="3">
        <v>6</v>
      </c>
      <c r="K42" s="3">
        <v>1</v>
      </c>
      <c r="L42" s="3">
        <v>2</v>
      </c>
      <c r="M42" s="3">
        <v>250</v>
      </c>
      <c r="N42" s="6">
        <v>111.5</v>
      </c>
      <c r="O42" s="6">
        <v>155.5</v>
      </c>
      <c r="P42" s="5">
        <v>3.6581364829396326</v>
      </c>
      <c r="Q42" s="5">
        <v>133.62300000000002</v>
      </c>
      <c r="R42" s="5">
        <v>60.6</v>
      </c>
      <c r="S42" s="5">
        <v>25.2</v>
      </c>
      <c r="T42" s="5">
        <v>1</v>
      </c>
      <c r="U42" s="5">
        <v>35.1</v>
      </c>
      <c r="V42" s="5">
        <v>1</v>
      </c>
      <c r="W42" s="5">
        <v>19.5</v>
      </c>
      <c r="X42" s="5">
        <v>19.8</v>
      </c>
      <c r="Y42" s="5">
        <v>18.8</v>
      </c>
      <c r="Z42" s="5">
        <v>21.7</v>
      </c>
      <c r="AA42" s="5">
        <v>22</v>
      </c>
      <c r="AB42" s="5">
        <v>18</v>
      </c>
      <c r="AC42" s="5">
        <f t="shared" si="1"/>
        <v>19.8</v>
      </c>
      <c r="AD42" s="5">
        <f t="shared" si="2"/>
        <v>22</v>
      </c>
      <c r="AE42" s="5">
        <f t="shared" si="3"/>
        <v>41.8</v>
      </c>
      <c r="AF42" s="5">
        <f t="shared" si="4"/>
        <v>20.9</v>
      </c>
      <c r="AG42" s="5">
        <f t="shared" si="5"/>
        <v>46.084499999999998</v>
      </c>
      <c r="AH42" s="5">
        <f t="shared" si="6"/>
        <v>92.168999999999997</v>
      </c>
      <c r="AI42" s="5">
        <v>2</v>
      </c>
      <c r="AJ42" s="3">
        <v>10</v>
      </c>
      <c r="AK42" s="5">
        <v>36.4</v>
      </c>
      <c r="AL42" s="5">
        <v>1</v>
      </c>
      <c r="AM42" s="5">
        <v>1.3333333333333333</v>
      </c>
      <c r="AN42" s="5"/>
      <c r="AO42" s="5"/>
      <c r="AP42" s="5"/>
      <c r="AQ42" s="5"/>
      <c r="AR42" s="5"/>
      <c r="AS42" s="5" t="e">
        <f t="shared" si="7"/>
        <v>#DIV/0!</v>
      </c>
      <c r="AT42" s="5">
        <v>15.48</v>
      </c>
      <c r="AU42" s="5">
        <v>13.73</v>
      </c>
      <c r="AV42" s="5">
        <v>-0.63</v>
      </c>
      <c r="AW42" s="5">
        <v>27</v>
      </c>
      <c r="AX42" s="3">
        <v>24</v>
      </c>
      <c r="AY42" s="3">
        <v>27</v>
      </c>
      <c r="AZ42" s="3"/>
      <c r="BA42" s="5">
        <v>-0.86</v>
      </c>
      <c r="BB42" s="5"/>
      <c r="BC42" s="5">
        <v>19</v>
      </c>
      <c r="BD42" s="5"/>
      <c r="BE42" s="3">
        <v>20</v>
      </c>
      <c r="BF42" s="3">
        <v>26</v>
      </c>
      <c r="BG42" s="5">
        <v>1.03</v>
      </c>
      <c r="BH42" s="5">
        <v>85</v>
      </c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3">
        <v>29</v>
      </c>
      <c r="CA42" s="3">
        <v>26</v>
      </c>
      <c r="CB42" s="3">
        <v>24</v>
      </c>
      <c r="CC42" s="5">
        <v>12.96416</v>
      </c>
      <c r="CD42" s="5">
        <v>11.62304</v>
      </c>
      <c r="CE42" s="5">
        <v>10.728960000000001</v>
      </c>
      <c r="CF42" s="5">
        <v>0.82</v>
      </c>
      <c r="CG42" s="5">
        <v>79</v>
      </c>
      <c r="CH42" s="3">
        <v>30</v>
      </c>
      <c r="CI42" s="3">
        <v>33</v>
      </c>
      <c r="CJ42" s="3">
        <v>32</v>
      </c>
      <c r="CK42" s="5">
        <v>13.411199999999999</v>
      </c>
      <c r="CL42" s="5">
        <v>14.752319999999999</v>
      </c>
      <c r="CM42" s="5">
        <v>14.30528</v>
      </c>
      <c r="CN42" s="5">
        <v>0.93</v>
      </c>
      <c r="CO42" s="5">
        <v>82</v>
      </c>
      <c r="CP42" s="6">
        <v>118</v>
      </c>
      <c r="CQ42" s="6">
        <v>100</v>
      </c>
      <c r="CR42" s="6">
        <v>99</v>
      </c>
      <c r="CS42" s="5">
        <v>-0.57999999999999996</v>
      </c>
      <c r="CT42" s="5">
        <v>28</v>
      </c>
      <c r="CU42" s="3">
        <v>4</v>
      </c>
      <c r="CV42" s="3">
        <v>4</v>
      </c>
      <c r="CW42" s="3">
        <v>4</v>
      </c>
      <c r="CX42" s="3">
        <v>3</v>
      </c>
      <c r="CY42" s="3">
        <v>4</v>
      </c>
      <c r="CZ42" s="3">
        <v>5</v>
      </c>
      <c r="DA42" s="3">
        <v>4</v>
      </c>
      <c r="DB42" s="3">
        <v>4</v>
      </c>
      <c r="DC42" s="3">
        <v>3</v>
      </c>
      <c r="DD42" s="3">
        <v>3</v>
      </c>
      <c r="DE42" s="3">
        <v>3</v>
      </c>
      <c r="DF42" s="3">
        <v>3</v>
      </c>
      <c r="DG42" s="3">
        <v>4</v>
      </c>
      <c r="DH42" s="3">
        <v>4</v>
      </c>
      <c r="DI42" s="3"/>
      <c r="DJ42" s="3"/>
      <c r="DK42" s="3"/>
      <c r="DL42" s="3"/>
      <c r="DM42" s="3"/>
      <c r="DN42" s="3"/>
      <c r="DO42" s="3"/>
      <c r="DP42" s="3"/>
      <c r="DQ42" s="3">
        <v>1</v>
      </c>
      <c r="DR42" s="3">
        <v>1</v>
      </c>
      <c r="DS42" s="3">
        <v>1</v>
      </c>
      <c r="DT42" s="3">
        <v>1</v>
      </c>
      <c r="DU42" s="3">
        <v>1</v>
      </c>
      <c r="DV42" s="5">
        <v>52</v>
      </c>
      <c r="DW42" s="5">
        <v>0.17000000000000004</v>
      </c>
      <c r="DX42" s="5">
        <v>27.5</v>
      </c>
      <c r="DY42" s="5">
        <v>-1.21</v>
      </c>
      <c r="DZ42" s="5">
        <v>80.5</v>
      </c>
      <c r="EA42" s="5">
        <v>1.75</v>
      </c>
      <c r="EB42" s="5">
        <v>53.333333333333336</v>
      </c>
      <c r="EC42" s="5">
        <v>0.71</v>
      </c>
      <c r="ED42" s="5">
        <v>2</v>
      </c>
      <c r="EE42" s="3">
        <v>6</v>
      </c>
      <c r="EF42" s="3">
        <v>3</v>
      </c>
      <c r="EG42" s="3">
        <v>4</v>
      </c>
      <c r="EH42" s="3">
        <v>1</v>
      </c>
      <c r="EI42" s="3">
        <v>5</v>
      </c>
      <c r="EJ42" s="3">
        <v>5</v>
      </c>
      <c r="EK42" s="3">
        <v>3</v>
      </c>
      <c r="EL42" s="3">
        <v>1</v>
      </c>
      <c r="EM42" s="3">
        <v>3</v>
      </c>
      <c r="EN42" s="3">
        <v>5</v>
      </c>
      <c r="EO42" s="3">
        <v>3</v>
      </c>
      <c r="EP42" s="3">
        <v>2</v>
      </c>
      <c r="EQ42" s="3">
        <v>2</v>
      </c>
      <c r="ER42" s="3">
        <v>3</v>
      </c>
      <c r="ES42" s="3">
        <v>2</v>
      </c>
      <c r="ET42" s="3">
        <v>1</v>
      </c>
      <c r="EU42" s="3">
        <v>4</v>
      </c>
      <c r="EV42" s="3">
        <v>3</v>
      </c>
      <c r="EW42" s="3">
        <v>0</v>
      </c>
      <c r="EX42" s="5">
        <v>0</v>
      </c>
      <c r="EY42" s="1" t="s">
        <v>412</v>
      </c>
      <c r="EZ42" s="3">
        <v>999</v>
      </c>
      <c r="FA42" s="6">
        <v>999</v>
      </c>
      <c r="FB42" s="1" t="s">
        <v>349</v>
      </c>
      <c r="FC42" s="6">
        <v>999</v>
      </c>
      <c r="FD42" s="5">
        <v>999</v>
      </c>
      <c r="FE42" s="1" t="s">
        <v>349</v>
      </c>
      <c r="FF42" s="3">
        <v>999</v>
      </c>
      <c r="FG42" s="5">
        <v>999</v>
      </c>
      <c r="FH42" s="3">
        <v>4</v>
      </c>
      <c r="FI42" s="3">
        <v>3</v>
      </c>
      <c r="FJ42" s="3">
        <v>1</v>
      </c>
      <c r="FK42" s="3">
        <v>1</v>
      </c>
      <c r="FL42" s="3">
        <v>5</v>
      </c>
      <c r="FM42" s="3">
        <v>2</v>
      </c>
      <c r="FN42" s="3">
        <v>1</v>
      </c>
      <c r="FO42" s="3">
        <v>1</v>
      </c>
      <c r="FP42" s="3">
        <v>5</v>
      </c>
      <c r="FQ42" s="3">
        <v>1</v>
      </c>
      <c r="FR42" s="3">
        <v>2</v>
      </c>
      <c r="FS42" s="3">
        <v>1</v>
      </c>
      <c r="FT42" s="3">
        <v>3.3333333333333335</v>
      </c>
      <c r="FU42" s="3">
        <v>1.1666666666666667</v>
      </c>
      <c r="FV42" s="3">
        <v>6</v>
      </c>
      <c r="FW42" s="3">
        <v>1</v>
      </c>
      <c r="FX42" s="7" t="e">
        <v>#NULL!</v>
      </c>
      <c r="FY42" s="3">
        <v>1</v>
      </c>
      <c r="FZ42" s="3">
        <v>6</v>
      </c>
      <c r="GA42" s="3">
        <v>4</v>
      </c>
      <c r="GB42" s="3">
        <v>2</v>
      </c>
      <c r="GC42" s="3">
        <v>6</v>
      </c>
      <c r="GD42" s="5">
        <v>4.166666666666667</v>
      </c>
      <c r="GE42" s="3">
        <v>5</v>
      </c>
      <c r="GF42" s="3">
        <v>1</v>
      </c>
      <c r="GG42" s="3">
        <v>5</v>
      </c>
      <c r="GH42" s="3">
        <v>1</v>
      </c>
      <c r="GI42" s="3">
        <v>4</v>
      </c>
      <c r="GJ42" s="3">
        <v>1</v>
      </c>
      <c r="GK42" s="3">
        <v>1</v>
      </c>
      <c r="GL42" s="3">
        <v>1</v>
      </c>
      <c r="GM42" s="3">
        <v>4</v>
      </c>
      <c r="GN42" s="3">
        <v>5</v>
      </c>
      <c r="GO42" s="3">
        <v>1</v>
      </c>
      <c r="GP42" s="3">
        <v>1</v>
      </c>
      <c r="GQ42" s="3">
        <v>1</v>
      </c>
      <c r="GR42" s="3">
        <v>5</v>
      </c>
      <c r="GS42" s="3">
        <v>2</v>
      </c>
      <c r="GT42" s="3">
        <v>1</v>
      </c>
      <c r="GU42" s="3">
        <v>1</v>
      </c>
      <c r="GV42" s="3">
        <v>2</v>
      </c>
      <c r="GW42" s="3">
        <v>5</v>
      </c>
      <c r="GX42" s="3">
        <v>3</v>
      </c>
      <c r="GY42" s="5">
        <v>3.6</v>
      </c>
      <c r="GZ42" s="5">
        <v>1.4</v>
      </c>
      <c r="HA42" s="3">
        <v>7</v>
      </c>
      <c r="HB42" s="3">
        <v>2</v>
      </c>
      <c r="HC42" s="3">
        <v>4</v>
      </c>
      <c r="HD42" s="3">
        <v>1</v>
      </c>
      <c r="HE42" s="3">
        <v>7</v>
      </c>
      <c r="HF42" s="3">
        <v>7</v>
      </c>
      <c r="HG42" s="3">
        <v>1</v>
      </c>
      <c r="HH42" s="3">
        <v>7</v>
      </c>
      <c r="HI42" s="5">
        <v>4.5</v>
      </c>
      <c r="HJ42" s="3">
        <v>3</v>
      </c>
      <c r="HK42" s="3">
        <v>3</v>
      </c>
      <c r="HL42" s="3">
        <v>2</v>
      </c>
      <c r="HM42" s="3">
        <v>1</v>
      </c>
      <c r="HN42" s="3">
        <v>1</v>
      </c>
      <c r="HO42" s="3">
        <v>3</v>
      </c>
      <c r="HP42" s="5">
        <v>2</v>
      </c>
      <c r="HQ42" s="5">
        <v>4</v>
      </c>
      <c r="HR42" s="5">
        <v>2</v>
      </c>
      <c r="HS42" s="5">
        <v>2.3333333333333335</v>
      </c>
      <c r="HT42" s="3">
        <v>3</v>
      </c>
      <c r="HU42" s="3">
        <v>5</v>
      </c>
      <c r="HV42" s="3">
        <v>2</v>
      </c>
      <c r="HW42" s="3">
        <v>5</v>
      </c>
      <c r="HX42" s="3">
        <v>1</v>
      </c>
      <c r="HY42" s="3">
        <v>3</v>
      </c>
      <c r="HZ42" s="5">
        <v>3.1666666666666665</v>
      </c>
      <c r="IA42" s="3">
        <v>7</v>
      </c>
      <c r="IB42" s="3">
        <v>4</v>
      </c>
      <c r="IC42" s="3">
        <v>1</v>
      </c>
      <c r="ID42" s="3">
        <v>1</v>
      </c>
      <c r="IE42" s="3">
        <v>1</v>
      </c>
      <c r="IF42" s="3">
        <v>3</v>
      </c>
      <c r="IG42" s="3">
        <v>1</v>
      </c>
      <c r="IH42" s="3">
        <v>5</v>
      </c>
      <c r="II42" s="3">
        <v>6</v>
      </c>
      <c r="IJ42" s="3">
        <v>1</v>
      </c>
      <c r="IK42" s="3">
        <v>1</v>
      </c>
      <c r="IL42" s="3">
        <v>1</v>
      </c>
      <c r="IM42" s="5">
        <v>4.75</v>
      </c>
      <c r="IN42" s="5">
        <v>1.5</v>
      </c>
      <c r="IO42" s="5">
        <v>1.75</v>
      </c>
      <c r="IP42" s="3">
        <v>4</v>
      </c>
      <c r="IQ42" s="3">
        <v>1</v>
      </c>
      <c r="IR42" s="3">
        <v>5</v>
      </c>
      <c r="IS42" s="3">
        <v>1</v>
      </c>
      <c r="IT42" s="3">
        <v>5</v>
      </c>
      <c r="IU42" s="3">
        <v>3</v>
      </c>
      <c r="IV42" s="3">
        <v>2</v>
      </c>
      <c r="IW42" s="3">
        <v>1</v>
      </c>
      <c r="IX42" s="3">
        <v>5</v>
      </c>
      <c r="IY42" s="3">
        <v>1</v>
      </c>
      <c r="IZ42" s="3">
        <v>5</v>
      </c>
      <c r="JA42" s="3">
        <v>1</v>
      </c>
      <c r="JB42" s="3">
        <v>3</v>
      </c>
      <c r="JC42" s="3">
        <v>1</v>
      </c>
      <c r="JD42" s="3">
        <v>5</v>
      </c>
      <c r="JE42" s="3">
        <v>2</v>
      </c>
      <c r="JF42" s="3">
        <v>4</v>
      </c>
      <c r="JG42" s="3">
        <v>1</v>
      </c>
      <c r="JH42" s="3">
        <v>5</v>
      </c>
      <c r="JI42" s="3">
        <v>1</v>
      </c>
      <c r="JJ42" s="3">
        <v>2</v>
      </c>
      <c r="JK42" s="3">
        <v>1</v>
      </c>
      <c r="JL42" s="3">
        <v>5</v>
      </c>
      <c r="JM42" s="3">
        <v>1</v>
      </c>
      <c r="JN42" s="5">
        <v>2.75</v>
      </c>
      <c r="JO42" s="5">
        <v>3.25</v>
      </c>
      <c r="JP42" s="5">
        <v>3</v>
      </c>
      <c r="JQ42" s="5">
        <v>3</v>
      </c>
      <c r="JR42" s="5">
        <v>3</v>
      </c>
      <c r="JS42" s="5">
        <v>1.25</v>
      </c>
      <c r="JT42" s="3">
        <v>4</v>
      </c>
      <c r="JU42" s="3">
        <v>4</v>
      </c>
      <c r="JV42" s="3">
        <v>1</v>
      </c>
      <c r="JW42" s="3">
        <v>1</v>
      </c>
      <c r="JX42" s="3">
        <v>4</v>
      </c>
      <c r="JY42" s="3">
        <v>4</v>
      </c>
      <c r="JZ42" s="3">
        <v>1</v>
      </c>
      <c r="KA42" s="3">
        <v>1</v>
      </c>
      <c r="KB42" s="3">
        <v>5</v>
      </c>
      <c r="KC42" s="3">
        <v>5</v>
      </c>
      <c r="KD42" s="3">
        <v>5</v>
      </c>
      <c r="KE42" s="3">
        <v>5</v>
      </c>
      <c r="KF42" s="3">
        <v>1</v>
      </c>
      <c r="KG42" s="3">
        <v>1</v>
      </c>
      <c r="KH42" s="3">
        <v>1</v>
      </c>
      <c r="KI42" s="3">
        <v>1</v>
      </c>
      <c r="KJ42" s="3">
        <v>1</v>
      </c>
      <c r="KK42" s="3">
        <v>1</v>
      </c>
      <c r="KL42" s="3">
        <v>4</v>
      </c>
      <c r="KM42" s="3">
        <v>4</v>
      </c>
      <c r="KN42" s="3">
        <v>1</v>
      </c>
      <c r="KO42" s="3">
        <v>1</v>
      </c>
      <c r="KP42" s="3">
        <v>1</v>
      </c>
      <c r="KQ42" s="3">
        <v>1</v>
      </c>
      <c r="KR42" s="3">
        <v>4</v>
      </c>
      <c r="KS42" s="3">
        <v>4</v>
      </c>
      <c r="KT42" s="3">
        <v>1</v>
      </c>
      <c r="KU42" s="3">
        <v>1</v>
      </c>
      <c r="KV42" s="3">
        <v>1</v>
      </c>
      <c r="KW42" s="3">
        <v>1</v>
      </c>
      <c r="KX42" s="3">
        <v>4</v>
      </c>
      <c r="KY42" s="3">
        <v>4</v>
      </c>
      <c r="KZ42" s="5">
        <v>1</v>
      </c>
      <c r="LA42" s="5">
        <v>1</v>
      </c>
      <c r="LB42" s="5">
        <v>4.2857142857142856</v>
      </c>
      <c r="LC42" s="5">
        <v>4.2857142857142856</v>
      </c>
      <c r="LD42" s="3">
        <v>4</v>
      </c>
      <c r="LE42" s="3">
        <v>4</v>
      </c>
      <c r="LF42" s="5">
        <v>3</v>
      </c>
      <c r="LG42" s="3">
        <v>3</v>
      </c>
      <c r="LH42" s="3">
        <v>4</v>
      </c>
      <c r="LI42" s="3">
        <v>4</v>
      </c>
      <c r="LJ42" s="3">
        <v>5</v>
      </c>
      <c r="LK42" s="3">
        <v>4</v>
      </c>
      <c r="LL42" s="3">
        <v>4</v>
      </c>
      <c r="LM42" s="3">
        <v>4</v>
      </c>
      <c r="LN42" s="3">
        <v>5</v>
      </c>
      <c r="LO42" s="3">
        <v>5</v>
      </c>
      <c r="LP42" s="3">
        <v>5</v>
      </c>
      <c r="LQ42" s="3">
        <v>5</v>
      </c>
      <c r="LR42" s="3">
        <v>4</v>
      </c>
      <c r="LS42" s="3">
        <v>4</v>
      </c>
      <c r="LT42" s="5">
        <v>4.25</v>
      </c>
      <c r="LU42" s="5">
        <v>4.125</v>
      </c>
      <c r="LV42" s="3">
        <v>2</v>
      </c>
      <c r="LW42" s="3">
        <v>0</v>
      </c>
      <c r="LX42" s="3">
        <v>0</v>
      </c>
      <c r="LY42" s="3">
        <v>0</v>
      </c>
      <c r="LZ42" s="3">
        <v>3</v>
      </c>
      <c r="MA42" s="3">
        <v>2</v>
      </c>
      <c r="MB42" s="3">
        <v>2</v>
      </c>
      <c r="MC42" s="3">
        <v>1</v>
      </c>
      <c r="MD42" s="3">
        <v>0</v>
      </c>
      <c r="ME42" s="3">
        <v>2</v>
      </c>
      <c r="MF42" s="5">
        <f t="shared" si="49"/>
        <v>12</v>
      </c>
      <c r="MG42" s="5">
        <f t="shared" si="50"/>
        <v>1.2</v>
      </c>
      <c r="MH42" s="3">
        <v>4</v>
      </c>
      <c r="MI42" s="3">
        <v>2</v>
      </c>
      <c r="MJ42" s="3">
        <v>6</v>
      </c>
      <c r="MK42" s="3">
        <v>3</v>
      </c>
      <c r="ML42" s="3">
        <v>5</v>
      </c>
      <c r="MM42" s="3">
        <v>4</v>
      </c>
      <c r="MN42" s="3">
        <v>5</v>
      </c>
      <c r="MO42" s="3">
        <v>5</v>
      </c>
      <c r="MP42" s="3">
        <v>7</v>
      </c>
      <c r="MQ42" s="5">
        <v>4.5555555555555554</v>
      </c>
      <c r="MR42" s="3">
        <v>1</v>
      </c>
      <c r="MS42" s="3">
        <v>1</v>
      </c>
      <c r="MT42" s="3">
        <v>1</v>
      </c>
      <c r="MU42" s="3">
        <v>1</v>
      </c>
      <c r="MV42" s="3">
        <v>1</v>
      </c>
      <c r="MW42" s="3">
        <v>1</v>
      </c>
      <c r="MX42" s="3">
        <v>1</v>
      </c>
      <c r="MY42" s="3">
        <v>1</v>
      </c>
      <c r="MZ42" s="3">
        <v>4</v>
      </c>
      <c r="NA42" s="3">
        <v>4</v>
      </c>
      <c r="NB42" s="3">
        <v>3</v>
      </c>
      <c r="NC42" s="3">
        <v>3</v>
      </c>
      <c r="ND42" s="5">
        <v>1</v>
      </c>
      <c r="NE42" s="5">
        <v>1</v>
      </c>
      <c r="NF42" s="5">
        <v>2.6666666666666665</v>
      </c>
      <c r="NG42" s="5">
        <v>2.6666666666666665</v>
      </c>
      <c r="NH42" s="3">
        <v>5</v>
      </c>
      <c r="NI42" s="3">
        <v>5</v>
      </c>
      <c r="NJ42" s="3">
        <v>4</v>
      </c>
      <c r="NK42" s="3">
        <v>5</v>
      </c>
      <c r="NL42" s="3">
        <v>5</v>
      </c>
      <c r="NM42" s="3">
        <v>4</v>
      </c>
      <c r="NN42" s="3">
        <v>5</v>
      </c>
      <c r="NO42" s="3">
        <v>5</v>
      </c>
      <c r="NP42" s="3">
        <v>1</v>
      </c>
      <c r="NQ42" s="3">
        <v>1</v>
      </c>
      <c r="NR42" s="3">
        <v>4</v>
      </c>
      <c r="NS42" s="3">
        <v>5</v>
      </c>
      <c r="NT42" s="3">
        <v>3</v>
      </c>
      <c r="NU42" s="3">
        <v>3</v>
      </c>
      <c r="NV42" s="5">
        <v>3.8571428571428572</v>
      </c>
      <c r="NW42" s="5">
        <v>4</v>
      </c>
      <c r="NX42" s="4">
        <v>43203</v>
      </c>
      <c r="NY42" s="3">
        <v>3</v>
      </c>
      <c r="NZ42" s="3">
        <v>2</v>
      </c>
      <c r="OA42" s="3">
        <v>1</v>
      </c>
      <c r="OB42" s="3">
        <v>3</v>
      </c>
      <c r="OC42" s="3">
        <v>4</v>
      </c>
      <c r="OD42" s="3">
        <v>3</v>
      </c>
      <c r="OE42" s="3">
        <v>1</v>
      </c>
      <c r="OF42" s="3">
        <v>1</v>
      </c>
      <c r="OG42" s="3">
        <v>5</v>
      </c>
      <c r="OH42" s="3">
        <v>2</v>
      </c>
      <c r="OI42" s="3">
        <v>3</v>
      </c>
      <c r="OJ42" s="3">
        <v>1</v>
      </c>
      <c r="OK42" s="5">
        <v>3.1666666666666665</v>
      </c>
      <c r="OL42" s="5">
        <v>1.6666666666666667</v>
      </c>
      <c r="OM42" s="3">
        <v>2</v>
      </c>
      <c r="ON42" s="3">
        <v>3</v>
      </c>
      <c r="OO42" s="3">
        <v>2</v>
      </c>
      <c r="OP42" s="3">
        <v>1</v>
      </c>
      <c r="OQ42" s="3">
        <v>2</v>
      </c>
      <c r="OR42" s="3">
        <v>999</v>
      </c>
      <c r="OS42" s="5">
        <v>2</v>
      </c>
      <c r="OT42" s="3">
        <v>3</v>
      </c>
      <c r="OU42" s="3">
        <v>4</v>
      </c>
      <c r="OV42" s="3">
        <v>2</v>
      </c>
      <c r="OW42" s="3">
        <v>3</v>
      </c>
      <c r="OX42" s="3">
        <v>2</v>
      </c>
      <c r="OY42" s="3">
        <v>3</v>
      </c>
      <c r="OZ42" s="5">
        <v>2.8333333333333335</v>
      </c>
      <c r="VN42">
        <v>15</v>
      </c>
      <c r="VO42">
        <v>1</v>
      </c>
      <c r="VP42">
        <v>10</v>
      </c>
      <c r="VQ42">
        <v>10</v>
      </c>
      <c r="VR42">
        <v>97</v>
      </c>
      <c r="VS42">
        <v>3440.5</v>
      </c>
      <c r="VT42">
        <v>35.5</v>
      </c>
      <c r="VU42">
        <v>573.4</v>
      </c>
      <c r="VV42">
        <v>96</v>
      </c>
      <c r="VW42">
        <v>4351</v>
      </c>
      <c r="VX42">
        <v>45.3</v>
      </c>
      <c r="VY42">
        <v>490</v>
      </c>
      <c r="VZ42">
        <v>0.3</v>
      </c>
      <c r="WA42">
        <v>725.2</v>
      </c>
      <c r="WB42" s="36">
        <v>3064.75</v>
      </c>
      <c r="WC42" s="36">
        <v>648.75</v>
      </c>
      <c r="WD42" s="36">
        <v>84.5</v>
      </c>
      <c r="WE42" s="36">
        <v>29</v>
      </c>
      <c r="WF42" s="36">
        <v>80.08</v>
      </c>
      <c r="WG42" s="36">
        <v>16.95</v>
      </c>
      <c r="WH42" s="36">
        <v>2.21</v>
      </c>
      <c r="WI42" s="36">
        <v>0.76</v>
      </c>
      <c r="WJ42" s="36">
        <v>113.5</v>
      </c>
      <c r="WK42" s="36">
        <v>2.97</v>
      </c>
      <c r="WL42" s="36">
        <v>28.375</v>
      </c>
      <c r="WM42" s="37">
        <v>4851.25</v>
      </c>
      <c r="WN42" s="37">
        <v>879.25</v>
      </c>
      <c r="WO42" s="37">
        <v>118</v>
      </c>
      <c r="WP42" s="37">
        <v>37.5</v>
      </c>
      <c r="WQ42" s="37">
        <v>82.42</v>
      </c>
      <c r="WR42" s="37">
        <v>14.94</v>
      </c>
      <c r="WS42" s="37">
        <v>2</v>
      </c>
      <c r="WT42" s="37">
        <v>0.64</v>
      </c>
      <c r="WU42" s="37">
        <v>155.5</v>
      </c>
      <c r="WV42" s="37">
        <v>2.64</v>
      </c>
      <c r="WW42" s="37">
        <v>25.917000000000002</v>
      </c>
      <c r="WX42" s="38">
        <v>3064.75</v>
      </c>
      <c r="WY42" s="38">
        <v>648.75</v>
      </c>
      <c r="WZ42" s="38">
        <v>84.5</v>
      </c>
      <c r="XA42" s="38">
        <v>29</v>
      </c>
      <c r="XB42" s="38">
        <v>80.08</v>
      </c>
      <c r="XC42" s="38">
        <v>16.95</v>
      </c>
      <c r="XD42" s="38">
        <v>2.21</v>
      </c>
      <c r="XE42" s="38">
        <v>0.76</v>
      </c>
      <c r="XF42" s="38">
        <v>113.5</v>
      </c>
      <c r="XG42" s="38">
        <v>2.97</v>
      </c>
      <c r="XH42" s="38">
        <v>28.375</v>
      </c>
      <c r="XI42" s="39">
        <v>4851.25</v>
      </c>
      <c r="XJ42" s="39">
        <v>879.25</v>
      </c>
      <c r="XK42" s="39">
        <v>118</v>
      </c>
      <c r="XL42" s="39">
        <v>37.5</v>
      </c>
      <c r="XM42" s="39">
        <v>82.42</v>
      </c>
      <c r="XN42" s="39">
        <v>14.94</v>
      </c>
      <c r="XO42" s="39">
        <v>2</v>
      </c>
      <c r="XP42" s="39">
        <v>0.64</v>
      </c>
      <c r="XQ42" s="39">
        <v>155.5</v>
      </c>
      <c r="XR42" s="39">
        <v>2.64</v>
      </c>
      <c r="XS42" s="39">
        <v>25.917000000000002</v>
      </c>
      <c r="XT42" t="s">
        <v>1134</v>
      </c>
      <c r="XU42">
        <v>6</v>
      </c>
      <c r="XV42">
        <v>7</v>
      </c>
      <c r="XW42" s="37">
        <v>4</v>
      </c>
      <c r="XX42" s="37">
        <v>2</v>
      </c>
      <c r="XY42" s="37">
        <v>1</v>
      </c>
      <c r="XZ42" s="39">
        <v>4</v>
      </c>
      <c r="YA42" s="39">
        <v>2</v>
      </c>
      <c r="YB42" s="39">
        <v>1</v>
      </c>
    </row>
    <row r="43" spans="1:652" x14ac:dyDescent="0.2">
      <c r="A43" s="11">
        <v>46</v>
      </c>
      <c r="B43" s="19" t="s">
        <v>697</v>
      </c>
      <c r="C43" s="3">
        <v>0</v>
      </c>
      <c r="D43" s="3" t="str">
        <f t="shared" si="0"/>
        <v>2</v>
      </c>
      <c r="E43" s="4">
        <v>39269</v>
      </c>
      <c r="F43" s="4">
        <v>43200</v>
      </c>
      <c r="G43" s="5">
        <v>10.762491444216289</v>
      </c>
      <c r="H43" s="21">
        <v>2</v>
      </c>
      <c r="I43" s="3">
        <v>5</v>
      </c>
      <c r="J43" s="3">
        <v>6</v>
      </c>
      <c r="K43" s="3">
        <v>1</v>
      </c>
      <c r="L43" s="3">
        <v>0</v>
      </c>
      <c r="M43" s="3">
        <v>250</v>
      </c>
      <c r="N43" s="6">
        <v>103</v>
      </c>
      <c r="O43" s="6">
        <v>146</v>
      </c>
      <c r="P43" s="5">
        <v>3.3792650918635174</v>
      </c>
      <c r="Q43" s="5">
        <v>78.938999999999993</v>
      </c>
      <c r="R43" s="5">
        <v>35.799999999999997</v>
      </c>
      <c r="S43" s="5">
        <v>16.8</v>
      </c>
      <c r="T43" s="5">
        <v>3</v>
      </c>
      <c r="U43" s="5">
        <v>13.4</v>
      </c>
      <c r="V43" s="5">
        <v>3</v>
      </c>
      <c r="W43" s="5">
        <v>18.2</v>
      </c>
      <c r="X43" s="5">
        <v>15.9</v>
      </c>
      <c r="Y43" s="5">
        <v>15.5</v>
      </c>
      <c r="Z43" s="5">
        <v>21.4</v>
      </c>
      <c r="AA43" s="5">
        <v>21</v>
      </c>
      <c r="AB43" s="5">
        <v>19.899999999999999</v>
      </c>
      <c r="AC43" s="5">
        <f t="shared" si="1"/>
        <v>18.2</v>
      </c>
      <c r="AD43" s="5">
        <f t="shared" si="2"/>
        <v>21.4</v>
      </c>
      <c r="AE43" s="5">
        <f t="shared" si="3"/>
        <v>39.599999999999994</v>
      </c>
      <c r="AF43" s="5">
        <f t="shared" si="4"/>
        <v>19.799999999999997</v>
      </c>
      <c r="AG43" s="5">
        <f t="shared" si="5"/>
        <v>43.658999999999992</v>
      </c>
      <c r="AH43" s="5">
        <f t="shared" si="6"/>
        <v>87.317999999999984</v>
      </c>
      <c r="AI43" s="5">
        <v>2</v>
      </c>
      <c r="AJ43" s="3">
        <v>19</v>
      </c>
      <c r="AK43" s="5">
        <v>40.299999999999997</v>
      </c>
      <c r="AL43" s="5">
        <v>3</v>
      </c>
      <c r="AM43" s="5">
        <v>2.6666666666666665</v>
      </c>
      <c r="AN43" s="5"/>
      <c r="AO43" s="5"/>
      <c r="AP43" s="5"/>
      <c r="AQ43" s="5"/>
      <c r="AR43" s="5"/>
      <c r="AS43" s="5" t="e">
        <f t="shared" si="7"/>
        <v>#DIV/0!</v>
      </c>
      <c r="AT43" s="5">
        <v>13.65</v>
      </c>
      <c r="AU43" s="5">
        <v>12.56</v>
      </c>
      <c r="AV43" s="5">
        <v>0.09</v>
      </c>
      <c r="AW43" s="5">
        <v>54</v>
      </c>
      <c r="AX43" s="3">
        <v>31</v>
      </c>
      <c r="AY43" s="3">
        <v>34</v>
      </c>
      <c r="AZ43" s="3"/>
      <c r="BA43" s="5">
        <v>0.23</v>
      </c>
      <c r="BB43" s="5"/>
      <c r="BC43" s="5">
        <v>59</v>
      </c>
      <c r="BD43" s="5"/>
      <c r="BE43" s="3">
        <v>17</v>
      </c>
      <c r="BF43" s="3">
        <v>24</v>
      </c>
      <c r="BG43" s="5">
        <v>0.5</v>
      </c>
      <c r="BH43" s="5">
        <v>69</v>
      </c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3">
        <v>35</v>
      </c>
      <c r="CA43" s="3">
        <v>31</v>
      </c>
      <c r="CB43" s="3">
        <v>36</v>
      </c>
      <c r="CC43" s="5">
        <v>15.6464</v>
      </c>
      <c r="CD43" s="5">
        <v>13.85824</v>
      </c>
      <c r="CE43" s="5">
        <v>16.093440000000001</v>
      </c>
      <c r="CF43" s="5">
        <v>0.84</v>
      </c>
      <c r="CG43" s="5">
        <v>80</v>
      </c>
      <c r="CH43" s="3">
        <v>32</v>
      </c>
      <c r="CI43" s="3">
        <v>28</v>
      </c>
      <c r="CJ43" s="3">
        <v>32</v>
      </c>
      <c r="CK43" s="5">
        <v>14.30528</v>
      </c>
      <c r="CL43" s="5">
        <v>12.51712</v>
      </c>
      <c r="CM43" s="5">
        <v>14.30528</v>
      </c>
      <c r="CN43" s="5">
        <v>-0.38</v>
      </c>
      <c r="CO43" s="5">
        <v>35</v>
      </c>
      <c r="CP43" s="6">
        <v>145</v>
      </c>
      <c r="CQ43" s="6">
        <v>160</v>
      </c>
      <c r="CR43" s="6">
        <v>152</v>
      </c>
      <c r="CS43" s="5">
        <v>0.89</v>
      </c>
      <c r="CT43" s="5">
        <v>81</v>
      </c>
      <c r="CU43" s="3">
        <v>3</v>
      </c>
      <c r="CV43" s="3">
        <v>3</v>
      </c>
      <c r="CW43" s="3">
        <v>3</v>
      </c>
      <c r="CX43" s="3">
        <v>3</v>
      </c>
      <c r="CY43" s="3">
        <v>5</v>
      </c>
      <c r="CZ43" s="3">
        <v>5</v>
      </c>
      <c r="DA43" s="3">
        <v>4</v>
      </c>
      <c r="DB43" s="3">
        <v>4</v>
      </c>
      <c r="DC43" s="3">
        <v>2</v>
      </c>
      <c r="DD43" s="3">
        <v>3</v>
      </c>
      <c r="DE43" s="3">
        <v>3</v>
      </c>
      <c r="DF43" s="3">
        <v>4</v>
      </c>
      <c r="DG43" s="3">
        <v>4</v>
      </c>
      <c r="DH43" s="3">
        <v>4</v>
      </c>
      <c r="DI43" s="3"/>
      <c r="DJ43" s="3"/>
      <c r="DK43" s="3"/>
      <c r="DL43" s="3"/>
      <c r="DM43" s="3"/>
      <c r="DN43" s="3"/>
      <c r="DO43" s="3"/>
      <c r="DP43" s="3"/>
      <c r="DQ43" s="3">
        <v>1</v>
      </c>
      <c r="DR43" s="3">
        <v>1</v>
      </c>
      <c r="DS43" s="3">
        <v>1</v>
      </c>
      <c r="DT43" s="3">
        <v>1</v>
      </c>
      <c r="DU43" s="3">
        <v>1</v>
      </c>
      <c r="DV43" s="5">
        <v>64</v>
      </c>
      <c r="DW43" s="5">
        <v>0.73</v>
      </c>
      <c r="DX43" s="5">
        <v>67.5</v>
      </c>
      <c r="DY43" s="5">
        <v>0.98</v>
      </c>
      <c r="DZ43" s="5">
        <v>57.5</v>
      </c>
      <c r="EA43" s="5">
        <v>0.45999999999999996</v>
      </c>
      <c r="EB43" s="5">
        <v>63</v>
      </c>
      <c r="EC43" s="5">
        <v>2.17</v>
      </c>
      <c r="ED43" s="5">
        <v>2</v>
      </c>
      <c r="EE43" s="3">
        <v>6</v>
      </c>
      <c r="EF43" s="3">
        <v>3</v>
      </c>
      <c r="EG43" s="3">
        <v>1</v>
      </c>
      <c r="EH43" s="3">
        <v>1</v>
      </c>
      <c r="EI43" s="3">
        <v>5</v>
      </c>
      <c r="EJ43" s="3">
        <v>6</v>
      </c>
      <c r="EK43" s="3">
        <v>3</v>
      </c>
      <c r="EL43" s="3">
        <v>1</v>
      </c>
      <c r="EM43" s="3">
        <v>3</v>
      </c>
      <c r="EN43" s="3">
        <v>3</v>
      </c>
      <c r="EO43" s="3">
        <v>2</v>
      </c>
      <c r="EP43" s="3">
        <v>2</v>
      </c>
      <c r="EQ43" s="3">
        <v>2</v>
      </c>
      <c r="ER43" s="3">
        <v>5</v>
      </c>
      <c r="ES43" s="3">
        <v>4</v>
      </c>
      <c r="ET43" s="3">
        <v>2</v>
      </c>
      <c r="EU43" s="3">
        <v>5</v>
      </c>
      <c r="EV43" s="3">
        <v>2</v>
      </c>
      <c r="EW43" s="3">
        <v>1</v>
      </c>
      <c r="EX43" s="5">
        <v>2</v>
      </c>
      <c r="EY43" s="1" t="s">
        <v>350</v>
      </c>
      <c r="EZ43" s="3">
        <v>0</v>
      </c>
      <c r="FA43" s="6">
        <v>999</v>
      </c>
      <c r="FB43" s="1" t="s">
        <v>352</v>
      </c>
      <c r="FC43" s="6">
        <v>0</v>
      </c>
      <c r="FD43" s="5">
        <v>999</v>
      </c>
      <c r="FE43" s="1" t="s">
        <v>349</v>
      </c>
      <c r="FF43" s="3">
        <v>999</v>
      </c>
      <c r="FG43" s="5">
        <v>999</v>
      </c>
      <c r="FH43" s="3">
        <v>5</v>
      </c>
      <c r="FI43" s="3">
        <v>5</v>
      </c>
      <c r="FJ43" s="3">
        <v>5</v>
      </c>
      <c r="FK43" s="3">
        <v>3</v>
      </c>
      <c r="FL43" s="3">
        <v>5</v>
      </c>
      <c r="FM43" s="3">
        <v>5</v>
      </c>
      <c r="FN43" s="3">
        <v>5</v>
      </c>
      <c r="FO43" s="3">
        <v>5</v>
      </c>
      <c r="FP43" s="3">
        <v>5</v>
      </c>
      <c r="FQ43" s="3">
        <v>5</v>
      </c>
      <c r="FR43" s="3">
        <v>5</v>
      </c>
      <c r="FS43" s="3">
        <v>5</v>
      </c>
      <c r="FT43" s="3">
        <v>5</v>
      </c>
      <c r="FU43" s="3">
        <v>4.666666666666667</v>
      </c>
      <c r="FV43" s="3">
        <v>7</v>
      </c>
      <c r="FW43" s="3">
        <v>7</v>
      </c>
      <c r="FX43" s="7" t="e">
        <v>#NULL!</v>
      </c>
      <c r="FY43" s="3">
        <v>7</v>
      </c>
      <c r="FZ43" s="3">
        <v>7</v>
      </c>
      <c r="GA43" s="3">
        <v>888</v>
      </c>
      <c r="GB43" s="3">
        <v>5</v>
      </c>
      <c r="GC43" s="3">
        <v>7</v>
      </c>
      <c r="GD43" s="5">
        <v>6.6</v>
      </c>
      <c r="GE43" s="3">
        <v>5</v>
      </c>
      <c r="GF43" s="3">
        <v>3</v>
      </c>
      <c r="GG43" s="3">
        <v>5</v>
      </c>
      <c r="GH43" s="3">
        <v>1</v>
      </c>
      <c r="GI43" s="3">
        <v>5</v>
      </c>
      <c r="GJ43" s="3">
        <v>3</v>
      </c>
      <c r="GK43" s="3">
        <v>2</v>
      </c>
      <c r="GL43" s="3">
        <v>2</v>
      </c>
      <c r="GM43" s="3">
        <v>1</v>
      </c>
      <c r="GN43" s="3">
        <v>5</v>
      </c>
      <c r="GO43" s="3">
        <v>4</v>
      </c>
      <c r="GP43" s="3">
        <v>3</v>
      </c>
      <c r="GQ43" s="3">
        <v>1</v>
      </c>
      <c r="GR43" s="3">
        <v>2</v>
      </c>
      <c r="GS43" s="3">
        <v>999</v>
      </c>
      <c r="GT43" s="3">
        <v>4</v>
      </c>
      <c r="GU43" s="3">
        <v>2</v>
      </c>
      <c r="GV43" s="3">
        <v>3</v>
      </c>
      <c r="GW43" s="3">
        <v>2</v>
      </c>
      <c r="GX43" s="3">
        <v>2</v>
      </c>
      <c r="GY43" s="5">
        <v>3.4</v>
      </c>
      <c r="GZ43" s="5">
        <v>2.3333333333333335</v>
      </c>
      <c r="HA43" s="3">
        <v>4</v>
      </c>
      <c r="HB43" s="3">
        <v>7</v>
      </c>
      <c r="HC43" s="3">
        <v>7</v>
      </c>
      <c r="HD43" s="3">
        <v>7</v>
      </c>
      <c r="HE43" s="3">
        <v>7</v>
      </c>
      <c r="HF43" s="3">
        <v>6</v>
      </c>
      <c r="HG43" s="3">
        <v>5</v>
      </c>
      <c r="HH43" s="3">
        <v>6</v>
      </c>
      <c r="HI43" s="5">
        <v>6.125</v>
      </c>
      <c r="HJ43" s="3">
        <v>4</v>
      </c>
      <c r="HK43" s="3">
        <v>3</v>
      </c>
      <c r="HL43" s="3">
        <v>4</v>
      </c>
      <c r="HM43" s="3">
        <v>2</v>
      </c>
      <c r="HN43" s="3">
        <v>4</v>
      </c>
      <c r="HO43" s="3">
        <v>4</v>
      </c>
      <c r="HP43" s="5">
        <v>2</v>
      </c>
      <c r="HQ43" s="5">
        <v>1</v>
      </c>
      <c r="HR43" s="5">
        <v>1</v>
      </c>
      <c r="HS43" s="5">
        <v>2.3333333333333335</v>
      </c>
      <c r="HT43" s="3">
        <v>6</v>
      </c>
      <c r="HU43" s="3">
        <v>5</v>
      </c>
      <c r="HV43" s="3">
        <v>4</v>
      </c>
      <c r="HW43" s="3">
        <v>3</v>
      </c>
      <c r="HX43" s="3">
        <v>5</v>
      </c>
      <c r="HY43" s="3">
        <v>6</v>
      </c>
      <c r="HZ43" s="5">
        <v>4.833333333333333</v>
      </c>
      <c r="IA43" s="3">
        <v>888</v>
      </c>
      <c r="IB43" s="3">
        <v>6</v>
      </c>
      <c r="IC43" s="3">
        <v>7</v>
      </c>
      <c r="ID43" s="3">
        <v>6</v>
      </c>
      <c r="IE43" s="3">
        <v>4</v>
      </c>
      <c r="IF43" s="3">
        <v>4</v>
      </c>
      <c r="IG43" s="3">
        <v>4</v>
      </c>
      <c r="IH43" s="3">
        <v>5</v>
      </c>
      <c r="II43" s="3">
        <v>7</v>
      </c>
      <c r="IJ43" s="3">
        <v>3</v>
      </c>
      <c r="IK43" s="3">
        <v>7</v>
      </c>
      <c r="IL43" s="3">
        <v>7</v>
      </c>
      <c r="IM43" s="5">
        <v>6.333333333333333</v>
      </c>
      <c r="IN43" s="5">
        <v>5.25</v>
      </c>
      <c r="IO43" s="5">
        <v>5</v>
      </c>
      <c r="IP43" s="3">
        <v>5</v>
      </c>
      <c r="IQ43" s="3">
        <v>5</v>
      </c>
      <c r="IR43" s="3">
        <v>5</v>
      </c>
      <c r="IS43" s="3">
        <v>4</v>
      </c>
      <c r="IT43" s="3">
        <v>4</v>
      </c>
      <c r="IU43" s="3">
        <v>4</v>
      </c>
      <c r="IV43" s="3">
        <v>999</v>
      </c>
      <c r="IW43" s="3">
        <v>3</v>
      </c>
      <c r="IX43" s="3">
        <v>3</v>
      </c>
      <c r="IY43" s="3">
        <v>3</v>
      </c>
      <c r="IZ43" s="3">
        <v>2</v>
      </c>
      <c r="JA43" s="3">
        <v>2</v>
      </c>
      <c r="JB43" s="3">
        <v>1</v>
      </c>
      <c r="JC43" s="3">
        <v>1</v>
      </c>
      <c r="JD43" s="3">
        <v>1</v>
      </c>
      <c r="JE43" s="3">
        <v>5</v>
      </c>
      <c r="JF43" s="3">
        <v>5</v>
      </c>
      <c r="JG43" s="3">
        <v>5</v>
      </c>
      <c r="JH43" s="3">
        <v>4</v>
      </c>
      <c r="JI43" s="3">
        <v>5</v>
      </c>
      <c r="JJ43" s="3">
        <v>4</v>
      </c>
      <c r="JK43" s="3">
        <v>888</v>
      </c>
      <c r="JL43" s="3">
        <v>2</v>
      </c>
      <c r="JM43" s="3">
        <v>1</v>
      </c>
      <c r="JN43" s="5">
        <v>3.3333333333333335</v>
      </c>
      <c r="JO43" s="5">
        <v>4.25</v>
      </c>
      <c r="JP43" s="5">
        <v>2.75</v>
      </c>
      <c r="JQ43" s="5">
        <v>3.6666666666666665</v>
      </c>
      <c r="JR43" s="5">
        <v>3</v>
      </c>
      <c r="JS43" s="5">
        <v>3.25</v>
      </c>
      <c r="JT43" s="3">
        <v>5</v>
      </c>
      <c r="JU43" s="3">
        <v>5</v>
      </c>
      <c r="JV43" s="3">
        <v>5</v>
      </c>
      <c r="JW43" s="3">
        <v>4</v>
      </c>
      <c r="JX43" s="3">
        <v>3</v>
      </c>
      <c r="JY43" s="3">
        <v>4</v>
      </c>
      <c r="JZ43" s="3">
        <v>2</v>
      </c>
      <c r="KA43" s="3">
        <v>5</v>
      </c>
      <c r="KB43" s="3">
        <v>3</v>
      </c>
      <c r="KC43" s="3">
        <v>4</v>
      </c>
      <c r="KD43" s="3">
        <v>1</v>
      </c>
      <c r="KE43" s="3">
        <v>5</v>
      </c>
      <c r="KF43" s="3">
        <v>4</v>
      </c>
      <c r="KG43" s="3">
        <v>5</v>
      </c>
      <c r="KH43" s="3">
        <v>3</v>
      </c>
      <c r="KI43" s="3">
        <v>4</v>
      </c>
      <c r="KJ43" s="3">
        <v>5</v>
      </c>
      <c r="KK43" s="3">
        <v>5</v>
      </c>
      <c r="KL43" s="3">
        <v>3</v>
      </c>
      <c r="KM43" s="3">
        <v>5</v>
      </c>
      <c r="KN43" s="3">
        <v>5</v>
      </c>
      <c r="KO43" s="3">
        <v>5</v>
      </c>
      <c r="KP43" s="3">
        <v>1</v>
      </c>
      <c r="KQ43" s="3">
        <v>1</v>
      </c>
      <c r="KR43" s="3">
        <v>4</v>
      </c>
      <c r="KS43" s="3">
        <v>4</v>
      </c>
      <c r="KT43" s="3">
        <v>3</v>
      </c>
      <c r="KU43" s="3">
        <v>3</v>
      </c>
      <c r="KV43" s="3">
        <v>4</v>
      </c>
      <c r="KW43" s="3">
        <v>4</v>
      </c>
      <c r="KX43" s="3">
        <v>5</v>
      </c>
      <c r="KY43" s="3">
        <v>3</v>
      </c>
      <c r="KZ43" s="5">
        <v>3.5555555555555554</v>
      </c>
      <c r="LA43" s="5">
        <v>4</v>
      </c>
      <c r="LB43" s="5">
        <v>3.4285714285714284</v>
      </c>
      <c r="LC43" s="5">
        <v>4.2857142857142856</v>
      </c>
      <c r="LD43" s="3">
        <v>5</v>
      </c>
      <c r="LE43" s="3">
        <v>5</v>
      </c>
      <c r="LF43" s="5">
        <v>4</v>
      </c>
      <c r="LG43" s="3">
        <v>5</v>
      </c>
      <c r="LH43" s="3">
        <v>2</v>
      </c>
      <c r="LI43" s="3">
        <v>5</v>
      </c>
      <c r="LJ43" s="3">
        <v>4</v>
      </c>
      <c r="LK43" s="3">
        <v>5</v>
      </c>
      <c r="LL43" s="3">
        <v>5</v>
      </c>
      <c r="LM43" s="3">
        <v>4</v>
      </c>
      <c r="LN43" s="3">
        <v>4</v>
      </c>
      <c r="LO43" s="3">
        <v>5</v>
      </c>
      <c r="LP43" s="3">
        <v>3</v>
      </c>
      <c r="LQ43" s="3">
        <v>4</v>
      </c>
      <c r="LR43" s="3">
        <v>5</v>
      </c>
      <c r="LS43" s="3">
        <v>5</v>
      </c>
      <c r="LT43" s="5">
        <v>4</v>
      </c>
      <c r="LU43" s="5">
        <v>4.75</v>
      </c>
      <c r="LV43" s="3">
        <v>1</v>
      </c>
      <c r="LW43" s="3">
        <v>2</v>
      </c>
      <c r="LX43" s="3">
        <v>1</v>
      </c>
      <c r="LY43" s="3">
        <v>2</v>
      </c>
      <c r="LZ43" s="3">
        <v>3</v>
      </c>
      <c r="MA43" s="3">
        <v>3</v>
      </c>
      <c r="MB43" s="3">
        <v>2</v>
      </c>
      <c r="MC43" s="3">
        <v>2</v>
      </c>
      <c r="MD43" s="3">
        <v>1</v>
      </c>
      <c r="ME43" s="3">
        <v>1</v>
      </c>
      <c r="MF43" s="5">
        <f t="shared" si="49"/>
        <v>18</v>
      </c>
      <c r="MG43" s="5">
        <f t="shared" si="50"/>
        <v>1.8</v>
      </c>
      <c r="MH43" s="3">
        <v>2</v>
      </c>
      <c r="MI43" s="3">
        <v>3</v>
      </c>
      <c r="MJ43" s="3">
        <v>999</v>
      </c>
      <c r="MK43" s="3">
        <v>4</v>
      </c>
      <c r="ML43" s="3">
        <v>4</v>
      </c>
      <c r="MM43" s="3">
        <v>5</v>
      </c>
      <c r="MN43" s="3">
        <v>6</v>
      </c>
      <c r="MO43" s="3">
        <v>7</v>
      </c>
      <c r="MP43" s="3">
        <v>6</v>
      </c>
      <c r="MQ43" s="5">
        <v>4.625</v>
      </c>
      <c r="MR43" s="3">
        <v>4</v>
      </c>
      <c r="MS43" s="3">
        <v>3</v>
      </c>
      <c r="MT43" s="3">
        <v>4</v>
      </c>
      <c r="MU43" s="3">
        <v>5</v>
      </c>
      <c r="MV43" s="3">
        <v>5</v>
      </c>
      <c r="MW43" s="3">
        <v>4</v>
      </c>
      <c r="MX43" s="3">
        <v>4</v>
      </c>
      <c r="MY43" s="3">
        <v>5</v>
      </c>
      <c r="MZ43" s="3">
        <v>4</v>
      </c>
      <c r="NA43" s="3">
        <v>5</v>
      </c>
      <c r="NB43" s="3">
        <v>5</v>
      </c>
      <c r="NC43" s="3">
        <v>5</v>
      </c>
      <c r="ND43" s="5">
        <v>4.333333333333333</v>
      </c>
      <c r="NE43" s="5">
        <v>4</v>
      </c>
      <c r="NF43" s="5">
        <v>4.333333333333333</v>
      </c>
      <c r="NG43" s="5">
        <v>5</v>
      </c>
      <c r="NH43" s="3">
        <v>5</v>
      </c>
      <c r="NI43" s="3">
        <v>4</v>
      </c>
      <c r="NJ43" s="3">
        <v>5</v>
      </c>
      <c r="NK43" s="3">
        <v>5</v>
      </c>
      <c r="NL43" s="3">
        <v>3</v>
      </c>
      <c r="NM43" s="3">
        <v>4</v>
      </c>
      <c r="NN43" s="3">
        <v>5</v>
      </c>
      <c r="NO43" s="3">
        <v>4</v>
      </c>
      <c r="NP43" s="3">
        <v>5</v>
      </c>
      <c r="NQ43" s="3">
        <v>5</v>
      </c>
      <c r="NR43" s="3">
        <v>5</v>
      </c>
      <c r="NS43" s="3">
        <v>4</v>
      </c>
      <c r="NT43" s="3">
        <v>3</v>
      </c>
      <c r="NU43" s="3">
        <v>2</v>
      </c>
      <c r="NV43" s="5">
        <v>4.4285714285714288</v>
      </c>
      <c r="NW43" s="5">
        <v>4</v>
      </c>
      <c r="NX43" s="4">
        <v>43203</v>
      </c>
      <c r="NY43" s="3">
        <v>4</v>
      </c>
      <c r="NZ43" s="3">
        <v>5</v>
      </c>
      <c r="OA43" s="3">
        <v>3</v>
      </c>
      <c r="OB43" s="3">
        <v>1</v>
      </c>
      <c r="OC43" s="3">
        <v>4</v>
      </c>
      <c r="OD43" s="3">
        <v>5</v>
      </c>
      <c r="OE43" s="3">
        <v>3</v>
      </c>
      <c r="OF43" s="3">
        <v>2</v>
      </c>
      <c r="OG43" s="3">
        <v>5</v>
      </c>
      <c r="OH43" s="3">
        <v>5</v>
      </c>
      <c r="OI43" s="3">
        <v>5</v>
      </c>
      <c r="OJ43" s="3">
        <v>4</v>
      </c>
      <c r="OK43" s="5">
        <v>4.666666666666667</v>
      </c>
      <c r="OL43" s="5">
        <v>3</v>
      </c>
      <c r="OM43" s="3">
        <v>4</v>
      </c>
      <c r="ON43" s="3">
        <v>3</v>
      </c>
      <c r="OO43" s="3">
        <v>1</v>
      </c>
      <c r="OP43" s="3">
        <v>2</v>
      </c>
      <c r="OQ43" s="3">
        <v>3</v>
      </c>
      <c r="OR43" s="3">
        <v>4</v>
      </c>
      <c r="OS43" s="5">
        <v>2.8333333333333335</v>
      </c>
      <c r="OT43" s="3">
        <v>6</v>
      </c>
      <c r="OU43" s="3">
        <v>6</v>
      </c>
      <c r="OV43" s="3">
        <v>4</v>
      </c>
      <c r="OW43" s="3">
        <v>3</v>
      </c>
      <c r="OX43" s="3">
        <v>4</v>
      </c>
      <c r="OY43" s="3">
        <v>6</v>
      </c>
      <c r="OZ43" s="5">
        <v>4.833333333333333</v>
      </c>
      <c r="VN43">
        <v>15</v>
      </c>
      <c r="VO43">
        <v>2</v>
      </c>
      <c r="VP43">
        <v>21</v>
      </c>
      <c r="VQ43">
        <v>10.5</v>
      </c>
      <c r="VR43">
        <v>23</v>
      </c>
      <c r="VS43">
        <v>742.3</v>
      </c>
      <c r="VT43">
        <v>32.299999999999997</v>
      </c>
      <c r="VU43">
        <v>106</v>
      </c>
      <c r="VV43">
        <v>22</v>
      </c>
      <c r="VW43">
        <v>7615.8</v>
      </c>
      <c r="VX43">
        <v>346.2</v>
      </c>
      <c r="VY43">
        <v>1822.8</v>
      </c>
      <c r="VZ43">
        <v>0.3</v>
      </c>
      <c r="WA43">
        <v>1088</v>
      </c>
      <c r="WB43" s="36">
        <v>1872.75</v>
      </c>
      <c r="WC43" s="36">
        <v>1715.25</v>
      </c>
      <c r="WD43" s="36">
        <v>235.25</v>
      </c>
      <c r="WE43" s="36">
        <v>92.75</v>
      </c>
      <c r="WF43" s="36">
        <v>47.82</v>
      </c>
      <c r="WG43" s="36">
        <v>43.8</v>
      </c>
      <c r="WH43" s="36">
        <v>6.01</v>
      </c>
      <c r="WI43" s="36">
        <v>2.37</v>
      </c>
      <c r="WJ43" s="36">
        <v>328</v>
      </c>
      <c r="WK43" s="36">
        <v>8.3800000000000008</v>
      </c>
      <c r="WL43" s="36">
        <v>65.599999999999994</v>
      </c>
      <c r="WM43" s="37">
        <v>2536</v>
      </c>
      <c r="WN43" s="37">
        <v>2260.5</v>
      </c>
      <c r="WO43" s="37">
        <v>324.25</v>
      </c>
      <c r="WP43" s="37">
        <v>126.25</v>
      </c>
      <c r="WQ43" s="37">
        <v>48.33</v>
      </c>
      <c r="WR43" s="37">
        <v>43.08</v>
      </c>
      <c r="WS43" s="37">
        <v>6.18</v>
      </c>
      <c r="WT43" s="37">
        <v>2.41</v>
      </c>
      <c r="WU43" s="37">
        <v>450.5</v>
      </c>
      <c r="WV43" s="37">
        <v>8.59</v>
      </c>
      <c r="WW43" s="37">
        <v>64.356999999999999</v>
      </c>
      <c r="WX43" s="38">
        <v>1490.5</v>
      </c>
      <c r="WY43" s="38">
        <v>1590.25</v>
      </c>
      <c r="WZ43" s="38">
        <v>214.5</v>
      </c>
      <c r="XA43" s="38">
        <v>82.75</v>
      </c>
      <c r="XB43" s="38">
        <v>44.12</v>
      </c>
      <c r="XC43" s="38">
        <v>47.08</v>
      </c>
      <c r="XD43" s="38">
        <v>6.35</v>
      </c>
      <c r="XE43" s="38">
        <v>2.4500000000000002</v>
      </c>
      <c r="XF43" s="38">
        <v>297.25</v>
      </c>
      <c r="XG43" s="38">
        <v>8.8000000000000007</v>
      </c>
      <c r="XH43" s="38">
        <v>74.313000000000002</v>
      </c>
      <c r="XI43" s="39">
        <v>2153.75</v>
      </c>
      <c r="XJ43" s="39">
        <v>2135.5</v>
      </c>
      <c r="XK43" s="39">
        <v>303.5</v>
      </c>
      <c r="XL43" s="39">
        <v>116.25</v>
      </c>
      <c r="XM43" s="39">
        <v>45.74</v>
      </c>
      <c r="XN43" s="39">
        <v>45.35</v>
      </c>
      <c r="XO43" s="39">
        <v>6.45</v>
      </c>
      <c r="XP43" s="39">
        <v>2.4700000000000002</v>
      </c>
      <c r="XQ43" s="39">
        <v>419.75</v>
      </c>
      <c r="XR43" s="39">
        <v>8.91</v>
      </c>
      <c r="XS43" s="39">
        <v>69.957999999999998</v>
      </c>
      <c r="XT43" t="s">
        <v>1135</v>
      </c>
      <c r="XU43">
        <v>7</v>
      </c>
      <c r="XV43">
        <v>7</v>
      </c>
      <c r="XW43" s="37">
        <v>5</v>
      </c>
      <c r="XX43" s="37">
        <v>2</v>
      </c>
      <c r="XY43" s="37">
        <v>1</v>
      </c>
      <c r="XZ43" s="39">
        <v>4</v>
      </c>
      <c r="YA43" s="39">
        <v>2</v>
      </c>
      <c r="YB43" s="39">
        <v>1</v>
      </c>
    </row>
    <row r="44" spans="1:652" x14ac:dyDescent="0.2">
      <c r="A44" s="11">
        <v>47</v>
      </c>
      <c r="B44" s="19" t="s">
        <v>817</v>
      </c>
      <c r="C44" s="3">
        <v>1</v>
      </c>
      <c r="D44" s="3" t="str">
        <f t="shared" si="0"/>
        <v>1</v>
      </c>
      <c r="E44" s="4">
        <v>39163</v>
      </c>
      <c r="F44" s="4">
        <v>43200</v>
      </c>
      <c r="G44" s="5">
        <v>11.052703627652292</v>
      </c>
      <c r="H44" s="21">
        <v>2</v>
      </c>
      <c r="I44" s="3">
        <v>5</v>
      </c>
      <c r="J44" s="3">
        <v>7</v>
      </c>
      <c r="K44" s="3">
        <v>1</v>
      </c>
      <c r="L44" s="3">
        <v>2</v>
      </c>
      <c r="M44" s="3">
        <v>250</v>
      </c>
      <c r="N44" s="6">
        <v>105.5</v>
      </c>
      <c r="O44" s="6">
        <v>146.5</v>
      </c>
      <c r="P44" s="5">
        <v>3.4612860892388451</v>
      </c>
      <c r="Q44" s="5">
        <v>97.461000000000013</v>
      </c>
      <c r="R44" s="5">
        <v>44.2</v>
      </c>
      <c r="S44" s="5">
        <v>20.59</v>
      </c>
      <c r="T44" s="5">
        <v>3</v>
      </c>
      <c r="U44" s="5">
        <v>999</v>
      </c>
      <c r="V44" s="5">
        <v>999</v>
      </c>
      <c r="W44" s="5">
        <v>11.2</v>
      </c>
      <c r="X44" s="5">
        <v>8.1999999999999993</v>
      </c>
      <c r="Y44" s="5">
        <v>10.3</v>
      </c>
      <c r="Z44" s="5">
        <v>9.6</v>
      </c>
      <c r="AA44" s="5">
        <v>11.8</v>
      </c>
      <c r="AB44" s="5">
        <v>9.8000000000000007</v>
      </c>
      <c r="AC44" s="5">
        <f t="shared" si="1"/>
        <v>11.2</v>
      </c>
      <c r="AD44" s="5">
        <f t="shared" si="2"/>
        <v>11.8</v>
      </c>
      <c r="AE44" s="5">
        <f t="shared" si="3"/>
        <v>23</v>
      </c>
      <c r="AF44" s="5">
        <f t="shared" si="4"/>
        <v>11.5</v>
      </c>
      <c r="AG44" s="5">
        <f t="shared" si="5"/>
        <v>25.357500000000002</v>
      </c>
      <c r="AH44" s="5">
        <f t="shared" si="6"/>
        <v>50.715000000000003</v>
      </c>
      <c r="AI44" s="5">
        <v>1</v>
      </c>
      <c r="AJ44" s="3">
        <v>10</v>
      </c>
      <c r="AK44" s="5">
        <v>36.799999999999997</v>
      </c>
      <c r="AL44" s="5">
        <v>1</v>
      </c>
      <c r="AM44" s="7" t="e">
        <v>#NULL!</v>
      </c>
      <c r="AN44" s="7"/>
      <c r="AO44" s="7"/>
      <c r="AP44" s="7"/>
      <c r="AQ44" s="7"/>
      <c r="AR44" s="7"/>
      <c r="AS44" s="5" t="e">
        <f t="shared" si="7"/>
        <v>#DIV/0!</v>
      </c>
      <c r="AT44" s="5">
        <v>15.28</v>
      </c>
      <c r="AU44" s="5">
        <v>15.12</v>
      </c>
      <c r="AV44" s="5">
        <v>-1.64</v>
      </c>
      <c r="AW44" s="5">
        <v>5</v>
      </c>
      <c r="AX44" s="3">
        <v>22</v>
      </c>
      <c r="AY44" s="3">
        <v>18</v>
      </c>
      <c r="AZ44" s="3"/>
      <c r="BA44" s="5">
        <v>-1.58</v>
      </c>
      <c r="BB44" s="5"/>
      <c r="BC44" s="5">
        <v>6</v>
      </c>
      <c r="BD44" s="5"/>
      <c r="BE44" s="3">
        <v>18</v>
      </c>
      <c r="BF44" s="3">
        <v>22</v>
      </c>
      <c r="BG44" s="5">
        <v>7.0000000000000007E-2</v>
      </c>
      <c r="BH44" s="5">
        <v>53</v>
      </c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3">
        <v>19</v>
      </c>
      <c r="CA44" s="3">
        <v>22</v>
      </c>
      <c r="CB44" s="3">
        <v>19</v>
      </c>
      <c r="CC44" s="5">
        <v>8.49376</v>
      </c>
      <c r="CD44" s="5">
        <v>9.8348800000000001</v>
      </c>
      <c r="CE44" s="5">
        <v>8.49376</v>
      </c>
      <c r="CF44" s="5">
        <v>-1</v>
      </c>
      <c r="CG44" s="5">
        <v>16</v>
      </c>
      <c r="CH44" s="3">
        <v>23</v>
      </c>
      <c r="CI44" s="3">
        <v>25</v>
      </c>
      <c r="CJ44" s="3">
        <v>33</v>
      </c>
      <c r="CK44" s="5">
        <v>10.28192</v>
      </c>
      <c r="CL44" s="5">
        <v>11.176</v>
      </c>
      <c r="CM44" s="5">
        <v>14.752319999999999</v>
      </c>
      <c r="CN44" s="5">
        <v>0.93</v>
      </c>
      <c r="CO44" s="5">
        <v>82</v>
      </c>
      <c r="CP44" s="6">
        <v>111</v>
      </c>
      <c r="CQ44" s="6">
        <v>120</v>
      </c>
      <c r="CR44" s="6">
        <v>124</v>
      </c>
      <c r="CS44" s="5">
        <v>-0.3</v>
      </c>
      <c r="CT44" s="5">
        <v>38</v>
      </c>
      <c r="CU44" s="3">
        <v>3</v>
      </c>
      <c r="CV44" s="3">
        <v>3</v>
      </c>
      <c r="CW44" s="3">
        <v>4</v>
      </c>
      <c r="CX44" s="3">
        <v>4</v>
      </c>
      <c r="CY44" s="3">
        <v>5</v>
      </c>
      <c r="CZ44" s="3">
        <v>5</v>
      </c>
      <c r="DA44" s="3">
        <v>4</v>
      </c>
      <c r="DB44" s="3">
        <v>3</v>
      </c>
      <c r="DC44" s="3">
        <v>3</v>
      </c>
      <c r="DD44" s="3">
        <v>3</v>
      </c>
      <c r="DE44" s="3">
        <v>4</v>
      </c>
      <c r="DF44" s="3">
        <v>4</v>
      </c>
      <c r="DG44" s="3">
        <v>1</v>
      </c>
      <c r="DH44" s="3">
        <v>2</v>
      </c>
      <c r="DI44" s="3"/>
      <c r="DJ44" s="3"/>
      <c r="DK44" s="3"/>
      <c r="DL44" s="3"/>
      <c r="DM44" s="3"/>
      <c r="DN44" s="3"/>
      <c r="DO44" s="3"/>
      <c r="DP44" s="3"/>
      <c r="DQ44" s="3">
        <v>1</v>
      </c>
      <c r="DR44" s="3">
        <v>1</v>
      </c>
      <c r="DS44" s="3">
        <v>1</v>
      </c>
      <c r="DT44" s="3">
        <v>1</v>
      </c>
      <c r="DU44" s="3">
        <v>1</v>
      </c>
      <c r="DV44" s="5">
        <v>29.5</v>
      </c>
      <c r="DW44" s="5">
        <v>-1.51</v>
      </c>
      <c r="DX44" s="5">
        <v>21.5</v>
      </c>
      <c r="DY44" s="5">
        <v>-1.94</v>
      </c>
      <c r="DZ44" s="5">
        <v>49</v>
      </c>
      <c r="EA44" s="5">
        <v>-6.9999999999999951E-2</v>
      </c>
      <c r="EB44" s="5">
        <v>33.333333333333336</v>
      </c>
      <c r="EC44" s="5">
        <v>-3.52</v>
      </c>
      <c r="ED44" s="5">
        <v>2</v>
      </c>
      <c r="EE44" s="3">
        <v>6</v>
      </c>
      <c r="EF44" s="3">
        <v>2</v>
      </c>
      <c r="EG44" s="3">
        <v>2</v>
      </c>
      <c r="EH44" s="3">
        <v>1</v>
      </c>
      <c r="EI44" s="3">
        <v>5</v>
      </c>
      <c r="EJ44" s="3">
        <v>5</v>
      </c>
      <c r="EK44" s="3">
        <v>2</v>
      </c>
      <c r="EL44" s="3">
        <v>1</v>
      </c>
      <c r="EM44" s="3">
        <v>5</v>
      </c>
      <c r="EN44" s="3">
        <v>5</v>
      </c>
      <c r="EO44" s="3">
        <v>5</v>
      </c>
      <c r="EP44" s="3">
        <v>3</v>
      </c>
      <c r="EQ44" s="3">
        <v>3</v>
      </c>
      <c r="ER44" s="3">
        <v>5</v>
      </c>
      <c r="ES44" s="3">
        <v>2</v>
      </c>
      <c r="ET44" s="3">
        <v>1</v>
      </c>
      <c r="EU44" s="3">
        <v>1</v>
      </c>
      <c r="EV44" s="3">
        <v>2</v>
      </c>
      <c r="EW44" s="3">
        <v>1</v>
      </c>
      <c r="EX44" s="5">
        <v>0</v>
      </c>
      <c r="EY44" s="1" t="s">
        <v>351</v>
      </c>
      <c r="EZ44" s="3">
        <v>1</v>
      </c>
      <c r="FA44" s="6">
        <v>2</v>
      </c>
      <c r="FB44" s="1" t="s">
        <v>352</v>
      </c>
      <c r="FC44" s="6">
        <v>1</v>
      </c>
      <c r="FD44" s="5">
        <v>4</v>
      </c>
      <c r="FE44" s="1" t="s">
        <v>413</v>
      </c>
      <c r="FF44" s="3">
        <v>2</v>
      </c>
      <c r="FG44" s="5">
        <v>3</v>
      </c>
      <c r="FH44" s="3">
        <v>5</v>
      </c>
      <c r="FI44" s="3">
        <v>4</v>
      </c>
      <c r="FJ44" s="3">
        <v>5</v>
      </c>
      <c r="FK44" s="3">
        <v>1</v>
      </c>
      <c r="FL44" s="3">
        <v>5</v>
      </c>
      <c r="FM44" s="3">
        <v>3</v>
      </c>
      <c r="FN44" s="3">
        <v>4</v>
      </c>
      <c r="FO44" s="3">
        <v>5</v>
      </c>
      <c r="FP44" s="3">
        <v>5</v>
      </c>
      <c r="FQ44" s="3">
        <v>5</v>
      </c>
      <c r="FR44" s="3">
        <v>5</v>
      </c>
      <c r="FS44" s="3">
        <v>1</v>
      </c>
      <c r="FT44" s="3">
        <v>4.5</v>
      </c>
      <c r="FU44" s="3">
        <v>3.5</v>
      </c>
      <c r="FV44" s="3">
        <v>7</v>
      </c>
      <c r="FW44" s="3">
        <v>2</v>
      </c>
      <c r="FX44" s="7" t="e">
        <v>#NULL!</v>
      </c>
      <c r="FY44" s="3">
        <v>6</v>
      </c>
      <c r="FZ44" s="3">
        <v>5</v>
      </c>
      <c r="GA44" s="3">
        <v>7</v>
      </c>
      <c r="GB44" s="3">
        <v>7</v>
      </c>
      <c r="GC44" s="3">
        <v>5</v>
      </c>
      <c r="GD44" s="5">
        <v>6.166666666666667</v>
      </c>
      <c r="GE44" s="3">
        <v>2</v>
      </c>
      <c r="GF44" s="3">
        <v>4</v>
      </c>
      <c r="GG44" s="3">
        <v>5</v>
      </c>
      <c r="GH44" s="3">
        <v>888</v>
      </c>
      <c r="GI44" s="3">
        <v>5</v>
      </c>
      <c r="GJ44" s="3">
        <v>2</v>
      </c>
      <c r="GK44" s="3">
        <v>1</v>
      </c>
      <c r="GL44" s="3">
        <v>4</v>
      </c>
      <c r="GM44" s="3">
        <v>5</v>
      </c>
      <c r="GN44" s="3">
        <v>2</v>
      </c>
      <c r="GO44" s="3">
        <v>2</v>
      </c>
      <c r="GP44" s="3">
        <v>4</v>
      </c>
      <c r="GQ44" s="3">
        <v>4</v>
      </c>
      <c r="GR44" s="3">
        <v>3</v>
      </c>
      <c r="GS44" s="3">
        <v>2</v>
      </c>
      <c r="GT44" s="3">
        <v>3</v>
      </c>
      <c r="GU44" s="3">
        <v>2</v>
      </c>
      <c r="GV44" s="3">
        <v>1</v>
      </c>
      <c r="GW44" s="3">
        <v>5</v>
      </c>
      <c r="GX44" s="3">
        <v>1</v>
      </c>
      <c r="GY44" s="5">
        <v>3.6</v>
      </c>
      <c r="GZ44" s="5">
        <v>2.3333333333333335</v>
      </c>
      <c r="HA44" s="3">
        <v>7</v>
      </c>
      <c r="HB44" s="3">
        <v>6</v>
      </c>
      <c r="HC44" s="3">
        <v>7</v>
      </c>
      <c r="HD44" s="3">
        <v>7</v>
      </c>
      <c r="HE44" s="3">
        <v>7</v>
      </c>
      <c r="HF44" s="3">
        <v>7</v>
      </c>
      <c r="HG44" s="3">
        <v>6</v>
      </c>
      <c r="HH44" s="3">
        <v>7</v>
      </c>
      <c r="HI44" s="5">
        <v>6.75</v>
      </c>
      <c r="HJ44" s="3">
        <v>4</v>
      </c>
      <c r="HK44" s="3">
        <v>3</v>
      </c>
      <c r="HL44" s="3">
        <v>3</v>
      </c>
      <c r="HM44" s="3">
        <v>3</v>
      </c>
      <c r="HN44" s="3">
        <v>4</v>
      </c>
      <c r="HO44" s="3">
        <v>4</v>
      </c>
      <c r="HP44" s="5">
        <v>2</v>
      </c>
      <c r="HQ44" s="5">
        <v>1</v>
      </c>
      <c r="HR44" s="5">
        <v>1</v>
      </c>
      <c r="HS44" s="5">
        <v>2.3333333333333335</v>
      </c>
      <c r="HT44" s="3">
        <v>6</v>
      </c>
      <c r="HU44" s="3">
        <v>5</v>
      </c>
      <c r="HV44" s="3">
        <v>5</v>
      </c>
      <c r="HW44" s="3">
        <v>4</v>
      </c>
      <c r="HX44" s="3">
        <v>5</v>
      </c>
      <c r="HY44" s="3">
        <v>6</v>
      </c>
      <c r="HZ44" s="5">
        <v>5.166666666666667</v>
      </c>
      <c r="IA44" s="3">
        <v>7</v>
      </c>
      <c r="IB44" s="3">
        <v>5</v>
      </c>
      <c r="IC44" s="3">
        <v>7</v>
      </c>
      <c r="ID44" s="3">
        <v>1</v>
      </c>
      <c r="IE44" s="3">
        <v>1</v>
      </c>
      <c r="IF44" s="3">
        <v>4</v>
      </c>
      <c r="IG44" s="3">
        <v>3</v>
      </c>
      <c r="IH44" s="3">
        <v>7</v>
      </c>
      <c r="II44" s="3">
        <v>7</v>
      </c>
      <c r="IJ44" s="3">
        <v>7</v>
      </c>
      <c r="IK44" s="3">
        <v>7</v>
      </c>
      <c r="IL44" s="3">
        <v>1</v>
      </c>
      <c r="IM44" s="5">
        <v>7</v>
      </c>
      <c r="IN44" s="5">
        <v>3.25</v>
      </c>
      <c r="IO44" s="5">
        <v>4</v>
      </c>
      <c r="IP44" s="3">
        <v>5</v>
      </c>
      <c r="IQ44" s="3">
        <v>4</v>
      </c>
      <c r="IR44" s="3">
        <v>5</v>
      </c>
      <c r="IS44" s="3">
        <v>5</v>
      </c>
      <c r="IT44" s="3">
        <v>4</v>
      </c>
      <c r="IU44" s="3">
        <v>5</v>
      </c>
      <c r="IV44" s="3">
        <v>5</v>
      </c>
      <c r="IW44" s="3">
        <v>3</v>
      </c>
      <c r="IX44" s="3">
        <v>5</v>
      </c>
      <c r="IY44" s="3">
        <v>4</v>
      </c>
      <c r="IZ44" s="3">
        <v>5</v>
      </c>
      <c r="JA44" s="3">
        <v>4</v>
      </c>
      <c r="JB44" s="3">
        <v>3</v>
      </c>
      <c r="JC44" s="3">
        <v>5</v>
      </c>
      <c r="JD44" s="3">
        <v>5</v>
      </c>
      <c r="JE44" s="3">
        <v>4</v>
      </c>
      <c r="JF44" s="3">
        <v>3</v>
      </c>
      <c r="JG44" s="3">
        <v>4</v>
      </c>
      <c r="JH44" s="3">
        <v>5</v>
      </c>
      <c r="JI44" s="3">
        <v>4</v>
      </c>
      <c r="JJ44" s="3">
        <v>4</v>
      </c>
      <c r="JK44" s="3">
        <v>4</v>
      </c>
      <c r="JL44" s="3">
        <v>5</v>
      </c>
      <c r="JM44" s="3">
        <v>5</v>
      </c>
      <c r="JN44" s="5">
        <v>4.25</v>
      </c>
      <c r="JO44" s="5">
        <v>4.5</v>
      </c>
      <c r="JP44" s="5">
        <v>4.5</v>
      </c>
      <c r="JQ44" s="5">
        <v>4.5</v>
      </c>
      <c r="JR44" s="5">
        <v>4.5</v>
      </c>
      <c r="JS44" s="5">
        <v>4</v>
      </c>
      <c r="JT44" s="3">
        <v>5</v>
      </c>
      <c r="JU44" s="3">
        <v>2</v>
      </c>
      <c r="JV44" s="3">
        <v>2</v>
      </c>
      <c r="JW44" s="3">
        <v>2</v>
      </c>
      <c r="JX44" s="3">
        <v>3</v>
      </c>
      <c r="JY44" s="3">
        <v>3</v>
      </c>
      <c r="JZ44" s="3">
        <v>2</v>
      </c>
      <c r="KA44" s="3">
        <v>2</v>
      </c>
      <c r="KB44" s="3">
        <v>4</v>
      </c>
      <c r="KC44" s="3">
        <v>4</v>
      </c>
      <c r="KD44" s="3">
        <v>3</v>
      </c>
      <c r="KE44" s="3">
        <v>3</v>
      </c>
      <c r="KF44" s="3">
        <v>2</v>
      </c>
      <c r="KG44" s="3">
        <v>2</v>
      </c>
      <c r="KH44" s="3">
        <v>2</v>
      </c>
      <c r="KI44" s="3">
        <v>2</v>
      </c>
      <c r="KJ44" s="3">
        <v>3</v>
      </c>
      <c r="KK44" s="3">
        <v>3</v>
      </c>
      <c r="KL44" s="3">
        <v>4</v>
      </c>
      <c r="KM44" s="3">
        <v>4</v>
      </c>
      <c r="KN44" s="3">
        <v>2</v>
      </c>
      <c r="KO44" s="3">
        <v>2</v>
      </c>
      <c r="KP44" s="3">
        <v>2</v>
      </c>
      <c r="KQ44" s="3">
        <v>2</v>
      </c>
      <c r="KR44" s="3">
        <v>3</v>
      </c>
      <c r="KS44" s="3">
        <v>3</v>
      </c>
      <c r="KT44" s="3">
        <v>2</v>
      </c>
      <c r="KU44" s="3">
        <v>2</v>
      </c>
      <c r="KV44" s="3">
        <v>3</v>
      </c>
      <c r="KW44" s="3">
        <v>3</v>
      </c>
      <c r="KX44" s="3">
        <v>3</v>
      </c>
      <c r="KY44" s="3">
        <v>3</v>
      </c>
      <c r="KZ44" s="5">
        <v>2.2222222222222223</v>
      </c>
      <c r="LA44" s="5">
        <v>2.2222222222222223</v>
      </c>
      <c r="LB44" s="5">
        <v>3.5714285714285716</v>
      </c>
      <c r="LC44" s="5">
        <v>3.1428571428571428</v>
      </c>
      <c r="LD44" s="3">
        <v>4</v>
      </c>
      <c r="LE44" s="3">
        <v>4</v>
      </c>
      <c r="LF44" s="5">
        <v>4</v>
      </c>
      <c r="LG44" s="3">
        <v>4</v>
      </c>
      <c r="LH44" s="3">
        <v>3</v>
      </c>
      <c r="LI44" s="3">
        <v>3</v>
      </c>
      <c r="LJ44" s="3">
        <v>3</v>
      </c>
      <c r="LK44" s="3">
        <v>3</v>
      </c>
      <c r="LL44" s="3">
        <v>4</v>
      </c>
      <c r="LM44" s="3">
        <v>4</v>
      </c>
      <c r="LN44" s="3">
        <v>3</v>
      </c>
      <c r="LO44" s="3">
        <v>3</v>
      </c>
      <c r="LP44" s="3">
        <v>3</v>
      </c>
      <c r="LQ44" s="3">
        <v>3</v>
      </c>
      <c r="LR44" s="3">
        <v>4</v>
      </c>
      <c r="LS44" s="3">
        <v>4</v>
      </c>
      <c r="LT44" s="5">
        <v>3.5</v>
      </c>
      <c r="LU44" s="5">
        <v>3.5</v>
      </c>
      <c r="LV44" s="3">
        <v>3</v>
      </c>
      <c r="LW44" s="3">
        <v>2</v>
      </c>
      <c r="LX44" s="3">
        <v>0</v>
      </c>
      <c r="LY44" s="3">
        <v>3</v>
      </c>
      <c r="LZ44" s="3">
        <v>3</v>
      </c>
      <c r="MA44" s="3">
        <v>2</v>
      </c>
      <c r="MB44" s="3">
        <v>1</v>
      </c>
      <c r="MC44" s="3">
        <v>3</v>
      </c>
      <c r="MD44" s="3">
        <v>2</v>
      </c>
      <c r="ME44" s="3">
        <v>3</v>
      </c>
      <c r="MF44" s="5">
        <f t="shared" si="49"/>
        <v>22</v>
      </c>
      <c r="MG44" s="5">
        <f t="shared" si="50"/>
        <v>2.2000000000000002</v>
      </c>
      <c r="MH44" s="3">
        <v>4</v>
      </c>
      <c r="MI44" s="3">
        <v>6</v>
      </c>
      <c r="MJ44" s="3">
        <v>7</v>
      </c>
      <c r="MK44" s="3">
        <v>3</v>
      </c>
      <c r="ML44" s="3">
        <v>4</v>
      </c>
      <c r="MM44" s="3">
        <v>3</v>
      </c>
      <c r="MN44" s="3">
        <v>7</v>
      </c>
      <c r="MO44" s="3">
        <v>7</v>
      </c>
      <c r="MP44" s="3">
        <v>7</v>
      </c>
      <c r="MQ44" s="5">
        <v>5.333333333333333</v>
      </c>
      <c r="MR44" s="3">
        <v>2</v>
      </c>
      <c r="MS44" s="3">
        <v>2</v>
      </c>
      <c r="MT44" s="3">
        <v>2</v>
      </c>
      <c r="MU44" s="3">
        <v>2</v>
      </c>
      <c r="MV44" s="3">
        <v>3</v>
      </c>
      <c r="MW44" s="3">
        <v>3</v>
      </c>
      <c r="MX44" s="3">
        <v>3</v>
      </c>
      <c r="MY44" s="3">
        <v>3</v>
      </c>
      <c r="MZ44" s="3">
        <v>4</v>
      </c>
      <c r="NA44" s="3">
        <v>4</v>
      </c>
      <c r="NB44" s="3">
        <v>3</v>
      </c>
      <c r="NC44" s="3">
        <v>3</v>
      </c>
      <c r="ND44" s="5">
        <v>2.3333333333333335</v>
      </c>
      <c r="NE44" s="5">
        <v>2.3333333333333335</v>
      </c>
      <c r="NF44" s="5">
        <v>3.3333333333333335</v>
      </c>
      <c r="NG44" s="5">
        <v>3.3333333333333335</v>
      </c>
      <c r="NH44" s="3">
        <v>3</v>
      </c>
      <c r="NI44" s="3">
        <v>3</v>
      </c>
      <c r="NJ44" s="3">
        <v>4</v>
      </c>
      <c r="NK44" s="3">
        <v>4</v>
      </c>
      <c r="NL44" s="3">
        <v>3</v>
      </c>
      <c r="NM44" s="3">
        <v>3</v>
      </c>
      <c r="NN44" s="3">
        <v>3</v>
      </c>
      <c r="NO44" s="3">
        <v>3</v>
      </c>
      <c r="NP44" s="3">
        <v>2</v>
      </c>
      <c r="NQ44" s="3">
        <v>2</v>
      </c>
      <c r="NR44" s="3">
        <v>3</v>
      </c>
      <c r="NS44" s="3">
        <v>3</v>
      </c>
      <c r="NT44" s="3">
        <v>3</v>
      </c>
      <c r="NU44" s="3">
        <v>3</v>
      </c>
      <c r="NV44" s="5">
        <v>3</v>
      </c>
      <c r="NW44" s="5">
        <v>3</v>
      </c>
      <c r="NX44" s="4">
        <v>43203</v>
      </c>
      <c r="NY44" s="3">
        <v>5</v>
      </c>
      <c r="NZ44" s="3">
        <v>4</v>
      </c>
      <c r="OA44" s="3">
        <v>5</v>
      </c>
      <c r="OB44" s="3">
        <v>1</v>
      </c>
      <c r="OC44" s="3">
        <v>4</v>
      </c>
      <c r="OD44" s="3">
        <v>5</v>
      </c>
      <c r="OE44" s="3">
        <v>3</v>
      </c>
      <c r="OF44" s="3">
        <v>1</v>
      </c>
      <c r="OG44" s="3">
        <v>4</v>
      </c>
      <c r="OH44" s="3">
        <v>5</v>
      </c>
      <c r="OI44" s="3">
        <v>4</v>
      </c>
      <c r="OJ44" s="3">
        <v>1</v>
      </c>
      <c r="OK44" s="5">
        <v>4.5</v>
      </c>
      <c r="OL44" s="5">
        <v>2.5</v>
      </c>
      <c r="OM44" s="3">
        <v>3</v>
      </c>
      <c r="ON44" s="3">
        <v>4</v>
      </c>
      <c r="OO44" s="3">
        <v>2</v>
      </c>
      <c r="OP44" s="3">
        <v>2</v>
      </c>
      <c r="OQ44" s="3">
        <v>3</v>
      </c>
      <c r="OR44" s="3">
        <v>2</v>
      </c>
      <c r="OS44" s="5">
        <v>2.6666666666666665</v>
      </c>
      <c r="OT44" s="3">
        <v>4</v>
      </c>
      <c r="OU44" s="3">
        <v>3</v>
      </c>
      <c r="OV44" s="3">
        <v>5</v>
      </c>
      <c r="OW44" s="3">
        <v>3</v>
      </c>
      <c r="OX44" s="3">
        <v>2</v>
      </c>
      <c r="OY44" s="3">
        <v>5</v>
      </c>
      <c r="OZ44" s="5">
        <v>3.6666666666666665</v>
      </c>
      <c r="VN44">
        <v>15</v>
      </c>
      <c r="VO44">
        <v>3</v>
      </c>
      <c r="VP44">
        <v>31.8</v>
      </c>
      <c r="VQ44">
        <v>10.6</v>
      </c>
      <c r="VR44">
        <v>77</v>
      </c>
      <c r="VS44">
        <v>1492.5</v>
      </c>
      <c r="VT44">
        <v>19.399999999999999</v>
      </c>
      <c r="VU44">
        <v>213.2</v>
      </c>
      <c r="VV44">
        <v>76</v>
      </c>
      <c r="VW44">
        <v>7404</v>
      </c>
      <c r="VX44">
        <v>97.4</v>
      </c>
      <c r="VY44">
        <v>1148.3</v>
      </c>
      <c r="VZ44">
        <v>0.3</v>
      </c>
      <c r="WA44">
        <v>1057.7</v>
      </c>
      <c r="WB44" s="36">
        <v>3023.25</v>
      </c>
      <c r="WC44" s="36">
        <v>1174.25</v>
      </c>
      <c r="WD44" s="36">
        <v>184.5</v>
      </c>
      <c r="WE44" s="36">
        <v>57.75</v>
      </c>
      <c r="WF44" s="36">
        <v>68.099999999999994</v>
      </c>
      <c r="WG44" s="36">
        <v>26.45</v>
      </c>
      <c r="WH44" s="36">
        <v>4.16</v>
      </c>
      <c r="WI44" s="36">
        <v>1.3</v>
      </c>
      <c r="WJ44" s="36">
        <v>242.25</v>
      </c>
      <c r="WK44" s="36">
        <v>5.46</v>
      </c>
      <c r="WL44" s="36">
        <v>48.45</v>
      </c>
      <c r="WM44" s="37">
        <v>3835.5</v>
      </c>
      <c r="WN44" s="37">
        <v>1554.75</v>
      </c>
      <c r="WO44" s="37">
        <v>249.25</v>
      </c>
      <c r="WP44" s="37">
        <v>78.25</v>
      </c>
      <c r="WQ44" s="37">
        <v>67.08</v>
      </c>
      <c r="WR44" s="37">
        <v>27.19</v>
      </c>
      <c r="WS44" s="37">
        <v>4.3600000000000003</v>
      </c>
      <c r="WT44" s="37">
        <v>1.37</v>
      </c>
      <c r="WU44" s="37">
        <v>327.5</v>
      </c>
      <c r="WV44" s="37">
        <v>5.73</v>
      </c>
      <c r="WW44" s="37">
        <v>46.786000000000001</v>
      </c>
      <c r="WX44" s="38">
        <v>3023.25</v>
      </c>
      <c r="WY44" s="38">
        <v>1174.25</v>
      </c>
      <c r="WZ44" s="38">
        <v>184.5</v>
      </c>
      <c r="XA44" s="38">
        <v>57.75</v>
      </c>
      <c r="XB44" s="38">
        <v>68.099999999999994</v>
      </c>
      <c r="XC44" s="38">
        <v>26.45</v>
      </c>
      <c r="XD44" s="38">
        <v>4.16</v>
      </c>
      <c r="XE44" s="38">
        <v>1.3</v>
      </c>
      <c r="XF44" s="38">
        <v>242.25</v>
      </c>
      <c r="XG44" s="38">
        <v>5.46</v>
      </c>
      <c r="XH44" s="38">
        <v>48.45</v>
      </c>
      <c r="XI44" s="39">
        <v>3419.5</v>
      </c>
      <c r="XJ44" s="39">
        <v>1402.75</v>
      </c>
      <c r="XK44" s="39">
        <v>233.5</v>
      </c>
      <c r="XL44" s="39">
        <v>75</v>
      </c>
      <c r="XM44" s="39">
        <v>66.650000000000006</v>
      </c>
      <c r="XN44" s="39">
        <v>27.34</v>
      </c>
      <c r="XO44" s="39">
        <v>4.55</v>
      </c>
      <c r="XP44" s="39">
        <v>1.46</v>
      </c>
      <c r="XQ44" s="39">
        <v>308.5</v>
      </c>
      <c r="XR44" s="39">
        <v>6.01</v>
      </c>
      <c r="XS44" s="39">
        <v>51.417000000000002</v>
      </c>
      <c r="XT44" t="s">
        <v>1136</v>
      </c>
      <c r="XU44">
        <v>7</v>
      </c>
      <c r="XV44">
        <v>7</v>
      </c>
      <c r="XW44" s="37">
        <v>5</v>
      </c>
      <c r="XX44" s="37">
        <v>2</v>
      </c>
      <c r="XY44" s="37">
        <v>1</v>
      </c>
      <c r="XZ44" s="39">
        <v>5</v>
      </c>
      <c r="YA44" s="39">
        <v>1</v>
      </c>
      <c r="YB44" s="39">
        <v>1</v>
      </c>
    </row>
    <row r="45" spans="1:652" x14ac:dyDescent="0.2">
      <c r="A45" s="11">
        <v>48</v>
      </c>
      <c r="B45" s="19" t="s">
        <v>929</v>
      </c>
      <c r="C45" s="3">
        <v>0</v>
      </c>
      <c r="D45" s="3" t="str">
        <f t="shared" si="0"/>
        <v>2</v>
      </c>
      <c r="E45" s="4">
        <v>40326</v>
      </c>
      <c r="F45" s="4">
        <v>43203</v>
      </c>
      <c r="G45" s="5">
        <v>7.8773958016428356</v>
      </c>
      <c r="H45" s="22" t="s">
        <v>445</v>
      </c>
      <c r="I45" s="3">
        <v>2</v>
      </c>
      <c r="J45" s="3">
        <v>3</v>
      </c>
      <c r="K45" s="3">
        <v>1</v>
      </c>
      <c r="L45" s="3">
        <v>2</v>
      </c>
      <c r="M45" s="12">
        <v>45</v>
      </c>
      <c r="N45" s="6">
        <v>96</v>
      </c>
      <c r="O45" s="6">
        <v>120.5</v>
      </c>
      <c r="P45" s="9">
        <v>3.9534120734908136</v>
      </c>
      <c r="Q45" s="9">
        <v>45.864000000000004</v>
      </c>
      <c r="R45" s="9">
        <v>20.8</v>
      </c>
      <c r="S45" s="9">
        <v>14.4</v>
      </c>
      <c r="T45" s="3">
        <v>3</v>
      </c>
      <c r="U45" s="9">
        <v>15.8</v>
      </c>
      <c r="V45" s="3">
        <v>3</v>
      </c>
      <c r="W45" s="9">
        <v>12.1</v>
      </c>
      <c r="X45" s="9">
        <v>11.4</v>
      </c>
      <c r="Y45" s="9">
        <v>10.8</v>
      </c>
      <c r="Z45" s="9">
        <v>11.5</v>
      </c>
      <c r="AA45" s="9">
        <v>9.6999999999999993</v>
      </c>
      <c r="AB45" s="9">
        <v>11.2</v>
      </c>
      <c r="AC45" s="5">
        <f t="shared" si="1"/>
        <v>12.1</v>
      </c>
      <c r="AD45" s="5">
        <f t="shared" si="2"/>
        <v>11.5</v>
      </c>
      <c r="AE45" s="5">
        <f t="shared" si="3"/>
        <v>23.6</v>
      </c>
      <c r="AF45" s="5">
        <f t="shared" si="4"/>
        <v>11.8</v>
      </c>
      <c r="AG45" s="5">
        <f t="shared" si="5"/>
        <v>26.019000000000002</v>
      </c>
      <c r="AH45" s="5">
        <f t="shared" si="6"/>
        <v>52.038000000000004</v>
      </c>
      <c r="AI45" s="1">
        <v>2</v>
      </c>
      <c r="AJ45" s="3">
        <v>23</v>
      </c>
      <c r="AK45" s="7" t="e">
        <v>#NULL!</v>
      </c>
      <c r="AL45" s="7" t="e">
        <v>#NULL!</v>
      </c>
      <c r="AS45" s="5" t="e">
        <f t="shared" si="7"/>
        <v>#DIV/0!</v>
      </c>
      <c r="AT45" s="9">
        <v>14.67</v>
      </c>
      <c r="AU45" s="9">
        <v>14.8</v>
      </c>
      <c r="AV45" s="9">
        <v>-0.2</v>
      </c>
      <c r="AW45" s="3">
        <v>42</v>
      </c>
      <c r="AX45" s="3">
        <v>8</v>
      </c>
      <c r="AY45" s="3">
        <v>5</v>
      </c>
      <c r="AZ45" s="5">
        <v>13</v>
      </c>
      <c r="BA45" s="9">
        <v>-2.44</v>
      </c>
      <c r="BB45" s="3">
        <v>1</v>
      </c>
      <c r="BD45" s="11">
        <v>42</v>
      </c>
      <c r="BE45" s="3">
        <v>20</v>
      </c>
      <c r="BF45" s="3">
        <v>19</v>
      </c>
      <c r="BG45" s="9">
        <v>0.67</v>
      </c>
      <c r="BH45" s="5">
        <v>75</v>
      </c>
      <c r="BI45" s="9">
        <v>39</v>
      </c>
      <c r="BJ45" s="3">
        <v>105</v>
      </c>
      <c r="BK45" s="3">
        <v>0</v>
      </c>
      <c r="BL45" s="3">
        <v>1</v>
      </c>
      <c r="BM45" s="3">
        <v>0</v>
      </c>
      <c r="BN45" s="3">
        <v>1</v>
      </c>
      <c r="BO45" s="3">
        <v>1</v>
      </c>
      <c r="BP45" s="3">
        <v>2</v>
      </c>
      <c r="BQ45" s="3">
        <v>1</v>
      </c>
      <c r="BR45" s="3">
        <v>1</v>
      </c>
      <c r="BS45" s="3">
        <v>1</v>
      </c>
      <c r="BT45" s="11">
        <v>8</v>
      </c>
      <c r="BU45" s="11">
        <v>62</v>
      </c>
      <c r="BV45" s="14">
        <f t="shared" ref="BV45:BV62" si="51">SUM(BD45,BJ45,BU45)</f>
        <v>209</v>
      </c>
      <c r="BW45" s="13">
        <f t="shared" ref="BW45:BW62" si="52">BV45*(4/3)</f>
        <v>278.66666666666663</v>
      </c>
      <c r="BX45" s="14">
        <v>60</v>
      </c>
      <c r="BY45" s="14">
        <v>5</v>
      </c>
      <c r="BZ45" s="3">
        <v>40</v>
      </c>
      <c r="CA45" s="3">
        <v>35</v>
      </c>
      <c r="CB45" s="3">
        <v>40</v>
      </c>
      <c r="CC45" s="9">
        <v>17.881599999999999</v>
      </c>
      <c r="CD45" s="9">
        <v>15.6464</v>
      </c>
      <c r="CE45" s="9">
        <v>17.881599999999999</v>
      </c>
      <c r="CF45" s="9">
        <v>3.02</v>
      </c>
      <c r="CG45" s="5">
        <v>100</v>
      </c>
      <c r="CH45" s="3">
        <v>23</v>
      </c>
      <c r="CI45" s="3">
        <v>30</v>
      </c>
      <c r="CJ45" s="3">
        <v>23</v>
      </c>
      <c r="CK45" s="9">
        <v>10.28192</v>
      </c>
      <c r="CL45" s="9">
        <v>13.411199999999999</v>
      </c>
      <c r="CM45" s="9">
        <v>10.28192</v>
      </c>
      <c r="CN45" s="9">
        <v>0.8</v>
      </c>
      <c r="CO45" s="5">
        <v>79</v>
      </c>
      <c r="CP45" s="3">
        <v>98</v>
      </c>
      <c r="CQ45" s="3">
        <v>110</v>
      </c>
      <c r="CR45" s="3">
        <v>102</v>
      </c>
      <c r="CS45" s="9">
        <v>-0.25</v>
      </c>
      <c r="CT45" s="3">
        <v>40</v>
      </c>
      <c r="CU45" s="3">
        <v>3</v>
      </c>
      <c r="CV45" s="3">
        <v>4</v>
      </c>
      <c r="CY45" s="3">
        <v>5</v>
      </c>
      <c r="CZ45" s="3">
        <v>5</v>
      </c>
      <c r="DA45" s="3">
        <v>4</v>
      </c>
      <c r="DB45" s="3">
        <v>4</v>
      </c>
      <c r="DC45" s="3">
        <v>2</v>
      </c>
      <c r="DD45" s="3">
        <v>2</v>
      </c>
      <c r="DE45" s="3">
        <v>4</v>
      </c>
      <c r="DF45" s="3">
        <v>4</v>
      </c>
      <c r="DG45" s="3">
        <v>4</v>
      </c>
      <c r="DH45" s="3">
        <v>4</v>
      </c>
      <c r="DI45" s="3">
        <v>7</v>
      </c>
      <c r="DJ45" s="3">
        <v>10</v>
      </c>
      <c r="DK45" s="3">
        <v>8</v>
      </c>
      <c r="DL45" s="3">
        <v>4</v>
      </c>
      <c r="DM45" s="3">
        <v>8</v>
      </c>
      <c r="DN45" s="3">
        <v>8</v>
      </c>
      <c r="DO45" s="3">
        <v>25</v>
      </c>
      <c r="DP45" s="3">
        <v>20</v>
      </c>
      <c r="DQ45" s="3">
        <v>1</v>
      </c>
      <c r="DR45" s="3">
        <v>1</v>
      </c>
      <c r="DS45" s="3">
        <v>0</v>
      </c>
      <c r="DT45" s="3">
        <v>1</v>
      </c>
      <c r="DU45" s="3">
        <v>0</v>
      </c>
      <c r="DW45" s="5">
        <v>-1.77</v>
      </c>
      <c r="DY45" s="5">
        <v>-0.45</v>
      </c>
      <c r="EA45" s="5">
        <v>3.8200000000000003</v>
      </c>
      <c r="EC45" s="5">
        <v>1.6</v>
      </c>
      <c r="EW45" s="3">
        <v>0</v>
      </c>
      <c r="FH45" s="3">
        <v>4</v>
      </c>
      <c r="FI45" s="3">
        <v>3</v>
      </c>
      <c r="FJ45" s="3">
        <v>2</v>
      </c>
      <c r="FK45" s="3">
        <v>5</v>
      </c>
      <c r="FL45" s="3">
        <v>4</v>
      </c>
      <c r="FM45" s="3">
        <v>3</v>
      </c>
      <c r="FN45" s="3">
        <v>2</v>
      </c>
      <c r="FO45" s="3">
        <v>1</v>
      </c>
      <c r="FP45" s="3">
        <v>5</v>
      </c>
      <c r="FQ45" s="3">
        <v>4</v>
      </c>
      <c r="FR45" s="3">
        <v>5</v>
      </c>
      <c r="FS45" s="3">
        <v>1</v>
      </c>
      <c r="FT45" s="3">
        <f t="shared" ref="FT45:FT59" si="53">AVERAGE(FH45,FL45,FP45,FI45,FM45,FQ45)</f>
        <v>3.8333333333333335</v>
      </c>
      <c r="FU45" s="3">
        <f t="shared" ref="FU45:FU60" si="54">AVERAGE(FJ45,FN45,FR45,FK45,FO45,FS45)</f>
        <v>2.6666666666666665</v>
      </c>
      <c r="PA45" s="3">
        <v>2</v>
      </c>
      <c r="PB45" s="3">
        <v>2</v>
      </c>
      <c r="PC45" s="3">
        <v>4</v>
      </c>
      <c r="PD45" s="3">
        <v>3</v>
      </c>
      <c r="PE45" s="3">
        <v>4</v>
      </c>
      <c r="PF45" s="3">
        <v>3</v>
      </c>
      <c r="PG45" s="3">
        <v>3</v>
      </c>
      <c r="PH45" s="3">
        <f t="shared" ref="PH45:PH62" si="55">AVERAGE(PB45:PG45)</f>
        <v>3.1666666666666665</v>
      </c>
      <c r="PI45" s="3">
        <v>3</v>
      </c>
      <c r="PJ45" s="3">
        <v>3</v>
      </c>
      <c r="PK45" s="3">
        <v>2</v>
      </c>
      <c r="PL45" s="3">
        <v>4</v>
      </c>
      <c r="PM45" s="3">
        <v>2</v>
      </c>
      <c r="PN45" s="3">
        <v>3</v>
      </c>
      <c r="PO45" s="3">
        <v>3</v>
      </c>
      <c r="PP45" s="3">
        <v>3</v>
      </c>
      <c r="PQ45" s="3">
        <v>3</v>
      </c>
      <c r="PR45" s="3">
        <v>1</v>
      </c>
      <c r="PS45" s="3">
        <v>4</v>
      </c>
      <c r="PT45" s="3">
        <v>4</v>
      </c>
      <c r="PU45" s="3">
        <f t="shared" ref="PU45:PU62" si="56">AVERAGE(PI45,PK45,PM45,PO45,PQ45,PS45,)</f>
        <v>2.4285714285714284</v>
      </c>
      <c r="PV45" s="3">
        <f t="shared" ref="PV45:PV62" si="57">AVERAGE(PJ45,PL45,PN45,PP45,PR45,PT45)</f>
        <v>3</v>
      </c>
      <c r="PW45" s="3">
        <f t="shared" ref="PW45:PW62" si="58">AVERAGE(PI45:PT45)</f>
        <v>2.9166666666666665</v>
      </c>
      <c r="PX45" s="3">
        <v>10</v>
      </c>
      <c r="PY45" s="3">
        <v>5</v>
      </c>
      <c r="PZ45" s="3">
        <v>3</v>
      </c>
      <c r="QA45" s="3">
        <v>9</v>
      </c>
      <c r="QB45" s="3">
        <v>10</v>
      </c>
      <c r="QC45" s="3">
        <v>6</v>
      </c>
      <c r="QD45" s="3">
        <v>3</v>
      </c>
      <c r="QE45" s="3">
        <v>10</v>
      </c>
      <c r="QF45" s="3">
        <v>10</v>
      </c>
      <c r="QG45" s="3">
        <v>8</v>
      </c>
      <c r="QH45" s="3">
        <v>2</v>
      </c>
      <c r="QI45" s="3">
        <v>4</v>
      </c>
      <c r="QJ45" s="3">
        <v>7</v>
      </c>
      <c r="QK45" s="3">
        <v>4</v>
      </c>
      <c r="QL45" s="3">
        <v>3</v>
      </c>
      <c r="QM45" s="3">
        <f t="shared" ref="QM45:QM62" si="59">SUM(PX45,PY45,PZ45,QA45,QB45,QC45,QD45,QJ45,QK45,QL45)</f>
        <v>60</v>
      </c>
      <c r="QN45" s="3">
        <f t="shared" ref="QN45:QN62" si="60">AVERAGE(PX45,PY45,PZ45,QA45,QB45,QC45,QD45,QJ45,QK45,QL45)</f>
        <v>6</v>
      </c>
      <c r="QO45" s="3">
        <f t="shared" ref="QO45:QO62" si="61">SUM(QE45:QI45)</f>
        <v>34</v>
      </c>
      <c r="QP45" s="3">
        <f t="shared" ref="QP45:QP62" si="62">AVERAGE(QE45:QI45)</f>
        <v>6.8</v>
      </c>
      <c r="QQ45" s="3">
        <f t="shared" ref="QQ45:QQ62" si="63">SUM(PX45:QL45)</f>
        <v>94</v>
      </c>
      <c r="QR45" s="3">
        <f t="shared" ref="QR45:QR62" si="64">AVERAGE(PX45:QL45)</f>
        <v>6.2666666666666666</v>
      </c>
      <c r="QS45" s="4">
        <v>43224</v>
      </c>
      <c r="QT45" s="3">
        <v>5</v>
      </c>
      <c r="QU45" s="3">
        <v>2</v>
      </c>
      <c r="QV45" s="3">
        <v>4</v>
      </c>
      <c r="QW45" s="3">
        <v>3</v>
      </c>
      <c r="QX45" s="3">
        <v>5</v>
      </c>
      <c r="QY45" s="3">
        <v>999</v>
      </c>
      <c r="QZ45" s="3">
        <v>2</v>
      </c>
      <c r="RA45" s="3">
        <v>1</v>
      </c>
      <c r="RB45" s="3">
        <v>4</v>
      </c>
      <c r="RC45" s="3">
        <v>5</v>
      </c>
      <c r="RD45" s="3">
        <v>4</v>
      </c>
      <c r="RE45" s="3">
        <v>1</v>
      </c>
      <c r="RF45" s="3">
        <f t="shared" ref="RF45:RF62" si="65">AVERAGE(QT45,QX45,RB45,QU45,QY45,RC45)</f>
        <v>170</v>
      </c>
      <c r="RG45" s="3">
        <f t="shared" ref="RG45:RG62" si="66">AVERAGE(QV45,QZ45,RD45,QW45,RA45,RE45)</f>
        <v>2.5</v>
      </c>
      <c r="RH45" s="3">
        <v>3</v>
      </c>
      <c r="RI45" s="3">
        <v>3</v>
      </c>
      <c r="RJ45" s="3">
        <v>2</v>
      </c>
      <c r="RK45" s="3">
        <v>4</v>
      </c>
      <c r="RL45" s="3">
        <v>2</v>
      </c>
      <c r="RM45" s="3">
        <v>3</v>
      </c>
      <c r="RN45" s="3">
        <v>2</v>
      </c>
      <c r="RO45" s="3">
        <v>3</v>
      </c>
      <c r="RP45" s="3">
        <v>2</v>
      </c>
      <c r="RQ45" s="3">
        <v>1</v>
      </c>
      <c r="RR45" s="3">
        <v>3</v>
      </c>
      <c r="RS45" s="3">
        <v>3</v>
      </c>
      <c r="RT45" s="3">
        <f t="shared" ref="RT45:RT62" si="67">SUM(RI45,RK45,RM45,RO45,RQ45,RS45)</f>
        <v>17</v>
      </c>
      <c r="RU45" s="3">
        <f t="shared" ref="RU45:RU62" si="68">AVERAGE(RI45,RK45,RM45,RO45,RQ45,RS45)</f>
        <v>2.8333333333333335</v>
      </c>
      <c r="RV45" s="3">
        <f t="shared" ref="RV45:RV62" si="69">SUM(RH45,RJ45,RL45,RN45,RP45,RR45)</f>
        <v>14</v>
      </c>
      <c r="RW45" s="3">
        <f t="shared" ref="RW45:RW62" si="70">AVERAGE(RH45,RJ45,RL45,RN45,RP45,RR45)</f>
        <v>2.3333333333333335</v>
      </c>
      <c r="RX45" s="3">
        <f t="shared" ref="RX45:RX62" si="71">AVERAGE(RH45:RS45)</f>
        <v>2.5833333333333335</v>
      </c>
      <c r="RY45" s="3">
        <v>5</v>
      </c>
      <c r="RZ45" s="3">
        <v>9</v>
      </c>
      <c r="SA45" s="3">
        <v>10</v>
      </c>
      <c r="SB45" s="3">
        <v>4</v>
      </c>
      <c r="SC45" s="3">
        <v>7</v>
      </c>
      <c r="SD45" s="3">
        <v>3</v>
      </c>
      <c r="SE45" s="3">
        <v>6</v>
      </c>
      <c r="SF45" s="3">
        <v>10</v>
      </c>
      <c r="SG45" s="3">
        <v>9</v>
      </c>
      <c r="SH45" s="3">
        <v>10</v>
      </c>
      <c r="SI45" s="3">
        <v>2</v>
      </c>
      <c r="SJ45" s="3">
        <v>4</v>
      </c>
      <c r="SK45" s="3">
        <v>1</v>
      </c>
      <c r="SL45" s="3">
        <v>10</v>
      </c>
      <c r="SM45" s="3">
        <f t="shared" ref="SM45:SM62" si="72">SUM(RY45,RZ45,SA45,SB45,SC45,SD45,SE45,SK45,SL45)</f>
        <v>55</v>
      </c>
      <c r="SN45" s="3">
        <f t="shared" ref="SN45:SN62" si="73">AVERAGE(RY45,RZ45,SA45,SB45,SC45,SD45,SE45,SK45,SL45)</f>
        <v>6.1111111111111107</v>
      </c>
      <c r="SO45" s="3">
        <f t="shared" ref="SO45:SO62" si="74">SUM(SF45:SJ45)</f>
        <v>35</v>
      </c>
      <c r="SP45" s="3">
        <f t="shared" ref="SP45:SP62" si="75">AVERAGE(SF45:SJ45)</f>
        <v>7</v>
      </c>
      <c r="SQ45" s="3">
        <f t="shared" ref="SQ45:SQ62" si="76">AVERAGE(RY45:SL45)</f>
        <v>6.4285714285714288</v>
      </c>
      <c r="SR45" s="3">
        <f t="shared" ref="SR45:SR62" si="77">SUM(RX45:SL45)</f>
        <v>92.583333333333343</v>
      </c>
      <c r="SS45" s="3">
        <v>8</v>
      </c>
      <c r="ST45" s="4">
        <v>43231</v>
      </c>
      <c r="SU45" s="3">
        <v>9</v>
      </c>
      <c r="SV45" s="3">
        <v>9</v>
      </c>
      <c r="SW45" s="3">
        <v>10</v>
      </c>
      <c r="SX45" s="5">
        <v>8</v>
      </c>
      <c r="SY45" s="3">
        <v>7</v>
      </c>
      <c r="SZ45" s="3">
        <v>10</v>
      </c>
      <c r="TA45" s="3">
        <v>6</v>
      </c>
      <c r="TB45" s="3">
        <v>10</v>
      </c>
      <c r="TC45" s="3">
        <v>10</v>
      </c>
      <c r="TD45" s="3">
        <v>7</v>
      </c>
      <c r="TE45" s="3">
        <v>1</v>
      </c>
      <c r="TF45" s="3">
        <v>10</v>
      </c>
      <c r="TG45" s="3">
        <v>2</v>
      </c>
      <c r="TH45" s="3">
        <v>9</v>
      </c>
      <c r="TI45" s="3">
        <v>8</v>
      </c>
      <c r="TJ45" s="3">
        <f t="shared" ref="TJ45:TJ62" si="78">SUM(SU45,SV45,SW45,SX45,SY45,SZ45,TA45,TG45,TH45,TI45)</f>
        <v>78</v>
      </c>
      <c r="TK45" s="3">
        <f t="shared" ref="TK45:TK62" si="79">AVERAGE(SU45,SV45,SW45,SX45,SY45,SZ45,TA45,TG45,TH45,TI45)</f>
        <v>7.8</v>
      </c>
      <c r="TL45" s="3">
        <f t="shared" ref="TL45:TL62" si="80">SUM(TB45:TF45)</f>
        <v>38</v>
      </c>
      <c r="TM45" s="3">
        <f t="shared" ref="TM45:TM62" si="81">AVERAGE(TB45:TF45)</f>
        <v>7.6</v>
      </c>
      <c r="TN45" s="3">
        <f t="shared" ref="TN45:TN62" si="82">AVERAGE(SU45:TI45)</f>
        <v>7.7333333333333334</v>
      </c>
      <c r="TO45" s="3">
        <f t="shared" ref="TO45:TO62" si="83">SUM(SU45:TI45)</f>
        <v>116</v>
      </c>
      <c r="TP45" s="3">
        <v>4</v>
      </c>
      <c r="TQ45" s="3">
        <v>3</v>
      </c>
      <c r="TR45" s="3">
        <v>2</v>
      </c>
      <c r="TS45" s="3">
        <v>4</v>
      </c>
      <c r="TT45" s="3">
        <v>2</v>
      </c>
      <c r="TU45" s="3">
        <v>3</v>
      </c>
      <c r="TV45" s="3">
        <v>2</v>
      </c>
      <c r="TW45" s="3">
        <v>3</v>
      </c>
      <c r="TX45" s="3">
        <v>4</v>
      </c>
      <c r="TY45" s="3">
        <v>1</v>
      </c>
      <c r="TZ45" s="3">
        <v>3</v>
      </c>
      <c r="UA45" s="3">
        <v>4</v>
      </c>
      <c r="UB45" s="3">
        <f t="shared" ref="UB45:UB62" si="84">SUM(TQ45,TS45,TU45,TW45,TY45,UA45)</f>
        <v>18</v>
      </c>
      <c r="UC45" s="3">
        <f t="shared" ref="UC45:UC62" si="85">AVERAGE(TQ45,TS45,TU45,TW45,TY45,UA45)</f>
        <v>3</v>
      </c>
      <c r="UD45" s="3">
        <f t="shared" ref="UD45:UD62" si="86">SUM(TP45,TR45,TT45,TV45,TX45,TZ45)</f>
        <v>17</v>
      </c>
      <c r="UE45" s="3">
        <f t="shared" ref="UE45:UE62" si="87">AVERAGE(TP45,TR45,TT45,TV45,TX45,TZ45)</f>
        <v>2.8333333333333335</v>
      </c>
      <c r="UF45" s="3">
        <f t="shared" ref="UF45:UF62" si="88">AVERAGE(TP45:UA45)</f>
        <v>2.9166666666666665</v>
      </c>
      <c r="VN45">
        <v>15</v>
      </c>
      <c r="VO45">
        <v>4</v>
      </c>
      <c r="VP45">
        <v>47.8</v>
      </c>
      <c r="VQ45">
        <v>11.9</v>
      </c>
      <c r="VR45">
        <v>37</v>
      </c>
      <c r="VS45">
        <v>725.8</v>
      </c>
      <c r="VT45">
        <v>19.600000000000001</v>
      </c>
      <c r="VU45">
        <v>103.7</v>
      </c>
      <c r="VV45">
        <v>36</v>
      </c>
      <c r="VW45">
        <v>7184.3</v>
      </c>
      <c r="VX45">
        <v>199.6</v>
      </c>
      <c r="VY45">
        <v>1096.8</v>
      </c>
      <c r="VZ45">
        <v>0.3</v>
      </c>
      <c r="WA45">
        <v>1026.3</v>
      </c>
      <c r="WB45" s="36">
        <v>2072.25</v>
      </c>
      <c r="WC45" s="36">
        <v>1300.25</v>
      </c>
      <c r="WD45" s="36">
        <v>192</v>
      </c>
      <c r="WE45" s="36">
        <v>106.5</v>
      </c>
      <c r="WF45" s="36">
        <v>56.45</v>
      </c>
      <c r="WG45" s="36">
        <v>35.42</v>
      </c>
      <c r="WH45" s="36">
        <v>5.23</v>
      </c>
      <c r="WI45" s="36">
        <v>2.9</v>
      </c>
      <c r="WJ45" s="36">
        <v>298.5</v>
      </c>
      <c r="WK45" s="36">
        <v>8.1300000000000008</v>
      </c>
      <c r="WL45" s="36">
        <v>59.7</v>
      </c>
      <c r="WM45" s="37">
        <v>3033</v>
      </c>
      <c r="WN45" s="37">
        <v>1618.25</v>
      </c>
      <c r="WO45" s="37">
        <v>251.5</v>
      </c>
      <c r="WP45" s="37">
        <v>132.25</v>
      </c>
      <c r="WQ45" s="37">
        <v>60.24</v>
      </c>
      <c r="WR45" s="37">
        <v>32.14</v>
      </c>
      <c r="WS45" s="37">
        <v>5</v>
      </c>
      <c r="WT45" s="37">
        <v>2.63</v>
      </c>
      <c r="WU45" s="37">
        <v>383.75</v>
      </c>
      <c r="WV45" s="37">
        <v>7.62</v>
      </c>
      <c r="WW45" s="37">
        <v>54.820999999999998</v>
      </c>
      <c r="WX45" s="38">
        <v>2072.25</v>
      </c>
      <c r="WY45" s="38">
        <v>1300.25</v>
      </c>
      <c r="WZ45" s="38">
        <v>192</v>
      </c>
      <c r="XA45" s="38">
        <v>106.5</v>
      </c>
      <c r="XB45" s="38">
        <v>56.45</v>
      </c>
      <c r="XC45" s="38">
        <v>35.42</v>
      </c>
      <c r="XD45" s="38">
        <v>5.23</v>
      </c>
      <c r="XE45" s="38">
        <v>2.9</v>
      </c>
      <c r="XF45" s="38">
        <v>298.5</v>
      </c>
      <c r="XG45" s="38">
        <v>8.1300000000000008</v>
      </c>
      <c r="XH45" s="38">
        <v>59.7</v>
      </c>
      <c r="XI45" s="39">
        <v>3033</v>
      </c>
      <c r="XJ45" s="39">
        <v>1618.25</v>
      </c>
      <c r="XK45" s="39">
        <v>251.5</v>
      </c>
      <c r="XL45" s="39">
        <v>132.25</v>
      </c>
      <c r="XM45" s="39">
        <v>60.24</v>
      </c>
      <c r="XN45" s="39">
        <v>32.14</v>
      </c>
      <c r="XO45" s="39">
        <v>5</v>
      </c>
      <c r="XP45" s="39">
        <v>2.63</v>
      </c>
      <c r="XQ45" s="39">
        <v>383.75</v>
      </c>
      <c r="XR45" s="39">
        <v>7.62</v>
      </c>
      <c r="XS45" s="39">
        <v>54.820999999999998</v>
      </c>
      <c r="XT45" t="s">
        <v>1137</v>
      </c>
      <c r="XU45">
        <v>7</v>
      </c>
      <c r="XV45">
        <v>8</v>
      </c>
      <c r="XW45" s="37">
        <v>5</v>
      </c>
      <c r="XX45" s="37">
        <v>2</v>
      </c>
      <c r="XY45" s="37">
        <v>1</v>
      </c>
      <c r="XZ45" s="39">
        <v>5</v>
      </c>
      <c r="YA45" s="39">
        <v>2</v>
      </c>
      <c r="YB45" s="39">
        <v>1</v>
      </c>
    </row>
    <row r="46" spans="1:652" x14ac:dyDescent="0.2">
      <c r="A46" s="11">
        <v>49</v>
      </c>
      <c r="B46" s="19" t="s">
        <v>930</v>
      </c>
      <c r="C46" s="3">
        <v>1</v>
      </c>
      <c r="D46" s="3" t="str">
        <f t="shared" si="0"/>
        <v>1</v>
      </c>
      <c r="E46" s="4">
        <v>40120</v>
      </c>
      <c r="F46" s="4">
        <v>43203</v>
      </c>
      <c r="G46" s="5">
        <v>8.4419496166484116</v>
      </c>
      <c r="H46" s="22" t="s">
        <v>445</v>
      </c>
      <c r="I46" s="3">
        <v>2</v>
      </c>
      <c r="J46" s="3">
        <v>3</v>
      </c>
      <c r="K46" s="3">
        <v>1</v>
      </c>
      <c r="L46" s="3">
        <v>0</v>
      </c>
      <c r="M46" s="12">
        <v>45</v>
      </c>
      <c r="N46" s="6">
        <v>94.5</v>
      </c>
      <c r="O46" s="6">
        <v>129</v>
      </c>
      <c r="P46" s="9">
        <v>4.2322834645669287</v>
      </c>
      <c r="Q46" s="9">
        <v>63.504000000000005</v>
      </c>
      <c r="R46" s="9">
        <v>28.8</v>
      </c>
      <c r="S46" s="9">
        <v>17.3</v>
      </c>
      <c r="T46" s="3">
        <v>3</v>
      </c>
      <c r="U46" s="9">
        <v>23.8</v>
      </c>
      <c r="V46" s="3">
        <v>2</v>
      </c>
      <c r="W46" s="9">
        <v>11.9</v>
      </c>
      <c r="X46" s="9">
        <v>9.6999999999999993</v>
      </c>
      <c r="Y46" s="9">
        <v>10.8</v>
      </c>
      <c r="Z46" s="9">
        <v>11.5</v>
      </c>
      <c r="AA46" s="9">
        <v>12.6</v>
      </c>
      <c r="AB46" s="9">
        <v>12.1</v>
      </c>
      <c r="AC46" s="5">
        <f t="shared" si="1"/>
        <v>11.9</v>
      </c>
      <c r="AD46" s="5">
        <f t="shared" si="2"/>
        <v>12.6</v>
      </c>
      <c r="AE46" s="5">
        <f t="shared" si="3"/>
        <v>24.5</v>
      </c>
      <c r="AF46" s="5">
        <f t="shared" si="4"/>
        <v>12.25</v>
      </c>
      <c r="AG46" s="5">
        <f t="shared" si="5"/>
        <v>27.01125</v>
      </c>
      <c r="AH46" s="5">
        <f t="shared" si="6"/>
        <v>54.022500000000001</v>
      </c>
      <c r="AI46" s="1">
        <v>2</v>
      </c>
      <c r="AJ46" s="3">
        <v>10</v>
      </c>
      <c r="AK46" s="7" t="e">
        <v>#NULL!</v>
      </c>
      <c r="AL46" s="7" t="e">
        <v>#NULL!</v>
      </c>
      <c r="AS46" s="5" t="e">
        <f t="shared" si="7"/>
        <v>#DIV/0!</v>
      </c>
      <c r="AT46" s="9">
        <v>17.3</v>
      </c>
      <c r="AU46" s="9">
        <v>17.3</v>
      </c>
      <c r="AV46" s="9">
        <v>-1.76</v>
      </c>
      <c r="AW46" s="3">
        <v>4</v>
      </c>
      <c r="AX46" s="3">
        <v>17</v>
      </c>
      <c r="AY46" s="3">
        <v>15</v>
      </c>
      <c r="AZ46" s="5">
        <v>32</v>
      </c>
      <c r="BA46" s="9">
        <v>-1.17</v>
      </c>
      <c r="BB46" s="3">
        <v>12</v>
      </c>
      <c r="BD46" s="11">
        <v>70</v>
      </c>
      <c r="BE46" s="3">
        <v>14</v>
      </c>
      <c r="BF46" s="3">
        <v>14</v>
      </c>
      <c r="BG46" s="9">
        <v>-0.92</v>
      </c>
      <c r="BH46" s="5">
        <v>18</v>
      </c>
      <c r="BI46" s="9">
        <v>28</v>
      </c>
      <c r="BJ46" s="3">
        <v>74</v>
      </c>
      <c r="BK46" s="3">
        <v>6</v>
      </c>
      <c r="BL46" s="3">
        <v>6</v>
      </c>
      <c r="BM46" s="3">
        <v>8</v>
      </c>
      <c r="BN46" s="3">
        <v>1</v>
      </c>
      <c r="BO46" s="3">
        <v>3</v>
      </c>
      <c r="BP46" s="3">
        <v>2</v>
      </c>
      <c r="BQ46" s="3">
        <v>1</v>
      </c>
      <c r="BR46" s="3">
        <v>4</v>
      </c>
      <c r="BS46" s="3">
        <v>2</v>
      </c>
      <c r="BT46" s="11">
        <v>33</v>
      </c>
      <c r="BU46" s="11">
        <v>92</v>
      </c>
      <c r="BV46" s="14">
        <f t="shared" si="51"/>
        <v>236</v>
      </c>
      <c r="BW46" s="13">
        <f t="shared" si="52"/>
        <v>314.66666666666663</v>
      </c>
      <c r="BX46" s="14">
        <v>72</v>
      </c>
      <c r="BY46" s="14">
        <v>4</v>
      </c>
      <c r="BZ46" s="3">
        <v>19</v>
      </c>
      <c r="CA46" s="3">
        <v>16</v>
      </c>
      <c r="CB46" s="3">
        <v>15</v>
      </c>
      <c r="CC46" s="9">
        <v>8.49376</v>
      </c>
      <c r="CD46" s="9">
        <v>7.1526399999999999</v>
      </c>
      <c r="CE46" s="9">
        <v>6.7055999999999996</v>
      </c>
      <c r="CF46" s="9">
        <v>-0.64</v>
      </c>
      <c r="CG46" s="5">
        <v>26</v>
      </c>
      <c r="CH46" s="3">
        <v>24</v>
      </c>
      <c r="CI46" s="3">
        <v>15</v>
      </c>
      <c r="CJ46" s="3">
        <v>14</v>
      </c>
      <c r="CK46" s="9">
        <v>10.728960000000001</v>
      </c>
      <c r="CL46" s="9">
        <v>6.7055999999999996</v>
      </c>
      <c r="CM46" s="9">
        <v>6.2585600000000001</v>
      </c>
      <c r="CN46" s="9">
        <v>0.53</v>
      </c>
      <c r="CO46" s="5">
        <v>70</v>
      </c>
      <c r="CP46" s="3">
        <v>71</v>
      </c>
      <c r="CQ46" s="3">
        <v>80</v>
      </c>
      <c r="CR46" s="3">
        <v>88</v>
      </c>
      <c r="CS46" s="9">
        <v>-1.19</v>
      </c>
      <c r="CT46" s="3">
        <v>12</v>
      </c>
      <c r="CU46" s="3">
        <v>4</v>
      </c>
      <c r="CV46" s="3">
        <v>4</v>
      </c>
      <c r="CY46" s="3">
        <v>5</v>
      </c>
      <c r="CZ46" s="3">
        <v>5</v>
      </c>
      <c r="DA46" s="3">
        <v>4</v>
      </c>
      <c r="DB46" s="3">
        <v>4</v>
      </c>
      <c r="DC46" s="3">
        <v>1</v>
      </c>
      <c r="DD46" s="3">
        <v>2</v>
      </c>
      <c r="DE46" s="3">
        <v>4</v>
      </c>
      <c r="DF46" s="3">
        <v>2</v>
      </c>
      <c r="DG46" s="3">
        <v>3</v>
      </c>
      <c r="DH46" s="3">
        <v>3</v>
      </c>
      <c r="DI46" s="3">
        <v>8</v>
      </c>
      <c r="DJ46" s="3">
        <v>10</v>
      </c>
      <c r="DK46" s="3">
        <v>8</v>
      </c>
      <c r="DL46" s="3">
        <v>3</v>
      </c>
      <c r="DM46" s="3">
        <v>6</v>
      </c>
      <c r="DN46" s="3">
        <v>6</v>
      </c>
      <c r="DO46" s="3">
        <v>26</v>
      </c>
      <c r="DP46" s="3">
        <v>15</v>
      </c>
      <c r="DQ46" s="3">
        <v>0</v>
      </c>
      <c r="DR46" s="3">
        <v>0</v>
      </c>
      <c r="DS46" s="3">
        <v>1</v>
      </c>
      <c r="DT46" s="3">
        <v>1</v>
      </c>
      <c r="DU46" s="3">
        <v>1</v>
      </c>
      <c r="DW46" s="5">
        <v>-2.09</v>
      </c>
      <c r="DY46" s="5">
        <v>-2.95</v>
      </c>
      <c r="EA46" s="5">
        <v>-0.10999999999999999</v>
      </c>
      <c r="EC46" s="5">
        <v>-5.15</v>
      </c>
      <c r="EW46" s="3">
        <v>0</v>
      </c>
      <c r="FH46" s="3">
        <v>5</v>
      </c>
      <c r="FI46" s="3">
        <v>2</v>
      </c>
      <c r="FJ46" s="3">
        <v>1</v>
      </c>
      <c r="FK46" s="3">
        <v>5</v>
      </c>
      <c r="FL46" s="3">
        <v>5</v>
      </c>
      <c r="FM46" s="3">
        <v>5</v>
      </c>
      <c r="FN46" s="3">
        <v>5</v>
      </c>
      <c r="FO46" s="3">
        <v>1</v>
      </c>
      <c r="FP46" s="3">
        <v>5</v>
      </c>
      <c r="FQ46" s="3">
        <v>4</v>
      </c>
      <c r="FR46" s="3">
        <v>5</v>
      </c>
      <c r="FS46" s="3">
        <v>1</v>
      </c>
      <c r="FT46" s="3">
        <f t="shared" si="53"/>
        <v>4.333333333333333</v>
      </c>
      <c r="FU46" s="3">
        <f t="shared" si="54"/>
        <v>3</v>
      </c>
      <c r="PA46" s="3">
        <v>3</v>
      </c>
      <c r="PB46" s="3">
        <v>4</v>
      </c>
      <c r="PC46" s="3">
        <v>2</v>
      </c>
      <c r="PD46" s="3">
        <v>4</v>
      </c>
      <c r="PE46" s="3">
        <v>4</v>
      </c>
      <c r="PF46" s="3">
        <v>3</v>
      </c>
      <c r="PG46" s="3">
        <v>4</v>
      </c>
      <c r="PH46" s="3">
        <f t="shared" si="55"/>
        <v>3.5</v>
      </c>
      <c r="PI46" s="3">
        <v>4</v>
      </c>
      <c r="PJ46" s="3">
        <v>1</v>
      </c>
      <c r="PK46" s="3">
        <v>3</v>
      </c>
      <c r="PL46" s="3">
        <v>1</v>
      </c>
      <c r="PM46" s="3">
        <v>3</v>
      </c>
      <c r="PN46" s="3">
        <v>1</v>
      </c>
      <c r="PO46" s="3">
        <v>3</v>
      </c>
      <c r="PP46" s="3">
        <v>4</v>
      </c>
      <c r="PQ46" s="3">
        <v>2</v>
      </c>
      <c r="PR46" s="3">
        <v>1</v>
      </c>
      <c r="PS46" s="3">
        <v>3</v>
      </c>
      <c r="PT46" s="3">
        <v>4</v>
      </c>
      <c r="PU46" s="3">
        <f t="shared" si="56"/>
        <v>2.5714285714285716</v>
      </c>
      <c r="PV46" s="3">
        <f t="shared" si="57"/>
        <v>2</v>
      </c>
      <c r="PW46" s="3">
        <f t="shared" si="58"/>
        <v>2.5</v>
      </c>
      <c r="PX46" s="3">
        <v>1</v>
      </c>
      <c r="PY46" s="3">
        <v>10</v>
      </c>
      <c r="PZ46" s="3">
        <v>10</v>
      </c>
      <c r="QA46" s="3">
        <v>5</v>
      </c>
      <c r="QB46" s="3">
        <v>10</v>
      </c>
      <c r="QC46" s="3">
        <v>10</v>
      </c>
      <c r="QD46" s="3">
        <v>1</v>
      </c>
      <c r="QE46" s="3">
        <v>10</v>
      </c>
      <c r="QF46" s="3">
        <v>5</v>
      </c>
      <c r="QG46" s="3">
        <v>1</v>
      </c>
      <c r="QH46" s="3">
        <v>10</v>
      </c>
      <c r="QI46" s="3">
        <v>10</v>
      </c>
      <c r="QJ46" s="3">
        <v>10</v>
      </c>
      <c r="QK46" s="3">
        <v>5</v>
      </c>
      <c r="QL46" s="3">
        <v>5</v>
      </c>
      <c r="QM46" s="3">
        <f t="shared" si="59"/>
        <v>67</v>
      </c>
      <c r="QN46" s="3">
        <f t="shared" si="60"/>
        <v>6.7</v>
      </c>
      <c r="QO46" s="3">
        <f t="shared" si="61"/>
        <v>36</v>
      </c>
      <c r="QP46" s="3">
        <f t="shared" si="62"/>
        <v>7.2</v>
      </c>
      <c r="QQ46" s="3">
        <f t="shared" si="63"/>
        <v>103</v>
      </c>
      <c r="QR46" s="3">
        <f t="shared" si="64"/>
        <v>6.8666666666666663</v>
      </c>
      <c r="QS46" s="4">
        <v>43216</v>
      </c>
      <c r="QT46" s="3">
        <v>5</v>
      </c>
      <c r="QU46" s="3">
        <v>3</v>
      </c>
      <c r="QV46" s="3">
        <v>4</v>
      </c>
      <c r="QW46" s="3">
        <v>1</v>
      </c>
      <c r="QX46" s="3">
        <v>5</v>
      </c>
      <c r="QY46" s="3">
        <v>5</v>
      </c>
      <c r="QZ46" s="3">
        <v>1</v>
      </c>
      <c r="RA46" s="3">
        <v>1</v>
      </c>
      <c r="RB46" s="3">
        <v>5</v>
      </c>
      <c r="RC46" s="3">
        <v>5</v>
      </c>
      <c r="RD46" s="3">
        <v>1</v>
      </c>
      <c r="RE46" s="3">
        <v>3</v>
      </c>
      <c r="RF46" s="3">
        <f t="shared" si="65"/>
        <v>4.666666666666667</v>
      </c>
      <c r="RG46" s="3">
        <f t="shared" si="66"/>
        <v>1.8333333333333333</v>
      </c>
      <c r="RH46" s="3">
        <v>4</v>
      </c>
      <c r="RI46" s="3">
        <v>1</v>
      </c>
      <c r="RJ46" s="3">
        <v>3</v>
      </c>
      <c r="RK46" s="3">
        <v>4</v>
      </c>
      <c r="RL46" s="3">
        <v>4</v>
      </c>
      <c r="RM46" s="3">
        <v>4</v>
      </c>
      <c r="RN46" s="3">
        <v>3</v>
      </c>
      <c r="RO46" s="3">
        <v>3</v>
      </c>
      <c r="RP46" s="3">
        <v>3</v>
      </c>
      <c r="RQ46" s="3">
        <v>2</v>
      </c>
      <c r="RR46" s="3">
        <v>4</v>
      </c>
      <c r="RS46" s="3">
        <v>4</v>
      </c>
      <c r="RT46" s="3">
        <f t="shared" si="67"/>
        <v>18</v>
      </c>
      <c r="RU46" s="3">
        <f t="shared" si="68"/>
        <v>3</v>
      </c>
      <c r="RV46" s="3">
        <f t="shared" si="69"/>
        <v>21</v>
      </c>
      <c r="RW46" s="3">
        <f t="shared" si="70"/>
        <v>3.5</v>
      </c>
      <c r="RX46" s="3">
        <f t="shared" si="71"/>
        <v>3.25</v>
      </c>
      <c r="RY46" s="3">
        <v>10</v>
      </c>
      <c r="RZ46" s="3">
        <v>8</v>
      </c>
      <c r="SA46" s="3">
        <v>10</v>
      </c>
      <c r="SB46" s="3">
        <v>7</v>
      </c>
      <c r="SC46" s="3">
        <v>10</v>
      </c>
      <c r="SD46" s="3">
        <v>6</v>
      </c>
      <c r="SE46" s="3">
        <v>1</v>
      </c>
      <c r="SF46" s="3">
        <v>9</v>
      </c>
      <c r="SG46" s="3">
        <v>10</v>
      </c>
      <c r="SH46" s="3">
        <v>5</v>
      </c>
      <c r="SI46" s="3">
        <v>1</v>
      </c>
      <c r="SJ46" s="3">
        <v>10</v>
      </c>
      <c r="SK46" s="3">
        <v>10</v>
      </c>
      <c r="SL46" s="3">
        <v>10</v>
      </c>
      <c r="SM46" s="3">
        <f t="shared" si="72"/>
        <v>72</v>
      </c>
      <c r="SN46" s="3">
        <f t="shared" si="73"/>
        <v>8</v>
      </c>
      <c r="SO46" s="3">
        <f t="shared" si="74"/>
        <v>35</v>
      </c>
      <c r="SP46" s="3">
        <f t="shared" si="75"/>
        <v>7</v>
      </c>
      <c r="SQ46" s="3">
        <f t="shared" si="76"/>
        <v>7.6428571428571432</v>
      </c>
      <c r="SR46" s="3">
        <f t="shared" si="77"/>
        <v>110.25</v>
      </c>
      <c r="SS46" s="3">
        <v>7</v>
      </c>
      <c r="ST46" s="4">
        <v>43231</v>
      </c>
      <c r="SU46" s="3">
        <v>5</v>
      </c>
      <c r="SV46" s="3">
        <v>10</v>
      </c>
      <c r="SW46" s="3">
        <v>10</v>
      </c>
      <c r="SX46" s="5">
        <v>10</v>
      </c>
      <c r="SY46" s="3">
        <v>9</v>
      </c>
      <c r="SZ46" s="3">
        <v>1</v>
      </c>
      <c r="TA46" s="3">
        <v>10</v>
      </c>
      <c r="TB46" s="3">
        <v>10</v>
      </c>
      <c r="TC46" s="3">
        <v>10</v>
      </c>
      <c r="TD46" s="3">
        <v>10</v>
      </c>
      <c r="TE46" s="3">
        <v>1</v>
      </c>
      <c r="TF46" s="3">
        <v>5</v>
      </c>
      <c r="TG46" s="3">
        <v>10</v>
      </c>
      <c r="TH46" s="3">
        <v>3</v>
      </c>
      <c r="TI46" s="3">
        <v>10</v>
      </c>
      <c r="TJ46" s="3">
        <f t="shared" si="78"/>
        <v>78</v>
      </c>
      <c r="TK46" s="3">
        <f t="shared" si="79"/>
        <v>7.8</v>
      </c>
      <c r="TL46" s="3">
        <f t="shared" si="80"/>
        <v>36</v>
      </c>
      <c r="TM46" s="3">
        <f t="shared" si="81"/>
        <v>7.2</v>
      </c>
      <c r="TN46" s="3">
        <f t="shared" si="82"/>
        <v>7.6</v>
      </c>
      <c r="TO46" s="3">
        <f t="shared" si="83"/>
        <v>114</v>
      </c>
      <c r="TP46" s="3">
        <v>3</v>
      </c>
      <c r="TQ46" s="3">
        <v>1</v>
      </c>
      <c r="TR46" s="3">
        <v>4</v>
      </c>
      <c r="TS46" s="3">
        <v>3</v>
      </c>
      <c r="TT46" s="3">
        <v>1</v>
      </c>
      <c r="TU46" s="3">
        <v>3</v>
      </c>
      <c r="TV46" s="3">
        <v>4</v>
      </c>
      <c r="TW46" s="3">
        <v>3</v>
      </c>
      <c r="TX46" s="3">
        <v>1</v>
      </c>
      <c r="TY46" s="3">
        <v>1</v>
      </c>
      <c r="TZ46" s="3">
        <v>2</v>
      </c>
      <c r="UA46" s="3">
        <v>4</v>
      </c>
      <c r="UB46" s="3">
        <f t="shared" si="84"/>
        <v>15</v>
      </c>
      <c r="UC46" s="3">
        <f t="shared" si="85"/>
        <v>2.5</v>
      </c>
      <c r="UD46" s="3">
        <f t="shared" si="86"/>
        <v>15</v>
      </c>
      <c r="UE46" s="3">
        <f t="shared" si="87"/>
        <v>2.5</v>
      </c>
      <c r="UF46" s="3">
        <f t="shared" si="88"/>
        <v>2.5</v>
      </c>
      <c r="VN46">
        <v>15</v>
      </c>
      <c r="VO46">
        <v>0</v>
      </c>
      <c r="VP46">
        <v>0</v>
      </c>
      <c r="VQ46">
        <v>0</v>
      </c>
      <c r="VR46">
        <v>38</v>
      </c>
      <c r="VS46">
        <v>983.3</v>
      </c>
      <c r="VT46">
        <v>25.9</v>
      </c>
      <c r="VU46">
        <v>140.5</v>
      </c>
      <c r="VV46">
        <v>37</v>
      </c>
      <c r="VW46">
        <v>9506.5</v>
      </c>
      <c r="VX46">
        <v>256.89999999999998</v>
      </c>
      <c r="VY46">
        <v>4110</v>
      </c>
      <c r="VZ46">
        <v>0.3</v>
      </c>
      <c r="WA46">
        <v>1358.1</v>
      </c>
      <c r="WB46" s="36">
        <v>2102.5</v>
      </c>
      <c r="WC46" s="36">
        <v>1796.75</v>
      </c>
      <c r="WD46" s="36">
        <v>299.5</v>
      </c>
      <c r="WE46" s="36">
        <v>85</v>
      </c>
      <c r="WF46" s="36">
        <v>49.08</v>
      </c>
      <c r="WG46" s="36">
        <v>41.94</v>
      </c>
      <c r="WH46" s="36">
        <v>6.99</v>
      </c>
      <c r="WI46" s="36">
        <v>1.98</v>
      </c>
      <c r="WJ46" s="36">
        <v>384.5</v>
      </c>
      <c r="WK46" s="36">
        <v>8.98</v>
      </c>
      <c r="WL46" s="36">
        <v>76.900000000000006</v>
      </c>
      <c r="WM46" s="37">
        <v>2953</v>
      </c>
      <c r="WN46" s="37">
        <v>2446.75</v>
      </c>
      <c r="WO46" s="37">
        <v>413.5</v>
      </c>
      <c r="WP46" s="37">
        <v>112.5</v>
      </c>
      <c r="WQ46" s="37">
        <v>49.83</v>
      </c>
      <c r="WR46" s="37">
        <v>41.29</v>
      </c>
      <c r="WS46" s="37">
        <v>6.98</v>
      </c>
      <c r="WT46" s="37">
        <v>1.9</v>
      </c>
      <c r="WU46" s="37">
        <v>526</v>
      </c>
      <c r="WV46" s="37">
        <v>8.8800000000000008</v>
      </c>
      <c r="WW46" s="37">
        <v>75.143000000000001</v>
      </c>
      <c r="WX46" s="38">
        <v>1809.75</v>
      </c>
      <c r="WY46" s="38">
        <v>1587.25</v>
      </c>
      <c r="WZ46" s="38">
        <v>271.25</v>
      </c>
      <c r="XA46" s="38">
        <v>78.5</v>
      </c>
      <c r="XB46" s="38">
        <v>48.3</v>
      </c>
      <c r="XC46" s="38">
        <v>42.36</v>
      </c>
      <c r="XD46" s="38">
        <v>7.24</v>
      </c>
      <c r="XE46" s="38">
        <v>2.1</v>
      </c>
      <c r="XF46" s="38">
        <v>349.75</v>
      </c>
      <c r="XG46" s="38">
        <v>9.33</v>
      </c>
      <c r="XH46" s="38">
        <v>87.438000000000002</v>
      </c>
      <c r="XI46" s="39">
        <v>2453.5</v>
      </c>
      <c r="XJ46" s="39">
        <v>1957.25</v>
      </c>
      <c r="XK46" s="39">
        <v>332</v>
      </c>
      <c r="XL46" s="39">
        <v>95</v>
      </c>
      <c r="XM46" s="39">
        <v>50.72</v>
      </c>
      <c r="XN46" s="39">
        <v>40.46</v>
      </c>
      <c r="XO46" s="39">
        <v>6.86</v>
      </c>
      <c r="XP46" s="39">
        <v>1.96</v>
      </c>
      <c r="XQ46" s="39">
        <v>427</v>
      </c>
      <c r="XR46" s="39">
        <v>8.83</v>
      </c>
      <c r="XS46" s="39">
        <v>85.4</v>
      </c>
      <c r="XT46" t="s">
        <v>1138</v>
      </c>
      <c r="XU46">
        <v>7</v>
      </c>
      <c r="XV46">
        <v>8</v>
      </c>
      <c r="XW46" s="37">
        <v>5</v>
      </c>
      <c r="XX46" s="37">
        <v>2</v>
      </c>
      <c r="XY46" s="37">
        <v>1</v>
      </c>
      <c r="XZ46" s="39">
        <v>4</v>
      </c>
      <c r="YA46" s="39">
        <v>1</v>
      </c>
      <c r="YB46" s="39">
        <v>1</v>
      </c>
    </row>
    <row r="47" spans="1:652" x14ac:dyDescent="0.2">
      <c r="A47" s="11">
        <v>50</v>
      </c>
      <c r="B47" s="19" t="s">
        <v>931</v>
      </c>
      <c r="C47" s="3">
        <v>1</v>
      </c>
      <c r="D47" s="3" t="str">
        <f t="shared" si="0"/>
        <v>1</v>
      </c>
      <c r="E47" s="4">
        <v>40028</v>
      </c>
      <c r="F47" s="4">
        <v>43209</v>
      </c>
      <c r="G47" s="5">
        <v>8.7102957283680169</v>
      </c>
      <c r="H47" s="22" t="s">
        <v>445</v>
      </c>
      <c r="I47" s="3">
        <v>2</v>
      </c>
      <c r="J47" s="3">
        <v>3</v>
      </c>
      <c r="K47" s="3">
        <v>1</v>
      </c>
      <c r="L47" s="3">
        <v>3</v>
      </c>
      <c r="M47" s="12">
        <v>45</v>
      </c>
      <c r="N47" s="6">
        <v>99.5</v>
      </c>
      <c r="O47" s="6">
        <v>134</v>
      </c>
      <c r="P47" s="9">
        <v>4.3963254593175849</v>
      </c>
      <c r="Q47" s="9">
        <v>67.031999999999996</v>
      </c>
      <c r="R47" s="9">
        <v>30.4</v>
      </c>
      <c r="S47" s="9">
        <v>16.899999999999999</v>
      </c>
      <c r="T47" s="3">
        <v>3</v>
      </c>
      <c r="U47" s="9">
        <v>17.3</v>
      </c>
      <c r="V47" s="3">
        <v>3</v>
      </c>
      <c r="W47" s="9">
        <v>12.7</v>
      </c>
      <c r="X47" s="9">
        <v>13.3</v>
      </c>
      <c r="Y47" s="9">
        <v>13.1</v>
      </c>
      <c r="Z47" s="9">
        <v>10.199999999999999</v>
      </c>
      <c r="AA47" s="9">
        <v>11.5</v>
      </c>
      <c r="AB47" s="9">
        <v>13.6</v>
      </c>
      <c r="AC47" s="5">
        <f t="shared" si="1"/>
        <v>13.3</v>
      </c>
      <c r="AD47" s="5">
        <f t="shared" si="2"/>
        <v>13.6</v>
      </c>
      <c r="AE47" s="5">
        <f t="shared" si="3"/>
        <v>26.9</v>
      </c>
      <c r="AF47" s="5">
        <f t="shared" si="4"/>
        <v>13.45</v>
      </c>
      <c r="AG47" s="5">
        <f t="shared" si="5"/>
        <v>29.657249999999998</v>
      </c>
      <c r="AH47" s="5">
        <f t="shared" si="6"/>
        <v>59.314499999999995</v>
      </c>
      <c r="AI47" s="1">
        <v>2</v>
      </c>
      <c r="AJ47" s="3">
        <v>10</v>
      </c>
      <c r="AK47" s="7" t="e">
        <v>#NULL!</v>
      </c>
      <c r="AL47" s="7" t="e">
        <v>#NULL!</v>
      </c>
      <c r="AS47" s="5" t="e">
        <f t="shared" si="7"/>
        <v>#DIV/0!</v>
      </c>
      <c r="AT47" s="9">
        <v>16.23</v>
      </c>
      <c r="AU47" s="9">
        <v>15.2</v>
      </c>
      <c r="AV47" s="9">
        <v>-0.83</v>
      </c>
      <c r="AW47" s="3">
        <v>20</v>
      </c>
      <c r="AX47" s="3">
        <v>13</v>
      </c>
      <c r="AY47" s="3">
        <v>12</v>
      </c>
      <c r="AZ47" s="5">
        <v>25</v>
      </c>
      <c r="BA47" s="9">
        <v>-2.02</v>
      </c>
      <c r="BB47" s="3">
        <v>2</v>
      </c>
      <c r="BD47" s="11">
        <v>59</v>
      </c>
      <c r="BE47" s="3">
        <v>19</v>
      </c>
      <c r="BF47" s="3">
        <v>18</v>
      </c>
      <c r="BG47" s="9">
        <v>0.2</v>
      </c>
      <c r="BH47" s="5">
        <v>58</v>
      </c>
      <c r="BI47" s="9">
        <v>37</v>
      </c>
      <c r="BJ47" s="3">
        <v>100</v>
      </c>
      <c r="BK47" s="3">
        <v>4</v>
      </c>
      <c r="BL47" s="3">
        <v>1</v>
      </c>
      <c r="BM47" s="3">
        <v>8</v>
      </c>
      <c r="BN47" s="3">
        <v>1</v>
      </c>
      <c r="BO47" s="3">
        <v>1</v>
      </c>
      <c r="BP47" s="3">
        <v>1</v>
      </c>
      <c r="BQ47" s="3">
        <v>2</v>
      </c>
      <c r="BR47" s="3">
        <v>0</v>
      </c>
      <c r="BS47" s="3">
        <v>2</v>
      </c>
      <c r="BT47" s="11">
        <v>20</v>
      </c>
      <c r="BU47" s="11">
        <v>76</v>
      </c>
      <c r="BV47" s="14">
        <f t="shared" si="51"/>
        <v>235</v>
      </c>
      <c r="BW47" s="13">
        <f t="shared" si="52"/>
        <v>313.33333333333331</v>
      </c>
      <c r="BX47" s="14">
        <v>72</v>
      </c>
      <c r="BY47" s="14">
        <v>4</v>
      </c>
      <c r="BZ47" s="3">
        <v>26</v>
      </c>
      <c r="CA47" s="3">
        <v>25</v>
      </c>
      <c r="CB47" s="3">
        <v>21</v>
      </c>
      <c r="CC47" s="9">
        <v>11.62304</v>
      </c>
      <c r="CD47" s="9">
        <v>11.176</v>
      </c>
      <c r="CE47" s="9">
        <v>9.3878400000000006</v>
      </c>
      <c r="CF47" s="9">
        <v>1.01</v>
      </c>
      <c r="CG47" s="5">
        <v>84</v>
      </c>
      <c r="CH47" s="3">
        <v>25</v>
      </c>
      <c r="CI47" s="3">
        <v>26</v>
      </c>
      <c r="CJ47" s="3">
        <v>17</v>
      </c>
      <c r="CK47" s="9">
        <v>11.176</v>
      </c>
      <c r="CL47" s="9">
        <v>11.62304</v>
      </c>
      <c r="CM47" s="9">
        <v>7.5996800000000002</v>
      </c>
      <c r="CN47" s="9">
        <v>0.66</v>
      </c>
      <c r="CO47" s="5">
        <v>75</v>
      </c>
      <c r="CP47" s="3">
        <v>110</v>
      </c>
      <c r="CQ47" s="3">
        <v>120</v>
      </c>
      <c r="CR47" s="3">
        <v>115</v>
      </c>
      <c r="CS47" s="9">
        <v>0.19</v>
      </c>
      <c r="CT47" s="3">
        <v>57</v>
      </c>
      <c r="CU47" s="3">
        <v>4</v>
      </c>
      <c r="CV47" s="3">
        <v>4</v>
      </c>
      <c r="CY47" s="3">
        <v>5</v>
      </c>
      <c r="CZ47" s="3">
        <v>5</v>
      </c>
      <c r="DA47" s="3">
        <v>3</v>
      </c>
      <c r="DB47" s="3">
        <v>3</v>
      </c>
      <c r="DC47" s="3">
        <v>1</v>
      </c>
      <c r="DD47" s="3">
        <v>2</v>
      </c>
      <c r="DE47" s="3">
        <v>4</v>
      </c>
      <c r="DF47" s="3">
        <v>1</v>
      </c>
      <c r="DG47" s="3">
        <v>4</v>
      </c>
      <c r="DH47" s="3">
        <v>4</v>
      </c>
      <c r="DI47" s="3">
        <v>8</v>
      </c>
      <c r="DJ47" s="3">
        <v>10</v>
      </c>
      <c r="DK47" s="3">
        <v>6</v>
      </c>
      <c r="DL47" s="3">
        <v>3</v>
      </c>
      <c r="DM47" s="3">
        <v>5</v>
      </c>
      <c r="DN47" s="3">
        <v>8</v>
      </c>
      <c r="DO47" s="3">
        <v>24</v>
      </c>
      <c r="DP47" s="3">
        <v>16</v>
      </c>
      <c r="DQ47" s="3">
        <v>0</v>
      </c>
      <c r="DR47" s="3">
        <v>1</v>
      </c>
      <c r="DS47" s="3">
        <v>0</v>
      </c>
      <c r="DT47" s="3">
        <v>0</v>
      </c>
      <c r="DU47" s="3">
        <v>1</v>
      </c>
      <c r="DW47" s="5">
        <v>-1.82</v>
      </c>
      <c r="DY47" s="5">
        <v>-0.6399999999999999</v>
      </c>
      <c r="EA47" s="5">
        <v>1.67</v>
      </c>
      <c r="EC47" s="5">
        <v>-0.79</v>
      </c>
      <c r="EW47" s="3">
        <v>0</v>
      </c>
      <c r="FH47" s="3">
        <v>1</v>
      </c>
      <c r="FI47" s="3">
        <v>5</v>
      </c>
      <c r="FJ47" s="3">
        <v>3</v>
      </c>
      <c r="FK47" s="3">
        <v>3</v>
      </c>
      <c r="FL47" s="3">
        <v>1</v>
      </c>
      <c r="FM47" s="3">
        <v>3</v>
      </c>
      <c r="FN47" s="3">
        <v>4</v>
      </c>
      <c r="FO47" s="3">
        <v>3</v>
      </c>
      <c r="FP47" s="3">
        <v>3</v>
      </c>
      <c r="FQ47" s="3">
        <v>5</v>
      </c>
      <c r="FR47" s="3">
        <v>3</v>
      </c>
      <c r="FS47" s="3">
        <v>3</v>
      </c>
      <c r="FT47" s="3">
        <f t="shared" si="53"/>
        <v>3</v>
      </c>
      <c r="FU47" s="3">
        <f t="shared" si="54"/>
        <v>3.1666666666666665</v>
      </c>
      <c r="PA47" s="3">
        <v>1</v>
      </c>
      <c r="PB47" s="3">
        <v>4</v>
      </c>
      <c r="PC47" s="3">
        <v>2</v>
      </c>
      <c r="PD47" s="3">
        <v>4</v>
      </c>
      <c r="PE47" s="3">
        <v>3</v>
      </c>
      <c r="PF47" s="3">
        <v>2</v>
      </c>
      <c r="PG47" s="3">
        <v>2</v>
      </c>
      <c r="PH47" s="3">
        <f t="shared" si="55"/>
        <v>2.8333333333333335</v>
      </c>
      <c r="PI47" s="3">
        <v>3</v>
      </c>
      <c r="PJ47" s="3">
        <v>4</v>
      </c>
      <c r="PK47" s="3">
        <v>4</v>
      </c>
      <c r="PL47" s="3">
        <v>4</v>
      </c>
      <c r="PM47" s="3">
        <v>4</v>
      </c>
      <c r="PN47" s="3">
        <v>4</v>
      </c>
      <c r="PO47" s="3">
        <v>2</v>
      </c>
      <c r="PP47" s="3">
        <v>3</v>
      </c>
      <c r="PQ47" s="3">
        <v>4</v>
      </c>
      <c r="PR47" s="3">
        <v>4</v>
      </c>
      <c r="PS47" s="3">
        <v>4</v>
      </c>
      <c r="PT47" s="3">
        <v>4</v>
      </c>
      <c r="PU47" s="3">
        <f t="shared" si="56"/>
        <v>3</v>
      </c>
      <c r="PV47" s="3">
        <f t="shared" si="57"/>
        <v>3.8333333333333335</v>
      </c>
      <c r="PW47" s="3">
        <f t="shared" si="58"/>
        <v>3.6666666666666665</v>
      </c>
      <c r="PX47" s="3">
        <v>10</v>
      </c>
      <c r="PY47" s="3">
        <v>9</v>
      </c>
      <c r="PZ47" s="3">
        <v>10</v>
      </c>
      <c r="QA47" s="3">
        <v>8</v>
      </c>
      <c r="QB47" s="3">
        <v>9</v>
      </c>
      <c r="QC47" s="3">
        <v>10</v>
      </c>
      <c r="QD47" s="3">
        <v>10</v>
      </c>
      <c r="QE47" s="3">
        <v>10</v>
      </c>
      <c r="QF47" s="3">
        <v>9</v>
      </c>
      <c r="QG47" s="3">
        <v>10</v>
      </c>
      <c r="QH47" s="3">
        <v>9</v>
      </c>
      <c r="QI47" s="3">
        <v>10</v>
      </c>
      <c r="QJ47" s="3">
        <v>8</v>
      </c>
      <c r="QK47" s="3">
        <v>10</v>
      </c>
      <c r="QL47" s="3">
        <v>10</v>
      </c>
      <c r="QM47" s="3">
        <f t="shared" si="59"/>
        <v>94</v>
      </c>
      <c r="QN47" s="3">
        <f t="shared" si="60"/>
        <v>9.4</v>
      </c>
      <c r="QO47" s="3">
        <f t="shared" si="61"/>
        <v>48</v>
      </c>
      <c r="QP47" s="3">
        <f t="shared" si="62"/>
        <v>9.6</v>
      </c>
      <c r="QQ47" s="3">
        <f t="shared" si="63"/>
        <v>142</v>
      </c>
      <c r="QR47" s="3">
        <f t="shared" si="64"/>
        <v>9.4666666666666668</v>
      </c>
      <c r="QS47" s="4">
        <v>43216</v>
      </c>
      <c r="QT47" s="3">
        <v>4</v>
      </c>
      <c r="QU47" s="3">
        <v>5</v>
      </c>
      <c r="QV47" s="3">
        <v>3</v>
      </c>
      <c r="QW47" s="3">
        <v>4</v>
      </c>
      <c r="QX47" s="3">
        <v>3</v>
      </c>
      <c r="QY47" s="3">
        <v>4</v>
      </c>
      <c r="QZ47" s="3">
        <v>4</v>
      </c>
      <c r="RA47" s="3">
        <v>3</v>
      </c>
      <c r="RB47" s="3">
        <v>4</v>
      </c>
      <c r="RC47" s="3">
        <v>4</v>
      </c>
      <c r="RD47" s="3">
        <v>3</v>
      </c>
      <c r="RE47" s="3">
        <v>1</v>
      </c>
      <c r="RF47" s="3">
        <f t="shared" si="65"/>
        <v>4</v>
      </c>
      <c r="RG47" s="3">
        <f t="shared" si="66"/>
        <v>3</v>
      </c>
      <c r="RH47" s="3">
        <v>4</v>
      </c>
      <c r="RI47" s="3">
        <v>4</v>
      </c>
      <c r="RJ47" s="3">
        <v>3</v>
      </c>
      <c r="RK47" s="3">
        <v>4</v>
      </c>
      <c r="RL47" s="3">
        <v>3</v>
      </c>
      <c r="RM47" s="3">
        <v>4</v>
      </c>
      <c r="RN47" s="3">
        <v>3</v>
      </c>
      <c r="RO47" s="3">
        <v>4</v>
      </c>
      <c r="RP47" s="3">
        <v>4</v>
      </c>
      <c r="RQ47" s="3">
        <v>3</v>
      </c>
      <c r="RR47" s="3">
        <v>4</v>
      </c>
      <c r="RS47" s="3">
        <v>4</v>
      </c>
      <c r="RT47" s="3">
        <f t="shared" si="67"/>
        <v>23</v>
      </c>
      <c r="RU47" s="3">
        <f t="shared" si="68"/>
        <v>3.8333333333333335</v>
      </c>
      <c r="RV47" s="3">
        <f t="shared" si="69"/>
        <v>21</v>
      </c>
      <c r="RW47" s="3">
        <f t="shared" si="70"/>
        <v>3.5</v>
      </c>
      <c r="RX47" s="3">
        <f t="shared" si="71"/>
        <v>3.6666666666666665</v>
      </c>
      <c r="RY47" s="3">
        <v>10</v>
      </c>
      <c r="RZ47" s="3">
        <v>9</v>
      </c>
      <c r="SA47" s="3">
        <v>6</v>
      </c>
      <c r="SB47" s="3">
        <v>8</v>
      </c>
      <c r="SC47" s="3">
        <v>9</v>
      </c>
      <c r="SD47" s="3">
        <v>5</v>
      </c>
      <c r="SE47" s="3">
        <v>10</v>
      </c>
      <c r="SF47" s="3">
        <v>10</v>
      </c>
      <c r="SG47" s="3">
        <v>4</v>
      </c>
      <c r="SH47" s="3">
        <v>10</v>
      </c>
      <c r="SI47" s="3">
        <v>10</v>
      </c>
      <c r="SJ47" s="3">
        <v>10</v>
      </c>
      <c r="SK47" s="3">
        <v>7</v>
      </c>
      <c r="SL47" s="3">
        <v>10</v>
      </c>
      <c r="SM47" s="3">
        <f t="shared" si="72"/>
        <v>74</v>
      </c>
      <c r="SN47" s="3">
        <f t="shared" si="73"/>
        <v>8.2222222222222214</v>
      </c>
      <c r="SO47" s="3">
        <f t="shared" si="74"/>
        <v>44</v>
      </c>
      <c r="SP47" s="3">
        <f t="shared" si="75"/>
        <v>8.8000000000000007</v>
      </c>
      <c r="SQ47" s="3">
        <f t="shared" si="76"/>
        <v>8.4285714285714288</v>
      </c>
      <c r="SR47" s="3">
        <f t="shared" si="77"/>
        <v>121.66666666666666</v>
      </c>
      <c r="SS47" s="3">
        <v>2</v>
      </c>
      <c r="ST47" s="4">
        <v>43243</v>
      </c>
      <c r="SU47" s="3">
        <v>10</v>
      </c>
      <c r="SV47" s="3">
        <v>10</v>
      </c>
      <c r="SW47" s="3">
        <v>9</v>
      </c>
      <c r="SX47" s="5">
        <v>8</v>
      </c>
      <c r="SY47" s="3">
        <v>10</v>
      </c>
      <c r="SZ47" s="3">
        <v>7</v>
      </c>
      <c r="TA47" s="3">
        <v>10</v>
      </c>
      <c r="TB47" s="3">
        <v>10</v>
      </c>
      <c r="TC47" s="3">
        <v>10</v>
      </c>
      <c r="TD47" s="3">
        <v>10</v>
      </c>
      <c r="TE47" s="3">
        <v>9</v>
      </c>
      <c r="TF47" s="3">
        <v>10</v>
      </c>
      <c r="TG47" s="3">
        <v>6</v>
      </c>
      <c r="TH47" s="3">
        <v>10</v>
      </c>
      <c r="TI47" s="3">
        <v>10</v>
      </c>
      <c r="TJ47" s="3">
        <f t="shared" si="78"/>
        <v>90</v>
      </c>
      <c r="TK47" s="3">
        <f t="shared" si="79"/>
        <v>9</v>
      </c>
      <c r="TL47" s="3">
        <f t="shared" si="80"/>
        <v>49</v>
      </c>
      <c r="TM47" s="3">
        <f t="shared" si="81"/>
        <v>9.8000000000000007</v>
      </c>
      <c r="TN47" s="3">
        <f t="shared" si="82"/>
        <v>9.2666666666666675</v>
      </c>
      <c r="TO47" s="3">
        <f t="shared" si="83"/>
        <v>139</v>
      </c>
      <c r="TP47" s="3">
        <v>3</v>
      </c>
      <c r="TQ47" s="3">
        <v>4</v>
      </c>
      <c r="TR47" s="3">
        <v>4</v>
      </c>
      <c r="TS47" s="3">
        <v>3</v>
      </c>
      <c r="TT47" s="3">
        <v>3</v>
      </c>
      <c r="TU47" s="3">
        <v>4</v>
      </c>
      <c r="TV47" s="3">
        <v>3</v>
      </c>
      <c r="TW47" s="3">
        <v>3</v>
      </c>
      <c r="TX47" s="3">
        <v>4</v>
      </c>
      <c r="TY47" s="3">
        <v>4</v>
      </c>
      <c r="TZ47" s="3">
        <v>3</v>
      </c>
      <c r="UA47" s="3">
        <v>4</v>
      </c>
      <c r="UB47" s="3">
        <f t="shared" si="84"/>
        <v>22</v>
      </c>
      <c r="UC47" s="3">
        <f t="shared" si="85"/>
        <v>3.6666666666666665</v>
      </c>
      <c r="UD47" s="3">
        <f t="shared" si="86"/>
        <v>20</v>
      </c>
      <c r="UE47" s="3">
        <f t="shared" si="87"/>
        <v>3.3333333333333335</v>
      </c>
      <c r="UF47" s="3">
        <f t="shared" si="88"/>
        <v>3.5</v>
      </c>
      <c r="VN47">
        <v>15</v>
      </c>
      <c r="VO47">
        <v>3</v>
      </c>
      <c r="VP47">
        <v>31.8</v>
      </c>
      <c r="VQ47">
        <v>10.6</v>
      </c>
      <c r="VR47">
        <v>44</v>
      </c>
      <c r="VS47">
        <v>1029.5</v>
      </c>
      <c r="VT47">
        <v>23.4</v>
      </c>
      <c r="VU47">
        <v>171.6</v>
      </c>
      <c r="VV47">
        <v>43</v>
      </c>
      <c r="VW47">
        <v>9336.2999999999993</v>
      </c>
      <c r="VX47">
        <v>217.1</v>
      </c>
      <c r="VY47">
        <v>3889</v>
      </c>
      <c r="VZ47">
        <v>0.3</v>
      </c>
      <c r="WA47">
        <v>1556</v>
      </c>
      <c r="WB47" s="36">
        <v>1889</v>
      </c>
      <c r="WC47" s="36">
        <v>1403</v>
      </c>
      <c r="WD47" s="36">
        <v>152.75</v>
      </c>
      <c r="WE47" s="36">
        <v>55.25</v>
      </c>
      <c r="WF47" s="36">
        <v>53.97</v>
      </c>
      <c r="WG47" s="36">
        <v>40.090000000000003</v>
      </c>
      <c r="WH47" s="36">
        <v>4.3600000000000003</v>
      </c>
      <c r="WI47" s="36">
        <v>1.58</v>
      </c>
      <c r="WJ47" s="36">
        <v>208</v>
      </c>
      <c r="WK47" s="36">
        <v>5.94</v>
      </c>
      <c r="WL47" s="36">
        <v>52</v>
      </c>
      <c r="WM47" s="37">
        <v>2687.25</v>
      </c>
      <c r="WN47" s="37">
        <v>2083.75</v>
      </c>
      <c r="WO47" s="37">
        <v>252</v>
      </c>
      <c r="WP47" s="37">
        <v>91</v>
      </c>
      <c r="WQ47" s="37">
        <v>52.55</v>
      </c>
      <c r="WR47" s="37">
        <v>40.75</v>
      </c>
      <c r="WS47" s="37">
        <v>4.93</v>
      </c>
      <c r="WT47" s="37">
        <v>1.78</v>
      </c>
      <c r="WU47" s="37">
        <v>343</v>
      </c>
      <c r="WV47" s="37">
        <v>6.71</v>
      </c>
      <c r="WW47" s="37">
        <v>57.167000000000002</v>
      </c>
      <c r="WX47" s="38">
        <v>1550.25</v>
      </c>
      <c r="WY47" s="38">
        <v>1209.75</v>
      </c>
      <c r="WZ47" s="38">
        <v>136.25</v>
      </c>
      <c r="XA47" s="38">
        <v>42.75</v>
      </c>
      <c r="XB47" s="38">
        <v>52.75</v>
      </c>
      <c r="XC47" s="38">
        <v>41.16</v>
      </c>
      <c r="XD47" s="38">
        <v>4.6399999999999997</v>
      </c>
      <c r="XE47" s="38">
        <v>1.45</v>
      </c>
      <c r="XF47" s="38">
        <v>179</v>
      </c>
      <c r="XG47" s="38">
        <v>6.09</v>
      </c>
      <c r="XH47" s="38">
        <v>59.667000000000002</v>
      </c>
      <c r="XI47" s="39">
        <v>2348.5</v>
      </c>
      <c r="XJ47" s="39">
        <v>1890.5</v>
      </c>
      <c r="XK47" s="39">
        <v>235.5</v>
      </c>
      <c r="XL47" s="39">
        <v>78.5</v>
      </c>
      <c r="XM47" s="39">
        <v>51.58</v>
      </c>
      <c r="XN47" s="39">
        <v>41.52</v>
      </c>
      <c r="XO47" s="39">
        <v>5.17</v>
      </c>
      <c r="XP47" s="39">
        <v>1.72</v>
      </c>
      <c r="XQ47" s="39">
        <v>314</v>
      </c>
      <c r="XR47" s="39">
        <v>6.9</v>
      </c>
      <c r="XS47" s="39">
        <v>62.8</v>
      </c>
      <c r="XT47" t="s">
        <v>1139</v>
      </c>
      <c r="XU47">
        <v>6</v>
      </c>
      <c r="XV47">
        <v>11</v>
      </c>
      <c r="XW47" s="37">
        <v>4</v>
      </c>
      <c r="XX47" s="37">
        <v>2</v>
      </c>
      <c r="XY47" s="37">
        <v>1</v>
      </c>
      <c r="XZ47" s="39">
        <v>3</v>
      </c>
      <c r="YA47" s="39">
        <v>2</v>
      </c>
      <c r="YB47" s="39">
        <v>1</v>
      </c>
    </row>
    <row r="48" spans="1:652" x14ac:dyDescent="0.2">
      <c r="A48" s="11">
        <v>51</v>
      </c>
      <c r="B48" s="19" t="s">
        <v>932</v>
      </c>
      <c r="C48" s="3">
        <v>1</v>
      </c>
      <c r="D48" s="3" t="str">
        <f t="shared" si="0"/>
        <v>1</v>
      </c>
      <c r="E48" s="4">
        <v>40276</v>
      </c>
      <c r="F48" s="4">
        <v>43203</v>
      </c>
      <c r="G48" s="5">
        <v>8.0142987526620022</v>
      </c>
      <c r="H48" s="22" t="s">
        <v>445</v>
      </c>
      <c r="I48" s="3">
        <v>2</v>
      </c>
      <c r="J48" s="3">
        <v>3</v>
      </c>
      <c r="K48" s="3">
        <v>1</v>
      </c>
      <c r="L48" s="3">
        <v>2</v>
      </c>
      <c r="M48" s="12">
        <v>45</v>
      </c>
      <c r="N48" s="6">
        <v>94.5</v>
      </c>
      <c r="O48" s="6">
        <v>118.5</v>
      </c>
      <c r="P48" s="9">
        <v>3.8877952755905514</v>
      </c>
      <c r="Q48" s="9">
        <v>46.746000000000002</v>
      </c>
      <c r="R48" s="9">
        <v>21.2</v>
      </c>
      <c r="S48" s="9">
        <v>15.2</v>
      </c>
      <c r="T48" s="3">
        <v>3</v>
      </c>
      <c r="U48" s="9">
        <v>14.8</v>
      </c>
      <c r="V48" s="3">
        <v>3</v>
      </c>
      <c r="W48" s="9">
        <v>12.6</v>
      </c>
      <c r="X48" s="9">
        <v>11.8</v>
      </c>
      <c r="Y48" s="9">
        <v>11.5</v>
      </c>
      <c r="Z48" s="9">
        <v>10.3</v>
      </c>
      <c r="AA48" s="9">
        <v>10.4</v>
      </c>
      <c r="AB48" s="9">
        <v>10.199999999999999</v>
      </c>
      <c r="AC48" s="5">
        <f t="shared" si="1"/>
        <v>12.6</v>
      </c>
      <c r="AD48" s="5">
        <f t="shared" si="2"/>
        <v>10.4</v>
      </c>
      <c r="AE48" s="5">
        <f t="shared" si="3"/>
        <v>23</v>
      </c>
      <c r="AF48" s="5">
        <f t="shared" si="4"/>
        <v>11.5</v>
      </c>
      <c r="AG48" s="5">
        <f t="shared" si="5"/>
        <v>25.357500000000002</v>
      </c>
      <c r="AH48" s="5">
        <f t="shared" si="6"/>
        <v>50.715000000000003</v>
      </c>
      <c r="AI48" s="1">
        <v>2</v>
      </c>
      <c r="AJ48" s="3">
        <v>18</v>
      </c>
      <c r="AK48" s="7" t="e">
        <v>#NULL!</v>
      </c>
      <c r="AL48" s="7" t="e">
        <v>#NULL!</v>
      </c>
      <c r="AS48" s="5" t="e">
        <f t="shared" si="7"/>
        <v>#DIV/0!</v>
      </c>
      <c r="AT48" s="9">
        <v>16.079999999999998</v>
      </c>
      <c r="AU48" s="9">
        <v>16.649999999999999</v>
      </c>
      <c r="AV48" s="9">
        <v>-1.1299999999999999</v>
      </c>
      <c r="AW48" s="3">
        <v>13</v>
      </c>
      <c r="AX48" s="3">
        <v>18</v>
      </c>
      <c r="AY48" s="3">
        <v>18</v>
      </c>
      <c r="AZ48" s="5">
        <v>36</v>
      </c>
      <c r="BA48" s="9">
        <v>-1.02</v>
      </c>
      <c r="BB48" s="3">
        <v>15</v>
      </c>
      <c r="BD48" s="11">
        <v>88</v>
      </c>
      <c r="BE48" s="3">
        <v>15</v>
      </c>
      <c r="BF48" s="3">
        <v>16</v>
      </c>
      <c r="BG48" s="9">
        <v>-0.35</v>
      </c>
      <c r="BH48" s="5">
        <v>36</v>
      </c>
      <c r="BI48" s="9">
        <v>31</v>
      </c>
      <c r="BJ48" s="3">
        <v>115</v>
      </c>
      <c r="BK48" s="3">
        <v>8</v>
      </c>
      <c r="BL48" s="3">
        <v>6</v>
      </c>
      <c r="BM48" s="3">
        <v>8</v>
      </c>
      <c r="BN48" s="3">
        <v>8</v>
      </c>
      <c r="BO48" s="3">
        <v>6</v>
      </c>
      <c r="BP48" s="3">
        <v>8</v>
      </c>
      <c r="BQ48" s="3">
        <v>3</v>
      </c>
      <c r="BR48" s="3">
        <v>2</v>
      </c>
      <c r="BS48" s="3">
        <v>6</v>
      </c>
      <c r="BT48" s="11">
        <v>55</v>
      </c>
      <c r="BU48" s="11">
        <v>126</v>
      </c>
      <c r="BV48" s="14">
        <f t="shared" si="51"/>
        <v>329</v>
      </c>
      <c r="BW48" s="13">
        <f t="shared" si="52"/>
        <v>438.66666666666663</v>
      </c>
      <c r="BX48" s="14">
        <v>112</v>
      </c>
      <c r="BY48" s="14">
        <v>3</v>
      </c>
      <c r="BZ48" s="3">
        <v>35</v>
      </c>
      <c r="CA48" s="3">
        <v>32</v>
      </c>
      <c r="CB48" s="3">
        <v>29</v>
      </c>
      <c r="CC48" s="9">
        <v>15.6464</v>
      </c>
      <c r="CD48" s="9">
        <v>14.30528</v>
      </c>
      <c r="CE48" s="9">
        <v>12.96416</v>
      </c>
      <c r="CF48" s="9">
        <v>3.5</v>
      </c>
      <c r="CG48" s="5">
        <v>100</v>
      </c>
      <c r="CH48" s="3">
        <v>23</v>
      </c>
      <c r="CI48" s="3">
        <v>26</v>
      </c>
      <c r="CJ48" s="3">
        <v>22</v>
      </c>
      <c r="CK48" s="9">
        <v>10.28192</v>
      </c>
      <c r="CL48" s="9">
        <v>11.62304</v>
      </c>
      <c r="CM48" s="9">
        <v>9.8348800000000001</v>
      </c>
      <c r="CN48" s="9">
        <v>0.96</v>
      </c>
      <c r="CO48" s="5">
        <v>83</v>
      </c>
      <c r="CP48" s="3">
        <v>129</v>
      </c>
      <c r="CQ48" s="3">
        <v>133</v>
      </c>
      <c r="CR48" s="3">
        <v>141</v>
      </c>
      <c r="CS48" s="9">
        <v>1.39</v>
      </c>
      <c r="CT48" s="3">
        <v>92</v>
      </c>
      <c r="CU48" s="3">
        <v>4</v>
      </c>
      <c r="CV48" s="3">
        <v>4</v>
      </c>
      <c r="CY48" s="3">
        <v>5</v>
      </c>
      <c r="CZ48" s="3">
        <v>4</v>
      </c>
      <c r="DA48" s="3">
        <v>4</v>
      </c>
      <c r="DB48" s="3">
        <v>4</v>
      </c>
      <c r="DC48" s="3">
        <v>3</v>
      </c>
      <c r="DD48" s="3">
        <v>2</v>
      </c>
      <c r="DE48" s="3">
        <v>4</v>
      </c>
      <c r="DF48" s="3">
        <v>4</v>
      </c>
      <c r="DG48" s="3">
        <v>4</v>
      </c>
      <c r="DH48" s="3">
        <v>4</v>
      </c>
      <c r="DI48" s="3">
        <v>8</v>
      </c>
      <c r="DJ48" s="3">
        <v>9</v>
      </c>
      <c r="DK48" s="3">
        <v>8</v>
      </c>
      <c r="DL48" s="3">
        <v>5</v>
      </c>
      <c r="DM48" s="3">
        <v>8</v>
      </c>
      <c r="DN48" s="3">
        <v>8</v>
      </c>
      <c r="DO48" s="3">
        <v>25</v>
      </c>
      <c r="DP48" s="3">
        <v>21</v>
      </c>
      <c r="DQ48" s="3">
        <v>1</v>
      </c>
      <c r="DR48" s="3">
        <v>1</v>
      </c>
      <c r="DS48" s="3">
        <v>1</v>
      </c>
      <c r="DT48" s="3">
        <v>1</v>
      </c>
      <c r="DU48" s="3">
        <v>1</v>
      </c>
      <c r="DW48" s="5">
        <v>-1.37</v>
      </c>
      <c r="DY48" s="5">
        <v>0.26</v>
      </c>
      <c r="EA48" s="5">
        <v>4.46</v>
      </c>
      <c r="EC48" s="5">
        <v>3.3499999999999996</v>
      </c>
      <c r="EW48" s="3">
        <v>1</v>
      </c>
      <c r="FH48" s="3">
        <v>5</v>
      </c>
      <c r="FI48" s="3">
        <v>5</v>
      </c>
      <c r="FJ48" s="3">
        <v>5</v>
      </c>
      <c r="FK48" s="3">
        <v>3</v>
      </c>
      <c r="FL48" s="3">
        <v>5</v>
      </c>
      <c r="FM48" s="3">
        <v>4</v>
      </c>
      <c r="FN48" s="3">
        <v>5</v>
      </c>
      <c r="FO48" s="3">
        <v>5</v>
      </c>
      <c r="FP48" s="3">
        <v>5</v>
      </c>
      <c r="FQ48" s="3">
        <v>5</v>
      </c>
      <c r="FR48" s="3">
        <v>5</v>
      </c>
      <c r="FS48" s="3">
        <v>4</v>
      </c>
      <c r="FT48" s="3">
        <f t="shared" si="53"/>
        <v>4.833333333333333</v>
      </c>
      <c r="FU48" s="3">
        <f t="shared" si="54"/>
        <v>4.5</v>
      </c>
      <c r="PA48" s="3">
        <v>2</v>
      </c>
      <c r="PB48" s="3">
        <v>4</v>
      </c>
      <c r="PC48" s="3">
        <v>4</v>
      </c>
      <c r="PD48" s="3">
        <v>4</v>
      </c>
      <c r="PE48" s="3">
        <v>4</v>
      </c>
      <c r="PF48" s="3">
        <v>4</v>
      </c>
      <c r="PG48" s="3">
        <v>4</v>
      </c>
      <c r="PH48" s="3">
        <f t="shared" si="55"/>
        <v>4</v>
      </c>
      <c r="PI48" s="3">
        <v>4</v>
      </c>
      <c r="PJ48" s="3">
        <v>2</v>
      </c>
      <c r="PK48" s="3">
        <v>4</v>
      </c>
      <c r="PL48" s="3">
        <v>2</v>
      </c>
      <c r="PM48" s="3">
        <v>3</v>
      </c>
      <c r="PN48" s="3">
        <v>4</v>
      </c>
      <c r="PO48" s="3">
        <v>2</v>
      </c>
      <c r="PP48" s="3">
        <v>4</v>
      </c>
      <c r="PQ48" s="3">
        <v>4</v>
      </c>
      <c r="PR48" s="3">
        <v>2</v>
      </c>
      <c r="PS48" s="3">
        <v>4</v>
      </c>
      <c r="PT48" s="3">
        <v>4</v>
      </c>
      <c r="PU48" s="3">
        <f t="shared" si="56"/>
        <v>3</v>
      </c>
      <c r="PV48" s="3">
        <f t="shared" si="57"/>
        <v>3</v>
      </c>
      <c r="PW48" s="3">
        <f t="shared" si="58"/>
        <v>3.25</v>
      </c>
      <c r="PX48" s="3">
        <v>10</v>
      </c>
      <c r="PY48" s="3">
        <v>9</v>
      </c>
      <c r="PZ48" s="3">
        <v>10</v>
      </c>
      <c r="QA48" s="3">
        <v>10</v>
      </c>
      <c r="QB48" s="3">
        <v>10</v>
      </c>
      <c r="QC48" s="3">
        <v>9</v>
      </c>
      <c r="QD48" s="3">
        <v>10</v>
      </c>
      <c r="QE48" s="3">
        <v>10</v>
      </c>
      <c r="QF48" s="3">
        <v>10</v>
      </c>
      <c r="QG48" s="3">
        <v>10</v>
      </c>
      <c r="QH48" s="3">
        <v>10</v>
      </c>
      <c r="QI48" s="3">
        <v>9</v>
      </c>
      <c r="QJ48" s="3">
        <v>10</v>
      </c>
      <c r="QK48" s="3">
        <v>10</v>
      </c>
      <c r="QL48" s="3">
        <v>10</v>
      </c>
      <c r="QM48" s="3">
        <f t="shared" si="59"/>
        <v>98</v>
      </c>
      <c r="QN48" s="3">
        <f t="shared" si="60"/>
        <v>9.8000000000000007</v>
      </c>
      <c r="QO48" s="3">
        <f t="shared" si="61"/>
        <v>49</v>
      </c>
      <c r="QP48" s="3">
        <f t="shared" si="62"/>
        <v>9.8000000000000007</v>
      </c>
      <c r="QQ48" s="3">
        <f t="shared" si="63"/>
        <v>147</v>
      </c>
      <c r="QR48" s="3">
        <f t="shared" si="64"/>
        <v>9.8000000000000007</v>
      </c>
      <c r="QS48" s="4">
        <v>43223</v>
      </c>
      <c r="QT48" s="3">
        <v>5</v>
      </c>
      <c r="QU48" s="3">
        <v>5</v>
      </c>
      <c r="QV48" s="3">
        <v>5</v>
      </c>
      <c r="QW48" s="3">
        <v>4</v>
      </c>
      <c r="QX48" s="3">
        <v>4</v>
      </c>
      <c r="QY48" s="3">
        <v>5</v>
      </c>
      <c r="QZ48" s="3">
        <v>5</v>
      </c>
      <c r="RA48" s="3">
        <v>5</v>
      </c>
      <c r="RB48" s="3">
        <v>4</v>
      </c>
      <c r="RC48" s="3">
        <v>5</v>
      </c>
      <c r="RD48" s="3">
        <v>5</v>
      </c>
      <c r="RE48" s="3">
        <v>1</v>
      </c>
      <c r="RF48" s="3">
        <f t="shared" si="65"/>
        <v>4.666666666666667</v>
      </c>
      <c r="RG48" s="3">
        <f t="shared" si="66"/>
        <v>4.166666666666667</v>
      </c>
      <c r="RH48" s="3">
        <v>4</v>
      </c>
      <c r="RI48" s="3">
        <v>4</v>
      </c>
      <c r="RJ48" s="3">
        <v>4</v>
      </c>
      <c r="RK48" s="3">
        <v>4</v>
      </c>
      <c r="RL48" s="3">
        <v>4</v>
      </c>
      <c r="RM48" s="3">
        <v>3</v>
      </c>
      <c r="RN48" s="3">
        <v>4</v>
      </c>
      <c r="RO48" s="3">
        <v>4</v>
      </c>
      <c r="RP48" s="3">
        <v>4</v>
      </c>
      <c r="RQ48" s="3">
        <v>4</v>
      </c>
      <c r="RR48" s="3">
        <v>4</v>
      </c>
      <c r="RS48" s="3">
        <v>4</v>
      </c>
      <c r="RT48" s="3">
        <f t="shared" si="67"/>
        <v>23</v>
      </c>
      <c r="RU48" s="3">
        <f t="shared" si="68"/>
        <v>3.8333333333333335</v>
      </c>
      <c r="RV48" s="3">
        <f t="shared" si="69"/>
        <v>24</v>
      </c>
      <c r="RW48" s="3">
        <f t="shared" si="70"/>
        <v>4</v>
      </c>
      <c r="RX48" s="3">
        <f t="shared" si="71"/>
        <v>3.9166666666666665</v>
      </c>
      <c r="RY48" s="3">
        <v>10</v>
      </c>
      <c r="RZ48" s="3">
        <v>9</v>
      </c>
      <c r="SA48" s="3">
        <v>10</v>
      </c>
      <c r="SB48" s="3">
        <v>9</v>
      </c>
      <c r="SC48" s="3">
        <v>10</v>
      </c>
      <c r="SD48" s="3">
        <v>10</v>
      </c>
      <c r="SE48" s="3">
        <v>9</v>
      </c>
      <c r="SF48" s="3">
        <v>10</v>
      </c>
      <c r="SG48" s="3">
        <v>10</v>
      </c>
      <c r="SH48" s="3">
        <v>10</v>
      </c>
      <c r="SI48" s="3">
        <v>10</v>
      </c>
      <c r="SJ48" s="3">
        <v>10</v>
      </c>
      <c r="SK48" s="3">
        <v>10</v>
      </c>
      <c r="SL48" s="3">
        <v>9</v>
      </c>
      <c r="SM48" s="3">
        <f t="shared" si="72"/>
        <v>86</v>
      </c>
      <c r="SN48" s="3">
        <f t="shared" si="73"/>
        <v>9.5555555555555554</v>
      </c>
      <c r="SO48" s="3">
        <f t="shared" si="74"/>
        <v>50</v>
      </c>
      <c r="SP48" s="3">
        <f t="shared" si="75"/>
        <v>10</v>
      </c>
      <c r="SQ48" s="3">
        <f t="shared" si="76"/>
        <v>9.7142857142857135</v>
      </c>
      <c r="SR48" s="3">
        <f t="shared" si="77"/>
        <v>139.91666666666666</v>
      </c>
      <c r="SS48" s="3">
        <v>8</v>
      </c>
      <c r="ST48" s="4">
        <v>43231</v>
      </c>
      <c r="SU48" s="3">
        <v>10</v>
      </c>
      <c r="SV48" s="3">
        <v>10</v>
      </c>
      <c r="SW48" s="3">
        <v>10</v>
      </c>
      <c r="SX48" s="5">
        <v>10</v>
      </c>
      <c r="SY48" s="3">
        <v>9</v>
      </c>
      <c r="SZ48" s="3">
        <v>9</v>
      </c>
      <c r="TA48" s="3">
        <v>10</v>
      </c>
      <c r="TB48" s="3">
        <v>10</v>
      </c>
      <c r="TC48" s="3">
        <v>10</v>
      </c>
      <c r="TD48" s="3">
        <v>10</v>
      </c>
      <c r="TE48" s="3">
        <v>10</v>
      </c>
      <c r="TF48" s="3">
        <v>10</v>
      </c>
      <c r="TG48" s="3">
        <v>10</v>
      </c>
      <c r="TH48" s="3">
        <v>10</v>
      </c>
      <c r="TI48" s="3">
        <v>9</v>
      </c>
      <c r="TJ48" s="3">
        <f t="shared" si="78"/>
        <v>97</v>
      </c>
      <c r="TK48" s="3">
        <f t="shared" si="79"/>
        <v>9.6999999999999993</v>
      </c>
      <c r="TL48" s="3">
        <f t="shared" si="80"/>
        <v>50</v>
      </c>
      <c r="TM48" s="3">
        <f t="shared" si="81"/>
        <v>10</v>
      </c>
      <c r="TN48" s="3">
        <f t="shared" si="82"/>
        <v>9.8000000000000007</v>
      </c>
      <c r="TO48" s="3">
        <f t="shared" si="83"/>
        <v>147</v>
      </c>
      <c r="TP48" s="3">
        <v>4</v>
      </c>
      <c r="TQ48" s="3">
        <v>4</v>
      </c>
      <c r="TR48" s="3">
        <v>4</v>
      </c>
      <c r="TS48" s="3">
        <v>4</v>
      </c>
      <c r="TT48" s="3">
        <v>4</v>
      </c>
      <c r="TU48" s="3">
        <v>4</v>
      </c>
      <c r="TV48" s="3">
        <v>4</v>
      </c>
      <c r="TW48" s="3">
        <v>4</v>
      </c>
      <c r="TX48" s="3">
        <v>4</v>
      </c>
      <c r="TY48" s="3">
        <v>4</v>
      </c>
      <c r="TZ48" s="3">
        <v>4</v>
      </c>
      <c r="UA48" s="3">
        <v>4</v>
      </c>
      <c r="UB48" s="3">
        <f t="shared" si="84"/>
        <v>24</v>
      </c>
      <c r="UC48" s="3">
        <f t="shared" si="85"/>
        <v>4</v>
      </c>
      <c r="UD48" s="3">
        <f t="shared" si="86"/>
        <v>24</v>
      </c>
      <c r="UE48" s="3">
        <f t="shared" si="87"/>
        <v>4</v>
      </c>
      <c r="UF48" s="3">
        <f t="shared" si="88"/>
        <v>4</v>
      </c>
      <c r="VN48">
        <v>15</v>
      </c>
      <c r="VO48">
        <v>2</v>
      </c>
      <c r="VP48">
        <v>23</v>
      </c>
      <c r="VQ48">
        <v>11.5</v>
      </c>
      <c r="VR48">
        <v>14</v>
      </c>
      <c r="VS48">
        <v>468.5</v>
      </c>
      <c r="VT48">
        <v>33.5</v>
      </c>
      <c r="VU48">
        <v>117.1</v>
      </c>
      <c r="VV48">
        <v>13</v>
      </c>
      <c r="VW48">
        <v>7375.3</v>
      </c>
      <c r="VX48">
        <v>567.29999999999995</v>
      </c>
      <c r="VY48">
        <v>3331.5</v>
      </c>
      <c r="VZ48">
        <v>0.3</v>
      </c>
      <c r="WA48">
        <v>1843.8</v>
      </c>
      <c r="WB48" s="36">
        <v>904</v>
      </c>
      <c r="WC48" s="36">
        <v>868</v>
      </c>
      <c r="WD48" s="36">
        <v>142.25</v>
      </c>
      <c r="WE48" s="36">
        <v>46.75</v>
      </c>
      <c r="WF48" s="36">
        <v>46.1</v>
      </c>
      <c r="WG48" s="36">
        <v>44.26</v>
      </c>
      <c r="WH48" s="36">
        <v>7.25</v>
      </c>
      <c r="WI48" s="36">
        <v>2.38</v>
      </c>
      <c r="WJ48" s="36">
        <v>189</v>
      </c>
      <c r="WK48" s="36">
        <v>9.64</v>
      </c>
      <c r="WL48" s="36">
        <v>63</v>
      </c>
      <c r="WM48" s="37">
        <v>1280.75</v>
      </c>
      <c r="WN48" s="37">
        <v>1213.75</v>
      </c>
      <c r="WO48" s="37">
        <v>180</v>
      </c>
      <c r="WP48" s="37">
        <v>54.5</v>
      </c>
      <c r="WQ48" s="37">
        <v>46.93</v>
      </c>
      <c r="WR48" s="37">
        <v>44.48</v>
      </c>
      <c r="WS48" s="37">
        <v>6.6</v>
      </c>
      <c r="WT48" s="37">
        <v>2</v>
      </c>
      <c r="WU48" s="37">
        <v>234.5</v>
      </c>
      <c r="WV48" s="37">
        <v>8.59</v>
      </c>
      <c r="WW48" s="37">
        <v>58.625</v>
      </c>
      <c r="WX48" s="38">
        <v>904</v>
      </c>
      <c r="WY48" s="38">
        <v>868</v>
      </c>
      <c r="WZ48" s="38">
        <v>142.25</v>
      </c>
      <c r="XA48" s="38">
        <v>46.75</v>
      </c>
      <c r="XB48" s="38">
        <v>46.1</v>
      </c>
      <c r="XC48" s="38">
        <v>44.26</v>
      </c>
      <c r="XD48" s="38">
        <v>7.25</v>
      </c>
      <c r="XE48" s="38">
        <v>2.38</v>
      </c>
      <c r="XF48" s="38">
        <v>189</v>
      </c>
      <c r="XG48" s="38">
        <v>9.64</v>
      </c>
      <c r="XH48" s="38">
        <v>63</v>
      </c>
      <c r="XI48" s="39">
        <v>1280.75</v>
      </c>
      <c r="XJ48" s="39">
        <v>1213.75</v>
      </c>
      <c r="XK48" s="39">
        <v>180</v>
      </c>
      <c r="XL48" s="39">
        <v>54.5</v>
      </c>
      <c r="XM48" s="39">
        <v>46.93</v>
      </c>
      <c r="XN48" s="39">
        <v>44.48</v>
      </c>
      <c r="XO48" s="39">
        <v>6.6</v>
      </c>
      <c r="XP48" s="39">
        <v>2</v>
      </c>
      <c r="XQ48" s="39">
        <v>234.5</v>
      </c>
      <c r="XR48" s="39">
        <v>8.59</v>
      </c>
      <c r="XS48" s="39">
        <v>58.625</v>
      </c>
      <c r="XT48" t="s">
        <v>1140</v>
      </c>
      <c r="XU48">
        <v>4</v>
      </c>
      <c r="XV48">
        <v>8</v>
      </c>
      <c r="XW48" s="37">
        <v>3</v>
      </c>
      <c r="XX48" s="37">
        <v>1</v>
      </c>
      <c r="XY48" s="37">
        <v>1</v>
      </c>
      <c r="XZ48" s="39">
        <v>3</v>
      </c>
      <c r="YA48" s="39">
        <v>1</v>
      </c>
      <c r="YB48" s="39">
        <v>1</v>
      </c>
    </row>
    <row r="49" spans="1:652" x14ac:dyDescent="0.2">
      <c r="A49" s="11">
        <v>52</v>
      </c>
      <c r="B49" s="19" t="s">
        <v>933</v>
      </c>
      <c r="C49" s="3">
        <v>1</v>
      </c>
      <c r="D49" s="3" t="str">
        <f t="shared" si="0"/>
        <v>1</v>
      </c>
      <c r="E49" s="4">
        <v>40448</v>
      </c>
      <c r="F49" s="4">
        <v>43203</v>
      </c>
      <c r="G49" s="5">
        <v>7.5433526011560694</v>
      </c>
      <c r="H49" s="22" t="s">
        <v>445</v>
      </c>
      <c r="I49" s="3">
        <v>2</v>
      </c>
      <c r="J49" s="3">
        <v>1</v>
      </c>
      <c r="K49" s="3">
        <v>1</v>
      </c>
      <c r="L49" s="3">
        <v>0</v>
      </c>
      <c r="M49" s="12">
        <v>45</v>
      </c>
      <c r="N49" s="6">
        <v>98</v>
      </c>
      <c r="O49" s="6">
        <v>133.5</v>
      </c>
      <c r="P49" s="9">
        <v>4.3799212598425195</v>
      </c>
      <c r="Q49" s="9">
        <v>56.006999999999998</v>
      </c>
      <c r="R49" s="9">
        <v>25.4</v>
      </c>
      <c r="S49" s="9">
        <v>14.1</v>
      </c>
      <c r="T49" s="3">
        <v>3</v>
      </c>
      <c r="U49" s="9">
        <v>13.4</v>
      </c>
      <c r="V49" s="3">
        <v>3</v>
      </c>
      <c r="W49" s="9">
        <v>1</v>
      </c>
      <c r="X49" s="9">
        <v>0.6</v>
      </c>
      <c r="Y49" s="9">
        <v>1.3</v>
      </c>
      <c r="Z49" s="9">
        <v>0.6</v>
      </c>
      <c r="AA49" s="9">
        <v>0.8</v>
      </c>
      <c r="AB49" s="9">
        <v>2.4</v>
      </c>
      <c r="AC49" s="5">
        <f t="shared" si="1"/>
        <v>1.3</v>
      </c>
      <c r="AD49" s="5">
        <f t="shared" si="2"/>
        <v>2.4</v>
      </c>
      <c r="AE49" s="5">
        <f t="shared" si="3"/>
        <v>3.7</v>
      </c>
      <c r="AF49" s="5">
        <f t="shared" si="4"/>
        <v>1.85</v>
      </c>
      <c r="AG49" s="5">
        <f t="shared" si="5"/>
        <v>4.07925</v>
      </c>
      <c r="AH49" s="5">
        <f t="shared" si="6"/>
        <v>8.1585000000000001</v>
      </c>
      <c r="AI49" s="1">
        <v>1</v>
      </c>
      <c r="AJ49" s="3">
        <v>12</v>
      </c>
      <c r="AK49" s="7" t="e">
        <v>#NULL!</v>
      </c>
      <c r="AL49" s="7" t="e">
        <v>#NULL!</v>
      </c>
      <c r="AS49" s="5" t="e">
        <f t="shared" si="7"/>
        <v>#DIV/0!</v>
      </c>
      <c r="AT49" s="9">
        <v>16.43</v>
      </c>
      <c r="AU49" s="9">
        <v>16.78</v>
      </c>
      <c r="AV49" s="9">
        <v>-1.07</v>
      </c>
      <c r="AW49" s="3">
        <v>14</v>
      </c>
      <c r="AX49" s="3">
        <v>18</v>
      </c>
      <c r="AY49" s="3">
        <v>16</v>
      </c>
      <c r="AZ49" s="5">
        <v>18</v>
      </c>
      <c r="BA49" s="9">
        <v>-0.76</v>
      </c>
      <c r="BB49" s="3">
        <v>22</v>
      </c>
      <c r="BD49" s="11">
        <v>60</v>
      </c>
      <c r="BE49" s="3">
        <v>15</v>
      </c>
      <c r="BF49" s="3">
        <v>13</v>
      </c>
      <c r="BG49" s="9">
        <v>-0.36</v>
      </c>
      <c r="BH49" s="5">
        <v>36</v>
      </c>
      <c r="BI49" s="9">
        <v>28</v>
      </c>
      <c r="BJ49" s="3">
        <v>98</v>
      </c>
      <c r="BK49" s="3">
        <v>4</v>
      </c>
      <c r="BL49" s="3">
        <v>7</v>
      </c>
      <c r="BM49" s="3">
        <v>4</v>
      </c>
      <c r="BN49" s="3">
        <v>2</v>
      </c>
      <c r="BO49" s="3">
        <v>1</v>
      </c>
      <c r="BP49" s="3">
        <v>2</v>
      </c>
      <c r="BQ49" s="3">
        <v>1</v>
      </c>
      <c r="BR49" s="3">
        <v>1</v>
      </c>
      <c r="BS49" s="3">
        <v>1</v>
      </c>
      <c r="BT49" s="11">
        <v>23</v>
      </c>
      <c r="BU49" s="11">
        <v>85</v>
      </c>
      <c r="BV49" s="14">
        <f t="shared" si="51"/>
        <v>243</v>
      </c>
      <c r="BW49" s="13">
        <f t="shared" si="52"/>
        <v>324</v>
      </c>
      <c r="BX49" s="14">
        <v>75</v>
      </c>
      <c r="BY49" s="14">
        <v>4</v>
      </c>
      <c r="BZ49" s="3">
        <v>23</v>
      </c>
      <c r="CA49" s="3">
        <v>26</v>
      </c>
      <c r="CB49" s="3">
        <v>23</v>
      </c>
      <c r="CC49" s="9">
        <v>10.28192</v>
      </c>
      <c r="CD49" s="9">
        <v>11.62304</v>
      </c>
      <c r="CE49" s="9">
        <v>10.28192</v>
      </c>
      <c r="CF49" s="9">
        <v>1.5</v>
      </c>
      <c r="CG49" s="5">
        <v>93</v>
      </c>
      <c r="CH49" s="3">
        <v>18</v>
      </c>
      <c r="CI49" s="3">
        <v>22</v>
      </c>
      <c r="CJ49" s="3">
        <v>16</v>
      </c>
      <c r="CK49" s="9">
        <v>8.0467200000000005</v>
      </c>
      <c r="CL49" s="9">
        <v>9.8348800000000001</v>
      </c>
      <c r="CM49" s="9">
        <v>7.1526399999999999</v>
      </c>
      <c r="CN49" s="9">
        <v>0.39</v>
      </c>
      <c r="CO49" s="5">
        <v>65</v>
      </c>
      <c r="CP49" s="3">
        <v>115</v>
      </c>
      <c r="CQ49" s="3">
        <v>97</v>
      </c>
      <c r="CR49" s="3">
        <v>113</v>
      </c>
      <c r="CS49" s="9">
        <v>0.43</v>
      </c>
      <c r="CT49" s="3">
        <v>67</v>
      </c>
      <c r="CU49" s="3">
        <v>4</v>
      </c>
      <c r="CV49" s="3">
        <v>4</v>
      </c>
      <c r="CY49" s="3">
        <v>5</v>
      </c>
      <c r="CZ49" s="3">
        <v>5</v>
      </c>
      <c r="DA49" s="3">
        <v>4</v>
      </c>
      <c r="DB49" s="3">
        <v>4</v>
      </c>
      <c r="DC49" s="3">
        <v>2</v>
      </c>
      <c r="DD49" s="3">
        <v>2</v>
      </c>
      <c r="DE49" s="3">
        <v>3</v>
      </c>
      <c r="DF49" s="3">
        <v>4</v>
      </c>
      <c r="DG49" s="3">
        <v>4</v>
      </c>
      <c r="DH49" s="3">
        <v>4</v>
      </c>
      <c r="DI49" s="3">
        <v>8</v>
      </c>
      <c r="DJ49" s="3">
        <v>10</v>
      </c>
      <c r="DK49" s="3">
        <v>8</v>
      </c>
      <c r="DL49" s="3">
        <v>4</v>
      </c>
      <c r="DM49" s="3">
        <v>7</v>
      </c>
      <c r="DN49" s="3">
        <v>8</v>
      </c>
      <c r="DO49" s="3">
        <v>26</v>
      </c>
      <c r="DP49" s="3">
        <v>19</v>
      </c>
      <c r="DQ49" s="3">
        <v>0</v>
      </c>
      <c r="DR49" s="3">
        <v>0</v>
      </c>
      <c r="DS49" s="3">
        <v>0</v>
      </c>
      <c r="DT49" s="3">
        <v>1</v>
      </c>
      <c r="DU49" s="3">
        <v>1</v>
      </c>
      <c r="DW49" s="5">
        <v>-1.1200000000000001</v>
      </c>
      <c r="DY49" s="5">
        <v>-0.64000000000000012</v>
      </c>
      <c r="EA49" s="5">
        <v>1.8900000000000001</v>
      </c>
      <c r="EC49" s="5">
        <v>0.12999999999999989</v>
      </c>
      <c r="EW49" s="3">
        <v>0</v>
      </c>
      <c r="FH49" s="3">
        <v>5</v>
      </c>
      <c r="FI49" s="3">
        <v>5</v>
      </c>
      <c r="FJ49" s="3">
        <v>1</v>
      </c>
      <c r="FK49" s="3">
        <v>3</v>
      </c>
      <c r="FL49" s="3">
        <v>5</v>
      </c>
      <c r="FM49" s="3">
        <v>5</v>
      </c>
      <c r="FN49" s="3">
        <v>1</v>
      </c>
      <c r="FO49" s="3">
        <v>5</v>
      </c>
      <c r="FP49" s="3">
        <v>5</v>
      </c>
      <c r="FQ49" s="3">
        <v>5</v>
      </c>
      <c r="FR49" s="3">
        <v>5</v>
      </c>
      <c r="FS49" s="3">
        <v>1</v>
      </c>
      <c r="FT49" s="3">
        <f t="shared" si="53"/>
        <v>5</v>
      </c>
      <c r="FU49" s="3">
        <f t="shared" si="54"/>
        <v>2.6666666666666665</v>
      </c>
      <c r="PA49" s="3">
        <v>3</v>
      </c>
      <c r="PB49" s="3">
        <v>3</v>
      </c>
      <c r="PC49" s="3">
        <v>1</v>
      </c>
      <c r="PD49" s="3">
        <v>4</v>
      </c>
      <c r="PE49" s="3">
        <v>4</v>
      </c>
      <c r="PF49" s="3">
        <v>4</v>
      </c>
      <c r="PG49" s="3">
        <v>4</v>
      </c>
      <c r="PH49" s="3">
        <f t="shared" si="55"/>
        <v>3.3333333333333335</v>
      </c>
      <c r="PI49" s="3">
        <v>4</v>
      </c>
      <c r="PJ49" s="3">
        <v>4</v>
      </c>
      <c r="PK49" s="3">
        <v>4</v>
      </c>
      <c r="PL49" s="3">
        <v>4</v>
      </c>
      <c r="PM49" s="3">
        <v>2</v>
      </c>
      <c r="PN49" s="3">
        <v>3</v>
      </c>
      <c r="PO49" s="3">
        <v>4</v>
      </c>
      <c r="PP49" s="3">
        <v>3</v>
      </c>
      <c r="PQ49" s="3">
        <v>3</v>
      </c>
      <c r="PR49" s="3">
        <v>3</v>
      </c>
      <c r="PS49" s="3">
        <v>3</v>
      </c>
      <c r="PT49" s="3">
        <v>3</v>
      </c>
      <c r="PU49" s="3">
        <f t="shared" si="56"/>
        <v>2.8571428571428572</v>
      </c>
      <c r="PV49" s="3">
        <f t="shared" si="57"/>
        <v>3.3333333333333335</v>
      </c>
      <c r="PW49" s="3">
        <f t="shared" si="58"/>
        <v>3.3333333333333335</v>
      </c>
      <c r="PX49" s="3">
        <v>10</v>
      </c>
      <c r="PY49" s="3">
        <v>1</v>
      </c>
      <c r="PZ49" s="3">
        <v>1</v>
      </c>
      <c r="QA49" s="3">
        <v>10</v>
      </c>
      <c r="QB49" s="3">
        <v>10</v>
      </c>
      <c r="QC49" s="3">
        <v>1</v>
      </c>
      <c r="QD49" s="3">
        <v>1</v>
      </c>
      <c r="QE49" s="3">
        <v>1</v>
      </c>
      <c r="QF49" s="3">
        <v>10</v>
      </c>
      <c r="QG49" s="3">
        <v>10</v>
      </c>
      <c r="QH49" s="3">
        <v>10</v>
      </c>
      <c r="QI49" s="3">
        <v>1</v>
      </c>
      <c r="QJ49" s="3">
        <v>10</v>
      </c>
      <c r="QK49" s="3">
        <v>10</v>
      </c>
      <c r="QL49" s="3">
        <v>10</v>
      </c>
      <c r="QM49" s="3">
        <f t="shared" si="59"/>
        <v>64</v>
      </c>
      <c r="QN49" s="3">
        <f t="shared" si="60"/>
        <v>6.4</v>
      </c>
      <c r="QO49" s="3">
        <f t="shared" si="61"/>
        <v>32</v>
      </c>
      <c r="QP49" s="3">
        <f t="shared" si="62"/>
        <v>6.4</v>
      </c>
      <c r="QQ49" s="3">
        <f t="shared" si="63"/>
        <v>96</v>
      </c>
      <c r="QR49" s="3">
        <f t="shared" si="64"/>
        <v>6.4</v>
      </c>
      <c r="QS49" s="4">
        <v>43216</v>
      </c>
      <c r="QT49" s="3">
        <v>5</v>
      </c>
      <c r="QU49" s="3">
        <v>1</v>
      </c>
      <c r="QV49" s="3">
        <v>5</v>
      </c>
      <c r="QW49" s="3">
        <v>1</v>
      </c>
      <c r="QX49" s="3">
        <v>5</v>
      </c>
      <c r="QY49" s="3">
        <v>3</v>
      </c>
      <c r="QZ49" s="3">
        <v>5</v>
      </c>
      <c r="RA49" s="3">
        <v>5</v>
      </c>
      <c r="RB49" s="3">
        <v>5</v>
      </c>
      <c r="RC49" s="3">
        <v>5</v>
      </c>
      <c r="RD49" s="3">
        <v>5</v>
      </c>
      <c r="RE49" s="3">
        <v>1</v>
      </c>
      <c r="RF49" s="3">
        <f t="shared" si="65"/>
        <v>4</v>
      </c>
      <c r="RG49" s="3">
        <f t="shared" si="66"/>
        <v>3.6666666666666665</v>
      </c>
      <c r="RH49" s="3">
        <v>4</v>
      </c>
      <c r="RI49" s="3">
        <v>3</v>
      </c>
      <c r="RJ49" s="3">
        <v>4</v>
      </c>
      <c r="RK49" s="3">
        <v>3</v>
      </c>
      <c r="RL49" s="3">
        <v>3</v>
      </c>
      <c r="RM49" s="3">
        <v>3</v>
      </c>
      <c r="RN49" s="3">
        <v>4</v>
      </c>
      <c r="RO49" s="3">
        <v>4</v>
      </c>
      <c r="RP49" s="3">
        <v>4</v>
      </c>
      <c r="RQ49" s="3">
        <v>2</v>
      </c>
      <c r="RR49" s="3">
        <v>4</v>
      </c>
      <c r="RS49" s="3">
        <v>4</v>
      </c>
      <c r="RT49" s="3">
        <f t="shared" si="67"/>
        <v>19</v>
      </c>
      <c r="RU49" s="3">
        <f t="shared" si="68"/>
        <v>3.1666666666666665</v>
      </c>
      <c r="RV49" s="3">
        <f t="shared" si="69"/>
        <v>23</v>
      </c>
      <c r="RW49" s="3">
        <f t="shared" si="70"/>
        <v>3.8333333333333335</v>
      </c>
      <c r="RX49" s="3">
        <f t="shared" si="71"/>
        <v>3.5</v>
      </c>
      <c r="RY49" s="3">
        <v>1</v>
      </c>
      <c r="RZ49" s="3">
        <v>5</v>
      </c>
      <c r="SA49" s="3">
        <v>10</v>
      </c>
      <c r="SB49" s="3">
        <v>10</v>
      </c>
      <c r="SC49" s="3">
        <v>6</v>
      </c>
      <c r="SD49" s="3">
        <v>1</v>
      </c>
      <c r="SE49" s="3">
        <v>5</v>
      </c>
      <c r="SF49" s="3">
        <v>10</v>
      </c>
      <c r="SG49" s="3">
        <v>10</v>
      </c>
      <c r="SH49" s="3">
        <v>4</v>
      </c>
      <c r="SI49" s="3">
        <v>3</v>
      </c>
      <c r="SJ49" s="3">
        <v>10</v>
      </c>
      <c r="SK49" s="3">
        <v>1</v>
      </c>
      <c r="SL49" s="3">
        <v>10</v>
      </c>
      <c r="SM49" s="3">
        <f t="shared" si="72"/>
        <v>49</v>
      </c>
      <c r="SN49" s="3">
        <f t="shared" si="73"/>
        <v>5.4444444444444446</v>
      </c>
      <c r="SO49" s="3">
        <f t="shared" si="74"/>
        <v>37</v>
      </c>
      <c r="SP49" s="3">
        <f t="shared" si="75"/>
        <v>7.4</v>
      </c>
      <c r="SQ49" s="3">
        <f t="shared" si="76"/>
        <v>6.1428571428571432</v>
      </c>
      <c r="SR49" s="3">
        <f t="shared" si="77"/>
        <v>89.5</v>
      </c>
      <c r="SS49" s="3">
        <v>8</v>
      </c>
      <c r="ST49" s="4">
        <v>43224</v>
      </c>
      <c r="SU49" s="3">
        <v>10</v>
      </c>
      <c r="SV49" s="3">
        <v>10</v>
      </c>
      <c r="SW49" s="3">
        <v>10</v>
      </c>
      <c r="SX49" s="5">
        <v>10</v>
      </c>
      <c r="SY49" s="3">
        <v>10</v>
      </c>
      <c r="SZ49" s="3">
        <v>10</v>
      </c>
      <c r="TA49" s="3">
        <v>10</v>
      </c>
      <c r="TB49" s="3">
        <v>10</v>
      </c>
      <c r="TC49" s="3">
        <v>10</v>
      </c>
      <c r="TD49" s="3">
        <v>10</v>
      </c>
      <c r="TE49" s="3">
        <v>10</v>
      </c>
      <c r="TF49" s="3">
        <v>10</v>
      </c>
      <c r="TG49" s="3">
        <v>1</v>
      </c>
      <c r="TH49" s="3">
        <v>10</v>
      </c>
      <c r="TI49" s="3">
        <v>10</v>
      </c>
      <c r="TJ49" s="3">
        <f t="shared" si="78"/>
        <v>91</v>
      </c>
      <c r="TK49" s="3">
        <f t="shared" si="79"/>
        <v>9.1</v>
      </c>
      <c r="TL49" s="3">
        <f t="shared" si="80"/>
        <v>50</v>
      </c>
      <c r="TM49" s="3">
        <f t="shared" si="81"/>
        <v>10</v>
      </c>
      <c r="TN49" s="3">
        <f t="shared" si="82"/>
        <v>9.4</v>
      </c>
      <c r="TO49" s="3">
        <f t="shared" si="83"/>
        <v>141</v>
      </c>
      <c r="TP49" s="3">
        <v>4</v>
      </c>
      <c r="TQ49" s="3">
        <v>4</v>
      </c>
      <c r="TR49" s="3">
        <v>4</v>
      </c>
      <c r="TS49" s="3">
        <v>2</v>
      </c>
      <c r="TT49" s="3">
        <v>4</v>
      </c>
      <c r="TU49" s="3">
        <v>4</v>
      </c>
      <c r="TV49" s="3">
        <v>4</v>
      </c>
      <c r="TW49" s="3">
        <v>2</v>
      </c>
      <c r="TX49" s="3">
        <v>4</v>
      </c>
      <c r="TY49" s="3">
        <v>3</v>
      </c>
      <c r="TZ49" s="3">
        <v>4</v>
      </c>
      <c r="UA49" s="3">
        <v>4</v>
      </c>
      <c r="UB49" s="3">
        <f t="shared" si="84"/>
        <v>19</v>
      </c>
      <c r="UC49" s="3">
        <f t="shared" si="85"/>
        <v>3.1666666666666665</v>
      </c>
      <c r="UD49" s="3">
        <f t="shared" si="86"/>
        <v>24</v>
      </c>
      <c r="UE49" s="3">
        <f t="shared" si="87"/>
        <v>4</v>
      </c>
      <c r="UF49" s="3">
        <f t="shared" si="88"/>
        <v>3.5833333333333335</v>
      </c>
      <c r="VN49">
        <v>15</v>
      </c>
      <c r="VO49">
        <v>11</v>
      </c>
      <c r="VP49">
        <v>156.80000000000001</v>
      </c>
      <c r="VQ49">
        <v>14.3</v>
      </c>
      <c r="VR49">
        <v>108</v>
      </c>
      <c r="VS49">
        <v>2404.8000000000002</v>
      </c>
      <c r="VT49">
        <v>22.3</v>
      </c>
      <c r="VU49">
        <v>343.5</v>
      </c>
      <c r="VV49">
        <v>107</v>
      </c>
      <c r="VW49">
        <v>7127.3</v>
      </c>
      <c r="VX49">
        <v>66.599999999999994</v>
      </c>
      <c r="VY49">
        <v>793.3</v>
      </c>
      <c r="VZ49">
        <v>0.3</v>
      </c>
      <c r="WA49">
        <v>1018.2</v>
      </c>
      <c r="WB49" s="36">
        <v>3887.75</v>
      </c>
      <c r="WC49" s="36">
        <v>1665.25</v>
      </c>
      <c r="WD49" s="36">
        <v>286</v>
      </c>
      <c r="WE49" s="36">
        <v>211</v>
      </c>
      <c r="WF49" s="36">
        <v>64.260000000000005</v>
      </c>
      <c r="WG49" s="36">
        <v>27.52</v>
      </c>
      <c r="WH49" s="36">
        <v>4.7300000000000004</v>
      </c>
      <c r="WI49" s="36">
        <v>3.49</v>
      </c>
      <c r="WJ49" s="36">
        <v>497</v>
      </c>
      <c r="WK49" s="36">
        <v>8.2100000000000009</v>
      </c>
      <c r="WL49" s="36">
        <v>99.4</v>
      </c>
      <c r="WM49" s="37">
        <v>5806</v>
      </c>
      <c r="WN49" s="37">
        <v>2275.75</v>
      </c>
      <c r="WO49" s="37">
        <v>381.25</v>
      </c>
      <c r="WP49" s="37">
        <v>246</v>
      </c>
      <c r="WQ49" s="37">
        <v>66.67</v>
      </c>
      <c r="WR49" s="37">
        <v>26.13</v>
      </c>
      <c r="WS49" s="37">
        <v>4.38</v>
      </c>
      <c r="WT49" s="37">
        <v>2.82</v>
      </c>
      <c r="WU49" s="37">
        <v>627.25</v>
      </c>
      <c r="WV49" s="37">
        <v>7.2</v>
      </c>
      <c r="WW49" s="37">
        <v>89.606999999999999</v>
      </c>
      <c r="WX49" s="38">
        <v>3887.75</v>
      </c>
      <c r="WY49" s="38">
        <v>1665.25</v>
      </c>
      <c r="WZ49" s="38">
        <v>286</v>
      </c>
      <c r="XA49" s="38">
        <v>211</v>
      </c>
      <c r="XB49" s="38">
        <v>64.260000000000005</v>
      </c>
      <c r="XC49" s="38">
        <v>27.52</v>
      </c>
      <c r="XD49" s="38">
        <v>4.7300000000000004</v>
      </c>
      <c r="XE49" s="38">
        <v>3.49</v>
      </c>
      <c r="XF49" s="38">
        <v>497</v>
      </c>
      <c r="XG49" s="38">
        <v>8.2100000000000009</v>
      </c>
      <c r="XH49" s="38">
        <v>99.4</v>
      </c>
      <c r="XI49" s="39">
        <v>5806</v>
      </c>
      <c r="XJ49" s="39">
        <v>2275.75</v>
      </c>
      <c r="XK49" s="39">
        <v>381.25</v>
      </c>
      <c r="XL49" s="39">
        <v>246</v>
      </c>
      <c r="XM49" s="39">
        <v>66.67</v>
      </c>
      <c r="XN49" s="39">
        <v>26.13</v>
      </c>
      <c r="XO49" s="39">
        <v>4.38</v>
      </c>
      <c r="XP49" s="39">
        <v>2.82</v>
      </c>
      <c r="XQ49" s="39">
        <v>627.25</v>
      </c>
      <c r="XR49" s="39">
        <v>7.2</v>
      </c>
      <c r="XS49" s="39">
        <v>89.606999999999999</v>
      </c>
      <c r="XT49" t="s">
        <v>1141</v>
      </c>
      <c r="XU49">
        <v>7</v>
      </c>
      <c r="XV49">
        <v>8</v>
      </c>
      <c r="XW49" s="37">
        <v>5</v>
      </c>
      <c r="XX49" s="37">
        <v>2</v>
      </c>
      <c r="XY49" s="37">
        <v>1</v>
      </c>
      <c r="XZ49" s="39">
        <v>5</v>
      </c>
      <c r="YA49" s="39">
        <v>2</v>
      </c>
      <c r="YB49" s="39">
        <v>1</v>
      </c>
    </row>
    <row r="50" spans="1:652" x14ac:dyDescent="0.2">
      <c r="A50" s="11">
        <v>53</v>
      </c>
      <c r="B50" s="19" t="s">
        <v>934</v>
      </c>
      <c r="C50" s="3">
        <v>0</v>
      </c>
      <c r="D50" s="3" t="str">
        <f t="shared" si="0"/>
        <v>2</v>
      </c>
      <c r="E50" s="4">
        <v>40333</v>
      </c>
      <c r="F50" s="4">
        <v>43203</v>
      </c>
      <c r="G50" s="5">
        <v>7.8582293885001517</v>
      </c>
      <c r="H50" s="22" t="s">
        <v>445</v>
      </c>
      <c r="I50" s="3">
        <v>2</v>
      </c>
      <c r="J50" s="3">
        <v>1</v>
      </c>
      <c r="K50" s="3">
        <v>1</v>
      </c>
      <c r="L50" s="3">
        <v>2</v>
      </c>
      <c r="M50" s="12">
        <v>45</v>
      </c>
      <c r="N50" s="6">
        <v>99.5</v>
      </c>
      <c r="O50" s="6">
        <v>133</v>
      </c>
      <c r="P50" s="9">
        <v>4.363517060367454</v>
      </c>
      <c r="Q50" s="9">
        <v>67.472999999999999</v>
      </c>
      <c r="R50" s="9">
        <v>30.6</v>
      </c>
      <c r="S50" s="9">
        <v>17.3</v>
      </c>
      <c r="T50" s="3">
        <v>3</v>
      </c>
      <c r="U50" s="9">
        <v>12.1</v>
      </c>
      <c r="V50" s="3">
        <v>3</v>
      </c>
      <c r="W50" s="9">
        <v>14.5</v>
      </c>
      <c r="X50" s="9">
        <v>13.5</v>
      </c>
      <c r="Y50" s="9">
        <v>12.7</v>
      </c>
      <c r="Z50" s="9">
        <v>15.6</v>
      </c>
      <c r="AA50" s="9">
        <v>13.4</v>
      </c>
      <c r="AB50" s="9">
        <v>13.7</v>
      </c>
      <c r="AC50" s="5">
        <f t="shared" si="1"/>
        <v>14.5</v>
      </c>
      <c r="AD50" s="5">
        <f t="shared" si="2"/>
        <v>15.6</v>
      </c>
      <c r="AE50" s="5">
        <f t="shared" si="3"/>
        <v>30.1</v>
      </c>
      <c r="AF50" s="5">
        <f t="shared" si="4"/>
        <v>15.05</v>
      </c>
      <c r="AG50" s="5">
        <f t="shared" si="5"/>
        <v>33.185250000000003</v>
      </c>
      <c r="AH50" s="5">
        <f t="shared" si="6"/>
        <v>66.370500000000007</v>
      </c>
      <c r="AI50" s="1">
        <v>3</v>
      </c>
      <c r="AJ50" s="3">
        <v>16</v>
      </c>
      <c r="AK50" s="7" t="e">
        <v>#NULL!</v>
      </c>
      <c r="AL50" s="7" t="e">
        <v>#NULL!</v>
      </c>
      <c r="AS50" s="5" t="e">
        <f t="shared" si="7"/>
        <v>#DIV/0!</v>
      </c>
      <c r="AT50" s="9">
        <v>14.16</v>
      </c>
      <c r="AU50" s="9">
        <v>15.45</v>
      </c>
      <c r="AV50" s="9">
        <v>0.16</v>
      </c>
      <c r="AW50" s="3">
        <v>56</v>
      </c>
      <c r="AX50" s="3">
        <v>19</v>
      </c>
      <c r="AY50" s="3">
        <v>17</v>
      </c>
      <c r="AZ50" s="5">
        <v>36</v>
      </c>
      <c r="BA50" s="9">
        <v>-0.53</v>
      </c>
      <c r="BB50" s="3">
        <v>30</v>
      </c>
      <c r="BD50" s="11">
        <v>76</v>
      </c>
      <c r="BE50" s="3">
        <v>19</v>
      </c>
      <c r="BF50" s="3">
        <v>18</v>
      </c>
      <c r="BG50" s="9">
        <v>0.41</v>
      </c>
      <c r="BH50" s="5">
        <v>66</v>
      </c>
      <c r="BI50" s="9">
        <v>37</v>
      </c>
      <c r="BJ50" s="3">
        <v>100</v>
      </c>
      <c r="BK50" s="3">
        <v>7</v>
      </c>
      <c r="BL50" s="3">
        <v>1</v>
      </c>
      <c r="BM50" s="3">
        <v>0</v>
      </c>
      <c r="BN50" s="3">
        <v>4</v>
      </c>
      <c r="BO50" s="3">
        <v>1</v>
      </c>
      <c r="BP50" s="3">
        <v>4</v>
      </c>
      <c r="BQ50" s="3">
        <v>2</v>
      </c>
      <c r="BR50" s="3">
        <v>3</v>
      </c>
      <c r="BS50" s="3">
        <v>2</v>
      </c>
      <c r="BT50" s="11">
        <v>24</v>
      </c>
      <c r="BU50" s="11">
        <v>81</v>
      </c>
      <c r="BV50" s="14">
        <f t="shared" si="51"/>
        <v>257</v>
      </c>
      <c r="BW50" s="13">
        <f t="shared" si="52"/>
        <v>342.66666666666663</v>
      </c>
      <c r="BX50" s="14">
        <v>81</v>
      </c>
      <c r="BY50" s="14">
        <v>4</v>
      </c>
      <c r="BZ50" s="3">
        <v>33</v>
      </c>
      <c r="CA50" s="3">
        <v>30</v>
      </c>
      <c r="CB50" s="3">
        <v>37</v>
      </c>
      <c r="CC50" s="9">
        <v>14.752319999999999</v>
      </c>
      <c r="CD50" s="9">
        <v>13.411199999999999</v>
      </c>
      <c r="CE50" s="9">
        <v>16.540479999999999</v>
      </c>
      <c r="CF50" s="9">
        <v>2.48</v>
      </c>
      <c r="CG50" s="5">
        <v>99</v>
      </c>
      <c r="CH50" s="3">
        <v>29</v>
      </c>
      <c r="CI50" s="3">
        <v>30</v>
      </c>
      <c r="CJ50" s="3">
        <v>28</v>
      </c>
      <c r="CK50" s="9">
        <v>12.96416</v>
      </c>
      <c r="CL50" s="9">
        <v>13.411199999999999</v>
      </c>
      <c r="CM50" s="9">
        <v>12.51712</v>
      </c>
      <c r="CN50" s="9">
        <v>0.8</v>
      </c>
      <c r="CO50" s="5">
        <v>79</v>
      </c>
      <c r="CP50" s="3">
        <v>114</v>
      </c>
      <c r="CQ50" s="3">
        <v>117</v>
      </c>
      <c r="CR50" s="3">
        <v>97</v>
      </c>
      <c r="CS50" s="9">
        <v>-7.0000000000000007E-2</v>
      </c>
      <c r="CT50" s="3">
        <v>47</v>
      </c>
      <c r="CU50" s="3">
        <v>4</v>
      </c>
      <c r="CV50" s="3">
        <v>4</v>
      </c>
      <c r="CY50" s="3">
        <v>4</v>
      </c>
      <c r="CZ50" s="3">
        <v>5</v>
      </c>
      <c r="DA50" s="3">
        <v>4</v>
      </c>
      <c r="DB50" s="3">
        <v>4</v>
      </c>
      <c r="DC50" s="3">
        <v>3</v>
      </c>
      <c r="DD50" s="3">
        <v>3</v>
      </c>
      <c r="DE50" s="3">
        <v>4</v>
      </c>
      <c r="DF50" s="3">
        <v>4</v>
      </c>
      <c r="DG50" s="3">
        <v>4</v>
      </c>
      <c r="DH50" s="3">
        <v>4</v>
      </c>
      <c r="DI50" s="3">
        <v>8</v>
      </c>
      <c r="DJ50" s="3">
        <v>9</v>
      </c>
      <c r="DK50" s="3">
        <v>8</v>
      </c>
      <c r="DL50" s="3">
        <v>6</v>
      </c>
      <c r="DM50" s="3">
        <v>8</v>
      </c>
      <c r="DN50" s="3">
        <v>8</v>
      </c>
      <c r="DO50" s="3">
        <v>25</v>
      </c>
      <c r="DP50" s="3">
        <v>22</v>
      </c>
      <c r="DQ50" s="3">
        <v>1</v>
      </c>
      <c r="DR50" s="3">
        <v>1</v>
      </c>
      <c r="DS50" s="3">
        <v>1</v>
      </c>
      <c r="DT50" s="3">
        <v>1</v>
      </c>
      <c r="DU50" s="3">
        <v>1</v>
      </c>
      <c r="DW50" s="5">
        <v>-0.12000000000000005</v>
      </c>
      <c r="DY50" s="5">
        <v>0.09</v>
      </c>
      <c r="EA50" s="5">
        <v>3.2800000000000002</v>
      </c>
      <c r="EC50" s="5">
        <v>3.25</v>
      </c>
      <c r="EW50" s="3">
        <v>1</v>
      </c>
      <c r="FH50" s="3">
        <v>5</v>
      </c>
      <c r="FI50" s="3">
        <v>5</v>
      </c>
      <c r="FJ50" s="3">
        <v>3</v>
      </c>
      <c r="FK50" s="3">
        <v>4</v>
      </c>
      <c r="FL50" s="3">
        <v>5</v>
      </c>
      <c r="FM50" s="3">
        <v>5</v>
      </c>
      <c r="FN50" s="3">
        <v>1</v>
      </c>
      <c r="FO50" s="3">
        <v>1</v>
      </c>
      <c r="FP50" s="3">
        <v>5</v>
      </c>
      <c r="FQ50" s="3">
        <v>5</v>
      </c>
      <c r="FR50" s="3">
        <v>5</v>
      </c>
      <c r="FS50" s="3">
        <v>1</v>
      </c>
      <c r="FT50" s="3">
        <f t="shared" si="53"/>
        <v>5</v>
      </c>
      <c r="FU50" s="3">
        <f t="shared" si="54"/>
        <v>2.5</v>
      </c>
      <c r="PA50" s="3">
        <v>1</v>
      </c>
      <c r="PB50" s="3">
        <v>4</v>
      </c>
      <c r="PC50" s="3">
        <v>4</v>
      </c>
      <c r="PD50" s="3">
        <v>4</v>
      </c>
      <c r="PE50" s="3">
        <v>4</v>
      </c>
      <c r="PF50" s="3">
        <v>3</v>
      </c>
      <c r="PG50" s="3">
        <v>4</v>
      </c>
      <c r="PH50" s="3">
        <f t="shared" si="55"/>
        <v>3.8333333333333335</v>
      </c>
      <c r="PI50" s="3">
        <v>4</v>
      </c>
      <c r="PJ50" s="3">
        <v>4</v>
      </c>
      <c r="PK50" s="3">
        <v>4</v>
      </c>
      <c r="PL50" s="3">
        <v>4</v>
      </c>
      <c r="PM50" s="3">
        <v>4</v>
      </c>
      <c r="PN50" s="3">
        <v>4</v>
      </c>
      <c r="PO50" s="3">
        <v>4</v>
      </c>
      <c r="PP50" s="3">
        <v>3</v>
      </c>
      <c r="PQ50" s="3">
        <v>4</v>
      </c>
      <c r="PR50" s="3">
        <v>3</v>
      </c>
      <c r="PS50" s="3">
        <v>3</v>
      </c>
      <c r="PT50" s="3">
        <v>4</v>
      </c>
      <c r="PU50" s="3">
        <f t="shared" si="56"/>
        <v>3.2857142857142856</v>
      </c>
      <c r="PV50" s="3">
        <f t="shared" si="57"/>
        <v>3.6666666666666665</v>
      </c>
      <c r="PW50" s="3">
        <f t="shared" si="58"/>
        <v>3.75</v>
      </c>
      <c r="PX50" s="3">
        <v>10</v>
      </c>
      <c r="PY50" s="3">
        <v>10</v>
      </c>
      <c r="PZ50" s="3">
        <v>10</v>
      </c>
      <c r="QA50" s="3">
        <v>10</v>
      </c>
      <c r="QB50" s="3">
        <v>10</v>
      </c>
      <c r="QC50" s="3">
        <v>10</v>
      </c>
      <c r="QD50" s="3">
        <v>10</v>
      </c>
      <c r="QE50" s="3">
        <v>10</v>
      </c>
      <c r="QF50" s="3">
        <v>10</v>
      </c>
      <c r="QG50" s="3">
        <v>10</v>
      </c>
      <c r="QH50" s="3">
        <v>9</v>
      </c>
      <c r="QI50" s="3">
        <v>10</v>
      </c>
      <c r="QJ50" s="3">
        <v>5</v>
      </c>
      <c r="QK50" s="3">
        <v>9</v>
      </c>
      <c r="QL50" s="3">
        <v>10</v>
      </c>
      <c r="QM50" s="3">
        <f t="shared" si="59"/>
        <v>94</v>
      </c>
      <c r="QN50" s="3">
        <f t="shared" si="60"/>
        <v>9.4</v>
      </c>
      <c r="QO50" s="3">
        <f t="shared" si="61"/>
        <v>49</v>
      </c>
      <c r="QP50" s="3">
        <f t="shared" si="62"/>
        <v>9.8000000000000007</v>
      </c>
      <c r="QQ50" s="3">
        <f t="shared" si="63"/>
        <v>143</v>
      </c>
      <c r="QR50" s="3">
        <f t="shared" si="64"/>
        <v>9.5333333333333332</v>
      </c>
      <c r="QS50" s="4">
        <v>43216</v>
      </c>
      <c r="QT50" s="3">
        <v>5</v>
      </c>
      <c r="QU50" s="3">
        <v>5</v>
      </c>
      <c r="QV50" s="3">
        <v>5</v>
      </c>
      <c r="QW50" s="3">
        <v>1</v>
      </c>
      <c r="QX50" s="3">
        <v>5</v>
      </c>
      <c r="QY50" s="3">
        <v>5</v>
      </c>
      <c r="QZ50" s="3">
        <v>1</v>
      </c>
      <c r="RA50" s="3">
        <v>1</v>
      </c>
      <c r="RB50" s="3">
        <v>5</v>
      </c>
      <c r="RC50" s="3">
        <v>5</v>
      </c>
      <c r="RD50" s="3">
        <v>5</v>
      </c>
      <c r="RE50" s="3">
        <v>1</v>
      </c>
      <c r="RF50" s="3">
        <f t="shared" si="65"/>
        <v>5</v>
      </c>
      <c r="RG50" s="3">
        <f t="shared" si="66"/>
        <v>2.3333333333333335</v>
      </c>
      <c r="RH50" s="3">
        <v>4</v>
      </c>
      <c r="RI50" s="3">
        <v>4</v>
      </c>
      <c r="RJ50" s="3">
        <v>4</v>
      </c>
      <c r="RK50" s="3">
        <v>4</v>
      </c>
      <c r="RL50" s="3">
        <v>4</v>
      </c>
      <c r="RM50" s="3">
        <v>4</v>
      </c>
      <c r="RN50" s="3">
        <v>4</v>
      </c>
      <c r="RO50" s="3">
        <v>4</v>
      </c>
      <c r="RP50" s="3">
        <v>4</v>
      </c>
      <c r="RQ50" s="3">
        <v>4</v>
      </c>
      <c r="RR50" s="3">
        <v>4</v>
      </c>
      <c r="RS50" s="3">
        <v>4</v>
      </c>
      <c r="RT50" s="3">
        <f t="shared" si="67"/>
        <v>24</v>
      </c>
      <c r="RU50" s="3">
        <f t="shared" si="68"/>
        <v>4</v>
      </c>
      <c r="RV50" s="3">
        <f t="shared" si="69"/>
        <v>24</v>
      </c>
      <c r="RW50" s="3">
        <f t="shared" si="70"/>
        <v>4</v>
      </c>
      <c r="RX50" s="3">
        <f t="shared" si="71"/>
        <v>4</v>
      </c>
      <c r="RY50" s="3">
        <v>10</v>
      </c>
      <c r="RZ50" s="3">
        <v>9</v>
      </c>
      <c r="SA50" s="3">
        <v>10</v>
      </c>
      <c r="SB50" s="3">
        <v>10</v>
      </c>
      <c r="SC50" s="3">
        <v>10</v>
      </c>
      <c r="SD50" s="3">
        <v>10</v>
      </c>
      <c r="SE50" s="3">
        <v>9</v>
      </c>
      <c r="SF50" s="3">
        <v>10</v>
      </c>
      <c r="SG50" s="3">
        <v>10</v>
      </c>
      <c r="SH50" s="3">
        <v>10</v>
      </c>
      <c r="SI50" s="3">
        <v>9</v>
      </c>
      <c r="SJ50" s="3">
        <v>10</v>
      </c>
      <c r="SK50" s="3">
        <v>9</v>
      </c>
      <c r="SL50" s="3">
        <v>10</v>
      </c>
      <c r="SM50" s="3">
        <f t="shared" si="72"/>
        <v>87</v>
      </c>
      <c r="SN50" s="3">
        <f t="shared" si="73"/>
        <v>9.6666666666666661</v>
      </c>
      <c r="SO50" s="3">
        <f t="shared" si="74"/>
        <v>49</v>
      </c>
      <c r="SP50" s="3">
        <f t="shared" si="75"/>
        <v>9.8000000000000007</v>
      </c>
      <c r="SQ50" s="3">
        <f t="shared" si="76"/>
        <v>9.7142857142857135</v>
      </c>
      <c r="SR50" s="3">
        <f t="shared" si="77"/>
        <v>140</v>
      </c>
      <c r="SS50" s="3">
        <v>10</v>
      </c>
      <c r="ST50" s="4">
        <v>43224</v>
      </c>
      <c r="SU50" s="3">
        <v>10</v>
      </c>
      <c r="SV50" s="3">
        <v>1</v>
      </c>
      <c r="SW50" s="3">
        <v>10</v>
      </c>
      <c r="SX50" s="5">
        <v>10</v>
      </c>
      <c r="SY50" s="3">
        <v>10</v>
      </c>
      <c r="SZ50" s="3">
        <v>10</v>
      </c>
      <c r="TA50" s="3">
        <v>10</v>
      </c>
      <c r="TB50" s="3">
        <v>10</v>
      </c>
      <c r="TC50" s="3">
        <v>10</v>
      </c>
      <c r="TD50" s="3">
        <v>1</v>
      </c>
      <c r="TE50" s="3">
        <v>10</v>
      </c>
      <c r="TF50" s="3">
        <v>10</v>
      </c>
      <c r="TG50" s="3">
        <v>1</v>
      </c>
      <c r="TH50" s="3">
        <v>10</v>
      </c>
      <c r="TI50" s="3">
        <v>10</v>
      </c>
      <c r="TJ50" s="3">
        <f t="shared" si="78"/>
        <v>82</v>
      </c>
      <c r="TK50" s="3">
        <f t="shared" si="79"/>
        <v>8.1999999999999993</v>
      </c>
      <c r="TL50" s="3">
        <f t="shared" si="80"/>
        <v>41</v>
      </c>
      <c r="TM50" s="3">
        <f t="shared" si="81"/>
        <v>8.1999999999999993</v>
      </c>
      <c r="TN50" s="3">
        <f t="shared" si="82"/>
        <v>8.1999999999999993</v>
      </c>
      <c r="TO50" s="3">
        <f t="shared" si="83"/>
        <v>123</v>
      </c>
      <c r="TP50" s="3">
        <v>4</v>
      </c>
      <c r="TQ50" s="3">
        <v>4</v>
      </c>
      <c r="TR50" s="3">
        <v>4</v>
      </c>
      <c r="TS50" s="3">
        <v>4</v>
      </c>
      <c r="TT50" s="3">
        <v>4</v>
      </c>
      <c r="TU50" s="3">
        <v>4</v>
      </c>
      <c r="TV50" s="3">
        <v>4</v>
      </c>
      <c r="TW50" s="3">
        <v>4</v>
      </c>
      <c r="TX50" s="3">
        <v>4</v>
      </c>
      <c r="TY50" s="3">
        <v>4</v>
      </c>
      <c r="TZ50" s="3">
        <v>4</v>
      </c>
      <c r="UA50" s="3">
        <v>4</v>
      </c>
      <c r="UB50" s="3">
        <f t="shared" si="84"/>
        <v>24</v>
      </c>
      <c r="UC50" s="3">
        <f t="shared" si="85"/>
        <v>4</v>
      </c>
      <c r="UD50" s="3">
        <f t="shared" si="86"/>
        <v>24</v>
      </c>
      <c r="UE50" s="3">
        <f t="shared" si="87"/>
        <v>4</v>
      </c>
      <c r="UF50" s="3">
        <f t="shared" si="88"/>
        <v>4</v>
      </c>
      <c r="VN50">
        <v>15</v>
      </c>
      <c r="VO50">
        <v>2</v>
      </c>
      <c r="VP50">
        <v>22.5</v>
      </c>
      <c r="VQ50">
        <v>11.3</v>
      </c>
      <c r="VR50">
        <v>20</v>
      </c>
      <c r="VS50">
        <v>681.5</v>
      </c>
      <c r="VT50">
        <v>34.1</v>
      </c>
      <c r="VU50">
        <v>170.4</v>
      </c>
      <c r="VV50">
        <v>19</v>
      </c>
      <c r="VW50">
        <v>24206</v>
      </c>
      <c r="VX50">
        <v>1274</v>
      </c>
      <c r="VY50">
        <v>10005</v>
      </c>
      <c r="VZ50">
        <v>0.3</v>
      </c>
      <c r="WA50">
        <v>6051.5</v>
      </c>
      <c r="WB50" s="36">
        <v>1468.75</v>
      </c>
      <c r="WC50" s="36">
        <v>679.75</v>
      </c>
      <c r="WD50" s="36">
        <v>76.25</v>
      </c>
      <c r="WE50" s="36">
        <v>51.25</v>
      </c>
      <c r="WF50" s="36">
        <v>64.53</v>
      </c>
      <c r="WG50" s="36">
        <v>29.87</v>
      </c>
      <c r="WH50" s="36">
        <v>3.35</v>
      </c>
      <c r="WI50" s="36">
        <v>2.25</v>
      </c>
      <c r="WJ50" s="36">
        <v>127.5</v>
      </c>
      <c r="WK50" s="36">
        <v>5.6</v>
      </c>
      <c r="WL50" s="36">
        <v>31.875</v>
      </c>
      <c r="WM50" s="37">
        <v>1468.75</v>
      </c>
      <c r="WN50" s="37">
        <v>679.75</v>
      </c>
      <c r="WO50" s="37">
        <v>76.25</v>
      </c>
      <c r="WP50" s="37">
        <v>51.25</v>
      </c>
      <c r="WQ50" s="37">
        <v>64.53</v>
      </c>
      <c r="WR50" s="37">
        <v>29.87</v>
      </c>
      <c r="WS50" s="37">
        <v>3.35</v>
      </c>
      <c r="WT50" s="37">
        <v>2.25</v>
      </c>
      <c r="WU50" s="37">
        <v>127.5</v>
      </c>
      <c r="WV50" s="37">
        <v>5.6</v>
      </c>
      <c r="WW50" s="37">
        <v>31.875</v>
      </c>
      <c r="WX50" s="38">
        <v>0</v>
      </c>
      <c r="WY50" s="38">
        <v>0</v>
      </c>
      <c r="WZ50" s="38">
        <v>0</v>
      </c>
      <c r="XA50" s="38">
        <v>0</v>
      </c>
      <c r="XB50" s="38">
        <v>0</v>
      </c>
      <c r="XC50" s="38">
        <v>0</v>
      </c>
      <c r="XD50" s="38">
        <v>0</v>
      </c>
      <c r="XE50" s="38">
        <v>0</v>
      </c>
      <c r="XF50" s="38">
        <v>0</v>
      </c>
      <c r="XG50" s="38">
        <v>0</v>
      </c>
      <c r="XH50" s="38">
        <v>0</v>
      </c>
      <c r="XI50" s="39">
        <v>0</v>
      </c>
      <c r="XJ50" s="39">
        <v>0</v>
      </c>
      <c r="XK50" s="39">
        <v>0</v>
      </c>
      <c r="XL50" s="39">
        <v>0</v>
      </c>
      <c r="XM50" s="39">
        <v>0</v>
      </c>
      <c r="XN50" s="39">
        <v>0</v>
      </c>
      <c r="XO50" s="39">
        <v>0</v>
      </c>
      <c r="XP50" s="39">
        <v>0</v>
      </c>
      <c r="XQ50" s="39">
        <v>0</v>
      </c>
      <c r="XR50" s="39">
        <v>0</v>
      </c>
      <c r="XS50" s="39">
        <v>0</v>
      </c>
      <c r="XT50" t="s">
        <v>1142</v>
      </c>
      <c r="XU50">
        <v>4</v>
      </c>
      <c r="XV50">
        <v>25</v>
      </c>
      <c r="XW50" s="37">
        <v>4</v>
      </c>
      <c r="XX50" s="37">
        <v>0</v>
      </c>
      <c r="XY50" s="37">
        <v>2</v>
      </c>
      <c r="XZ50" s="39">
        <v>0</v>
      </c>
      <c r="YA50" s="39">
        <v>0</v>
      </c>
      <c r="YB50" s="39">
        <v>3</v>
      </c>
    </row>
    <row r="51" spans="1:652" x14ac:dyDescent="0.2">
      <c r="A51" s="11">
        <v>54</v>
      </c>
      <c r="B51" s="19" t="s">
        <v>935</v>
      </c>
      <c r="C51" s="3">
        <v>1</v>
      </c>
      <c r="D51" s="3" t="str">
        <f t="shared" si="0"/>
        <v>1</v>
      </c>
      <c r="E51" s="4">
        <v>40211</v>
      </c>
      <c r="F51" s="4">
        <v>43203</v>
      </c>
      <c r="G51" s="5">
        <v>8.1922725889869188</v>
      </c>
      <c r="H51" s="22" t="s">
        <v>445</v>
      </c>
      <c r="I51" s="3">
        <v>2</v>
      </c>
      <c r="J51" s="3">
        <v>1</v>
      </c>
      <c r="K51" s="3">
        <v>1</v>
      </c>
      <c r="L51" s="3">
        <v>0</v>
      </c>
      <c r="M51" s="12">
        <v>45</v>
      </c>
      <c r="N51" s="6">
        <v>101</v>
      </c>
      <c r="O51" s="6">
        <v>138.5</v>
      </c>
      <c r="P51" s="9">
        <v>4.5439632545931756</v>
      </c>
      <c r="Q51" s="9">
        <v>106.50149999999999</v>
      </c>
      <c r="R51" s="9">
        <v>48.3</v>
      </c>
      <c r="S51" s="9">
        <v>25.18</v>
      </c>
      <c r="T51" s="3">
        <v>1</v>
      </c>
      <c r="U51" s="9">
        <v>38.200000000000003</v>
      </c>
      <c r="V51" s="3">
        <v>1</v>
      </c>
      <c r="W51" s="9">
        <v>13.6</v>
      </c>
      <c r="X51" s="9">
        <v>13.4</v>
      </c>
      <c r="Y51" s="9">
        <v>14.1</v>
      </c>
      <c r="Z51" s="9">
        <v>13.1</v>
      </c>
      <c r="AA51" s="9">
        <v>14.5</v>
      </c>
      <c r="AB51" s="9">
        <v>14.7</v>
      </c>
      <c r="AC51" s="5">
        <f t="shared" si="1"/>
        <v>14.1</v>
      </c>
      <c r="AD51" s="5">
        <f t="shared" si="2"/>
        <v>14.7</v>
      </c>
      <c r="AE51" s="5">
        <f t="shared" si="3"/>
        <v>28.799999999999997</v>
      </c>
      <c r="AF51" s="5">
        <f t="shared" si="4"/>
        <v>14.399999999999999</v>
      </c>
      <c r="AG51" s="5">
        <f t="shared" si="5"/>
        <v>31.751999999999999</v>
      </c>
      <c r="AH51" s="5">
        <f t="shared" si="6"/>
        <v>63.503999999999998</v>
      </c>
      <c r="AI51" s="1">
        <v>3</v>
      </c>
      <c r="AJ51" s="3">
        <v>8</v>
      </c>
      <c r="AK51" s="7" t="e">
        <v>#NULL!</v>
      </c>
      <c r="AL51" s="7" t="e">
        <v>#NULL!</v>
      </c>
      <c r="AS51" s="5" t="e">
        <f t="shared" si="7"/>
        <v>#DIV/0!</v>
      </c>
      <c r="AT51" s="9">
        <v>16.84</v>
      </c>
      <c r="AU51" s="9">
        <v>15.4</v>
      </c>
      <c r="AV51" s="9">
        <v>-0.72</v>
      </c>
      <c r="AW51" s="3">
        <v>24</v>
      </c>
      <c r="AX51" s="3">
        <v>19</v>
      </c>
      <c r="AY51" s="3">
        <v>21</v>
      </c>
      <c r="AZ51" s="5">
        <v>40</v>
      </c>
      <c r="BA51" s="9">
        <v>-0.59</v>
      </c>
      <c r="BB51" s="3">
        <v>28</v>
      </c>
      <c r="BD51" s="11">
        <v>94</v>
      </c>
      <c r="BE51" s="3">
        <v>24</v>
      </c>
      <c r="BF51" s="3">
        <v>22</v>
      </c>
      <c r="BG51" s="9">
        <v>1.66</v>
      </c>
      <c r="BH51" s="5">
        <v>95</v>
      </c>
      <c r="BI51" s="9">
        <v>46</v>
      </c>
      <c r="BJ51" s="3">
        <v>139</v>
      </c>
      <c r="BK51" s="3">
        <v>2</v>
      </c>
      <c r="BL51" s="3">
        <v>8</v>
      </c>
      <c r="BM51" s="3">
        <v>2</v>
      </c>
      <c r="BN51" s="3">
        <v>3</v>
      </c>
      <c r="BO51" s="3">
        <v>3</v>
      </c>
      <c r="BP51" s="3">
        <v>5</v>
      </c>
      <c r="BQ51" s="3">
        <v>1</v>
      </c>
      <c r="BR51" s="3">
        <v>1</v>
      </c>
      <c r="BS51" s="3">
        <v>1</v>
      </c>
      <c r="BT51" s="11">
        <v>26</v>
      </c>
      <c r="BU51" s="11">
        <v>88</v>
      </c>
      <c r="BV51" s="14">
        <f t="shared" si="51"/>
        <v>321</v>
      </c>
      <c r="BW51" s="13">
        <f t="shared" si="52"/>
        <v>428</v>
      </c>
      <c r="BX51" s="14">
        <v>109</v>
      </c>
      <c r="BY51" s="14">
        <v>3</v>
      </c>
      <c r="BZ51" s="3">
        <v>29</v>
      </c>
      <c r="CA51" s="3">
        <v>30</v>
      </c>
      <c r="CB51" s="3">
        <v>31</v>
      </c>
      <c r="CC51" s="9">
        <v>12.96416</v>
      </c>
      <c r="CD51" s="9">
        <v>13.411199999999999</v>
      </c>
      <c r="CE51" s="9">
        <v>13.85824</v>
      </c>
      <c r="CF51" s="9">
        <v>2.52</v>
      </c>
      <c r="CG51" s="5">
        <v>100</v>
      </c>
      <c r="CH51" s="3">
        <v>26</v>
      </c>
      <c r="CI51" s="3">
        <v>27</v>
      </c>
      <c r="CJ51" s="3">
        <v>26</v>
      </c>
      <c r="CK51" s="9">
        <v>11.62304</v>
      </c>
      <c r="CL51" s="9">
        <v>12.070079999999999</v>
      </c>
      <c r="CM51" s="9">
        <v>11.62304</v>
      </c>
      <c r="CN51" s="9">
        <v>1.17</v>
      </c>
      <c r="CO51" s="5">
        <v>88</v>
      </c>
      <c r="CP51" s="3">
        <v>114</v>
      </c>
      <c r="CQ51" s="3">
        <v>100</v>
      </c>
      <c r="CR51" s="3">
        <v>95</v>
      </c>
      <c r="CS51" s="9">
        <v>0.12</v>
      </c>
      <c r="CT51" s="3">
        <v>55</v>
      </c>
      <c r="CU51" s="3">
        <v>4</v>
      </c>
      <c r="CV51" s="3">
        <v>4</v>
      </c>
      <c r="CY51" s="3">
        <v>5</v>
      </c>
      <c r="CZ51" s="3">
        <v>5</v>
      </c>
      <c r="DA51" s="3">
        <v>3</v>
      </c>
      <c r="DB51" s="3">
        <v>4</v>
      </c>
      <c r="DC51" s="3">
        <v>3</v>
      </c>
      <c r="DD51" s="3">
        <v>3</v>
      </c>
      <c r="DE51" s="3">
        <v>3</v>
      </c>
      <c r="DF51" s="3">
        <v>3</v>
      </c>
      <c r="DG51" s="3">
        <v>3</v>
      </c>
      <c r="DH51" s="3">
        <v>3</v>
      </c>
      <c r="DI51" s="3">
        <v>8</v>
      </c>
      <c r="DJ51" s="3">
        <v>10</v>
      </c>
      <c r="DK51" s="3">
        <v>7</v>
      </c>
      <c r="DL51" s="3">
        <v>6</v>
      </c>
      <c r="DM51" s="3">
        <v>6</v>
      </c>
      <c r="DN51" s="3">
        <v>6</v>
      </c>
      <c r="DO51" s="3">
        <v>25</v>
      </c>
      <c r="DP51" s="3">
        <v>18</v>
      </c>
      <c r="DQ51" s="3">
        <v>1</v>
      </c>
      <c r="DR51" s="3">
        <v>1</v>
      </c>
      <c r="DS51" s="3">
        <v>1</v>
      </c>
      <c r="DT51" s="3">
        <v>1</v>
      </c>
      <c r="DU51" s="3">
        <v>1</v>
      </c>
      <c r="DW51" s="5">
        <v>1.0699999999999998</v>
      </c>
      <c r="DY51" s="5">
        <v>-0.6</v>
      </c>
      <c r="EA51" s="5">
        <v>3.69</v>
      </c>
      <c r="EC51" s="5">
        <v>4.16</v>
      </c>
      <c r="EW51" s="3">
        <v>1</v>
      </c>
      <c r="FH51" s="3">
        <v>5</v>
      </c>
      <c r="FI51" s="3">
        <v>4</v>
      </c>
      <c r="FJ51" s="3">
        <v>2</v>
      </c>
      <c r="FK51" s="3">
        <v>1</v>
      </c>
      <c r="FL51" s="3">
        <v>5</v>
      </c>
      <c r="FM51" s="3">
        <v>5</v>
      </c>
      <c r="FN51" s="3">
        <v>1</v>
      </c>
      <c r="FO51" s="3">
        <v>1</v>
      </c>
      <c r="FP51" s="3">
        <v>5</v>
      </c>
      <c r="FQ51" s="3">
        <v>5</v>
      </c>
      <c r="FR51" s="3">
        <v>5</v>
      </c>
      <c r="FS51" s="3">
        <v>5</v>
      </c>
      <c r="FT51" s="3">
        <f t="shared" si="53"/>
        <v>4.833333333333333</v>
      </c>
      <c r="FU51" s="3">
        <f t="shared" si="54"/>
        <v>2.5</v>
      </c>
      <c r="PA51" s="3">
        <v>2</v>
      </c>
      <c r="PB51" s="3">
        <v>3</v>
      </c>
      <c r="PC51" s="3">
        <v>4</v>
      </c>
      <c r="PD51" s="3">
        <v>4</v>
      </c>
      <c r="PE51" s="3">
        <v>4</v>
      </c>
      <c r="PF51" s="3">
        <v>4</v>
      </c>
      <c r="PG51" s="3">
        <v>4</v>
      </c>
      <c r="PH51" s="3">
        <f t="shared" si="55"/>
        <v>3.8333333333333335</v>
      </c>
      <c r="PI51" s="3">
        <v>4</v>
      </c>
      <c r="PJ51" s="3">
        <v>3</v>
      </c>
      <c r="PK51" s="3">
        <v>4</v>
      </c>
      <c r="PL51" s="3">
        <v>3</v>
      </c>
      <c r="PM51" s="3">
        <v>4</v>
      </c>
      <c r="PN51" s="3">
        <v>4</v>
      </c>
      <c r="PO51" s="3">
        <v>3</v>
      </c>
      <c r="PP51" s="3">
        <v>3</v>
      </c>
      <c r="PQ51" s="3">
        <v>4</v>
      </c>
      <c r="PR51" s="3">
        <v>3</v>
      </c>
      <c r="PS51" s="3">
        <v>4</v>
      </c>
      <c r="PT51" s="3">
        <v>4</v>
      </c>
      <c r="PU51" s="3">
        <f t="shared" si="56"/>
        <v>3.2857142857142856</v>
      </c>
      <c r="PV51" s="3">
        <f t="shared" si="57"/>
        <v>3.3333333333333335</v>
      </c>
      <c r="PW51" s="3">
        <f t="shared" si="58"/>
        <v>3.5833333333333335</v>
      </c>
      <c r="PX51" s="3">
        <v>10</v>
      </c>
      <c r="PY51" s="3">
        <v>8</v>
      </c>
      <c r="PZ51" s="3">
        <v>10</v>
      </c>
      <c r="QA51" s="3">
        <v>9</v>
      </c>
      <c r="QB51" s="3">
        <v>10</v>
      </c>
      <c r="QC51" s="3">
        <v>7</v>
      </c>
      <c r="QD51" s="3">
        <v>9</v>
      </c>
      <c r="QE51" s="3">
        <v>10</v>
      </c>
      <c r="QF51" s="3">
        <v>8</v>
      </c>
      <c r="QG51" s="3">
        <v>10</v>
      </c>
      <c r="QH51" s="3">
        <v>8</v>
      </c>
      <c r="QI51" s="3">
        <v>10</v>
      </c>
      <c r="QJ51" s="3">
        <v>10</v>
      </c>
      <c r="QK51" s="3">
        <v>8</v>
      </c>
      <c r="QL51" s="3">
        <v>10</v>
      </c>
      <c r="QM51" s="3">
        <f t="shared" si="59"/>
        <v>91</v>
      </c>
      <c r="QN51" s="3">
        <f t="shared" si="60"/>
        <v>9.1</v>
      </c>
      <c r="QO51" s="3">
        <f t="shared" si="61"/>
        <v>46</v>
      </c>
      <c r="QP51" s="3">
        <f t="shared" si="62"/>
        <v>9.1999999999999993</v>
      </c>
      <c r="QQ51" s="3">
        <f t="shared" si="63"/>
        <v>137</v>
      </c>
      <c r="QR51" s="3">
        <f t="shared" si="64"/>
        <v>9.1333333333333329</v>
      </c>
      <c r="QS51" s="4">
        <v>43216</v>
      </c>
      <c r="QT51" s="3">
        <v>5</v>
      </c>
      <c r="QU51" s="3">
        <v>5</v>
      </c>
      <c r="QV51" s="3">
        <v>1</v>
      </c>
      <c r="QW51" s="3">
        <v>1</v>
      </c>
      <c r="QX51" s="3">
        <v>5</v>
      </c>
      <c r="QY51" s="3">
        <v>5</v>
      </c>
      <c r="QZ51" s="3">
        <v>1</v>
      </c>
      <c r="RA51" s="3">
        <v>1</v>
      </c>
      <c r="RB51" s="3">
        <v>5</v>
      </c>
      <c r="RC51" s="3">
        <v>5</v>
      </c>
      <c r="RD51" s="3">
        <v>5</v>
      </c>
      <c r="RE51" s="3">
        <v>1</v>
      </c>
      <c r="RF51" s="3">
        <f t="shared" si="65"/>
        <v>5</v>
      </c>
      <c r="RG51" s="3">
        <f t="shared" si="66"/>
        <v>1.6666666666666667</v>
      </c>
      <c r="RH51" s="3">
        <v>4</v>
      </c>
      <c r="RI51" s="3">
        <v>4</v>
      </c>
      <c r="RJ51" s="3">
        <v>4</v>
      </c>
      <c r="RK51" s="3">
        <v>4</v>
      </c>
      <c r="RL51" s="3">
        <v>4</v>
      </c>
      <c r="RM51" s="3">
        <v>4</v>
      </c>
      <c r="RN51" s="3">
        <v>3</v>
      </c>
      <c r="RO51" s="3">
        <v>4</v>
      </c>
      <c r="RP51" s="3">
        <v>4</v>
      </c>
      <c r="RQ51" s="3">
        <v>3</v>
      </c>
      <c r="RR51" s="3">
        <v>4</v>
      </c>
      <c r="RS51" s="3">
        <v>4</v>
      </c>
      <c r="RT51" s="3">
        <f t="shared" si="67"/>
        <v>23</v>
      </c>
      <c r="RU51" s="3">
        <f t="shared" si="68"/>
        <v>3.8333333333333335</v>
      </c>
      <c r="RV51" s="3">
        <f t="shared" si="69"/>
        <v>23</v>
      </c>
      <c r="RW51" s="3">
        <f t="shared" si="70"/>
        <v>3.8333333333333335</v>
      </c>
      <c r="RX51" s="3">
        <f t="shared" si="71"/>
        <v>3.8333333333333335</v>
      </c>
      <c r="RY51" s="3">
        <v>10</v>
      </c>
      <c r="RZ51" s="3">
        <v>10</v>
      </c>
      <c r="SA51" s="3">
        <v>9</v>
      </c>
      <c r="SB51" s="3">
        <v>10</v>
      </c>
      <c r="SC51" s="3">
        <v>10</v>
      </c>
      <c r="SD51" s="3">
        <v>10</v>
      </c>
      <c r="SE51" s="3">
        <v>8</v>
      </c>
      <c r="SF51" s="3">
        <v>10</v>
      </c>
      <c r="SG51" s="3">
        <v>10</v>
      </c>
      <c r="SH51" s="3">
        <v>10</v>
      </c>
      <c r="SI51" s="3">
        <v>10</v>
      </c>
      <c r="SJ51" s="3">
        <v>10</v>
      </c>
      <c r="SK51" s="3">
        <v>7</v>
      </c>
      <c r="SL51" s="3">
        <v>10</v>
      </c>
      <c r="SM51" s="3">
        <f t="shared" si="72"/>
        <v>84</v>
      </c>
      <c r="SN51" s="3">
        <f t="shared" si="73"/>
        <v>9.3333333333333339</v>
      </c>
      <c r="SO51" s="3">
        <f t="shared" si="74"/>
        <v>50</v>
      </c>
      <c r="SP51" s="3">
        <f t="shared" si="75"/>
        <v>10</v>
      </c>
      <c r="SQ51" s="3">
        <f t="shared" si="76"/>
        <v>9.5714285714285712</v>
      </c>
      <c r="SR51" s="3">
        <f t="shared" si="77"/>
        <v>137.83333333333334</v>
      </c>
      <c r="SS51" s="3">
        <v>10</v>
      </c>
      <c r="ST51" s="4">
        <v>43231</v>
      </c>
      <c r="SU51" s="3">
        <v>10</v>
      </c>
      <c r="SV51" s="3">
        <v>9</v>
      </c>
      <c r="SW51" s="3">
        <v>10</v>
      </c>
      <c r="SX51" s="5">
        <v>8</v>
      </c>
      <c r="SY51" s="3">
        <v>10</v>
      </c>
      <c r="SZ51" s="3">
        <v>10</v>
      </c>
      <c r="TA51" s="3">
        <v>9</v>
      </c>
      <c r="TB51" s="3">
        <v>10</v>
      </c>
      <c r="TC51" s="3">
        <v>10</v>
      </c>
      <c r="TD51" s="3">
        <v>10</v>
      </c>
      <c r="TE51" s="3">
        <v>7</v>
      </c>
      <c r="TF51" s="3">
        <v>10</v>
      </c>
      <c r="TG51" s="3">
        <v>6</v>
      </c>
      <c r="TH51" s="3">
        <v>10</v>
      </c>
      <c r="TI51" s="3">
        <v>10</v>
      </c>
      <c r="TJ51" s="3">
        <f t="shared" si="78"/>
        <v>92</v>
      </c>
      <c r="TK51" s="3">
        <f t="shared" si="79"/>
        <v>9.1999999999999993</v>
      </c>
      <c r="TL51" s="3">
        <f t="shared" si="80"/>
        <v>47</v>
      </c>
      <c r="TM51" s="3">
        <f t="shared" si="81"/>
        <v>9.4</v>
      </c>
      <c r="TN51" s="3">
        <f t="shared" si="82"/>
        <v>9.2666666666666675</v>
      </c>
      <c r="TO51" s="3">
        <f t="shared" si="83"/>
        <v>139</v>
      </c>
      <c r="TP51" s="3">
        <v>4</v>
      </c>
      <c r="TQ51" s="3">
        <v>4</v>
      </c>
      <c r="TR51" s="3">
        <v>3</v>
      </c>
      <c r="TS51" s="3">
        <v>4</v>
      </c>
      <c r="TT51" s="3">
        <v>3</v>
      </c>
      <c r="TU51" s="3">
        <v>4</v>
      </c>
      <c r="TV51" s="3">
        <v>3</v>
      </c>
      <c r="TW51" s="3">
        <v>3</v>
      </c>
      <c r="TX51" s="3">
        <v>3</v>
      </c>
      <c r="TY51" s="3">
        <v>3</v>
      </c>
      <c r="TZ51" s="3">
        <v>4</v>
      </c>
      <c r="UA51" s="3">
        <v>4</v>
      </c>
      <c r="UB51" s="3">
        <f t="shared" si="84"/>
        <v>22</v>
      </c>
      <c r="UC51" s="3">
        <f t="shared" si="85"/>
        <v>3.6666666666666665</v>
      </c>
      <c r="UD51" s="3">
        <f t="shared" si="86"/>
        <v>20</v>
      </c>
      <c r="UE51" s="3">
        <f t="shared" si="87"/>
        <v>3.3333333333333335</v>
      </c>
      <c r="UF51" s="3">
        <f t="shared" si="88"/>
        <v>3.5</v>
      </c>
      <c r="VN51">
        <v>15</v>
      </c>
      <c r="VO51">
        <v>13</v>
      </c>
      <c r="VP51">
        <v>154</v>
      </c>
      <c r="VQ51">
        <v>11.8</v>
      </c>
      <c r="VR51">
        <v>31</v>
      </c>
      <c r="VS51">
        <v>745</v>
      </c>
      <c r="VT51">
        <v>24</v>
      </c>
      <c r="VU51">
        <v>93.1</v>
      </c>
      <c r="VV51">
        <v>30</v>
      </c>
      <c r="VW51">
        <v>9749.7999999999993</v>
      </c>
      <c r="VX51">
        <v>325</v>
      </c>
      <c r="VY51">
        <v>1477.5</v>
      </c>
      <c r="VZ51">
        <v>0.3</v>
      </c>
      <c r="WA51">
        <v>1218.7</v>
      </c>
      <c r="WB51" s="36">
        <v>2247.75</v>
      </c>
      <c r="WC51" s="36">
        <v>1702.5</v>
      </c>
      <c r="WD51" s="36">
        <v>283.75</v>
      </c>
      <c r="WE51" s="36">
        <v>156.75</v>
      </c>
      <c r="WF51" s="36">
        <v>51.19</v>
      </c>
      <c r="WG51" s="36">
        <v>38.770000000000003</v>
      </c>
      <c r="WH51" s="36">
        <v>6.46</v>
      </c>
      <c r="WI51" s="36">
        <v>3.57</v>
      </c>
      <c r="WJ51" s="36">
        <v>440.5</v>
      </c>
      <c r="WK51" s="36">
        <v>10.029999999999999</v>
      </c>
      <c r="WL51" s="36">
        <v>73.417000000000002</v>
      </c>
      <c r="WM51" s="37">
        <v>2905</v>
      </c>
      <c r="WN51" s="37">
        <v>2215.5</v>
      </c>
      <c r="WO51" s="37">
        <v>351.75</v>
      </c>
      <c r="WP51" s="37">
        <v>173.5</v>
      </c>
      <c r="WQ51" s="37">
        <v>51.45</v>
      </c>
      <c r="WR51" s="37">
        <v>39.24</v>
      </c>
      <c r="WS51" s="37">
        <v>6.23</v>
      </c>
      <c r="WT51" s="37">
        <v>3.07</v>
      </c>
      <c r="WU51" s="37">
        <v>525.25</v>
      </c>
      <c r="WV51" s="37">
        <v>9.3000000000000007</v>
      </c>
      <c r="WW51" s="37">
        <v>65.656000000000006</v>
      </c>
      <c r="WX51" s="38">
        <v>1576.5</v>
      </c>
      <c r="WY51" s="38">
        <v>1411.25</v>
      </c>
      <c r="WZ51" s="38">
        <v>211.75</v>
      </c>
      <c r="XA51" s="38">
        <v>109.5</v>
      </c>
      <c r="XB51" s="38">
        <v>47.64</v>
      </c>
      <c r="XC51" s="38">
        <v>42.65</v>
      </c>
      <c r="XD51" s="38">
        <v>6.4</v>
      </c>
      <c r="XE51" s="38">
        <v>3.31</v>
      </c>
      <c r="XF51" s="38">
        <v>321.25</v>
      </c>
      <c r="XG51" s="38">
        <v>9.7100000000000009</v>
      </c>
      <c r="XH51" s="38">
        <v>80.313000000000002</v>
      </c>
      <c r="XI51" s="39">
        <v>1989.25</v>
      </c>
      <c r="XJ51" s="39">
        <v>1719.5</v>
      </c>
      <c r="XK51" s="39">
        <v>239.25</v>
      </c>
      <c r="XL51" s="39">
        <v>117</v>
      </c>
      <c r="XM51" s="39">
        <v>48.94</v>
      </c>
      <c r="XN51" s="39">
        <v>42.3</v>
      </c>
      <c r="XO51" s="39">
        <v>5.89</v>
      </c>
      <c r="XP51" s="39">
        <v>2.88</v>
      </c>
      <c r="XQ51" s="39">
        <v>356.25</v>
      </c>
      <c r="XR51" s="39">
        <v>8.76</v>
      </c>
      <c r="XS51" s="39">
        <v>71.25</v>
      </c>
      <c r="XT51" t="s">
        <v>1143</v>
      </c>
      <c r="XU51">
        <v>8</v>
      </c>
      <c r="XV51">
        <v>8</v>
      </c>
      <c r="XW51" s="37">
        <v>6</v>
      </c>
      <c r="XX51" s="37">
        <v>2</v>
      </c>
      <c r="XY51" s="37">
        <v>1</v>
      </c>
      <c r="XZ51" s="39">
        <v>4</v>
      </c>
      <c r="YA51" s="39">
        <v>1</v>
      </c>
      <c r="YB51" s="39">
        <v>1</v>
      </c>
    </row>
    <row r="52" spans="1:652" x14ac:dyDescent="0.2">
      <c r="A52" s="11">
        <v>55</v>
      </c>
      <c r="B52" s="19" t="s">
        <v>936</v>
      </c>
      <c r="C52" s="3">
        <v>1</v>
      </c>
      <c r="D52" s="3" t="str">
        <f t="shared" si="0"/>
        <v>1</v>
      </c>
      <c r="E52" s="4">
        <v>40387</v>
      </c>
      <c r="F52" s="4">
        <v>43203</v>
      </c>
      <c r="G52" s="5">
        <v>7.7103742013994525</v>
      </c>
      <c r="H52" s="22" t="s">
        <v>445</v>
      </c>
      <c r="I52" s="3">
        <v>2</v>
      </c>
      <c r="J52" s="3">
        <v>1</v>
      </c>
      <c r="K52" s="3">
        <v>1</v>
      </c>
      <c r="L52" s="3">
        <v>0</v>
      </c>
      <c r="M52" s="12">
        <v>45</v>
      </c>
      <c r="N52" s="6">
        <v>99</v>
      </c>
      <c r="O52" s="6">
        <v>133</v>
      </c>
      <c r="P52" s="9">
        <v>4.363517060367454</v>
      </c>
      <c r="Q52" s="9">
        <v>66.150000000000006</v>
      </c>
      <c r="R52" s="9">
        <v>30</v>
      </c>
      <c r="S52" s="9">
        <v>16.96</v>
      </c>
      <c r="T52" s="3">
        <v>3</v>
      </c>
      <c r="U52" s="9">
        <v>999</v>
      </c>
      <c r="V52" s="3">
        <v>999</v>
      </c>
      <c r="W52" s="9">
        <v>17.100000000000001</v>
      </c>
      <c r="X52" s="9">
        <v>16.3</v>
      </c>
      <c r="Y52" s="9">
        <v>15.9</v>
      </c>
      <c r="Z52" s="9">
        <v>15.9</v>
      </c>
      <c r="AA52" s="9">
        <v>15.2</v>
      </c>
      <c r="AB52" s="9">
        <v>14.6</v>
      </c>
      <c r="AC52" s="5">
        <f t="shared" si="1"/>
        <v>17.100000000000001</v>
      </c>
      <c r="AD52" s="5">
        <f t="shared" si="2"/>
        <v>15.9</v>
      </c>
      <c r="AE52" s="5">
        <f t="shared" si="3"/>
        <v>33</v>
      </c>
      <c r="AF52" s="5">
        <f t="shared" si="4"/>
        <v>16.5</v>
      </c>
      <c r="AG52" s="5">
        <f t="shared" si="5"/>
        <v>36.3825</v>
      </c>
      <c r="AH52" s="5">
        <f t="shared" si="6"/>
        <v>72.765000000000001</v>
      </c>
      <c r="AI52" s="1">
        <v>3</v>
      </c>
      <c r="AJ52" s="3">
        <v>7</v>
      </c>
      <c r="AK52" s="7" t="e">
        <v>#NULL!</v>
      </c>
      <c r="AL52" s="7" t="e">
        <v>#NULL!</v>
      </c>
      <c r="AS52" s="5" t="e">
        <f t="shared" si="7"/>
        <v>#DIV/0!</v>
      </c>
      <c r="AT52" s="9">
        <v>17.16</v>
      </c>
      <c r="AU52" s="9">
        <v>16.309999999999999</v>
      </c>
      <c r="AV52" s="9">
        <v>-1.01</v>
      </c>
      <c r="AW52" s="3">
        <v>16</v>
      </c>
      <c r="AX52" s="3">
        <v>4</v>
      </c>
      <c r="AY52" s="3">
        <v>6</v>
      </c>
      <c r="AZ52" s="5">
        <v>10</v>
      </c>
      <c r="BA52" s="9">
        <v>-2.76</v>
      </c>
      <c r="BB52" s="3">
        <v>0</v>
      </c>
      <c r="BD52" s="11">
        <v>48</v>
      </c>
      <c r="BE52" s="3">
        <v>14</v>
      </c>
      <c r="BF52" s="3">
        <v>16</v>
      </c>
      <c r="BG52" s="9">
        <v>-7.0000000000000007E-2</v>
      </c>
      <c r="BH52" s="5">
        <v>47</v>
      </c>
      <c r="BI52" s="9">
        <v>30</v>
      </c>
      <c r="BJ52" s="3">
        <v>104</v>
      </c>
      <c r="BK52" s="3">
        <v>2</v>
      </c>
      <c r="BL52" s="3">
        <v>3</v>
      </c>
      <c r="BM52" s="3">
        <v>3</v>
      </c>
      <c r="BN52" s="3">
        <v>3</v>
      </c>
      <c r="BO52" s="3">
        <v>1</v>
      </c>
      <c r="BP52" s="3">
        <v>0</v>
      </c>
      <c r="BQ52" s="3">
        <v>2</v>
      </c>
      <c r="BR52" s="3">
        <v>2</v>
      </c>
      <c r="BS52" s="3">
        <v>4</v>
      </c>
      <c r="BT52" s="11">
        <v>20</v>
      </c>
      <c r="BU52" s="11">
        <v>87</v>
      </c>
      <c r="BV52" s="14">
        <f t="shared" si="51"/>
        <v>239</v>
      </c>
      <c r="BW52" s="13">
        <f t="shared" si="52"/>
        <v>318.66666666666663</v>
      </c>
      <c r="BX52" s="14">
        <v>73</v>
      </c>
      <c r="BY52" s="14">
        <v>4</v>
      </c>
      <c r="BZ52" s="3">
        <v>26</v>
      </c>
      <c r="CA52" s="3">
        <v>23</v>
      </c>
      <c r="CB52" s="3">
        <v>28</v>
      </c>
      <c r="CC52" s="9">
        <v>11.62304</v>
      </c>
      <c r="CD52" s="9">
        <v>10.28192</v>
      </c>
      <c r="CE52" s="9">
        <v>12.51712</v>
      </c>
      <c r="CF52" s="9">
        <v>2.0299999999999998</v>
      </c>
      <c r="CG52" s="5">
        <v>98</v>
      </c>
      <c r="CH52" s="3">
        <v>27</v>
      </c>
      <c r="CI52" s="3">
        <v>29</v>
      </c>
      <c r="CJ52" s="3">
        <v>31</v>
      </c>
      <c r="CK52" s="9">
        <v>12.070079999999999</v>
      </c>
      <c r="CL52" s="9">
        <v>12.96416</v>
      </c>
      <c r="CM52" s="9">
        <v>13.85824</v>
      </c>
      <c r="CN52" s="9">
        <v>2.2799999999999998</v>
      </c>
      <c r="CO52" s="5">
        <v>99</v>
      </c>
      <c r="CP52" s="3">
        <v>107</v>
      </c>
      <c r="CQ52" s="3">
        <v>108</v>
      </c>
      <c r="CR52" s="3">
        <v>110</v>
      </c>
      <c r="CS52" s="9">
        <v>0.19</v>
      </c>
      <c r="CT52" s="3">
        <v>57</v>
      </c>
      <c r="CU52" s="3">
        <v>4</v>
      </c>
      <c r="CV52" s="3">
        <v>4</v>
      </c>
      <c r="CY52" s="3">
        <v>5</v>
      </c>
      <c r="CZ52" s="3">
        <v>5</v>
      </c>
      <c r="DA52" s="3">
        <v>4</v>
      </c>
      <c r="DB52" s="3">
        <v>4</v>
      </c>
      <c r="DC52" s="3">
        <v>3</v>
      </c>
      <c r="DD52" s="3">
        <v>2</v>
      </c>
      <c r="DE52" s="3">
        <v>4</v>
      </c>
      <c r="DF52" s="3">
        <v>4</v>
      </c>
      <c r="DG52" s="3">
        <v>4</v>
      </c>
      <c r="DH52" s="3">
        <v>4</v>
      </c>
      <c r="DI52" s="3">
        <v>8</v>
      </c>
      <c r="DJ52" s="3">
        <v>10</v>
      </c>
      <c r="DK52" s="3">
        <v>8</v>
      </c>
      <c r="DL52" s="3">
        <v>5</v>
      </c>
      <c r="DM52" s="3">
        <v>8</v>
      </c>
      <c r="DN52" s="3">
        <v>8</v>
      </c>
      <c r="DO52" s="3">
        <v>26</v>
      </c>
      <c r="DP52" s="3">
        <v>21</v>
      </c>
      <c r="DQ52" s="3">
        <v>1</v>
      </c>
      <c r="DR52" s="3">
        <v>0</v>
      </c>
      <c r="DS52" s="3">
        <v>1</v>
      </c>
      <c r="DT52" s="3">
        <v>1</v>
      </c>
      <c r="DU52" s="3">
        <v>0</v>
      </c>
      <c r="DW52" s="5">
        <v>-2.8299999999999996</v>
      </c>
      <c r="DY52" s="5">
        <v>-0.82000000000000006</v>
      </c>
      <c r="EA52" s="5">
        <v>4.3099999999999996</v>
      </c>
      <c r="EC52" s="5">
        <v>0.66000000000000014</v>
      </c>
      <c r="EW52" s="3">
        <v>0</v>
      </c>
      <c r="FH52" s="3">
        <v>3</v>
      </c>
      <c r="FI52" s="3">
        <v>3</v>
      </c>
      <c r="FJ52" s="3">
        <v>3</v>
      </c>
      <c r="FK52" s="3">
        <v>3</v>
      </c>
      <c r="FL52" s="3">
        <v>5</v>
      </c>
      <c r="FM52" s="3">
        <v>3</v>
      </c>
      <c r="FN52" s="3">
        <v>2</v>
      </c>
      <c r="FO52" s="3">
        <v>3</v>
      </c>
      <c r="FP52" s="3">
        <v>1</v>
      </c>
      <c r="FQ52" s="3">
        <v>2</v>
      </c>
      <c r="FR52" s="3">
        <v>4</v>
      </c>
      <c r="FS52" s="3">
        <v>3</v>
      </c>
      <c r="FT52" s="3">
        <f t="shared" si="53"/>
        <v>2.8333333333333335</v>
      </c>
      <c r="FU52" s="3">
        <f t="shared" si="54"/>
        <v>3</v>
      </c>
      <c r="PA52" s="3">
        <v>3</v>
      </c>
      <c r="PB52" s="3">
        <v>3</v>
      </c>
      <c r="PC52" s="3">
        <v>4</v>
      </c>
      <c r="PD52" s="3">
        <v>1</v>
      </c>
      <c r="PE52" s="3">
        <v>4</v>
      </c>
      <c r="PF52" s="3">
        <v>4</v>
      </c>
      <c r="PG52" s="3">
        <v>3</v>
      </c>
      <c r="PH52" s="3">
        <f t="shared" si="55"/>
        <v>3.1666666666666665</v>
      </c>
      <c r="PI52" s="3">
        <v>3</v>
      </c>
      <c r="PJ52" s="3">
        <v>4</v>
      </c>
      <c r="PK52" s="3">
        <v>4</v>
      </c>
      <c r="PL52" s="3">
        <v>4</v>
      </c>
      <c r="PM52" s="3">
        <v>4</v>
      </c>
      <c r="PN52" s="3">
        <v>4</v>
      </c>
      <c r="PO52" s="3">
        <v>4</v>
      </c>
      <c r="PP52" s="3">
        <v>4</v>
      </c>
      <c r="PQ52" s="3">
        <v>3</v>
      </c>
      <c r="PR52" s="3">
        <v>1</v>
      </c>
      <c r="PS52" s="3">
        <v>3</v>
      </c>
      <c r="PT52" s="3">
        <v>2</v>
      </c>
      <c r="PU52" s="3">
        <f t="shared" si="56"/>
        <v>3</v>
      </c>
      <c r="PV52" s="3">
        <f t="shared" si="57"/>
        <v>3.1666666666666665</v>
      </c>
      <c r="PW52" s="3">
        <f t="shared" si="58"/>
        <v>3.3333333333333335</v>
      </c>
      <c r="PX52" s="3">
        <v>5</v>
      </c>
      <c r="PY52" s="3">
        <v>10</v>
      </c>
      <c r="PZ52" s="3">
        <v>7</v>
      </c>
      <c r="QA52" s="3">
        <v>1</v>
      </c>
      <c r="QB52" s="3">
        <v>2</v>
      </c>
      <c r="QC52" s="3">
        <v>7</v>
      </c>
      <c r="QD52" s="3">
        <v>9</v>
      </c>
      <c r="QE52" s="3">
        <v>8</v>
      </c>
      <c r="QF52" s="3">
        <v>3</v>
      </c>
      <c r="QG52" s="3">
        <v>9</v>
      </c>
      <c r="QH52" s="3">
        <v>1</v>
      </c>
      <c r="QI52" s="3">
        <v>5</v>
      </c>
      <c r="QJ52" s="3">
        <v>8</v>
      </c>
      <c r="QK52" s="3">
        <v>10</v>
      </c>
      <c r="QL52" s="3">
        <v>9</v>
      </c>
      <c r="QM52" s="3">
        <f t="shared" si="59"/>
        <v>68</v>
      </c>
      <c r="QN52" s="3">
        <f t="shared" si="60"/>
        <v>6.8</v>
      </c>
      <c r="QO52" s="3">
        <f t="shared" si="61"/>
        <v>26</v>
      </c>
      <c r="QP52" s="3">
        <f t="shared" si="62"/>
        <v>5.2</v>
      </c>
      <c r="QQ52" s="3">
        <f t="shared" si="63"/>
        <v>94</v>
      </c>
      <c r="QR52" s="3">
        <f t="shared" si="64"/>
        <v>6.2666666666666666</v>
      </c>
      <c r="QS52" s="4">
        <v>43216</v>
      </c>
      <c r="QT52" s="3">
        <v>3</v>
      </c>
      <c r="QU52" s="3">
        <v>2</v>
      </c>
      <c r="QV52" s="3">
        <v>5</v>
      </c>
      <c r="QW52" s="3">
        <v>4</v>
      </c>
      <c r="QX52" s="3">
        <v>1</v>
      </c>
      <c r="QY52" s="3">
        <v>4</v>
      </c>
      <c r="QZ52" s="3">
        <v>5</v>
      </c>
      <c r="RA52" s="3">
        <v>3</v>
      </c>
      <c r="RB52" s="3">
        <v>3</v>
      </c>
      <c r="RC52" s="3">
        <v>5</v>
      </c>
      <c r="RD52" s="3">
        <v>4</v>
      </c>
      <c r="RE52" s="3">
        <v>3</v>
      </c>
      <c r="RF52" s="3">
        <f t="shared" si="65"/>
        <v>3</v>
      </c>
      <c r="RG52" s="3">
        <f t="shared" si="66"/>
        <v>4</v>
      </c>
      <c r="RH52" s="3">
        <v>3</v>
      </c>
      <c r="RI52" s="3">
        <v>2</v>
      </c>
      <c r="RJ52" s="3">
        <v>1</v>
      </c>
      <c r="RK52" s="3">
        <v>1</v>
      </c>
      <c r="RL52" s="3">
        <v>4</v>
      </c>
      <c r="RM52" s="3">
        <v>3</v>
      </c>
      <c r="RN52" s="3">
        <v>2</v>
      </c>
      <c r="RO52" s="3">
        <v>4</v>
      </c>
      <c r="RP52" s="3">
        <v>3</v>
      </c>
      <c r="RQ52" s="3">
        <v>1</v>
      </c>
      <c r="RR52" s="3">
        <v>3</v>
      </c>
      <c r="RS52" s="3">
        <v>3</v>
      </c>
      <c r="RT52" s="3">
        <f t="shared" si="67"/>
        <v>14</v>
      </c>
      <c r="RU52" s="3">
        <f t="shared" si="68"/>
        <v>2.3333333333333335</v>
      </c>
      <c r="RV52" s="3">
        <f t="shared" si="69"/>
        <v>16</v>
      </c>
      <c r="RW52" s="3">
        <f t="shared" si="70"/>
        <v>2.6666666666666665</v>
      </c>
      <c r="RX52" s="3">
        <f t="shared" si="71"/>
        <v>2.5</v>
      </c>
      <c r="RY52" s="3">
        <v>7</v>
      </c>
      <c r="RZ52" s="3">
        <v>9</v>
      </c>
      <c r="SA52" s="3">
        <v>5</v>
      </c>
      <c r="SB52" s="3">
        <v>1</v>
      </c>
      <c r="SC52" s="3">
        <v>6</v>
      </c>
      <c r="SD52" s="3">
        <v>7</v>
      </c>
      <c r="SE52" s="3">
        <v>2</v>
      </c>
      <c r="SF52" s="3">
        <v>2</v>
      </c>
      <c r="SG52" s="3">
        <v>1</v>
      </c>
      <c r="SH52" s="3">
        <v>10</v>
      </c>
      <c r="SI52" s="3">
        <v>1</v>
      </c>
      <c r="SJ52" s="3">
        <v>10</v>
      </c>
      <c r="SK52" s="3">
        <v>9</v>
      </c>
      <c r="SL52" s="3">
        <v>10</v>
      </c>
      <c r="SM52" s="3">
        <f t="shared" si="72"/>
        <v>56</v>
      </c>
      <c r="SN52" s="3">
        <f t="shared" si="73"/>
        <v>6.2222222222222223</v>
      </c>
      <c r="SO52" s="3">
        <f t="shared" si="74"/>
        <v>24</v>
      </c>
      <c r="SP52" s="3">
        <f t="shared" si="75"/>
        <v>4.8</v>
      </c>
      <c r="SQ52" s="3">
        <f t="shared" si="76"/>
        <v>5.7142857142857144</v>
      </c>
      <c r="SR52" s="3">
        <f t="shared" si="77"/>
        <v>82.5</v>
      </c>
      <c r="SS52" s="3">
        <v>10</v>
      </c>
      <c r="ST52" s="4">
        <v>43224</v>
      </c>
      <c r="SU52" s="3">
        <v>9</v>
      </c>
      <c r="SV52" s="3">
        <v>10</v>
      </c>
      <c r="SW52" s="3">
        <v>10</v>
      </c>
      <c r="SX52" s="5">
        <v>9</v>
      </c>
      <c r="SY52" s="3">
        <v>9</v>
      </c>
      <c r="SZ52" s="3">
        <v>10</v>
      </c>
      <c r="TA52" s="3">
        <v>9</v>
      </c>
      <c r="TB52" s="3">
        <v>10</v>
      </c>
      <c r="TC52" s="3">
        <v>10</v>
      </c>
      <c r="TD52" s="3">
        <v>10</v>
      </c>
      <c r="TE52" s="3">
        <v>5</v>
      </c>
      <c r="TF52" s="3">
        <v>9</v>
      </c>
      <c r="TG52" s="3">
        <v>10</v>
      </c>
      <c r="TH52" s="3">
        <v>10</v>
      </c>
      <c r="TI52" s="3">
        <v>5</v>
      </c>
      <c r="TJ52" s="3">
        <f t="shared" si="78"/>
        <v>91</v>
      </c>
      <c r="TK52" s="3">
        <f t="shared" si="79"/>
        <v>9.1</v>
      </c>
      <c r="TL52" s="3">
        <f t="shared" si="80"/>
        <v>44</v>
      </c>
      <c r="TM52" s="3">
        <f t="shared" si="81"/>
        <v>8.8000000000000007</v>
      </c>
      <c r="TN52" s="3">
        <f t="shared" si="82"/>
        <v>9</v>
      </c>
      <c r="TO52" s="3">
        <f t="shared" si="83"/>
        <v>135</v>
      </c>
      <c r="TP52" s="3">
        <v>3</v>
      </c>
      <c r="TQ52" s="3">
        <v>1</v>
      </c>
      <c r="TR52" s="3">
        <v>3</v>
      </c>
      <c r="TS52" s="3">
        <v>3</v>
      </c>
      <c r="TT52" s="3">
        <v>3</v>
      </c>
      <c r="TU52" s="3">
        <v>4</v>
      </c>
      <c r="TV52" s="3">
        <v>4</v>
      </c>
      <c r="TW52" s="3">
        <v>4</v>
      </c>
      <c r="TX52" s="3">
        <v>4</v>
      </c>
      <c r="TY52" s="3">
        <v>1</v>
      </c>
      <c r="TZ52" s="3">
        <v>4</v>
      </c>
      <c r="UA52" s="3">
        <v>3</v>
      </c>
      <c r="UB52" s="3">
        <f t="shared" si="84"/>
        <v>16</v>
      </c>
      <c r="UC52" s="3">
        <f t="shared" si="85"/>
        <v>2.6666666666666665</v>
      </c>
      <c r="UD52" s="3">
        <f t="shared" si="86"/>
        <v>21</v>
      </c>
      <c r="UE52" s="3">
        <f t="shared" si="87"/>
        <v>3.5</v>
      </c>
      <c r="UF52" s="3">
        <f t="shared" si="88"/>
        <v>3.0833333333333335</v>
      </c>
      <c r="VN52">
        <v>15</v>
      </c>
      <c r="VO52">
        <v>3</v>
      </c>
      <c r="VP52">
        <v>44.5</v>
      </c>
      <c r="VQ52">
        <v>14.8</v>
      </c>
      <c r="VR52">
        <v>70</v>
      </c>
      <c r="VS52">
        <v>1865.3</v>
      </c>
      <c r="VT52">
        <v>26.6</v>
      </c>
      <c r="VU52">
        <v>310.89999999999998</v>
      </c>
      <c r="VV52">
        <v>69</v>
      </c>
      <c r="VW52">
        <v>8631</v>
      </c>
      <c r="VX52">
        <v>125.1</v>
      </c>
      <c r="VY52">
        <v>1917</v>
      </c>
      <c r="VZ52">
        <v>0.3</v>
      </c>
      <c r="WA52">
        <v>1438.5</v>
      </c>
      <c r="WB52" s="36">
        <v>3393</v>
      </c>
      <c r="WC52" s="36">
        <v>1278.75</v>
      </c>
      <c r="WD52" s="36">
        <v>242.25</v>
      </c>
      <c r="WE52" s="36">
        <v>159.5</v>
      </c>
      <c r="WF52" s="36">
        <v>66.88</v>
      </c>
      <c r="WG52" s="36">
        <v>25.2</v>
      </c>
      <c r="WH52" s="36">
        <v>4.7699999999999996</v>
      </c>
      <c r="WI52" s="36">
        <v>3.14</v>
      </c>
      <c r="WJ52" s="36">
        <v>401.75</v>
      </c>
      <c r="WK52" s="36">
        <v>7.92</v>
      </c>
      <c r="WL52" s="36">
        <v>80.349999999999994</v>
      </c>
      <c r="WM52" s="37">
        <v>3737.5</v>
      </c>
      <c r="WN52" s="37">
        <v>1579.75</v>
      </c>
      <c r="WO52" s="37">
        <v>314.5</v>
      </c>
      <c r="WP52" s="37">
        <v>205.75</v>
      </c>
      <c r="WQ52" s="37">
        <v>64.03</v>
      </c>
      <c r="WR52" s="37">
        <v>27.06</v>
      </c>
      <c r="WS52" s="37">
        <v>5.39</v>
      </c>
      <c r="WT52" s="37">
        <v>3.52</v>
      </c>
      <c r="WU52" s="37">
        <v>520.25</v>
      </c>
      <c r="WV52" s="37">
        <v>8.91</v>
      </c>
      <c r="WW52" s="37">
        <v>86.707999999999998</v>
      </c>
      <c r="WX52" s="38">
        <v>2953</v>
      </c>
      <c r="WY52" s="38">
        <v>1214.25</v>
      </c>
      <c r="WZ52" s="38">
        <v>227.75</v>
      </c>
      <c r="XA52" s="38">
        <v>154.5</v>
      </c>
      <c r="XB52" s="38">
        <v>64.91</v>
      </c>
      <c r="XC52" s="38">
        <v>26.69</v>
      </c>
      <c r="XD52" s="38">
        <v>5.01</v>
      </c>
      <c r="XE52" s="38">
        <v>3.4</v>
      </c>
      <c r="XF52" s="38">
        <v>382.25</v>
      </c>
      <c r="XG52" s="38">
        <v>8.4</v>
      </c>
      <c r="XH52" s="38">
        <v>95.563000000000002</v>
      </c>
      <c r="XI52" s="39">
        <v>3297.5</v>
      </c>
      <c r="XJ52" s="39">
        <v>1515.25</v>
      </c>
      <c r="XK52" s="39">
        <v>300</v>
      </c>
      <c r="XL52" s="39">
        <v>200.75</v>
      </c>
      <c r="XM52" s="39">
        <v>62.06</v>
      </c>
      <c r="XN52" s="39">
        <v>28.52</v>
      </c>
      <c r="XO52" s="39">
        <v>5.65</v>
      </c>
      <c r="XP52" s="39">
        <v>3.78</v>
      </c>
      <c r="XQ52" s="39">
        <v>500.75</v>
      </c>
      <c r="XR52" s="39">
        <v>9.42</v>
      </c>
      <c r="XS52" s="39">
        <v>100.15</v>
      </c>
      <c r="XT52" t="s">
        <v>1144</v>
      </c>
      <c r="XU52">
        <v>6</v>
      </c>
      <c r="XV52">
        <v>8</v>
      </c>
      <c r="XW52" s="37">
        <v>5</v>
      </c>
      <c r="XX52" s="37">
        <v>1</v>
      </c>
      <c r="XY52" s="37">
        <v>1</v>
      </c>
      <c r="XZ52" s="39">
        <v>4</v>
      </c>
      <c r="YA52" s="39">
        <v>1</v>
      </c>
      <c r="YB52" s="39">
        <v>1</v>
      </c>
    </row>
    <row r="53" spans="1:652" x14ac:dyDescent="0.2">
      <c r="A53" s="11">
        <v>56</v>
      </c>
      <c r="B53" s="19" t="s">
        <v>937</v>
      </c>
      <c r="C53" s="3">
        <v>0</v>
      </c>
      <c r="D53" s="3" t="str">
        <f t="shared" si="0"/>
        <v>2</v>
      </c>
      <c r="E53" s="4">
        <v>40418</v>
      </c>
      <c r="F53" s="4">
        <v>43203</v>
      </c>
      <c r="G53" s="5">
        <v>7.6254943717675694</v>
      </c>
      <c r="H53" s="22" t="s">
        <v>445</v>
      </c>
      <c r="I53" s="3">
        <v>2</v>
      </c>
      <c r="J53" s="3">
        <v>1</v>
      </c>
      <c r="K53" s="3">
        <v>1</v>
      </c>
      <c r="L53" s="3">
        <v>2</v>
      </c>
      <c r="M53" s="12">
        <v>45</v>
      </c>
      <c r="N53" s="6">
        <v>99.5</v>
      </c>
      <c r="O53" s="6">
        <v>134.5</v>
      </c>
      <c r="P53" s="9">
        <v>4.4127296587926503</v>
      </c>
      <c r="Q53" s="9">
        <v>92.168999999999997</v>
      </c>
      <c r="R53" s="9">
        <v>41.8</v>
      </c>
      <c r="S53" s="9">
        <v>23.3</v>
      </c>
      <c r="T53" s="3">
        <v>1</v>
      </c>
      <c r="U53" s="9">
        <v>35.1</v>
      </c>
      <c r="V53" s="3">
        <v>1</v>
      </c>
      <c r="W53" s="9">
        <v>18.600000000000001</v>
      </c>
      <c r="X53" s="9">
        <v>16.7</v>
      </c>
      <c r="Y53" s="9">
        <v>18.5</v>
      </c>
      <c r="Z53" s="9">
        <v>17.2</v>
      </c>
      <c r="AA53" s="9">
        <v>16.100000000000001</v>
      </c>
      <c r="AB53" s="9">
        <v>15.7</v>
      </c>
      <c r="AC53" s="5">
        <f t="shared" si="1"/>
        <v>18.600000000000001</v>
      </c>
      <c r="AD53" s="5">
        <f t="shared" si="2"/>
        <v>17.2</v>
      </c>
      <c r="AE53" s="5">
        <f t="shared" si="3"/>
        <v>35.799999999999997</v>
      </c>
      <c r="AF53" s="5">
        <f t="shared" si="4"/>
        <v>17.899999999999999</v>
      </c>
      <c r="AG53" s="5">
        <f t="shared" si="5"/>
        <v>39.469499999999996</v>
      </c>
      <c r="AH53" s="5">
        <f t="shared" si="6"/>
        <v>78.938999999999993</v>
      </c>
      <c r="AI53" s="1">
        <v>3</v>
      </c>
      <c r="AJ53" s="3">
        <v>9</v>
      </c>
      <c r="AK53" s="7" t="e">
        <v>#NULL!</v>
      </c>
      <c r="AL53" s="7" t="e">
        <v>#NULL!</v>
      </c>
      <c r="AS53" s="5" t="e">
        <f t="shared" si="7"/>
        <v>#DIV/0!</v>
      </c>
      <c r="AT53" s="9">
        <v>14.82</v>
      </c>
      <c r="AU53" s="9">
        <v>15.5</v>
      </c>
      <c r="AV53" s="9">
        <v>-0.3</v>
      </c>
      <c r="AW53" s="3">
        <v>38</v>
      </c>
      <c r="AX53" s="3">
        <v>20</v>
      </c>
      <c r="AY53" s="3">
        <v>16</v>
      </c>
      <c r="AZ53" s="5">
        <v>36</v>
      </c>
      <c r="BA53" s="9">
        <v>-0.37</v>
      </c>
      <c r="BB53" s="3">
        <v>35</v>
      </c>
      <c r="BD53" s="11">
        <v>81</v>
      </c>
      <c r="BE53" s="3">
        <v>14</v>
      </c>
      <c r="BF53" s="3">
        <v>18</v>
      </c>
      <c r="BG53" s="9">
        <v>0.14000000000000001</v>
      </c>
      <c r="BH53" s="5">
        <v>55</v>
      </c>
      <c r="BI53" s="9">
        <v>32</v>
      </c>
      <c r="BJ53" s="3">
        <v>88</v>
      </c>
      <c r="BK53" s="3">
        <v>5</v>
      </c>
      <c r="BL53" s="3">
        <v>6</v>
      </c>
      <c r="BM53" s="3">
        <v>6</v>
      </c>
      <c r="BN53" s="3">
        <v>2</v>
      </c>
      <c r="BO53" s="3">
        <v>2</v>
      </c>
      <c r="BP53" s="3">
        <v>2</v>
      </c>
      <c r="BQ53" s="3">
        <v>2</v>
      </c>
      <c r="BR53" s="3">
        <v>2</v>
      </c>
      <c r="BS53" s="3">
        <v>2</v>
      </c>
      <c r="BT53" s="11">
        <v>29</v>
      </c>
      <c r="BU53" s="11">
        <v>92</v>
      </c>
      <c r="BV53" s="14">
        <f t="shared" si="51"/>
        <v>261</v>
      </c>
      <c r="BW53" s="13">
        <f t="shared" si="52"/>
        <v>348</v>
      </c>
      <c r="BX53" s="14">
        <v>83</v>
      </c>
      <c r="BY53" s="14">
        <v>4</v>
      </c>
      <c r="BZ53" s="3">
        <v>30</v>
      </c>
      <c r="CA53" s="3">
        <v>30</v>
      </c>
      <c r="CB53" s="3">
        <v>32</v>
      </c>
      <c r="CC53" s="9">
        <v>13.411199999999999</v>
      </c>
      <c r="CD53" s="9">
        <v>13.411199999999999</v>
      </c>
      <c r="CE53" s="9">
        <v>14.30528</v>
      </c>
      <c r="CF53" s="9">
        <v>1.53</v>
      </c>
      <c r="CG53" s="5">
        <v>94</v>
      </c>
      <c r="CH53" s="3">
        <v>27</v>
      </c>
      <c r="CI53" s="3">
        <v>29</v>
      </c>
      <c r="CJ53" s="3">
        <v>22</v>
      </c>
      <c r="CK53" s="9">
        <v>12.070079999999999</v>
      </c>
      <c r="CL53" s="9">
        <v>12.96416</v>
      </c>
      <c r="CM53" s="9">
        <v>9.8348800000000001</v>
      </c>
      <c r="CN53" s="9">
        <v>0.57999999999999996</v>
      </c>
      <c r="CO53" s="5">
        <v>72</v>
      </c>
      <c r="CP53" s="3">
        <v>124</v>
      </c>
      <c r="CQ53" s="3">
        <v>125</v>
      </c>
      <c r="CR53" s="3">
        <v>121</v>
      </c>
      <c r="CS53" s="9">
        <v>0.46</v>
      </c>
      <c r="CT53" s="3">
        <v>68</v>
      </c>
      <c r="CU53" s="3">
        <v>3</v>
      </c>
      <c r="CV53" s="3">
        <v>3</v>
      </c>
      <c r="CY53" s="3">
        <v>5</v>
      </c>
      <c r="CZ53" s="3">
        <v>5</v>
      </c>
      <c r="DA53" s="3">
        <v>4</v>
      </c>
      <c r="DB53" s="3">
        <v>4</v>
      </c>
      <c r="DC53" s="3">
        <v>3</v>
      </c>
      <c r="DD53" s="3">
        <v>3</v>
      </c>
      <c r="DE53" s="3">
        <v>4</v>
      </c>
      <c r="DF53" s="3">
        <v>4</v>
      </c>
      <c r="DG53" s="3">
        <v>4</v>
      </c>
      <c r="DH53" s="3">
        <v>4</v>
      </c>
      <c r="DI53" s="3">
        <v>6</v>
      </c>
      <c r="DJ53" s="3">
        <v>10</v>
      </c>
      <c r="DK53" s="3">
        <v>8</v>
      </c>
      <c r="DL53" s="3">
        <v>6</v>
      </c>
      <c r="DM53" s="3">
        <v>8</v>
      </c>
      <c r="DN53" s="3">
        <v>8</v>
      </c>
      <c r="DO53" s="3">
        <v>24</v>
      </c>
      <c r="DP53" s="3">
        <v>22</v>
      </c>
      <c r="DQ53" s="3">
        <v>1</v>
      </c>
      <c r="DR53" s="3">
        <v>1</v>
      </c>
      <c r="DS53" s="3">
        <v>1</v>
      </c>
      <c r="DT53" s="3">
        <v>0</v>
      </c>
      <c r="DU53" s="3">
        <v>1</v>
      </c>
      <c r="DW53" s="5">
        <v>-0.22999999999999998</v>
      </c>
      <c r="DY53" s="5">
        <v>0.16000000000000003</v>
      </c>
      <c r="EA53" s="5">
        <v>2.11</v>
      </c>
      <c r="EC53" s="5">
        <v>2.04</v>
      </c>
      <c r="EW53" s="3">
        <v>1</v>
      </c>
      <c r="FH53" s="3">
        <v>3</v>
      </c>
      <c r="FI53" s="3">
        <v>5</v>
      </c>
      <c r="FJ53" s="3">
        <v>5</v>
      </c>
      <c r="FK53" s="3">
        <v>3</v>
      </c>
      <c r="FL53" s="3">
        <v>5</v>
      </c>
      <c r="FM53" s="3">
        <v>4</v>
      </c>
      <c r="FN53" s="3">
        <v>5</v>
      </c>
      <c r="FO53" s="3">
        <v>4</v>
      </c>
      <c r="FP53" s="3">
        <v>3</v>
      </c>
      <c r="FQ53" s="3">
        <v>5</v>
      </c>
      <c r="FR53" s="3">
        <v>2</v>
      </c>
      <c r="FS53" s="3">
        <v>3</v>
      </c>
      <c r="FT53" s="3">
        <f t="shared" si="53"/>
        <v>4.166666666666667</v>
      </c>
      <c r="FU53" s="3">
        <f t="shared" si="54"/>
        <v>3.6666666666666665</v>
      </c>
      <c r="PA53" s="3">
        <v>1</v>
      </c>
      <c r="PB53" s="3">
        <v>4</v>
      </c>
      <c r="PC53" s="3">
        <v>4</v>
      </c>
      <c r="PD53" s="3">
        <v>3</v>
      </c>
      <c r="PE53" s="3">
        <v>4</v>
      </c>
      <c r="PF53" s="3">
        <v>4</v>
      </c>
      <c r="PG53" s="3">
        <v>3</v>
      </c>
      <c r="PH53" s="3">
        <f t="shared" si="55"/>
        <v>3.6666666666666665</v>
      </c>
      <c r="PI53" s="3">
        <v>4</v>
      </c>
      <c r="PJ53" s="3">
        <v>4</v>
      </c>
      <c r="PK53" s="3">
        <v>4</v>
      </c>
      <c r="PL53" s="3">
        <v>3</v>
      </c>
      <c r="PM53" s="3">
        <v>2</v>
      </c>
      <c r="PN53" s="3">
        <v>4</v>
      </c>
      <c r="PO53" s="3">
        <v>4</v>
      </c>
      <c r="PP53" s="3">
        <v>4</v>
      </c>
      <c r="PQ53" s="3">
        <v>4</v>
      </c>
      <c r="PR53" s="3">
        <v>2</v>
      </c>
      <c r="PS53" s="3">
        <v>1</v>
      </c>
      <c r="PT53" s="3">
        <v>3</v>
      </c>
      <c r="PU53" s="3">
        <f t="shared" si="56"/>
        <v>2.7142857142857144</v>
      </c>
      <c r="PV53" s="3">
        <f t="shared" si="57"/>
        <v>3.3333333333333335</v>
      </c>
      <c r="PW53" s="3">
        <f t="shared" si="58"/>
        <v>3.25</v>
      </c>
      <c r="PX53" s="3">
        <v>10</v>
      </c>
      <c r="PY53" s="3">
        <v>10</v>
      </c>
      <c r="PZ53" s="3">
        <v>10</v>
      </c>
      <c r="QA53" s="3">
        <v>5</v>
      </c>
      <c r="QB53" s="3">
        <v>1</v>
      </c>
      <c r="QC53" s="3">
        <v>3</v>
      </c>
      <c r="QD53" s="3">
        <v>6</v>
      </c>
      <c r="QE53" s="3">
        <v>1</v>
      </c>
      <c r="QF53" s="3">
        <v>5</v>
      </c>
      <c r="QG53" s="3">
        <v>10</v>
      </c>
      <c r="QH53" s="3">
        <v>9</v>
      </c>
      <c r="QI53" s="3">
        <v>2</v>
      </c>
      <c r="QJ53" s="3">
        <v>1</v>
      </c>
      <c r="QK53" s="3">
        <v>7</v>
      </c>
      <c r="QL53" s="3">
        <v>8</v>
      </c>
      <c r="QM53" s="3">
        <f t="shared" si="59"/>
        <v>61</v>
      </c>
      <c r="QN53" s="3">
        <f t="shared" si="60"/>
        <v>6.1</v>
      </c>
      <c r="QO53" s="3">
        <f t="shared" si="61"/>
        <v>27</v>
      </c>
      <c r="QP53" s="3">
        <f t="shared" si="62"/>
        <v>5.4</v>
      </c>
      <c r="QQ53" s="3">
        <f t="shared" si="63"/>
        <v>88</v>
      </c>
      <c r="QR53" s="3">
        <f t="shared" si="64"/>
        <v>5.8666666666666663</v>
      </c>
      <c r="QS53" s="4">
        <v>43216</v>
      </c>
      <c r="QT53" s="3">
        <v>4</v>
      </c>
      <c r="QU53" s="3">
        <v>4</v>
      </c>
      <c r="QV53" s="3">
        <v>5</v>
      </c>
      <c r="QW53" s="3">
        <v>3</v>
      </c>
      <c r="QX53" s="3">
        <v>5</v>
      </c>
      <c r="QY53" s="3">
        <v>3</v>
      </c>
      <c r="QZ53" s="3">
        <v>4</v>
      </c>
      <c r="RA53" s="3">
        <v>2</v>
      </c>
      <c r="RB53" s="3">
        <v>3</v>
      </c>
      <c r="RC53" s="3">
        <v>5</v>
      </c>
      <c r="RD53" s="3">
        <v>5</v>
      </c>
      <c r="RE53" s="3">
        <v>2</v>
      </c>
      <c r="RF53" s="3">
        <f t="shared" si="65"/>
        <v>4</v>
      </c>
      <c r="RG53" s="3">
        <f t="shared" si="66"/>
        <v>3.5</v>
      </c>
      <c r="RH53" s="3">
        <v>4</v>
      </c>
      <c r="RI53" s="3">
        <v>1</v>
      </c>
      <c r="RJ53" s="3">
        <v>1</v>
      </c>
      <c r="RK53" s="3">
        <v>1</v>
      </c>
      <c r="RL53" s="3">
        <v>1</v>
      </c>
      <c r="RM53" s="3">
        <v>4</v>
      </c>
      <c r="RN53" s="3">
        <v>1</v>
      </c>
      <c r="RO53" s="3">
        <v>3</v>
      </c>
      <c r="RP53" s="3">
        <v>2</v>
      </c>
      <c r="RQ53" s="3">
        <v>1</v>
      </c>
      <c r="RR53" s="3">
        <v>1</v>
      </c>
      <c r="RS53" s="3">
        <v>3</v>
      </c>
      <c r="RT53" s="3">
        <f t="shared" si="67"/>
        <v>13</v>
      </c>
      <c r="RU53" s="3">
        <f t="shared" si="68"/>
        <v>2.1666666666666665</v>
      </c>
      <c r="RV53" s="3">
        <f t="shared" si="69"/>
        <v>10</v>
      </c>
      <c r="RW53" s="3">
        <f t="shared" si="70"/>
        <v>1.6666666666666667</v>
      </c>
      <c r="RX53" s="3">
        <f t="shared" si="71"/>
        <v>1.9166666666666667</v>
      </c>
      <c r="RY53" s="3">
        <v>10</v>
      </c>
      <c r="RZ53" s="3">
        <v>10</v>
      </c>
      <c r="SA53" s="3">
        <v>10</v>
      </c>
      <c r="SB53" s="3">
        <v>10</v>
      </c>
      <c r="SC53" s="3">
        <v>10</v>
      </c>
      <c r="SD53" s="3">
        <v>6</v>
      </c>
      <c r="SE53" s="3">
        <v>9</v>
      </c>
      <c r="SF53" s="3">
        <v>10</v>
      </c>
      <c r="SG53" s="3">
        <v>2</v>
      </c>
      <c r="SH53" s="3">
        <v>10</v>
      </c>
      <c r="SI53" s="3">
        <v>5</v>
      </c>
      <c r="SJ53" s="3">
        <v>10</v>
      </c>
      <c r="SK53" s="3">
        <v>9</v>
      </c>
      <c r="SL53" s="3">
        <v>1</v>
      </c>
      <c r="SM53" s="3">
        <f t="shared" si="72"/>
        <v>75</v>
      </c>
      <c r="SN53" s="3">
        <f t="shared" si="73"/>
        <v>8.3333333333333339</v>
      </c>
      <c r="SO53" s="3">
        <f t="shared" si="74"/>
        <v>37</v>
      </c>
      <c r="SP53" s="3">
        <f t="shared" si="75"/>
        <v>7.4</v>
      </c>
      <c r="SQ53" s="3">
        <f t="shared" si="76"/>
        <v>8</v>
      </c>
      <c r="SR53" s="3">
        <f t="shared" si="77"/>
        <v>113.91666666666666</v>
      </c>
      <c r="SS53" s="3">
        <v>10</v>
      </c>
      <c r="ST53" s="4">
        <v>43224</v>
      </c>
      <c r="SU53" s="3">
        <v>10</v>
      </c>
      <c r="SV53" s="3">
        <v>5</v>
      </c>
      <c r="SW53" s="3">
        <v>10</v>
      </c>
      <c r="SX53" s="5">
        <v>1</v>
      </c>
      <c r="SY53" s="3">
        <v>10</v>
      </c>
      <c r="SZ53" s="3">
        <v>10</v>
      </c>
      <c r="TA53" s="3">
        <v>10</v>
      </c>
      <c r="TB53" s="3">
        <v>10</v>
      </c>
      <c r="TC53" s="3">
        <v>10</v>
      </c>
      <c r="TD53" s="3">
        <v>5</v>
      </c>
      <c r="TE53" s="3">
        <v>10</v>
      </c>
      <c r="TF53" s="3">
        <v>10</v>
      </c>
      <c r="TG53" s="3">
        <v>1</v>
      </c>
      <c r="TH53" s="3">
        <v>1</v>
      </c>
      <c r="TI53" s="3">
        <v>10</v>
      </c>
      <c r="TJ53" s="3">
        <f t="shared" si="78"/>
        <v>68</v>
      </c>
      <c r="TK53" s="3">
        <f t="shared" si="79"/>
        <v>6.8</v>
      </c>
      <c r="TL53" s="3">
        <f t="shared" si="80"/>
        <v>45</v>
      </c>
      <c r="TM53" s="3">
        <f t="shared" si="81"/>
        <v>9</v>
      </c>
      <c r="TN53" s="3">
        <f t="shared" si="82"/>
        <v>7.5333333333333332</v>
      </c>
      <c r="TO53" s="3">
        <f t="shared" si="83"/>
        <v>113</v>
      </c>
      <c r="TP53" s="3">
        <v>4</v>
      </c>
      <c r="TQ53" s="3">
        <v>3</v>
      </c>
      <c r="TR53" s="3">
        <v>1</v>
      </c>
      <c r="TS53" s="3">
        <v>3</v>
      </c>
      <c r="TT53" s="3">
        <v>4</v>
      </c>
      <c r="TU53" s="3">
        <v>4</v>
      </c>
      <c r="TV53" s="3">
        <v>1</v>
      </c>
      <c r="TW53" s="3">
        <v>4</v>
      </c>
      <c r="TX53" s="3">
        <v>4</v>
      </c>
      <c r="TY53" s="3">
        <v>2</v>
      </c>
      <c r="TZ53" s="3">
        <v>2</v>
      </c>
      <c r="UA53" s="3">
        <v>1</v>
      </c>
      <c r="UB53" s="3">
        <f t="shared" si="84"/>
        <v>17</v>
      </c>
      <c r="UC53" s="3">
        <f t="shared" si="85"/>
        <v>2.8333333333333335</v>
      </c>
      <c r="UD53" s="3">
        <f t="shared" si="86"/>
        <v>16</v>
      </c>
      <c r="UE53" s="3">
        <f t="shared" si="87"/>
        <v>2.6666666666666665</v>
      </c>
      <c r="UF53" s="3">
        <f t="shared" si="88"/>
        <v>2.75</v>
      </c>
      <c r="VN53">
        <v>15</v>
      </c>
      <c r="VO53">
        <v>5</v>
      </c>
      <c r="VP53">
        <v>62</v>
      </c>
      <c r="VQ53">
        <v>12.4</v>
      </c>
      <c r="VR53">
        <v>34</v>
      </c>
      <c r="VS53">
        <v>833.3</v>
      </c>
      <c r="VT53">
        <v>24.5</v>
      </c>
      <c r="VU53">
        <v>119</v>
      </c>
      <c r="VV53">
        <v>33</v>
      </c>
      <c r="VW53">
        <v>290711.5</v>
      </c>
      <c r="VX53">
        <v>8809.4</v>
      </c>
      <c r="VY53">
        <v>280818.5</v>
      </c>
      <c r="VZ53">
        <v>0.3</v>
      </c>
      <c r="WA53">
        <v>41530.199999999997</v>
      </c>
      <c r="WB53" s="36">
        <v>2513</v>
      </c>
      <c r="WC53" s="36">
        <v>1652.25</v>
      </c>
      <c r="WD53" s="36">
        <v>277.25</v>
      </c>
      <c r="WE53" s="36">
        <v>126.5</v>
      </c>
      <c r="WF53" s="36">
        <v>55</v>
      </c>
      <c r="WG53" s="36">
        <v>36.159999999999997</v>
      </c>
      <c r="WH53" s="36">
        <v>6.07</v>
      </c>
      <c r="WI53" s="36">
        <v>2.77</v>
      </c>
      <c r="WJ53" s="36">
        <v>403.75</v>
      </c>
      <c r="WK53" s="36">
        <v>8.84</v>
      </c>
      <c r="WL53" s="36">
        <v>57.679000000000002</v>
      </c>
      <c r="WM53" s="37">
        <v>2513</v>
      </c>
      <c r="WN53" s="37">
        <v>1652.25</v>
      </c>
      <c r="WO53" s="37">
        <v>277.25</v>
      </c>
      <c r="WP53" s="37">
        <v>126.5</v>
      </c>
      <c r="WQ53" s="37">
        <v>55</v>
      </c>
      <c r="WR53" s="37">
        <v>36.159999999999997</v>
      </c>
      <c r="WS53" s="37">
        <v>6.07</v>
      </c>
      <c r="WT53" s="37">
        <v>2.77</v>
      </c>
      <c r="WU53" s="37">
        <v>403.75</v>
      </c>
      <c r="WV53" s="37">
        <v>8.84</v>
      </c>
      <c r="WW53" s="37">
        <v>57.679000000000002</v>
      </c>
      <c r="WX53" s="38">
        <v>2100.25</v>
      </c>
      <c r="WY53" s="38">
        <v>1569</v>
      </c>
      <c r="WZ53" s="38">
        <v>266</v>
      </c>
      <c r="XA53" s="38">
        <v>123.75</v>
      </c>
      <c r="XB53" s="38">
        <v>51.74</v>
      </c>
      <c r="XC53" s="38">
        <v>38.65</v>
      </c>
      <c r="XD53" s="38">
        <v>6.55</v>
      </c>
      <c r="XE53" s="38">
        <v>3.05</v>
      </c>
      <c r="XF53" s="38">
        <v>389.75</v>
      </c>
      <c r="XG53" s="38">
        <v>9.6</v>
      </c>
      <c r="XH53" s="38">
        <v>64.957999999999998</v>
      </c>
      <c r="XI53" s="39">
        <v>2100.25</v>
      </c>
      <c r="XJ53" s="39">
        <v>1569</v>
      </c>
      <c r="XK53" s="39">
        <v>266</v>
      </c>
      <c r="XL53" s="39">
        <v>123.75</v>
      </c>
      <c r="XM53" s="39">
        <v>51.74</v>
      </c>
      <c r="XN53" s="39">
        <v>38.65</v>
      </c>
      <c r="XO53" s="39">
        <v>6.55</v>
      </c>
      <c r="XP53" s="39">
        <v>3.05</v>
      </c>
      <c r="XQ53" s="39">
        <v>389.75</v>
      </c>
      <c r="XR53" s="39">
        <v>9.6</v>
      </c>
      <c r="XS53" s="39">
        <v>64.957999999999998</v>
      </c>
      <c r="XT53" t="s">
        <v>1145</v>
      </c>
      <c r="XU53">
        <v>7</v>
      </c>
      <c r="XV53">
        <v>215</v>
      </c>
      <c r="XW53" s="37">
        <v>7</v>
      </c>
      <c r="XX53" s="37">
        <v>0</v>
      </c>
      <c r="XY53" s="37">
        <v>2</v>
      </c>
      <c r="XZ53" s="39">
        <v>6</v>
      </c>
      <c r="YA53" s="39">
        <v>0</v>
      </c>
      <c r="YB53" s="39">
        <v>2</v>
      </c>
    </row>
    <row r="54" spans="1:652" x14ac:dyDescent="0.2">
      <c r="A54" s="11">
        <v>57</v>
      </c>
      <c r="B54" s="19" t="s">
        <v>938</v>
      </c>
      <c r="C54" s="3">
        <v>0</v>
      </c>
      <c r="D54" s="3" t="str">
        <f t="shared" si="0"/>
        <v>2</v>
      </c>
      <c r="E54" s="4">
        <v>40240</v>
      </c>
      <c r="F54" s="4">
        <v>43203</v>
      </c>
      <c r="G54" s="5">
        <v>8.1128688773958011</v>
      </c>
      <c r="H54" s="22" t="s">
        <v>445</v>
      </c>
      <c r="I54" s="3">
        <v>2</v>
      </c>
      <c r="J54" s="3">
        <v>1</v>
      </c>
      <c r="K54" s="3">
        <v>1</v>
      </c>
      <c r="L54" s="3">
        <v>2</v>
      </c>
      <c r="M54" s="12">
        <v>45</v>
      </c>
      <c r="N54" s="6">
        <v>92.5</v>
      </c>
      <c r="O54" s="6">
        <v>119.5</v>
      </c>
      <c r="P54" s="9">
        <v>3.9206036745406823</v>
      </c>
      <c r="Q54" s="9">
        <v>53.581500000000005</v>
      </c>
      <c r="R54" s="9">
        <v>24.3</v>
      </c>
      <c r="S54" s="9">
        <v>17.02</v>
      </c>
      <c r="T54" s="3">
        <v>3</v>
      </c>
      <c r="U54" s="9">
        <v>999</v>
      </c>
      <c r="V54" s="3">
        <v>999</v>
      </c>
      <c r="W54" s="9">
        <v>13.9</v>
      </c>
      <c r="X54" s="9">
        <v>13.7</v>
      </c>
      <c r="Y54" s="9">
        <v>13.7</v>
      </c>
      <c r="Z54" s="9">
        <v>15.6</v>
      </c>
      <c r="AA54" s="9">
        <v>16.2</v>
      </c>
      <c r="AB54" s="9">
        <v>12.7</v>
      </c>
      <c r="AC54" s="5">
        <f t="shared" si="1"/>
        <v>13.9</v>
      </c>
      <c r="AD54" s="5">
        <f t="shared" si="2"/>
        <v>16.2</v>
      </c>
      <c r="AE54" s="5">
        <f t="shared" si="3"/>
        <v>30.1</v>
      </c>
      <c r="AF54" s="5">
        <f t="shared" si="4"/>
        <v>15.05</v>
      </c>
      <c r="AG54" s="5">
        <f t="shared" si="5"/>
        <v>33.185250000000003</v>
      </c>
      <c r="AH54" s="5">
        <f t="shared" si="6"/>
        <v>66.370500000000007</v>
      </c>
      <c r="AI54" s="1">
        <v>2</v>
      </c>
      <c r="AJ54" s="3">
        <v>9</v>
      </c>
      <c r="AK54" s="7" t="e">
        <v>#NULL!</v>
      </c>
      <c r="AL54" s="7" t="e">
        <v>#NULL!</v>
      </c>
      <c r="AS54" s="5" t="e">
        <f t="shared" si="7"/>
        <v>#DIV/0!</v>
      </c>
      <c r="AT54" s="9">
        <v>17.88</v>
      </c>
      <c r="AU54" s="9">
        <v>17.93</v>
      </c>
      <c r="AV54" s="9">
        <v>-2.1</v>
      </c>
      <c r="AW54" s="3">
        <v>2</v>
      </c>
      <c r="AX54" s="3">
        <v>14</v>
      </c>
      <c r="AY54" s="3">
        <v>17</v>
      </c>
      <c r="AZ54" s="5">
        <v>31</v>
      </c>
      <c r="BA54" s="9">
        <v>-1.1100000000000001</v>
      </c>
      <c r="BB54" s="3">
        <v>13</v>
      </c>
      <c r="BD54" s="11">
        <v>80</v>
      </c>
      <c r="BE54" s="3">
        <v>11</v>
      </c>
      <c r="BF54" s="3">
        <v>15</v>
      </c>
      <c r="BG54" s="9">
        <v>-0.98</v>
      </c>
      <c r="BH54" s="5">
        <v>16</v>
      </c>
      <c r="BI54" s="9">
        <v>26</v>
      </c>
      <c r="BJ54" s="3">
        <v>92</v>
      </c>
      <c r="BK54" s="3">
        <v>1</v>
      </c>
      <c r="BL54" s="3">
        <v>0</v>
      </c>
      <c r="BM54" s="3">
        <v>0</v>
      </c>
      <c r="BN54" s="3">
        <v>1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11">
        <v>2</v>
      </c>
      <c r="BU54" s="11">
        <v>67</v>
      </c>
      <c r="BV54" s="14">
        <f t="shared" si="51"/>
        <v>239</v>
      </c>
      <c r="BW54" s="13">
        <f t="shared" si="52"/>
        <v>318.66666666666663</v>
      </c>
      <c r="BX54" s="14">
        <v>73</v>
      </c>
      <c r="BY54" s="14">
        <v>4</v>
      </c>
      <c r="BZ54" s="3">
        <v>27</v>
      </c>
      <c r="CA54" s="3">
        <v>29</v>
      </c>
      <c r="CB54" s="3">
        <v>21</v>
      </c>
      <c r="CC54" s="9">
        <v>12.070079999999999</v>
      </c>
      <c r="CD54" s="9">
        <v>12.96416</v>
      </c>
      <c r="CE54" s="9">
        <v>9.3878400000000006</v>
      </c>
      <c r="CF54" s="9">
        <v>0.65</v>
      </c>
      <c r="CG54" s="5">
        <v>74</v>
      </c>
      <c r="CH54" s="3">
        <v>22</v>
      </c>
      <c r="CI54" s="3">
        <v>16</v>
      </c>
      <c r="CJ54" s="3">
        <v>23</v>
      </c>
      <c r="CK54" s="9">
        <v>9.8348800000000001</v>
      </c>
      <c r="CL54" s="9">
        <v>7.1526399999999999</v>
      </c>
      <c r="CM54" s="9">
        <v>10.28192</v>
      </c>
      <c r="CN54" s="9">
        <v>-1</v>
      </c>
      <c r="CO54" s="5">
        <v>16</v>
      </c>
      <c r="CP54" s="3">
        <v>99</v>
      </c>
      <c r="CQ54" s="3">
        <v>97</v>
      </c>
      <c r="CR54" s="3">
        <v>103</v>
      </c>
      <c r="CS54" s="9">
        <v>-0.79</v>
      </c>
      <c r="CT54" s="3">
        <v>22</v>
      </c>
      <c r="CU54" s="3">
        <v>4</v>
      </c>
      <c r="CV54" s="3">
        <v>4</v>
      </c>
      <c r="CY54" s="3">
        <v>5</v>
      </c>
      <c r="CZ54" s="3">
        <v>4</v>
      </c>
      <c r="DA54" s="3">
        <v>4</v>
      </c>
      <c r="DB54" s="3">
        <v>4</v>
      </c>
      <c r="DC54" s="3">
        <v>2</v>
      </c>
      <c r="DD54" s="3">
        <v>2</v>
      </c>
      <c r="DE54" s="3">
        <v>4</v>
      </c>
      <c r="DF54" s="3">
        <v>4</v>
      </c>
      <c r="DG54" s="3">
        <v>4</v>
      </c>
      <c r="DH54" s="3">
        <v>4</v>
      </c>
      <c r="DI54" s="3">
        <v>8</v>
      </c>
      <c r="DJ54" s="3">
        <v>9</v>
      </c>
      <c r="DK54" s="3">
        <v>8</v>
      </c>
      <c r="DL54" s="3">
        <v>4</v>
      </c>
      <c r="DM54" s="3">
        <v>8</v>
      </c>
      <c r="DN54" s="3">
        <v>8</v>
      </c>
      <c r="DO54" s="3">
        <v>25</v>
      </c>
      <c r="DP54" s="3">
        <v>20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W54" s="5">
        <v>-2.09</v>
      </c>
      <c r="DY54" s="5">
        <v>-2.89</v>
      </c>
      <c r="EA54" s="5">
        <v>-0.35</v>
      </c>
      <c r="EC54" s="5">
        <v>-5.33</v>
      </c>
      <c r="EW54" s="3">
        <v>0</v>
      </c>
      <c r="FH54" s="3">
        <v>3</v>
      </c>
      <c r="FI54" s="3">
        <v>4</v>
      </c>
      <c r="FJ54" s="3">
        <v>1</v>
      </c>
      <c r="FK54" s="3">
        <v>2</v>
      </c>
      <c r="FL54" s="3">
        <v>5</v>
      </c>
      <c r="FM54" s="3">
        <v>3</v>
      </c>
      <c r="FN54" s="3">
        <v>1</v>
      </c>
      <c r="FO54" s="3">
        <v>1</v>
      </c>
      <c r="FP54" s="3">
        <v>4</v>
      </c>
      <c r="FQ54" s="3">
        <v>5</v>
      </c>
      <c r="FR54" s="3">
        <v>1</v>
      </c>
      <c r="FS54" s="3">
        <v>1</v>
      </c>
      <c r="FT54" s="3">
        <f t="shared" si="53"/>
        <v>4</v>
      </c>
      <c r="FU54" s="3">
        <f t="shared" si="54"/>
        <v>1.1666666666666667</v>
      </c>
      <c r="PA54" s="3">
        <v>2</v>
      </c>
      <c r="PB54" s="3">
        <v>1</v>
      </c>
      <c r="PC54" s="3">
        <v>4</v>
      </c>
      <c r="PD54" s="3">
        <v>3</v>
      </c>
      <c r="PE54" s="3">
        <v>2</v>
      </c>
      <c r="PF54" s="3">
        <v>3</v>
      </c>
      <c r="PG54" s="3">
        <v>3</v>
      </c>
      <c r="PH54" s="3">
        <f t="shared" si="55"/>
        <v>2.6666666666666665</v>
      </c>
      <c r="PI54" s="3">
        <v>3</v>
      </c>
      <c r="PJ54" s="3">
        <v>2</v>
      </c>
      <c r="PK54" s="3">
        <v>3</v>
      </c>
      <c r="PL54" s="3">
        <v>2</v>
      </c>
      <c r="PM54" s="3">
        <v>3</v>
      </c>
      <c r="PN54" s="3">
        <v>4</v>
      </c>
      <c r="PO54" s="3">
        <v>2</v>
      </c>
      <c r="PP54" s="3">
        <v>2</v>
      </c>
      <c r="PQ54" s="3">
        <v>3</v>
      </c>
      <c r="PR54" s="3">
        <v>2</v>
      </c>
      <c r="PS54" s="3">
        <v>4</v>
      </c>
      <c r="PT54" s="3">
        <v>3</v>
      </c>
      <c r="PU54" s="3">
        <f t="shared" si="56"/>
        <v>2.5714285714285716</v>
      </c>
      <c r="PV54" s="3">
        <f t="shared" si="57"/>
        <v>2.5</v>
      </c>
      <c r="PW54" s="3">
        <f t="shared" si="58"/>
        <v>2.75</v>
      </c>
      <c r="PX54" s="3">
        <v>5</v>
      </c>
      <c r="PY54" s="3">
        <v>10</v>
      </c>
      <c r="PZ54" s="3">
        <v>9</v>
      </c>
      <c r="QA54" s="3">
        <v>4</v>
      </c>
      <c r="QB54" s="3">
        <v>8</v>
      </c>
      <c r="QC54" s="3">
        <v>1</v>
      </c>
      <c r="QD54" s="3">
        <v>9</v>
      </c>
      <c r="QE54" s="3">
        <v>10</v>
      </c>
      <c r="QF54" s="3">
        <v>5</v>
      </c>
      <c r="QG54" s="3">
        <v>8</v>
      </c>
      <c r="QH54" s="3">
        <v>4</v>
      </c>
      <c r="QI54" s="3">
        <v>10</v>
      </c>
      <c r="QJ54" s="3">
        <v>2</v>
      </c>
      <c r="QK54" s="3">
        <v>7</v>
      </c>
      <c r="QL54" s="3">
        <v>10</v>
      </c>
      <c r="QM54" s="3">
        <f t="shared" si="59"/>
        <v>65</v>
      </c>
      <c r="QN54" s="3">
        <f t="shared" si="60"/>
        <v>6.5</v>
      </c>
      <c r="QO54" s="3">
        <f t="shared" si="61"/>
        <v>37</v>
      </c>
      <c r="QP54" s="3">
        <f t="shared" si="62"/>
        <v>7.4</v>
      </c>
      <c r="QQ54" s="3">
        <f t="shared" si="63"/>
        <v>102</v>
      </c>
      <c r="QR54" s="3">
        <f t="shared" si="64"/>
        <v>6.8</v>
      </c>
      <c r="QS54" s="4">
        <v>43216</v>
      </c>
      <c r="QT54" s="3">
        <v>2</v>
      </c>
      <c r="QU54" s="3">
        <v>4</v>
      </c>
      <c r="QV54" s="3">
        <v>1</v>
      </c>
      <c r="QW54" s="3">
        <v>1</v>
      </c>
      <c r="QX54" s="3">
        <v>4</v>
      </c>
      <c r="QY54" s="3">
        <v>5</v>
      </c>
      <c r="QZ54" s="3">
        <v>2</v>
      </c>
      <c r="RA54" s="3">
        <v>1</v>
      </c>
      <c r="RB54" s="3">
        <v>4</v>
      </c>
      <c r="RC54" s="3">
        <v>5</v>
      </c>
      <c r="RD54" s="3">
        <v>1</v>
      </c>
      <c r="RE54" s="3">
        <v>1</v>
      </c>
      <c r="RF54" s="3">
        <f t="shared" si="65"/>
        <v>4</v>
      </c>
      <c r="RG54" s="3">
        <f t="shared" si="66"/>
        <v>1.1666666666666667</v>
      </c>
      <c r="RH54" s="3">
        <v>4</v>
      </c>
      <c r="RI54" s="3">
        <v>3</v>
      </c>
      <c r="RJ54" s="3">
        <v>4</v>
      </c>
      <c r="RK54" s="3">
        <v>2</v>
      </c>
      <c r="RL54" s="3">
        <v>4</v>
      </c>
      <c r="RM54" s="3">
        <v>4</v>
      </c>
      <c r="RN54" s="3">
        <v>2</v>
      </c>
      <c r="RO54" s="3">
        <v>2</v>
      </c>
      <c r="RP54" s="3">
        <v>4</v>
      </c>
      <c r="RQ54" s="3">
        <v>3</v>
      </c>
      <c r="RR54" s="3">
        <v>4</v>
      </c>
      <c r="RS54" s="3">
        <v>3</v>
      </c>
      <c r="RT54" s="3">
        <f t="shared" si="67"/>
        <v>17</v>
      </c>
      <c r="RU54" s="3">
        <f t="shared" si="68"/>
        <v>2.8333333333333335</v>
      </c>
      <c r="RV54" s="3">
        <f t="shared" si="69"/>
        <v>22</v>
      </c>
      <c r="RW54" s="3">
        <f t="shared" si="70"/>
        <v>3.6666666666666665</v>
      </c>
      <c r="RX54" s="3">
        <f t="shared" si="71"/>
        <v>3.25</v>
      </c>
      <c r="RY54" s="3">
        <v>9</v>
      </c>
      <c r="RZ54" s="3">
        <v>6</v>
      </c>
      <c r="SA54" s="3">
        <v>10</v>
      </c>
      <c r="SB54" s="3">
        <v>10</v>
      </c>
      <c r="SC54" s="3">
        <v>9</v>
      </c>
      <c r="SD54" s="3">
        <v>7</v>
      </c>
      <c r="SE54" s="3">
        <v>3</v>
      </c>
      <c r="SF54" s="3">
        <v>2</v>
      </c>
      <c r="SG54" s="3">
        <v>5</v>
      </c>
      <c r="SH54" s="3">
        <v>10</v>
      </c>
      <c r="SI54" s="3">
        <v>8</v>
      </c>
      <c r="SJ54" s="3">
        <v>10</v>
      </c>
      <c r="SK54" s="3">
        <v>10</v>
      </c>
      <c r="SL54" s="3">
        <v>6</v>
      </c>
      <c r="SM54" s="3">
        <f t="shared" si="72"/>
        <v>70</v>
      </c>
      <c r="SN54" s="3">
        <f t="shared" si="73"/>
        <v>7.7777777777777777</v>
      </c>
      <c r="SO54" s="3">
        <f t="shared" si="74"/>
        <v>35</v>
      </c>
      <c r="SP54" s="3">
        <f t="shared" si="75"/>
        <v>7</v>
      </c>
      <c r="SQ54" s="3">
        <f t="shared" si="76"/>
        <v>7.5</v>
      </c>
      <c r="SR54" s="3">
        <f t="shared" si="77"/>
        <v>108.25</v>
      </c>
      <c r="SS54" s="3">
        <v>9</v>
      </c>
      <c r="ST54" s="4">
        <v>43224</v>
      </c>
      <c r="SU54" s="3">
        <v>10</v>
      </c>
      <c r="SV54" s="3">
        <v>8</v>
      </c>
      <c r="SW54" s="3">
        <v>10</v>
      </c>
      <c r="SX54" s="5">
        <v>10</v>
      </c>
      <c r="SY54" s="3">
        <v>10</v>
      </c>
      <c r="SZ54" s="3">
        <v>5</v>
      </c>
      <c r="TA54" s="3">
        <v>10</v>
      </c>
      <c r="TB54" s="3">
        <v>10</v>
      </c>
      <c r="TC54" s="3">
        <v>10</v>
      </c>
      <c r="TD54" s="3">
        <v>10</v>
      </c>
      <c r="TE54" s="3">
        <v>9</v>
      </c>
      <c r="TF54" s="3">
        <v>10</v>
      </c>
      <c r="TG54" s="3">
        <v>6</v>
      </c>
      <c r="TH54" s="3">
        <v>10</v>
      </c>
      <c r="TI54" s="3">
        <v>10</v>
      </c>
      <c r="TJ54" s="3">
        <f t="shared" si="78"/>
        <v>89</v>
      </c>
      <c r="TK54" s="3">
        <f t="shared" si="79"/>
        <v>8.9</v>
      </c>
      <c r="TL54" s="3">
        <f t="shared" si="80"/>
        <v>49</v>
      </c>
      <c r="TM54" s="3">
        <f t="shared" si="81"/>
        <v>9.8000000000000007</v>
      </c>
      <c r="TN54" s="3">
        <f t="shared" si="82"/>
        <v>9.1999999999999993</v>
      </c>
      <c r="TO54" s="3">
        <f t="shared" si="83"/>
        <v>138</v>
      </c>
      <c r="TP54" s="3">
        <v>4</v>
      </c>
      <c r="TQ54" s="3">
        <v>4</v>
      </c>
      <c r="TR54" s="3">
        <v>4</v>
      </c>
      <c r="TS54" s="3">
        <v>3</v>
      </c>
      <c r="TT54" s="3">
        <v>4</v>
      </c>
      <c r="TU54" s="3">
        <v>4</v>
      </c>
      <c r="TV54" s="3">
        <v>4</v>
      </c>
      <c r="TW54" s="3">
        <v>4</v>
      </c>
      <c r="TX54" s="3">
        <v>4</v>
      </c>
      <c r="TY54" s="3">
        <v>2</v>
      </c>
      <c r="TZ54" s="3">
        <v>4</v>
      </c>
      <c r="UA54" s="3">
        <v>4</v>
      </c>
      <c r="UB54" s="3">
        <f t="shared" si="84"/>
        <v>21</v>
      </c>
      <c r="UC54" s="3">
        <f t="shared" si="85"/>
        <v>3.5</v>
      </c>
      <c r="UD54" s="3">
        <f t="shared" si="86"/>
        <v>24</v>
      </c>
      <c r="UE54" s="3">
        <f t="shared" si="87"/>
        <v>4</v>
      </c>
      <c r="UF54" s="3">
        <f t="shared" si="88"/>
        <v>3.75</v>
      </c>
      <c r="VN54">
        <v>15</v>
      </c>
      <c r="VO54">
        <v>0</v>
      </c>
      <c r="VP54">
        <v>0</v>
      </c>
      <c r="VQ54">
        <v>0</v>
      </c>
      <c r="VR54">
        <v>25</v>
      </c>
      <c r="VS54">
        <v>427</v>
      </c>
      <c r="VT54">
        <v>17.100000000000001</v>
      </c>
      <c r="VU54">
        <v>106.8</v>
      </c>
      <c r="VV54">
        <v>24</v>
      </c>
      <c r="VW54">
        <v>8917.7999999999993</v>
      </c>
      <c r="VX54">
        <v>371.6</v>
      </c>
      <c r="VY54">
        <v>5477.8</v>
      </c>
      <c r="VZ54">
        <v>0.3</v>
      </c>
      <c r="WA54">
        <v>2229.4</v>
      </c>
      <c r="WB54" s="36">
        <v>1405</v>
      </c>
      <c r="WC54" s="36">
        <v>797.25</v>
      </c>
      <c r="WD54" s="36">
        <v>139.5</v>
      </c>
      <c r="WE54" s="36">
        <v>42.25</v>
      </c>
      <c r="WF54" s="36">
        <v>58.93</v>
      </c>
      <c r="WG54" s="36">
        <v>33.44</v>
      </c>
      <c r="WH54" s="36">
        <v>5.85</v>
      </c>
      <c r="WI54" s="36">
        <v>1.77</v>
      </c>
      <c r="WJ54" s="36">
        <v>181.75</v>
      </c>
      <c r="WK54" s="36">
        <v>7.62</v>
      </c>
      <c r="WL54" s="36">
        <v>60.582999999999998</v>
      </c>
      <c r="WM54" s="37">
        <v>1835</v>
      </c>
      <c r="WN54" s="37">
        <v>1012.5</v>
      </c>
      <c r="WO54" s="37">
        <v>163</v>
      </c>
      <c r="WP54" s="37">
        <v>46.5</v>
      </c>
      <c r="WQ54" s="37">
        <v>60.03</v>
      </c>
      <c r="WR54" s="37">
        <v>33.119999999999997</v>
      </c>
      <c r="WS54" s="37">
        <v>5.33</v>
      </c>
      <c r="WT54" s="37">
        <v>1.52</v>
      </c>
      <c r="WU54" s="37">
        <v>209.5</v>
      </c>
      <c r="WV54" s="37">
        <v>6.85</v>
      </c>
      <c r="WW54" s="37">
        <v>52.375</v>
      </c>
      <c r="WX54" s="38">
        <v>1405</v>
      </c>
      <c r="WY54" s="38">
        <v>797.25</v>
      </c>
      <c r="WZ54" s="38">
        <v>139.5</v>
      </c>
      <c r="XA54" s="38">
        <v>42.25</v>
      </c>
      <c r="XB54" s="38">
        <v>58.93</v>
      </c>
      <c r="XC54" s="38">
        <v>33.44</v>
      </c>
      <c r="XD54" s="38">
        <v>5.85</v>
      </c>
      <c r="XE54" s="38">
        <v>1.77</v>
      </c>
      <c r="XF54" s="38">
        <v>181.75</v>
      </c>
      <c r="XG54" s="38">
        <v>7.62</v>
      </c>
      <c r="XH54" s="38">
        <v>60.582999999999998</v>
      </c>
      <c r="XI54" s="39">
        <v>1835</v>
      </c>
      <c r="XJ54" s="39">
        <v>1012.5</v>
      </c>
      <c r="XK54" s="39">
        <v>163</v>
      </c>
      <c r="XL54" s="39">
        <v>46.5</v>
      </c>
      <c r="XM54" s="39">
        <v>60.03</v>
      </c>
      <c r="XN54" s="39">
        <v>33.119999999999997</v>
      </c>
      <c r="XO54" s="39">
        <v>5.33</v>
      </c>
      <c r="XP54" s="39">
        <v>1.52</v>
      </c>
      <c r="XQ54" s="39">
        <v>209.5</v>
      </c>
      <c r="XR54" s="39">
        <v>6.85</v>
      </c>
      <c r="XS54" s="39">
        <v>52.375</v>
      </c>
      <c r="XT54" t="s">
        <v>1146</v>
      </c>
      <c r="XU54">
        <v>4</v>
      </c>
      <c r="XV54">
        <v>8</v>
      </c>
      <c r="XW54" s="37">
        <v>3</v>
      </c>
      <c r="XX54" s="37">
        <v>1</v>
      </c>
      <c r="XY54" s="37">
        <v>1</v>
      </c>
      <c r="XZ54" s="39">
        <v>3</v>
      </c>
      <c r="YA54" s="39">
        <v>1</v>
      </c>
      <c r="YB54" s="39">
        <v>1</v>
      </c>
    </row>
    <row r="55" spans="1:652" x14ac:dyDescent="0.2">
      <c r="A55" s="11">
        <v>58</v>
      </c>
      <c r="B55" s="19" t="s">
        <v>939</v>
      </c>
      <c r="C55" s="3">
        <v>0</v>
      </c>
      <c r="D55" s="3" t="str">
        <f t="shared" si="0"/>
        <v>2</v>
      </c>
      <c r="E55" s="4">
        <v>40325</v>
      </c>
      <c r="F55" s="4">
        <v>43203</v>
      </c>
      <c r="G55" s="5">
        <v>7.8801338606632187</v>
      </c>
      <c r="H55" s="22" t="s">
        <v>445</v>
      </c>
      <c r="I55" s="3">
        <v>2</v>
      </c>
      <c r="J55" s="3">
        <v>2</v>
      </c>
      <c r="K55" s="3">
        <v>1</v>
      </c>
      <c r="L55" s="3">
        <v>2</v>
      </c>
      <c r="M55" s="12">
        <v>45</v>
      </c>
      <c r="N55" s="6">
        <v>102</v>
      </c>
      <c r="O55" s="6">
        <v>133.5</v>
      </c>
      <c r="P55" s="9">
        <v>4.3799212598425195</v>
      </c>
      <c r="Q55" s="9">
        <v>64.385999999999996</v>
      </c>
      <c r="R55" s="9">
        <v>29.2</v>
      </c>
      <c r="S55" s="9">
        <v>16.5</v>
      </c>
      <c r="T55" s="3">
        <v>3</v>
      </c>
      <c r="U55" s="9">
        <v>19.399999999999999</v>
      </c>
      <c r="V55" s="3">
        <v>2</v>
      </c>
      <c r="W55" s="9">
        <v>15.1</v>
      </c>
      <c r="X55" s="9">
        <v>14.7</v>
      </c>
      <c r="Y55" s="9">
        <v>13.9</v>
      </c>
      <c r="Z55" s="9">
        <v>12.4</v>
      </c>
      <c r="AA55" s="9">
        <v>12</v>
      </c>
      <c r="AB55" s="9">
        <v>11.8</v>
      </c>
      <c r="AC55" s="5">
        <f t="shared" si="1"/>
        <v>15.1</v>
      </c>
      <c r="AD55" s="5">
        <f t="shared" si="2"/>
        <v>12.4</v>
      </c>
      <c r="AE55" s="5">
        <f t="shared" si="3"/>
        <v>27.5</v>
      </c>
      <c r="AF55" s="5">
        <f t="shared" si="4"/>
        <v>13.75</v>
      </c>
      <c r="AG55" s="5">
        <f t="shared" si="5"/>
        <v>30.318750000000001</v>
      </c>
      <c r="AH55" s="5">
        <f t="shared" si="6"/>
        <v>60.637500000000003</v>
      </c>
      <c r="AI55" s="1">
        <v>3</v>
      </c>
      <c r="AJ55" s="3">
        <v>10</v>
      </c>
      <c r="AK55" s="7" t="e">
        <v>#NULL!</v>
      </c>
      <c r="AL55" s="7" t="e">
        <v>#NULL!</v>
      </c>
      <c r="AS55" s="5" t="e">
        <f t="shared" si="7"/>
        <v>#DIV/0!</v>
      </c>
      <c r="AT55" s="9">
        <v>14.52</v>
      </c>
      <c r="AU55" s="9">
        <v>14.61</v>
      </c>
      <c r="AV55" s="9">
        <v>-0.1</v>
      </c>
      <c r="AW55" s="3">
        <v>46</v>
      </c>
      <c r="AX55" s="3">
        <v>9</v>
      </c>
      <c r="AY55" s="3">
        <v>10</v>
      </c>
      <c r="AZ55" s="5">
        <v>19</v>
      </c>
      <c r="BA55" s="9">
        <v>-2.06</v>
      </c>
      <c r="BB55" s="3">
        <v>2</v>
      </c>
      <c r="BD55" s="11">
        <v>51</v>
      </c>
      <c r="BE55" s="3">
        <v>9</v>
      </c>
      <c r="BF55" s="3">
        <v>10</v>
      </c>
      <c r="BG55" s="9">
        <v>0.14000000000000001</v>
      </c>
      <c r="BH55" s="5">
        <v>55</v>
      </c>
      <c r="BI55" s="9">
        <v>19</v>
      </c>
      <c r="BJ55" s="3">
        <v>49</v>
      </c>
      <c r="BK55" s="3">
        <v>1</v>
      </c>
      <c r="BL55" s="3">
        <v>1</v>
      </c>
      <c r="BM55" s="3">
        <v>1</v>
      </c>
      <c r="BN55" s="3">
        <v>0</v>
      </c>
      <c r="BO55" s="3">
        <v>0</v>
      </c>
      <c r="BP55" s="3">
        <v>1</v>
      </c>
      <c r="BQ55" s="3">
        <v>0</v>
      </c>
      <c r="BR55" s="3">
        <v>0</v>
      </c>
      <c r="BS55" s="3">
        <v>0</v>
      </c>
      <c r="BT55" s="11">
        <v>4</v>
      </c>
      <c r="BU55" s="11">
        <v>57</v>
      </c>
      <c r="BV55" s="14">
        <f t="shared" si="51"/>
        <v>157</v>
      </c>
      <c r="BW55" s="13">
        <f t="shared" si="52"/>
        <v>209.33333333333331</v>
      </c>
      <c r="BX55" s="14" t="s">
        <v>474</v>
      </c>
      <c r="BY55" s="14">
        <v>6</v>
      </c>
      <c r="BZ55" s="3">
        <v>37</v>
      </c>
      <c r="CA55" s="3">
        <v>38</v>
      </c>
      <c r="CB55" s="3">
        <v>36</v>
      </c>
      <c r="CC55" s="9">
        <v>16.540479999999999</v>
      </c>
      <c r="CD55" s="9">
        <v>16.98752</v>
      </c>
      <c r="CE55" s="9">
        <v>16.093440000000001</v>
      </c>
      <c r="CF55" s="9">
        <v>2.66</v>
      </c>
      <c r="CG55" s="5">
        <v>100</v>
      </c>
      <c r="CH55" s="3">
        <v>23</v>
      </c>
      <c r="CI55" s="3">
        <v>23</v>
      </c>
      <c r="CJ55" s="3">
        <v>23</v>
      </c>
      <c r="CK55" s="9">
        <v>10.28192</v>
      </c>
      <c r="CL55" s="9">
        <v>10.28192</v>
      </c>
      <c r="CM55" s="9">
        <v>10.28192</v>
      </c>
      <c r="CN55" s="9">
        <v>-0.72</v>
      </c>
      <c r="CO55" s="5">
        <v>24</v>
      </c>
      <c r="CP55" s="3">
        <v>93</v>
      </c>
      <c r="CQ55" s="3">
        <v>75</v>
      </c>
      <c r="CR55" s="3">
        <v>73</v>
      </c>
      <c r="CS55" s="9">
        <v>-1</v>
      </c>
      <c r="CT55" s="3">
        <v>16</v>
      </c>
      <c r="CU55" s="3">
        <v>3</v>
      </c>
      <c r="CV55" s="3">
        <v>3</v>
      </c>
      <c r="CY55" s="3">
        <v>5</v>
      </c>
      <c r="CZ55" s="3">
        <v>5</v>
      </c>
      <c r="DA55" s="3">
        <v>3</v>
      </c>
      <c r="DB55" s="3">
        <v>3</v>
      </c>
      <c r="DC55" s="3">
        <v>2</v>
      </c>
      <c r="DD55" s="3">
        <v>2</v>
      </c>
      <c r="DE55" s="3">
        <v>4</v>
      </c>
      <c r="DF55" s="3">
        <v>4</v>
      </c>
      <c r="DG55" s="3">
        <v>4</v>
      </c>
      <c r="DH55" s="3">
        <v>4</v>
      </c>
      <c r="DI55" s="3">
        <v>6</v>
      </c>
      <c r="DJ55" s="3">
        <v>10</v>
      </c>
      <c r="DK55" s="3">
        <v>6</v>
      </c>
      <c r="DL55" s="3">
        <v>4</v>
      </c>
      <c r="DM55" s="3">
        <v>8</v>
      </c>
      <c r="DN55" s="3">
        <v>8</v>
      </c>
      <c r="DO55" s="3">
        <v>22</v>
      </c>
      <c r="DP55" s="3">
        <v>20</v>
      </c>
      <c r="DQ55" s="3">
        <v>1</v>
      </c>
      <c r="DR55" s="3">
        <v>1</v>
      </c>
      <c r="DS55" s="3">
        <v>0</v>
      </c>
      <c r="DT55" s="3">
        <v>1</v>
      </c>
      <c r="DU55" s="3">
        <v>0</v>
      </c>
      <c r="DW55" s="5">
        <v>-1.92</v>
      </c>
      <c r="DY55" s="5">
        <v>-1.1000000000000001</v>
      </c>
      <c r="EA55" s="5">
        <v>1.9400000000000002</v>
      </c>
      <c r="EC55" s="5">
        <v>-1.0799999999999998</v>
      </c>
      <c r="EW55" s="3">
        <v>0</v>
      </c>
      <c r="FH55" s="3">
        <v>3</v>
      </c>
      <c r="FI55" s="3">
        <v>4</v>
      </c>
      <c r="FJ55" s="3">
        <v>1</v>
      </c>
      <c r="FK55" s="3">
        <v>3</v>
      </c>
      <c r="FL55" s="3">
        <v>5</v>
      </c>
      <c r="FM55" s="3">
        <v>2</v>
      </c>
      <c r="FN55" s="3">
        <v>1</v>
      </c>
      <c r="FO55" s="3">
        <v>4</v>
      </c>
      <c r="FP55" s="3">
        <v>5</v>
      </c>
      <c r="FQ55" s="3">
        <v>4</v>
      </c>
      <c r="FR55" s="3">
        <v>3</v>
      </c>
      <c r="FS55" s="3">
        <v>5</v>
      </c>
      <c r="FT55" s="3">
        <f t="shared" si="53"/>
        <v>3.8333333333333335</v>
      </c>
      <c r="FU55" s="3">
        <f t="shared" si="54"/>
        <v>2.8333333333333335</v>
      </c>
      <c r="PA55" s="3">
        <v>1</v>
      </c>
      <c r="PB55" s="3">
        <v>2</v>
      </c>
      <c r="PC55" s="3">
        <v>2</v>
      </c>
      <c r="PD55" s="3">
        <v>3</v>
      </c>
      <c r="PE55" s="3">
        <v>3</v>
      </c>
      <c r="PF55" s="3">
        <v>3</v>
      </c>
      <c r="PG55" s="3">
        <v>2</v>
      </c>
      <c r="PH55" s="3">
        <f t="shared" si="55"/>
        <v>2.5</v>
      </c>
      <c r="PI55" s="3">
        <v>3</v>
      </c>
      <c r="PJ55" s="3">
        <v>4</v>
      </c>
      <c r="PK55" s="3">
        <v>3</v>
      </c>
      <c r="PL55" s="3">
        <v>3</v>
      </c>
      <c r="PM55" s="3">
        <v>2</v>
      </c>
      <c r="PN55" s="3">
        <v>4</v>
      </c>
      <c r="PO55" s="3">
        <v>2</v>
      </c>
      <c r="PP55" s="3">
        <v>4</v>
      </c>
      <c r="PQ55" s="3">
        <v>3</v>
      </c>
      <c r="PR55" s="3">
        <v>3</v>
      </c>
      <c r="PS55" s="3">
        <v>3</v>
      </c>
      <c r="PT55" s="3">
        <v>4</v>
      </c>
      <c r="PU55" s="3">
        <f t="shared" si="56"/>
        <v>2.2857142857142856</v>
      </c>
      <c r="PV55" s="3">
        <f t="shared" si="57"/>
        <v>3.6666666666666665</v>
      </c>
      <c r="PW55" s="3">
        <f t="shared" si="58"/>
        <v>3.1666666666666665</v>
      </c>
      <c r="PX55" s="3">
        <v>5</v>
      </c>
      <c r="PY55" s="3">
        <v>7</v>
      </c>
      <c r="PZ55" s="3">
        <v>10</v>
      </c>
      <c r="QA55" s="3">
        <v>10</v>
      </c>
      <c r="QB55" s="3">
        <v>9</v>
      </c>
      <c r="QC55" s="3">
        <v>10</v>
      </c>
      <c r="QD55" s="3">
        <v>6</v>
      </c>
      <c r="QE55" s="3">
        <v>10</v>
      </c>
      <c r="QF55" s="3">
        <v>9</v>
      </c>
      <c r="QG55" s="3">
        <v>9</v>
      </c>
      <c r="QH55" s="3">
        <v>8</v>
      </c>
      <c r="QI55" s="3">
        <v>10</v>
      </c>
      <c r="QJ55" s="3">
        <v>1</v>
      </c>
      <c r="QK55" s="3">
        <v>2</v>
      </c>
      <c r="QL55" s="3">
        <v>10</v>
      </c>
      <c r="QM55" s="3">
        <f t="shared" si="59"/>
        <v>70</v>
      </c>
      <c r="QN55" s="3">
        <f t="shared" si="60"/>
        <v>7</v>
      </c>
      <c r="QO55" s="3">
        <f t="shared" si="61"/>
        <v>46</v>
      </c>
      <c r="QP55" s="3">
        <f t="shared" si="62"/>
        <v>9.1999999999999993</v>
      </c>
      <c r="QQ55" s="3">
        <f t="shared" si="63"/>
        <v>116</v>
      </c>
      <c r="QR55" s="3">
        <f t="shared" si="64"/>
        <v>7.7333333333333334</v>
      </c>
      <c r="QS55" s="4">
        <v>43216</v>
      </c>
      <c r="QT55" s="3">
        <v>4</v>
      </c>
      <c r="QU55" s="3">
        <v>3</v>
      </c>
      <c r="QV55" s="3">
        <v>2</v>
      </c>
      <c r="QW55" s="3">
        <v>1</v>
      </c>
      <c r="QX55" s="3">
        <v>5</v>
      </c>
      <c r="QY55" s="3">
        <v>3</v>
      </c>
      <c r="QZ55" s="3">
        <v>2</v>
      </c>
      <c r="RA55" s="3">
        <v>1</v>
      </c>
      <c r="RB55" s="3">
        <v>5</v>
      </c>
      <c r="RC55" s="3">
        <v>3</v>
      </c>
      <c r="RD55" s="3">
        <v>4</v>
      </c>
      <c r="RE55" s="3">
        <v>1</v>
      </c>
      <c r="RF55" s="3">
        <f t="shared" si="65"/>
        <v>3.8333333333333335</v>
      </c>
      <c r="RG55" s="3">
        <f t="shared" si="66"/>
        <v>1.8333333333333333</v>
      </c>
      <c r="RH55" s="3">
        <v>3</v>
      </c>
      <c r="RI55" s="3">
        <v>4</v>
      </c>
      <c r="RJ55" s="3">
        <v>3</v>
      </c>
      <c r="RK55" s="3">
        <v>4</v>
      </c>
      <c r="RL55" s="3">
        <v>3</v>
      </c>
      <c r="RM55" s="3">
        <v>3</v>
      </c>
      <c r="RN55" s="3">
        <v>3</v>
      </c>
      <c r="RO55" s="3">
        <v>3</v>
      </c>
      <c r="RP55" s="3">
        <v>3</v>
      </c>
      <c r="RQ55" s="3">
        <v>3</v>
      </c>
      <c r="RR55" s="3">
        <v>2</v>
      </c>
      <c r="RS55" s="3">
        <v>4</v>
      </c>
      <c r="RT55" s="3">
        <f t="shared" si="67"/>
        <v>21</v>
      </c>
      <c r="RU55" s="3">
        <f t="shared" si="68"/>
        <v>3.5</v>
      </c>
      <c r="RV55" s="3">
        <f t="shared" si="69"/>
        <v>17</v>
      </c>
      <c r="RW55" s="3">
        <f t="shared" si="70"/>
        <v>2.8333333333333335</v>
      </c>
      <c r="RX55" s="3">
        <f t="shared" si="71"/>
        <v>3.1666666666666665</v>
      </c>
      <c r="RY55" s="3">
        <v>8</v>
      </c>
      <c r="RZ55" s="3">
        <v>6</v>
      </c>
      <c r="SA55" s="3">
        <v>10</v>
      </c>
      <c r="SB55" s="3">
        <v>9</v>
      </c>
      <c r="SC55" s="3">
        <v>7</v>
      </c>
      <c r="SD55" s="3">
        <v>7</v>
      </c>
      <c r="SE55" s="3">
        <v>8</v>
      </c>
      <c r="SF55" s="3">
        <v>10</v>
      </c>
      <c r="SG55" s="3">
        <v>9</v>
      </c>
      <c r="SH55" s="3">
        <v>9</v>
      </c>
      <c r="SI55" s="3">
        <v>9</v>
      </c>
      <c r="SJ55" s="3">
        <v>10</v>
      </c>
      <c r="SK55" s="3">
        <v>1</v>
      </c>
      <c r="SL55" s="3">
        <v>2</v>
      </c>
      <c r="SM55" s="3">
        <f t="shared" si="72"/>
        <v>58</v>
      </c>
      <c r="SN55" s="3">
        <f t="shared" si="73"/>
        <v>6.4444444444444446</v>
      </c>
      <c r="SO55" s="3">
        <f t="shared" si="74"/>
        <v>47</v>
      </c>
      <c r="SP55" s="3">
        <f t="shared" si="75"/>
        <v>9.4</v>
      </c>
      <c r="SQ55" s="3">
        <f t="shared" si="76"/>
        <v>7.5</v>
      </c>
      <c r="SR55" s="3">
        <f t="shared" si="77"/>
        <v>108.16666666666666</v>
      </c>
      <c r="SS55" s="3">
        <v>10</v>
      </c>
      <c r="ST55" s="4">
        <v>43224</v>
      </c>
      <c r="SU55" s="3">
        <v>9</v>
      </c>
      <c r="SV55" s="3">
        <v>5</v>
      </c>
      <c r="SW55" s="3">
        <v>10</v>
      </c>
      <c r="SX55" s="5">
        <v>5</v>
      </c>
      <c r="SY55" s="3">
        <v>1</v>
      </c>
      <c r="SZ55" s="3">
        <v>10</v>
      </c>
      <c r="TA55" s="3">
        <v>9</v>
      </c>
      <c r="TB55" s="3">
        <v>10</v>
      </c>
      <c r="TC55" s="3">
        <v>10</v>
      </c>
      <c r="TD55" s="3">
        <v>9</v>
      </c>
      <c r="TE55" s="3">
        <v>7</v>
      </c>
      <c r="TF55" s="3">
        <v>10</v>
      </c>
      <c r="TG55" s="3">
        <v>1</v>
      </c>
      <c r="TH55" s="3">
        <v>5</v>
      </c>
      <c r="TI55" s="3">
        <v>10</v>
      </c>
      <c r="TJ55" s="3">
        <f t="shared" si="78"/>
        <v>65</v>
      </c>
      <c r="TK55" s="3">
        <f t="shared" si="79"/>
        <v>6.5</v>
      </c>
      <c r="TL55" s="3">
        <f t="shared" si="80"/>
        <v>46</v>
      </c>
      <c r="TM55" s="3">
        <f t="shared" si="81"/>
        <v>9.1999999999999993</v>
      </c>
      <c r="TN55" s="3">
        <f t="shared" si="82"/>
        <v>7.4</v>
      </c>
      <c r="TO55" s="3">
        <f t="shared" si="83"/>
        <v>111</v>
      </c>
      <c r="TP55" s="3">
        <v>3</v>
      </c>
      <c r="TQ55" s="3">
        <v>3</v>
      </c>
      <c r="TR55" s="3">
        <v>2</v>
      </c>
      <c r="TS55" s="3">
        <v>3</v>
      </c>
      <c r="TT55" s="3">
        <v>4</v>
      </c>
      <c r="TU55" s="3">
        <v>4</v>
      </c>
      <c r="TV55" s="3">
        <v>2</v>
      </c>
      <c r="TW55" s="3">
        <v>3</v>
      </c>
      <c r="TX55" s="3">
        <v>3</v>
      </c>
      <c r="TY55" s="3">
        <v>3</v>
      </c>
      <c r="TZ55" s="3">
        <v>4</v>
      </c>
      <c r="UA55" s="3">
        <v>4</v>
      </c>
      <c r="UB55" s="3">
        <f t="shared" si="84"/>
        <v>20</v>
      </c>
      <c r="UC55" s="3">
        <f t="shared" si="85"/>
        <v>3.3333333333333335</v>
      </c>
      <c r="UD55" s="3">
        <f t="shared" si="86"/>
        <v>18</v>
      </c>
      <c r="UE55" s="3">
        <f t="shared" si="87"/>
        <v>3</v>
      </c>
      <c r="UF55" s="3">
        <f t="shared" si="88"/>
        <v>3.1666666666666665</v>
      </c>
      <c r="VN55">
        <v>15</v>
      </c>
      <c r="VO55">
        <v>8</v>
      </c>
      <c r="VP55">
        <v>106.5</v>
      </c>
      <c r="VQ55">
        <v>13.3</v>
      </c>
      <c r="VR55">
        <v>32</v>
      </c>
      <c r="VS55">
        <v>671.3</v>
      </c>
      <c r="VT55">
        <v>21</v>
      </c>
      <c r="VU55">
        <v>95.9</v>
      </c>
      <c r="VV55">
        <v>31</v>
      </c>
      <c r="VW55">
        <v>8410.7999999999993</v>
      </c>
      <c r="VX55">
        <v>271.3</v>
      </c>
      <c r="VY55">
        <v>1501.5</v>
      </c>
      <c r="VZ55">
        <v>0.3</v>
      </c>
      <c r="WA55">
        <v>1201.5</v>
      </c>
      <c r="WB55" s="36">
        <v>1999</v>
      </c>
      <c r="WC55" s="36">
        <v>1284.75</v>
      </c>
      <c r="WD55" s="36">
        <v>208.75</v>
      </c>
      <c r="WE55" s="36">
        <v>117.5</v>
      </c>
      <c r="WF55" s="36">
        <v>55.37</v>
      </c>
      <c r="WG55" s="36">
        <v>35.590000000000003</v>
      </c>
      <c r="WH55" s="36">
        <v>5.78</v>
      </c>
      <c r="WI55" s="36">
        <v>3.25</v>
      </c>
      <c r="WJ55" s="36">
        <v>326.25</v>
      </c>
      <c r="WK55" s="36">
        <v>9.0399999999999991</v>
      </c>
      <c r="WL55" s="36">
        <v>65.25</v>
      </c>
      <c r="WM55" s="37">
        <v>2833</v>
      </c>
      <c r="WN55" s="37">
        <v>1689</v>
      </c>
      <c r="WO55" s="37">
        <v>291</v>
      </c>
      <c r="WP55" s="37">
        <v>153</v>
      </c>
      <c r="WQ55" s="37">
        <v>57.05</v>
      </c>
      <c r="WR55" s="37">
        <v>34.01</v>
      </c>
      <c r="WS55" s="37">
        <v>5.86</v>
      </c>
      <c r="WT55" s="37">
        <v>3.08</v>
      </c>
      <c r="WU55" s="37">
        <v>444</v>
      </c>
      <c r="WV55" s="37">
        <v>8.94</v>
      </c>
      <c r="WW55" s="37">
        <v>63.429000000000002</v>
      </c>
      <c r="WX55" s="38">
        <v>1999</v>
      </c>
      <c r="WY55" s="38">
        <v>1284.75</v>
      </c>
      <c r="WZ55" s="38">
        <v>208.75</v>
      </c>
      <c r="XA55" s="38">
        <v>117.5</v>
      </c>
      <c r="XB55" s="38">
        <v>55.37</v>
      </c>
      <c r="XC55" s="38">
        <v>35.590000000000003</v>
      </c>
      <c r="XD55" s="38">
        <v>5.78</v>
      </c>
      <c r="XE55" s="38">
        <v>3.25</v>
      </c>
      <c r="XF55" s="38">
        <v>326.25</v>
      </c>
      <c r="XG55" s="38">
        <v>9.0399999999999991</v>
      </c>
      <c r="XH55" s="38">
        <v>65.25</v>
      </c>
      <c r="XI55" s="39">
        <v>2833</v>
      </c>
      <c r="XJ55" s="39">
        <v>1689</v>
      </c>
      <c r="XK55" s="39">
        <v>291</v>
      </c>
      <c r="XL55" s="39">
        <v>153</v>
      </c>
      <c r="XM55" s="39">
        <v>57.05</v>
      </c>
      <c r="XN55" s="39">
        <v>34.01</v>
      </c>
      <c r="XO55" s="39">
        <v>5.86</v>
      </c>
      <c r="XP55" s="39">
        <v>3.08</v>
      </c>
      <c r="XQ55" s="39">
        <v>444</v>
      </c>
      <c r="XR55" s="39">
        <v>8.94</v>
      </c>
      <c r="XS55" s="39">
        <v>63.429000000000002</v>
      </c>
      <c r="XT55" t="s">
        <v>1147</v>
      </c>
      <c r="XU55">
        <v>7</v>
      </c>
      <c r="XV55">
        <v>8</v>
      </c>
      <c r="XW55" s="37">
        <v>5</v>
      </c>
      <c r="XX55" s="37">
        <v>2</v>
      </c>
      <c r="XY55" s="37">
        <v>1</v>
      </c>
      <c r="XZ55" s="39">
        <v>5</v>
      </c>
      <c r="YA55" s="39">
        <v>2</v>
      </c>
      <c r="YB55" s="39">
        <v>1</v>
      </c>
    </row>
    <row r="56" spans="1:652" x14ac:dyDescent="0.2">
      <c r="A56" s="11">
        <v>59</v>
      </c>
      <c r="B56" s="19" t="s">
        <v>940</v>
      </c>
      <c r="C56" s="3">
        <v>1</v>
      </c>
      <c r="D56" s="3" t="str">
        <f t="shared" si="0"/>
        <v>1</v>
      </c>
      <c r="E56" s="4">
        <v>40085</v>
      </c>
      <c r="F56" s="4">
        <v>43203</v>
      </c>
      <c r="G56" s="5">
        <v>8.5377875136911285</v>
      </c>
      <c r="H56" s="22" t="s">
        <v>445</v>
      </c>
      <c r="I56" s="3">
        <v>2</v>
      </c>
      <c r="J56" s="3">
        <v>2</v>
      </c>
      <c r="K56" s="3">
        <v>1</v>
      </c>
      <c r="L56" s="3">
        <v>2</v>
      </c>
      <c r="M56" s="12">
        <v>45</v>
      </c>
      <c r="N56" s="6">
        <v>101.5</v>
      </c>
      <c r="O56" s="6">
        <v>133</v>
      </c>
      <c r="P56" s="9">
        <v>4.363517060367454</v>
      </c>
      <c r="Q56" s="9">
        <v>72.765000000000001</v>
      </c>
      <c r="R56" s="9">
        <v>33</v>
      </c>
      <c r="S56" s="9">
        <v>18.7</v>
      </c>
      <c r="T56" s="3">
        <v>2</v>
      </c>
      <c r="U56" s="9">
        <v>26.6</v>
      </c>
      <c r="V56" s="3">
        <v>2</v>
      </c>
      <c r="W56" s="9">
        <v>14.7</v>
      </c>
      <c r="X56" s="9">
        <v>15.3</v>
      </c>
      <c r="Y56" s="9">
        <v>15.6</v>
      </c>
      <c r="Z56" s="9">
        <v>15.6</v>
      </c>
      <c r="AA56" s="9">
        <v>15.2</v>
      </c>
      <c r="AB56" s="9">
        <v>15.4</v>
      </c>
      <c r="AC56" s="5">
        <f t="shared" si="1"/>
        <v>15.6</v>
      </c>
      <c r="AD56" s="5">
        <f t="shared" si="2"/>
        <v>15.6</v>
      </c>
      <c r="AE56" s="5">
        <f t="shared" si="3"/>
        <v>31.2</v>
      </c>
      <c r="AF56" s="5">
        <f t="shared" si="4"/>
        <v>15.6</v>
      </c>
      <c r="AG56" s="5">
        <f t="shared" si="5"/>
        <v>34.398000000000003</v>
      </c>
      <c r="AH56" s="5">
        <f t="shared" si="6"/>
        <v>68.796000000000006</v>
      </c>
      <c r="AI56" s="1">
        <v>3</v>
      </c>
      <c r="AJ56" s="3">
        <v>12</v>
      </c>
      <c r="AK56" s="7" t="e">
        <v>#NULL!</v>
      </c>
      <c r="AL56" s="7" t="e">
        <v>#NULL!</v>
      </c>
      <c r="AS56" s="5" t="e">
        <f t="shared" si="7"/>
        <v>#DIV/0!</v>
      </c>
      <c r="AT56" s="9">
        <v>14.79</v>
      </c>
      <c r="AU56" s="9">
        <v>14.82</v>
      </c>
      <c r="AV56" s="9">
        <v>-0.55000000000000004</v>
      </c>
      <c r="AW56" s="3">
        <v>29</v>
      </c>
      <c r="AX56" s="3">
        <v>10</v>
      </c>
      <c r="AY56" s="3">
        <v>13</v>
      </c>
      <c r="AZ56" s="5">
        <v>23</v>
      </c>
      <c r="BA56" s="9">
        <v>-2.02</v>
      </c>
      <c r="BB56" s="3">
        <v>2</v>
      </c>
      <c r="BD56" s="11">
        <v>63</v>
      </c>
      <c r="BE56" s="3">
        <v>15</v>
      </c>
      <c r="BF56" s="3">
        <v>18</v>
      </c>
      <c r="BG56" s="9">
        <v>-0.06</v>
      </c>
      <c r="BH56" s="5">
        <v>48</v>
      </c>
      <c r="BI56" s="9">
        <v>33</v>
      </c>
      <c r="BJ56" s="3">
        <v>90</v>
      </c>
      <c r="BK56" s="3">
        <v>8</v>
      </c>
      <c r="BL56" s="3">
        <v>8</v>
      </c>
      <c r="BM56" s="3">
        <v>8</v>
      </c>
      <c r="BN56" s="3">
        <v>3</v>
      </c>
      <c r="BO56" s="3">
        <v>8</v>
      </c>
      <c r="BP56" s="3">
        <v>1</v>
      </c>
      <c r="BQ56" s="3">
        <v>1</v>
      </c>
      <c r="BR56" s="3">
        <v>1</v>
      </c>
      <c r="BS56" s="3">
        <v>2</v>
      </c>
      <c r="BT56" s="11">
        <v>40</v>
      </c>
      <c r="BU56" s="11">
        <v>104</v>
      </c>
      <c r="BV56" s="14">
        <f t="shared" si="51"/>
        <v>257</v>
      </c>
      <c r="BW56" s="13">
        <f t="shared" si="52"/>
        <v>342.66666666666663</v>
      </c>
      <c r="BX56" s="14">
        <v>81</v>
      </c>
      <c r="BY56" s="14">
        <v>4</v>
      </c>
      <c r="BZ56" s="3">
        <v>28</v>
      </c>
      <c r="CA56" s="3">
        <v>30</v>
      </c>
      <c r="CB56" s="3">
        <v>28</v>
      </c>
      <c r="CC56" s="9">
        <v>12.51712</v>
      </c>
      <c r="CD56" s="9">
        <v>13.411199999999999</v>
      </c>
      <c r="CE56" s="9">
        <v>12.51712</v>
      </c>
      <c r="CF56" s="9">
        <v>2.02</v>
      </c>
      <c r="CG56" s="5">
        <v>98</v>
      </c>
      <c r="CH56" s="3">
        <v>24</v>
      </c>
      <c r="CI56" s="3">
        <v>23</v>
      </c>
      <c r="CJ56" s="3">
        <v>21</v>
      </c>
      <c r="CK56" s="9">
        <v>10.728960000000001</v>
      </c>
      <c r="CL56" s="9">
        <v>10.28192</v>
      </c>
      <c r="CM56" s="9">
        <v>9.3878400000000006</v>
      </c>
      <c r="CN56" s="9">
        <v>0.23</v>
      </c>
      <c r="CO56" s="5">
        <v>59</v>
      </c>
      <c r="CP56" s="3">
        <v>83</v>
      </c>
      <c r="CQ56" s="3">
        <v>86</v>
      </c>
      <c r="CR56" s="3">
        <v>95</v>
      </c>
      <c r="CS56" s="9">
        <v>-1.06</v>
      </c>
      <c r="CT56" s="3">
        <v>15</v>
      </c>
      <c r="CU56" s="3">
        <v>4</v>
      </c>
      <c r="CV56" s="3">
        <v>4</v>
      </c>
      <c r="CY56" s="3">
        <v>5</v>
      </c>
      <c r="CZ56" s="3">
        <v>5</v>
      </c>
      <c r="DA56" s="3">
        <v>4</v>
      </c>
      <c r="DB56" s="3">
        <v>4</v>
      </c>
      <c r="DC56" s="3">
        <v>3</v>
      </c>
      <c r="DD56" s="3">
        <v>3</v>
      </c>
      <c r="DE56" s="3">
        <v>2</v>
      </c>
      <c r="DF56" s="3">
        <v>2</v>
      </c>
      <c r="DG56" s="3">
        <v>4</v>
      </c>
      <c r="DH56" s="3">
        <v>3</v>
      </c>
      <c r="DI56" s="3">
        <v>8</v>
      </c>
      <c r="DJ56" s="3">
        <v>10</v>
      </c>
      <c r="DK56" s="3">
        <v>8</v>
      </c>
      <c r="DL56" s="3">
        <v>6</v>
      </c>
      <c r="DM56" s="3">
        <v>4</v>
      </c>
      <c r="DN56" s="3">
        <v>7</v>
      </c>
      <c r="DO56" s="3">
        <v>26</v>
      </c>
      <c r="DP56" s="3">
        <v>17</v>
      </c>
      <c r="DQ56" s="3">
        <v>1</v>
      </c>
      <c r="DR56" s="3">
        <v>1</v>
      </c>
      <c r="DS56" s="3">
        <v>1</v>
      </c>
      <c r="DT56" s="3">
        <v>0</v>
      </c>
      <c r="DU56" s="3">
        <v>1</v>
      </c>
      <c r="DW56" s="5">
        <v>-2.08</v>
      </c>
      <c r="DY56" s="5">
        <v>-1.61</v>
      </c>
      <c r="EA56" s="5">
        <v>2.25</v>
      </c>
      <c r="EC56" s="5">
        <v>-1.4400000000000004</v>
      </c>
      <c r="EW56" s="3">
        <v>0</v>
      </c>
      <c r="FH56" s="3">
        <v>5</v>
      </c>
      <c r="FI56" s="3">
        <v>5</v>
      </c>
      <c r="FJ56" s="3">
        <v>2</v>
      </c>
      <c r="FK56" s="3">
        <v>5</v>
      </c>
      <c r="FL56" s="3">
        <v>5</v>
      </c>
      <c r="FM56" s="3">
        <v>5</v>
      </c>
      <c r="FN56" s="3">
        <v>2</v>
      </c>
      <c r="FO56" s="3">
        <v>3</v>
      </c>
      <c r="FP56" s="3">
        <v>5</v>
      </c>
      <c r="FQ56" s="3">
        <v>5</v>
      </c>
      <c r="FR56" s="3">
        <v>5</v>
      </c>
      <c r="FS56" s="3">
        <v>2</v>
      </c>
      <c r="FT56" s="3">
        <f t="shared" si="53"/>
        <v>5</v>
      </c>
      <c r="FU56" s="3">
        <f t="shared" si="54"/>
        <v>3.1666666666666665</v>
      </c>
      <c r="PA56" s="3">
        <v>2</v>
      </c>
      <c r="PB56" s="3">
        <v>4</v>
      </c>
      <c r="PC56" s="3">
        <v>2</v>
      </c>
      <c r="PD56" s="3">
        <v>3</v>
      </c>
      <c r="PE56" s="3">
        <v>4</v>
      </c>
      <c r="PF56" s="3">
        <v>4</v>
      </c>
      <c r="PG56" s="3">
        <v>2</v>
      </c>
      <c r="PH56" s="3">
        <f t="shared" si="55"/>
        <v>3.1666666666666665</v>
      </c>
      <c r="PI56" s="3">
        <v>4</v>
      </c>
      <c r="PJ56" s="3">
        <v>1</v>
      </c>
      <c r="PK56" s="3">
        <v>4</v>
      </c>
      <c r="PL56" s="3">
        <v>1</v>
      </c>
      <c r="PM56" s="3">
        <v>4</v>
      </c>
      <c r="PN56" s="3">
        <v>4</v>
      </c>
      <c r="PO56" s="3">
        <v>4</v>
      </c>
      <c r="PP56" s="3">
        <v>3</v>
      </c>
      <c r="PQ56" s="3">
        <v>4</v>
      </c>
      <c r="PR56" s="3">
        <v>1</v>
      </c>
      <c r="PS56" s="3">
        <v>4</v>
      </c>
      <c r="PT56" s="3">
        <v>3</v>
      </c>
      <c r="PU56" s="3">
        <f t="shared" si="56"/>
        <v>3.4285714285714284</v>
      </c>
      <c r="PV56" s="3">
        <f t="shared" si="57"/>
        <v>2.1666666666666665</v>
      </c>
      <c r="PW56" s="3">
        <f t="shared" si="58"/>
        <v>3.0833333333333335</v>
      </c>
      <c r="PX56" s="3">
        <v>10</v>
      </c>
      <c r="PY56" s="3">
        <v>5</v>
      </c>
      <c r="PZ56" s="3">
        <v>1</v>
      </c>
      <c r="QA56" s="3">
        <v>10</v>
      </c>
      <c r="QB56" s="3">
        <v>10</v>
      </c>
      <c r="QC56" s="3">
        <v>5</v>
      </c>
      <c r="QD56" s="3">
        <v>1</v>
      </c>
      <c r="QE56" s="3">
        <v>10</v>
      </c>
      <c r="QF56" s="3">
        <v>5</v>
      </c>
      <c r="QG56" s="3">
        <v>10</v>
      </c>
      <c r="QH56" s="3">
        <v>5</v>
      </c>
      <c r="QI56" s="3">
        <v>5</v>
      </c>
      <c r="QJ56" s="3">
        <v>10</v>
      </c>
      <c r="QK56" s="3">
        <v>10</v>
      </c>
      <c r="QL56" s="3">
        <v>10</v>
      </c>
      <c r="QM56" s="3">
        <f t="shared" si="59"/>
        <v>72</v>
      </c>
      <c r="QN56" s="3">
        <f t="shared" si="60"/>
        <v>7.2</v>
      </c>
      <c r="QO56" s="3">
        <f t="shared" si="61"/>
        <v>35</v>
      </c>
      <c r="QP56" s="3">
        <f t="shared" si="62"/>
        <v>7</v>
      </c>
      <c r="QQ56" s="3">
        <f t="shared" si="63"/>
        <v>107</v>
      </c>
      <c r="QR56" s="3">
        <f t="shared" si="64"/>
        <v>7.1333333333333337</v>
      </c>
      <c r="QS56" s="4">
        <v>43216</v>
      </c>
      <c r="QT56" s="3">
        <v>5</v>
      </c>
      <c r="QU56" s="3">
        <v>5</v>
      </c>
      <c r="QV56" s="3">
        <v>4</v>
      </c>
      <c r="QW56" s="3">
        <v>1</v>
      </c>
      <c r="QX56" s="3">
        <v>5</v>
      </c>
      <c r="QY56" s="3">
        <v>5</v>
      </c>
      <c r="QZ56" s="3">
        <v>1</v>
      </c>
      <c r="RA56" s="3">
        <v>1</v>
      </c>
      <c r="RB56" s="3">
        <v>5</v>
      </c>
      <c r="RC56" s="3">
        <v>5</v>
      </c>
      <c r="RD56" s="3">
        <v>1</v>
      </c>
      <c r="RE56" s="3">
        <v>1</v>
      </c>
      <c r="RF56" s="3">
        <f t="shared" si="65"/>
        <v>5</v>
      </c>
      <c r="RG56" s="3">
        <f t="shared" si="66"/>
        <v>1.5</v>
      </c>
      <c r="RH56" s="3">
        <v>4</v>
      </c>
      <c r="RI56" s="3">
        <v>2</v>
      </c>
      <c r="RJ56" s="3">
        <v>4</v>
      </c>
      <c r="RK56" s="3">
        <v>3</v>
      </c>
      <c r="RL56" s="3">
        <v>4</v>
      </c>
      <c r="RM56" s="3">
        <v>4</v>
      </c>
      <c r="RN56" s="3">
        <v>4</v>
      </c>
      <c r="RO56" s="3">
        <v>3</v>
      </c>
      <c r="RP56" s="3">
        <v>4</v>
      </c>
      <c r="RQ56" s="3">
        <v>2</v>
      </c>
      <c r="RR56" s="3">
        <v>4</v>
      </c>
      <c r="RS56" s="3">
        <v>3</v>
      </c>
      <c r="RT56" s="3">
        <f t="shared" si="67"/>
        <v>17</v>
      </c>
      <c r="RU56" s="3">
        <f t="shared" si="68"/>
        <v>2.8333333333333335</v>
      </c>
      <c r="RV56" s="3">
        <f t="shared" si="69"/>
        <v>24</v>
      </c>
      <c r="RW56" s="3">
        <f t="shared" si="70"/>
        <v>4</v>
      </c>
      <c r="RX56" s="3">
        <f t="shared" si="71"/>
        <v>3.4166666666666665</v>
      </c>
      <c r="RY56" s="3">
        <v>7</v>
      </c>
      <c r="RZ56" s="3">
        <v>10</v>
      </c>
      <c r="SA56" s="3">
        <v>9</v>
      </c>
      <c r="SB56" s="3">
        <v>9</v>
      </c>
      <c r="SC56" s="3">
        <v>10</v>
      </c>
      <c r="SD56" s="3">
        <v>7</v>
      </c>
      <c r="SE56" s="3">
        <v>10</v>
      </c>
      <c r="SF56" s="3">
        <v>10</v>
      </c>
      <c r="SG56" s="3">
        <v>9</v>
      </c>
      <c r="SH56" s="3">
        <v>9</v>
      </c>
      <c r="SI56" s="3">
        <v>4</v>
      </c>
      <c r="SJ56" s="3">
        <v>6</v>
      </c>
      <c r="SK56" s="3">
        <v>10</v>
      </c>
      <c r="SL56" s="3">
        <v>10</v>
      </c>
      <c r="SM56" s="3">
        <f t="shared" si="72"/>
        <v>82</v>
      </c>
      <c r="SN56" s="3">
        <f t="shared" si="73"/>
        <v>9.1111111111111107</v>
      </c>
      <c r="SO56" s="3">
        <f t="shared" si="74"/>
        <v>38</v>
      </c>
      <c r="SP56" s="3">
        <f t="shared" si="75"/>
        <v>7.6</v>
      </c>
      <c r="SQ56" s="3">
        <f t="shared" si="76"/>
        <v>8.5714285714285712</v>
      </c>
      <c r="SR56" s="3">
        <f t="shared" si="77"/>
        <v>123.41666666666666</v>
      </c>
      <c r="SS56" s="3">
        <v>10</v>
      </c>
      <c r="ST56" s="4">
        <v>43224</v>
      </c>
      <c r="SU56" s="3">
        <v>10</v>
      </c>
      <c r="SV56" s="3">
        <v>2</v>
      </c>
      <c r="SW56" s="3">
        <v>10</v>
      </c>
      <c r="SX56" s="5">
        <v>9</v>
      </c>
      <c r="SY56" s="3">
        <v>9</v>
      </c>
      <c r="SZ56" s="3">
        <v>9</v>
      </c>
      <c r="TA56" s="3">
        <v>8</v>
      </c>
      <c r="TB56" s="3">
        <v>1</v>
      </c>
      <c r="TC56" s="3">
        <v>10</v>
      </c>
      <c r="TD56" s="3">
        <v>10</v>
      </c>
      <c r="TE56" s="3">
        <v>1</v>
      </c>
      <c r="TF56" s="3">
        <v>10</v>
      </c>
      <c r="TG56" s="3">
        <v>10</v>
      </c>
      <c r="TH56" s="3">
        <v>10</v>
      </c>
      <c r="TI56" s="3">
        <v>10</v>
      </c>
      <c r="TJ56" s="3">
        <f t="shared" si="78"/>
        <v>87</v>
      </c>
      <c r="TK56" s="3">
        <f t="shared" si="79"/>
        <v>8.6999999999999993</v>
      </c>
      <c r="TL56" s="3">
        <f t="shared" si="80"/>
        <v>32</v>
      </c>
      <c r="TM56" s="3">
        <f t="shared" si="81"/>
        <v>6.4</v>
      </c>
      <c r="TN56" s="3">
        <f t="shared" si="82"/>
        <v>7.9333333333333336</v>
      </c>
      <c r="TO56" s="3">
        <f t="shared" si="83"/>
        <v>119</v>
      </c>
      <c r="TP56" s="3">
        <v>4</v>
      </c>
      <c r="TQ56" s="3">
        <v>3</v>
      </c>
      <c r="TR56" s="3">
        <v>4</v>
      </c>
      <c r="TS56" s="3">
        <v>4</v>
      </c>
      <c r="TT56" s="3">
        <v>4</v>
      </c>
      <c r="TU56" s="3">
        <v>4</v>
      </c>
      <c r="TV56" s="3">
        <v>4</v>
      </c>
      <c r="TW56" s="3">
        <v>4</v>
      </c>
      <c r="TX56" s="3">
        <v>4</v>
      </c>
      <c r="TY56" s="3">
        <v>4</v>
      </c>
      <c r="TZ56" s="3">
        <v>4</v>
      </c>
      <c r="UA56" s="3">
        <v>4</v>
      </c>
      <c r="UB56" s="3">
        <f t="shared" si="84"/>
        <v>23</v>
      </c>
      <c r="UC56" s="3">
        <f t="shared" si="85"/>
        <v>3.8333333333333335</v>
      </c>
      <c r="UD56" s="3">
        <f t="shared" si="86"/>
        <v>24</v>
      </c>
      <c r="UE56" s="3">
        <f t="shared" si="87"/>
        <v>4</v>
      </c>
      <c r="UF56" s="3">
        <f t="shared" si="88"/>
        <v>3.9166666666666665</v>
      </c>
      <c r="VN56">
        <v>15</v>
      </c>
      <c r="VO56">
        <v>3</v>
      </c>
      <c r="VP56">
        <v>42.3</v>
      </c>
      <c r="VQ56">
        <v>14.1</v>
      </c>
      <c r="VR56">
        <v>31</v>
      </c>
      <c r="VS56">
        <v>625</v>
      </c>
      <c r="VT56">
        <v>20.2</v>
      </c>
      <c r="VU56">
        <v>104.2</v>
      </c>
      <c r="VV56">
        <v>30</v>
      </c>
      <c r="VW56">
        <v>9838.7999999999993</v>
      </c>
      <c r="VX56">
        <v>328</v>
      </c>
      <c r="VY56">
        <v>2219</v>
      </c>
      <c r="VZ56">
        <v>0.3</v>
      </c>
      <c r="WA56">
        <v>1639.8</v>
      </c>
      <c r="WB56" s="36">
        <v>2017.75</v>
      </c>
      <c r="WC56" s="36">
        <v>1327.25</v>
      </c>
      <c r="WD56" s="36">
        <v>192</v>
      </c>
      <c r="WE56" s="36">
        <v>93</v>
      </c>
      <c r="WF56" s="36">
        <v>55.59</v>
      </c>
      <c r="WG56" s="36">
        <v>36.56</v>
      </c>
      <c r="WH56" s="36">
        <v>5.29</v>
      </c>
      <c r="WI56" s="36">
        <v>2.56</v>
      </c>
      <c r="WJ56" s="36">
        <v>285</v>
      </c>
      <c r="WK56" s="36">
        <v>7.85</v>
      </c>
      <c r="WL56" s="36">
        <v>57</v>
      </c>
      <c r="WM56" s="37">
        <v>2269.75</v>
      </c>
      <c r="WN56" s="37">
        <v>1621</v>
      </c>
      <c r="WO56" s="37">
        <v>248.75</v>
      </c>
      <c r="WP56" s="37">
        <v>118.5</v>
      </c>
      <c r="WQ56" s="37">
        <v>53.31</v>
      </c>
      <c r="WR56" s="37">
        <v>38.07</v>
      </c>
      <c r="WS56" s="37">
        <v>5.84</v>
      </c>
      <c r="WT56" s="37">
        <v>2.78</v>
      </c>
      <c r="WU56" s="37">
        <v>367.25</v>
      </c>
      <c r="WV56" s="37">
        <v>8.6199999999999992</v>
      </c>
      <c r="WW56" s="37">
        <v>61.207999999999998</v>
      </c>
      <c r="WX56" s="38">
        <v>1658.75</v>
      </c>
      <c r="WY56" s="38">
        <v>1223.75</v>
      </c>
      <c r="WZ56" s="38">
        <v>177.25</v>
      </c>
      <c r="XA56" s="38">
        <v>89.25</v>
      </c>
      <c r="XB56" s="38">
        <v>52.68</v>
      </c>
      <c r="XC56" s="38">
        <v>38.86</v>
      </c>
      <c r="XD56" s="38">
        <v>5.63</v>
      </c>
      <c r="XE56" s="38">
        <v>2.83</v>
      </c>
      <c r="XF56" s="38">
        <v>266.5</v>
      </c>
      <c r="XG56" s="38">
        <v>8.4600000000000009</v>
      </c>
      <c r="XH56" s="38">
        <v>66.625</v>
      </c>
      <c r="XI56" s="39">
        <v>1910.75</v>
      </c>
      <c r="XJ56" s="39">
        <v>1517.5</v>
      </c>
      <c r="XK56" s="39">
        <v>234</v>
      </c>
      <c r="XL56" s="39">
        <v>114.75</v>
      </c>
      <c r="XM56" s="39">
        <v>50.59</v>
      </c>
      <c r="XN56" s="39">
        <v>40.18</v>
      </c>
      <c r="XO56" s="39">
        <v>6.2</v>
      </c>
      <c r="XP56" s="39">
        <v>3.04</v>
      </c>
      <c r="XQ56" s="39">
        <v>348.75</v>
      </c>
      <c r="XR56" s="39">
        <v>9.23</v>
      </c>
      <c r="XS56" s="39">
        <v>69.75</v>
      </c>
      <c r="XT56" t="s">
        <v>1148</v>
      </c>
      <c r="XU56">
        <v>6</v>
      </c>
      <c r="XV56">
        <v>8</v>
      </c>
      <c r="XW56" s="37">
        <v>5</v>
      </c>
      <c r="XX56" s="37">
        <v>1</v>
      </c>
      <c r="XY56" s="37">
        <v>1</v>
      </c>
      <c r="XZ56" s="39">
        <v>4</v>
      </c>
      <c r="YA56" s="39">
        <v>1</v>
      </c>
      <c r="YB56" s="39">
        <v>1</v>
      </c>
    </row>
    <row r="57" spans="1:652" x14ac:dyDescent="0.2">
      <c r="A57" s="11">
        <v>60</v>
      </c>
      <c r="B57" s="19" t="s">
        <v>941</v>
      </c>
      <c r="C57" s="3">
        <v>0</v>
      </c>
      <c r="D57" s="3" t="str">
        <f t="shared" si="0"/>
        <v>2</v>
      </c>
      <c r="E57" s="4">
        <v>40089</v>
      </c>
      <c r="F57" s="4">
        <v>43203</v>
      </c>
      <c r="G57" s="5">
        <v>8.5268346111719602</v>
      </c>
      <c r="H57" s="22" t="s">
        <v>445</v>
      </c>
      <c r="I57" s="3">
        <v>2</v>
      </c>
      <c r="J57" s="3">
        <v>2</v>
      </c>
      <c r="K57" s="3">
        <v>1</v>
      </c>
      <c r="L57" s="3">
        <v>2</v>
      </c>
      <c r="M57" s="12">
        <v>45</v>
      </c>
      <c r="N57" s="6">
        <v>99.5</v>
      </c>
      <c r="O57" s="6">
        <v>127.5</v>
      </c>
      <c r="P57" s="9">
        <v>4.1830708661417324</v>
      </c>
      <c r="Q57" s="9">
        <v>82.466999999999999</v>
      </c>
      <c r="R57" s="9">
        <v>37.4</v>
      </c>
      <c r="S57" s="9">
        <v>23.2</v>
      </c>
      <c r="T57" s="3">
        <v>1</v>
      </c>
      <c r="U57" s="9">
        <v>31</v>
      </c>
      <c r="V57" s="3">
        <v>1</v>
      </c>
      <c r="W57" s="9">
        <v>10.4</v>
      </c>
      <c r="X57" s="9">
        <v>10.7</v>
      </c>
      <c r="Y57" s="9">
        <v>10.1</v>
      </c>
      <c r="Z57" s="9">
        <v>10.4</v>
      </c>
      <c r="AA57" s="9">
        <v>9.1</v>
      </c>
      <c r="AB57" s="9">
        <v>9.9</v>
      </c>
      <c r="AC57" s="5">
        <f t="shared" si="1"/>
        <v>10.7</v>
      </c>
      <c r="AD57" s="5">
        <f t="shared" si="2"/>
        <v>10.4</v>
      </c>
      <c r="AE57" s="5">
        <f t="shared" si="3"/>
        <v>21.1</v>
      </c>
      <c r="AF57" s="5">
        <f t="shared" si="4"/>
        <v>10.55</v>
      </c>
      <c r="AG57" s="5">
        <f t="shared" si="5"/>
        <v>23.262750000000004</v>
      </c>
      <c r="AH57" s="5">
        <f t="shared" si="6"/>
        <v>46.525500000000008</v>
      </c>
      <c r="AI57" s="1">
        <v>1</v>
      </c>
      <c r="AJ57" s="3">
        <v>7</v>
      </c>
      <c r="AK57" s="7" t="e">
        <v>#NULL!</v>
      </c>
      <c r="AL57" s="7" t="e">
        <v>#NULL!</v>
      </c>
      <c r="AS57" s="5" t="e">
        <f t="shared" si="7"/>
        <v>#DIV/0!</v>
      </c>
      <c r="AT57" s="9">
        <v>16.329999999999998</v>
      </c>
      <c r="AU57" s="9">
        <v>17.53</v>
      </c>
      <c r="AV57" s="9">
        <v>-1.63</v>
      </c>
      <c r="AW57" s="3">
        <v>5</v>
      </c>
      <c r="AX57" s="3">
        <v>16</v>
      </c>
      <c r="AY57" s="3">
        <v>15</v>
      </c>
      <c r="AZ57" s="5">
        <v>31</v>
      </c>
      <c r="BA57" s="9">
        <v>-1.5</v>
      </c>
      <c r="BB57" s="3">
        <v>7</v>
      </c>
      <c r="BD57" s="11">
        <v>80</v>
      </c>
      <c r="BE57" s="3">
        <v>18</v>
      </c>
      <c r="BF57" s="3">
        <v>15</v>
      </c>
      <c r="BG57" s="9">
        <v>-0.35</v>
      </c>
      <c r="BH57" s="5">
        <v>36</v>
      </c>
      <c r="BI57" s="9">
        <v>33</v>
      </c>
      <c r="BJ57" s="3">
        <v>113</v>
      </c>
      <c r="BK57" s="3">
        <v>1</v>
      </c>
      <c r="BL57" s="3">
        <v>6</v>
      </c>
      <c r="BM57" s="3">
        <v>4</v>
      </c>
      <c r="BN57" s="3">
        <v>0</v>
      </c>
      <c r="BO57" s="3">
        <v>2</v>
      </c>
      <c r="BP57" s="3">
        <v>0</v>
      </c>
      <c r="BQ57" s="3">
        <v>0</v>
      </c>
      <c r="BR57" s="3">
        <v>1</v>
      </c>
      <c r="BS57" s="3">
        <v>0</v>
      </c>
      <c r="BT57" s="11">
        <v>14</v>
      </c>
      <c r="BU57" s="11">
        <v>80</v>
      </c>
      <c r="BV57" s="14">
        <f t="shared" si="51"/>
        <v>273</v>
      </c>
      <c r="BW57" s="13">
        <f t="shared" si="52"/>
        <v>364</v>
      </c>
      <c r="BX57" s="14">
        <v>88</v>
      </c>
      <c r="BY57" s="14">
        <v>3</v>
      </c>
      <c r="BZ57" s="3">
        <v>30</v>
      </c>
      <c r="CA57" s="3">
        <v>25</v>
      </c>
      <c r="CB57" s="3">
        <v>25</v>
      </c>
      <c r="CC57" s="9">
        <v>13.411199999999999</v>
      </c>
      <c r="CD57" s="9">
        <v>11.176</v>
      </c>
      <c r="CE57" s="9">
        <v>11.176</v>
      </c>
      <c r="CF57" s="9">
        <v>0.6</v>
      </c>
      <c r="CG57" s="5">
        <v>72</v>
      </c>
      <c r="CH57" s="3">
        <v>26</v>
      </c>
      <c r="CI57" s="3">
        <v>26</v>
      </c>
      <c r="CJ57" s="3">
        <v>24</v>
      </c>
      <c r="CK57" s="9">
        <v>11.62304</v>
      </c>
      <c r="CL57" s="9">
        <v>11.62304</v>
      </c>
      <c r="CM57" s="9">
        <v>10.728960000000001</v>
      </c>
      <c r="CN57" s="9">
        <v>-0.66</v>
      </c>
      <c r="CO57" s="5">
        <v>25</v>
      </c>
      <c r="CP57" s="3">
        <v>106</v>
      </c>
      <c r="CQ57" s="3">
        <v>95</v>
      </c>
      <c r="CR57" s="3">
        <v>105</v>
      </c>
      <c r="CS57" s="9">
        <v>-0.85</v>
      </c>
      <c r="CT57" s="3">
        <v>20</v>
      </c>
      <c r="CU57" s="3">
        <v>4</v>
      </c>
      <c r="CV57" s="3">
        <v>4</v>
      </c>
      <c r="CY57" s="3">
        <v>5</v>
      </c>
      <c r="CZ57" s="3">
        <v>5</v>
      </c>
      <c r="DA57" s="3">
        <v>4</v>
      </c>
      <c r="DB57" s="3">
        <v>4</v>
      </c>
      <c r="DC57" s="3">
        <v>2</v>
      </c>
      <c r="DD57" s="3">
        <v>2</v>
      </c>
      <c r="DE57" s="3">
        <v>4</v>
      </c>
      <c r="DF57" s="3">
        <v>4</v>
      </c>
      <c r="DG57" s="3">
        <v>4</v>
      </c>
      <c r="DH57" s="3">
        <v>4</v>
      </c>
      <c r="DI57" s="3">
        <v>8</v>
      </c>
      <c r="DJ57" s="3">
        <v>10</v>
      </c>
      <c r="DK57" s="3">
        <v>8</v>
      </c>
      <c r="DL57" s="3">
        <v>4</v>
      </c>
      <c r="DM57" s="3">
        <v>8</v>
      </c>
      <c r="DN57" s="3">
        <v>8</v>
      </c>
      <c r="DO57" s="3">
        <v>26</v>
      </c>
      <c r="DP57" s="3">
        <v>20</v>
      </c>
      <c r="DQ57" s="3">
        <v>0</v>
      </c>
      <c r="DR57" s="3">
        <v>1</v>
      </c>
      <c r="DS57" s="3">
        <v>1</v>
      </c>
      <c r="DT57" s="3">
        <v>1</v>
      </c>
      <c r="DU57" s="3">
        <v>1</v>
      </c>
      <c r="DW57" s="5">
        <v>-1.85</v>
      </c>
      <c r="DY57" s="5">
        <v>-2.48</v>
      </c>
      <c r="EA57" s="5">
        <v>-6.0000000000000053E-2</v>
      </c>
      <c r="EC57" s="5">
        <v>-4.3900000000000006</v>
      </c>
      <c r="EW57" s="3">
        <v>0</v>
      </c>
      <c r="FH57" s="3">
        <v>5</v>
      </c>
      <c r="FI57" s="3">
        <v>3</v>
      </c>
      <c r="FJ57" s="3">
        <v>4</v>
      </c>
      <c r="FK57" s="3">
        <v>1</v>
      </c>
      <c r="FL57" s="3">
        <v>5</v>
      </c>
      <c r="FM57" s="3">
        <v>3</v>
      </c>
      <c r="FN57" s="3">
        <v>5</v>
      </c>
      <c r="FO57" s="3">
        <v>5</v>
      </c>
      <c r="FP57" s="3">
        <v>5</v>
      </c>
      <c r="FQ57" s="3">
        <v>5</v>
      </c>
      <c r="FR57" s="3">
        <v>5</v>
      </c>
      <c r="FS57" s="3">
        <v>1</v>
      </c>
      <c r="FT57" s="3">
        <f t="shared" si="53"/>
        <v>4.333333333333333</v>
      </c>
      <c r="FU57" s="3">
        <f t="shared" si="54"/>
        <v>3.5</v>
      </c>
      <c r="PA57" s="3">
        <v>3</v>
      </c>
      <c r="PB57" s="3">
        <v>2</v>
      </c>
      <c r="PC57" s="3">
        <v>4</v>
      </c>
      <c r="PD57" s="3">
        <v>3</v>
      </c>
      <c r="PE57" s="3">
        <v>4</v>
      </c>
      <c r="PF57" s="3">
        <v>3</v>
      </c>
      <c r="PG57" s="3">
        <v>2</v>
      </c>
      <c r="PH57" s="3">
        <f t="shared" si="55"/>
        <v>3</v>
      </c>
      <c r="PI57" s="3">
        <v>4</v>
      </c>
      <c r="PJ57" s="3">
        <v>2</v>
      </c>
      <c r="PK57" s="3">
        <v>3</v>
      </c>
      <c r="PL57" s="3">
        <v>3</v>
      </c>
      <c r="PM57" s="3">
        <v>3</v>
      </c>
      <c r="PN57" s="3">
        <v>4</v>
      </c>
      <c r="PO57" s="3">
        <v>3</v>
      </c>
      <c r="PP57" s="3">
        <v>2</v>
      </c>
      <c r="PQ57" s="3">
        <v>4</v>
      </c>
      <c r="PR57" s="3">
        <v>3</v>
      </c>
      <c r="PS57" s="3">
        <v>3</v>
      </c>
      <c r="PT57" s="3">
        <v>2</v>
      </c>
      <c r="PU57" s="3">
        <f t="shared" si="56"/>
        <v>2.8571428571428572</v>
      </c>
      <c r="PV57" s="3">
        <f t="shared" si="57"/>
        <v>2.6666666666666665</v>
      </c>
      <c r="PW57" s="3">
        <f t="shared" si="58"/>
        <v>3</v>
      </c>
      <c r="PX57" s="3">
        <v>5</v>
      </c>
      <c r="PY57" s="3">
        <v>6</v>
      </c>
      <c r="PZ57" s="3">
        <v>8</v>
      </c>
      <c r="QA57" s="3">
        <v>2</v>
      </c>
      <c r="QB57" s="3">
        <v>9</v>
      </c>
      <c r="QC57" s="3">
        <v>10</v>
      </c>
      <c r="QD57" s="3">
        <v>4</v>
      </c>
      <c r="QE57" s="3">
        <v>3</v>
      </c>
      <c r="QF57" s="3">
        <v>1</v>
      </c>
      <c r="QG57" s="3">
        <v>10</v>
      </c>
      <c r="QH57" s="3">
        <v>10</v>
      </c>
      <c r="QI57" s="3">
        <v>1</v>
      </c>
      <c r="QJ57" s="3">
        <v>9</v>
      </c>
      <c r="QK57" s="3">
        <v>9</v>
      </c>
      <c r="QL57" s="3">
        <v>10</v>
      </c>
      <c r="QM57" s="3">
        <f t="shared" si="59"/>
        <v>72</v>
      </c>
      <c r="QN57" s="3">
        <f t="shared" si="60"/>
        <v>7.2</v>
      </c>
      <c r="QO57" s="3">
        <f t="shared" si="61"/>
        <v>25</v>
      </c>
      <c r="QP57" s="3">
        <f t="shared" si="62"/>
        <v>5</v>
      </c>
      <c r="QQ57" s="3">
        <f t="shared" si="63"/>
        <v>97</v>
      </c>
      <c r="QR57" s="3">
        <f t="shared" si="64"/>
        <v>6.4666666666666668</v>
      </c>
      <c r="QS57" s="4">
        <v>43216</v>
      </c>
      <c r="QT57" s="3">
        <v>5</v>
      </c>
      <c r="QU57" s="3">
        <v>5</v>
      </c>
      <c r="QV57" s="3">
        <v>5</v>
      </c>
      <c r="QW57" s="3">
        <v>1</v>
      </c>
      <c r="QX57" s="3">
        <v>5</v>
      </c>
      <c r="QY57" s="3">
        <v>5</v>
      </c>
      <c r="QZ57" s="3">
        <v>5</v>
      </c>
      <c r="RA57" s="3">
        <v>5</v>
      </c>
      <c r="RB57" s="3">
        <v>5</v>
      </c>
      <c r="RC57" s="3">
        <v>5</v>
      </c>
      <c r="RD57" s="3">
        <v>1</v>
      </c>
      <c r="RE57" s="3">
        <v>1</v>
      </c>
      <c r="RF57" s="3">
        <f t="shared" si="65"/>
        <v>5</v>
      </c>
      <c r="RG57" s="3">
        <f t="shared" si="66"/>
        <v>3</v>
      </c>
      <c r="RH57" s="3">
        <v>4</v>
      </c>
      <c r="RI57" s="3">
        <v>3</v>
      </c>
      <c r="RJ57" s="3">
        <v>2</v>
      </c>
      <c r="RK57" s="3">
        <v>4</v>
      </c>
      <c r="RL57" s="3">
        <v>3</v>
      </c>
      <c r="RM57" s="3">
        <v>4</v>
      </c>
      <c r="RN57" s="3">
        <v>2</v>
      </c>
      <c r="RO57" s="3">
        <v>2</v>
      </c>
      <c r="RP57" s="3">
        <v>4</v>
      </c>
      <c r="RQ57" s="3">
        <v>3</v>
      </c>
      <c r="RR57" s="3">
        <v>4</v>
      </c>
      <c r="RS57" s="3">
        <v>3</v>
      </c>
      <c r="RT57" s="3">
        <f t="shared" si="67"/>
        <v>19</v>
      </c>
      <c r="RU57" s="3">
        <f t="shared" si="68"/>
        <v>3.1666666666666665</v>
      </c>
      <c r="RV57" s="3">
        <f t="shared" si="69"/>
        <v>19</v>
      </c>
      <c r="RW57" s="3">
        <f t="shared" si="70"/>
        <v>3.1666666666666665</v>
      </c>
      <c r="RX57" s="3">
        <f t="shared" si="71"/>
        <v>3.1666666666666665</v>
      </c>
      <c r="RY57" s="3">
        <v>10</v>
      </c>
      <c r="RZ57" s="3">
        <v>5</v>
      </c>
      <c r="SA57" s="3">
        <v>10</v>
      </c>
      <c r="SB57" s="3">
        <v>1</v>
      </c>
      <c r="SC57" s="3">
        <v>10</v>
      </c>
      <c r="SD57" s="3">
        <v>10</v>
      </c>
      <c r="SE57" s="3">
        <v>10</v>
      </c>
      <c r="SF57" s="3">
        <v>9</v>
      </c>
      <c r="SG57" s="3">
        <v>1</v>
      </c>
      <c r="SH57" s="3">
        <v>10</v>
      </c>
      <c r="SI57" s="3">
        <v>10</v>
      </c>
      <c r="SJ57" s="3">
        <v>9</v>
      </c>
      <c r="SK57" s="3">
        <v>1</v>
      </c>
      <c r="SL57" s="3">
        <v>10</v>
      </c>
      <c r="SM57" s="3">
        <f t="shared" si="72"/>
        <v>67</v>
      </c>
      <c r="SN57" s="3">
        <f t="shared" si="73"/>
        <v>7.4444444444444446</v>
      </c>
      <c r="SO57" s="3">
        <f t="shared" si="74"/>
        <v>39</v>
      </c>
      <c r="SP57" s="3">
        <f t="shared" si="75"/>
        <v>7.8</v>
      </c>
      <c r="SQ57" s="3">
        <f t="shared" si="76"/>
        <v>7.5714285714285712</v>
      </c>
      <c r="SR57" s="3">
        <f t="shared" si="77"/>
        <v>109.16666666666666</v>
      </c>
      <c r="SS57" s="3">
        <v>10</v>
      </c>
      <c r="ST57" s="4">
        <v>43224</v>
      </c>
      <c r="SU57" s="3">
        <v>10</v>
      </c>
      <c r="SV57" s="3">
        <v>9</v>
      </c>
      <c r="SW57" s="3">
        <v>10</v>
      </c>
      <c r="SX57" s="5">
        <v>1</v>
      </c>
      <c r="SY57" s="3">
        <v>5</v>
      </c>
      <c r="SZ57" s="3">
        <v>10</v>
      </c>
      <c r="TA57" s="3">
        <v>10</v>
      </c>
      <c r="TB57" s="3">
        <v>10</v>
      </c>
      <c r="TC57" s="3">
        <v>10</v>
      </c>
      <c r="TD57" s="3">
        <v>10</v>
      </c>
      <c r="TE57" s="3">
        <v>1</v>
      </c>
      <c r="TF57" s="3">
        <v>10</v>
      </c>
      <c r="TG57" s="3">
        <v>9</v>
      </c>
      <c r="TH57" s="3">
        <v>10</v>
      </c>
      <c r="TI57" s="3">
        <v>10</v>
      </c>
      <c r="TJ57" s="3">
        <f t="shared" si="78"/>
        <v>84</v>
      </c>
      <c r="TK57" s="3">
        <f t="shared" si="79"/>
        <v>8.4</v>
      </c>
      <c r="TL57" s="3">
        <f t="shared" si="80"/>
        <v>41</v>
      </c>
      <c r="TM57" s="3">
        <f t="shared" si="81"/>
        <v>8.1999999999999993</v>
      </c>
      <c r="TN57" s="3">
        <f t="shared" si="82"/>
        <v>8.3333333333333339</v>
      </c>
      <c r="TO57" s="3">
        <f t="shared" si="83"/>
        <v>125</v>
      </c>
      <c r="TP57" s="3">
        <v>4</v>
      </c>
      <c r="TQ57" s="3">
        <v>4</v>
      </c>
      <c r="TR57" s="3">
        <v>4</v>
      </c>
      <c r="TS57" s="3">
        <v>2</v>
      </c>
      <c r="TT57" s="3">
        <v>4</v>
      </c>
      <c r="TU57" s="3">
        <v>4</v>
      </c>
      <c r="TV57" s="3">
        <v>3</v>
      </c>
      <c r="TW57" s="3">
        <v>4</v>
      </c>
      <c r="TX57" s="3">
        <v>4</v>
      </c>
      <c r="TY57" s="3">
        <v>3</v>
      </c>
      <c r="TZ57" s="3">
        <v>4</v>
      </c>
      <c r="UA57" s="3">
        <v>3</v>
      </c>
      <c r="UB57" s="3">
        <f t="shared" si="84"/>
        <v>20</v>
      </c>
      <c r="UC57" s="3">
        <f t="shared" si="85"/>
        <v>3.3333333333333335</v>
      </c>
      <c r="UD57" s="3">
        <f t="shared" si="86"/>
        <v>23</v>
      </c>
      <c r="UE57" s="3">
        <f t="shared" si="87"/>
        <v>3.8333333333333335</v>
      </c>
      <c r="UF57" s="3">
        <f t="shared" si="88"/>
        <v>3.5833333333333335</v>
      </c>
      <c r="VN57">
        <v>15</v>
      </c>
      <c r="VO57">
        <v>3</v>
      </c>
      <c r="VP57">
        <v>33.799999999999997</v>
      </c>
      <c r="VQ57">
        <v>11.3</v>
      </c>
      <c r="VR57">
        <v>8</v>
      </c>
      <c r="VS57">
        <v>347</v>
      </c>
      <c r="VT57">
        <v>43.4</v>
      </c>
      <c r="VU57">
        <v>57.8</v>
      </c>
      <c r="VV57">
        <v>7</v>
      </c>
      <c r="VW57">
        <v>299910</v>
      </c>
      <c r="VX57">
        <v>42844.3</v>
      </c>
      <c r="VY57">
        <v>287015.5</v>
      </c>
      <c r="VZ57">
        <v>0.5</v>
      </c>
      <c r="WA57">
        <v>49985</v>
      </c>
      <c r="WB57" s="36">
        <v>1491.25</v>
      </c>
      <c r="WC57" s="36">
        <v>1499</v>
      </c>
      <c r="WD57" s="36">
        <v>203.75</v>
      </c>
      <c r="WE57" s="36">
        <v>65</v>
      </c>
      <c r="WF57" s="36">
        <v>45.76</v>
      </c>
      <c r="WG57" s="36">
        <v>46</v>
      </c>
      <c r="WH57" s="36">
        <v>6.25</v>
      </c>
      <c r="WI57" s="36">
        <v>1.99</v>
      </c>
      <c r="WJ57" s="36">
        <v>268.75</v>
      </c>
      <c r="WK57" s="36">
        <v>8.25</v>
      </c>
      <c r="WL57" s="36">
        <v>44.792000000000002</v>
      </c>
      <c r="WM57" s="37">
        <v>1491.25</v>
      </c>
      <c r="WN57" s="37">
        <v>1499</v>
      </c>
      <c r="WO57" s="37">
        <v>203.75</v>
      </c>
      <c r="WP57" s="37">
        <v>65</v>
      </c>
      <c r="WQ57" s="37">
        <v>45.76</v>
      </c>
      <c r="WR57" s="37">
        <v>46</v>
      </c>
      <c r="WS57" s="37">
        <v>6.25</v>
      </c>
      <c r="WT57" s="37">
        <v>1.99</v>
      </c>
      <c r="WU57" s="37">
        <v>268.75</v>
      </c>
      <c r="WV57" s="37">
        <v>8.25</v>
      </c>
      <c r="WW57" s="37">
        <v>44.792000000000002</v>
      </c>
      <c r="WX57" s="38">
        <v>361</v>
      </c>
      <c r="WY57" s="38">
        <v>259.75</v>
      </c>
      <c r="WZ57" s="38">
        <v>31.5</v>
      </c>
      <c r="XA57" s="38">
        <v>6.75</v>
      </c>
      <c r="XB57" s="38">
        <v>54.78</v>
      </c>
      <c r="XC57" s="38">
        <v>39.42</v>
      </c>
      <c r="XD57" s="38">
        <v>4.78</v>
      </c>
      <c r="XE57" s="38">
        <v>1.02</v>
      </c>
      <c r="XF57" s="38">
        <v>38.25</v>
      </c>
      <c r="XG57" s="38">
        <v>5.8</v>
      </c>
      <c r="XH57" s="38">
        <v>38.25</v>
      </c>
      <c r="XI57" s="39">
        <v>361</v>
      </c>
      <c r="XJ57" s="39">
        <v>259.75</v>
      </c>
      <c r="XK57" s="39">
        <v>31.5</v>
      </c>
      <c r="XL57" s="39">
        <v>6.75</v>
      </c>
      <c r="XM57" s="39">
        <v>54.78</v>
      </c>
      <c r="XN57" s="39">
        <v>39.42</v>
      </c>
      <c r="XO57" s="39">
        <v>4.78</v>
      </c>
      <c r="XP57" s="39">
        <v>1.02</v>
      </c>
      <c r="XQ57" s="39">
        <v>38.25</v>
      </c>
      <c r="XR57" s="39">
        <v>5.8</v>
      </c>
      <c r="XS57" s="39">
        <v>38.25</v>
      </c>
      <c r="XT57" t="s">
        <v>1149</v>
      </c>
      <c r="XU57">
        <v>6</v>
      </c>
      <c r="XV57">
        <v>210</v>
      </c>
      <c r="XW57" s="37">
        <v>6</v>
      </c>
      <c r="XX57" s="37">
        <v>0</v>
      </c>
      <c r="XY57" s="37">
        <v>2</v>
      </c>
      <c r="XZ57" s="39">
        <v>1</v>
      </c>
      <c r="YA57" s="39">
        <v>0</v>
      </c>
      <c r="YB57" s="39">
        <v>3</v>
      </c>
    </row>
    <row r="58" spans="1:652" x14ac:dyDescent="0.2">
      <c r="A58" s="11">
        <v>61</v>
      </c>
      <c r="B58" s="19" t="s">
        <v>942</v>
      </c>
      <c r="C58" s="3">
        <v>0</v>
      </c>
      <c r="D58" s="3" t="str">
        <f t="shared" si="0"/>
        <v>2</v>
      </c>
      <c r="E58" s="4">
        <v>40416</v>
      </c>
      <c r="F58" s="4">
        <v>43203</v>
      </c>
      <c r="G58" s="5">
        <v>7.6309704898083357</v>
      </c>
      <c r="H58" s="22" t="s">
        <v>445</v>
      </c>
      <c r="I58" s="3">
        <v>2</v>
      </c>
      <c r="J58" s="3">
        <v>2</v>
      </c>
      <c r="K58" s="3">
        <v>1</v>
      </c>
      <c r="L58" s="3">
        <v>0</v>
      </c>
      <c r="M58" s="12">
        <v>45</v>
      </c>
      <c r="N58" s="6">
        <v>94.5</v>
      </c>
      <c r="O58" s="6">
        <v>123</v>
      </c>
      <c r="P58" s="9">
        <v>4.0354330708661417</v>
      </c>
      <c r="Q58" s="9">
        <v>49.171500000000002</v>
      </c>
      <c r="R58" s="9">
        <v>22.3</v>
      </c>
      <c r="S58" s="9">
        <v>14.7</v>
      </c>
      <c r="T58" s="3">
        <v>3</v>
      </c>
      <c r="U58" s="9">
        <v>15.4</v>
      </c>
      <c r="V58" s="3">
        <v>3</v>
      </c>
      <c r="W58" s="9">
        <v>13</v>
      </c>
      <c r="X58" s="9">
        <v>13.6</v>
      </c>
      <c r="Y58" s="9">
        <v>11.8</v>
      </c>
      <c r="Z58" s="9">
        <v>11.5</v>
      </c>
      <c r="AA58" s="9">
        <v>11.3</v>
      </c>
      <c r="AB58" s="9">
        <v>13.2</v>
      </c>
      <c r="AC58" s="5">
        <f t="shared" si="1"/>
        <v>13.6</v>
      </c>
      <c r="AD58" s="5">
        <f t="shared" si="2"/>
        <v>13.2</v>
      </c>
      <c r="AE58" s="5">
        <f t="shared" si="3"/>
        <v>26.799999999999997</v>
      </c>
      <c r="AF58" s="5">
        <f t="shared" si="4"/>
        <v>13.399999999999999</v>
      </c>
      <c r="AG58" s="5">
        <f t="shared" si="5"/>
        <v>29.546999999999997</v>
      </c>
      <c r="AH58" s="5">
        <f t="shared" si="6"/>
        <v>59.093999999999994</v>
      </c>
      <c r="AI58" s="1">
        <v>3</v>
      </c>
      <c r="AJ58" s="3">
        <v>7</v>
      </c>
      <c r="AK58" s="7" t="e">
        <v>#NULL!</v>
      </c>
      <c r="AL58" s="7" t="e">
        <v>#NULL!</v>
      </c>
      <c r="AS58" s="5" t="e">
        <f t="shared" si="7"/>
        <v>#DIV/0!</v>
      </c>
      <c r="AT58" s="9">
        <v>16</v>
      </c>
      <c r="AU58" s="9">
        <v>14.53</v>
      </c>
      <c r="AV58" s="9">
        <v>-0.11</v>
      </c>
      <c r="AW58" s="3">
        <v>46</v>
      </c>
      <c r="AX58" s="3">
        <v>8</v>
      </c>
      <c r="AY58" s="3">
        <v>9</v>
      </c>
      <c r="AZ58" s="5">
        <v>17</v>
      </c>
      <c r="BA58" s="9">
        <v>-2.25</v>
      </c>
      <c r="BB58" s="3">
        <v>1</v>
      </c>
      <c r="BD58" s="11">
        <v>48</v>
      </c>
      <c r="BE58" s="3">
        <v>18</v>
      </c>
      <c r="BF58" s="3">
        <v>20</v>
      </c>
      <c r="BG58" s="9">
        <v>0.67</v>
      </c>
      <c r="BH58" s="5">
        <v>75</v>
      </c>
      <c r="BI58" s="9">
        <v>38</v>
      </c>
      <c r="BJ58" s="3">
        <v>115</v>
      </c>
      <c r="BK58" s="3">
        <v>2</v>
      </c>
      <c r="BL58" s="3">
        <v>2</v>
      </c>
      <c r="BM58" s="3">
        <v>3</v>
      </c>
      <c r="BN58" s="3">
        <v>2</v>
      </c>
      <c r="BO58" s="3">
        <v>1</v>
      </c>
      <c r="BP58" s="3">
        <v>1</v>
      </c>
      <c r="BQ58" s="3">
        <v>1</v>
      </c>
      <c r="BR58" s="3">
        <v>0</v>
      </c>
      <c r="BS58" s="3">
        <v>1</v>
      </c>
      <c r="BT58" s="11">
        <v>13</v>
      </c>
      <c r="BU58" s="11">
        <v>68</v>
      </c>
      <c r="BV58" s="14">
        <f t="shared" si="51"/>
        <v>231</v>
      </c>
      <c r="BW58" s="13">
        <f t="shared" si="52"/>
        <v>308</v>
      </c>
      <c r="BX58" s="14">
        <v>70</v>
      </c>
      <c r="BY58" s="14">
        <v>5</v>
      </c>
      <c r="BZ58" s="3">
        <v>29</v>
      </c>
      <c r="CA58" s="3">
        <v>27</v>
      </c>
      <c r="CB58" s="3">
        <v>34</v>
      </c>
      <c r="CC58" s="9">
        <v>12.96416</v>
      </c>
      <c r="CD58" s="9">
        <v>12.070079999999999</v>
      </c>
      <c r="CE58" s="9">
        <v>15.19936</v>
      </c>
      <c r="CF58" s="9">
        <v>0.92</v>
      </c>
      <c r="CG58" s="5">
        <v>82</v>
      </c>
      <c r="CH58" s="3">
        <v>24</v>
      </c>
      <c r="CI58" s="3">
        <v>23</v>
      </c>
      <c r="CJ58" s="3">
        <v>22</v>
      </c>
      <c r="CK58" s="9">
        <v>10.728960000000001</v>
      </c>
      <c r="CL58" s="9">
        <v>10.28192</v>
      </c>
      <c r="CM58" s="9">
        <v>9.8348800000000001</v>
      </c>
      <c r="CN58" s="9">
        <v>-0.51</v>
      </c>
      <c r="CO58" s="5">
        <v>31</v>
      </c>
      <c r="CP58" s="3">
        <v>138</v>
      </c>
      <c r="CQ58" s="3">
        <v>130</v>
      </c>
      <c r="CR58" s="3">
        <v>120</v>
      </c>
      <c r="CS58" s="9">
        <v>1.1200000000000001</v>
      </c>
      <c r="CT58" s="3">
        <v>87</v>
      </c>
      <c r="CU58" s="3">
        <v>4</v>
      </c>
      <c r="CV58" s="3">
        <v>4</v>
      </c>
      <c r="CY58" s="3">
        <v>5</v>
      </c>
      <c r="CZ58" s="3">
        <v>5</v>
      </c>
      <c r="DA58" s="3">
        <v>4</v>
      </c>
      <c r="DB58" s="3">
        <v>4</v>
      </c>
      <c r="DC58" s="3">
        <v>2</v>
      </c>
      <c r="DD58" s="3">
        <v>3</v>
      </c>
      <c r="DE58" s="3">
        <v>3</v>
      </c>
      <c r="DF58" s="3">
        <v>3</v>
      </c>
      <c r="DG58" s="3">
        <v>4</v>
      </c>
      <c r="DH58" s="3">
        <v>4</v>
      </c>
      <c r="DI58" s="3">
        <v>8</v>
      </c>
      <c r="DJ58" s="3">
        <v>10</v>
      </c>
      <c r="DK58" s="3">
        <v>8</v>
      </c>
      <c r="DL58" s="3">
        <v>5</v>
      </c>
      <c r="DM58" s="3">
        <v>6</v>
      </c>
      <c r="DN58" s="3">
        <v>8</v>
      </c>
      <c r="DO58" s="3">
        <v>26</v>
      </c>
      <c r="DP58" s="3">
        <v>19</v>
      </c>
      <c r="DQ58" s="3">
        <v>0</v>
      </c>
      <c r="DR58" s="3">
        <v>1</v>
      </c>
      <c r="DS58" s="3">
        <v>1</v>
      </c>
      <c r="DT58" s="3">
        <v>0</v>
      </c>
      <c r="DU58" s="3">
        <v>1</v>
      </c>
      <c r="DW58" s="5">
        <v>-1.58</v>
      </c>
      <c r="DY58" s="5">
        <v>1.01</v>
      </c>
      <c r="EA58" s="5">
        <v>0.41000000000000003</v>
      </c>
      <c r="EC58" s="5">
        <v>-0.16000000000000003</v>
      </c>
      <c r="EW58" s="3">
        <v>0</v>
      </c>
      <c r="FH58" s="3">
        <v>3</v>
      </c>
      <c r="FI58" s="3">
        <v>5</v>
      </c>
      <c r="FJ58" s="3">
        <v>2</v>
      </c>
      <c r="FK58" s="3">
        <v>2</v>
      </c>
      <c r="FL58" s="3">
        <v>3</v>
      </c>
      <c r="FM58" s="3">
        <v>3</v>
      </c>
      <c r="FN58" s="3">
        <v>5</v>
      </c>
      <c r="FO58" s="3">
        <v>1</v>
      </c>
      <c r="FP58" s="3">
        <v>3</v>
      </c>
      <c r="FQ58" s="3">
        <v>4</v>
      </c>
      <c r="FR58" s="3">
        <v>3</v>
      </c>
      <c r="FS58" s="3">
        <v>1</v>
      </c>
      <c r="FT58" s="3">
        <f t="shared" si="53"/>
        <v>3.5</v>
      </c>
      <c r="FU58" s="3">
        <f t="shared" si="54"/>
        <v>2.3333333333333335</v>
      </c>
      <c r="PA58" s="3">
        <v>1</v>
      </c>
      <c r="PB58" s="3">
        <v>2</v>
      </c>
      <c r="PC58" s="3">
        <v>4</v>
      </c>
      <c r="PD58" s="3">
        <v>4</v>
      </c>
      <c r="PE58" s="3">
        <v>3</v>
      </c>
      <c r="PF58" s="3">
        <v>4</v>
      </c>
      <c r="PG58" s="3">
        <v>3</v>
      </c>
      <c r="PH58" s="3">
        <f t="shared" si="55"/>
        <v>3.3333333333333335</v>
      </c>
      <c r="PI58" s="3">
        <v>4</v>
      </c>
      <c r="PJ58" s="3">
        <v>4</v>
      </c>
      <c r="PK58" s="3">
        <v>4</v>
      </c>
      <c r="PL58" s="3">
        <v>3</v>
      </c>
      <c r="PM58" s="3">
        <v>4</v>
      </c>
      <c r="PN58" s="3">
        <v>4</v>
      </c>
      <c r="PO58" s="3">
        <v>3</v>
      </c>
      <c r="PP58" s="3">
        <v>4</v>
      </c>
      <c r="PQ58" s="3">
        <v>3</v>
      </c>
      <c r="PR58" s="3">
        <v>4</v>
      </c>
      <c r="PS58" s="3">
        <v>3</v>
      </c>
      <c r="PT58" s="3">
        <v>4</v>
      </c>
      <c r="PU58" s="3">
        <f t="shared" si="56"/>
        <v>3</v>
      </c>
      <c r="PV58" s="3">
        <f t="shared" si="57"/>
        <v>3.8333333333333335</v>
      </c>
      <c r="PW58" s="3">
        <f t="shared" si="58"/>
        <v>3.6666666666666665</v>
      </c>
      <c r="PX58" s="3">
        <v>10</v>
      </c>
      <c r="PY58" s="3">
        <v>7</v>
      </c>
      <c r="PZ58" s="3">
        <v>5</v>
      </c>
      <c r="QA58" s="3">
        <v>8</v>
      </c>
      <c r="QB58" s="3">
        <v>6</v>
      </c>
      <c r="QC58" s="3">
        <v>3</v>
      </c>
      <c r="QD58" s="3">
        <v>6</v>
      </c>
      <c r="QE58" s="3">
        <v>10</v>
      </c>
      <c r="QF58" s="3">
        <v>10</v>
      </c>
      <c r="QG58" s="3">
        <v>10</v>
      </c>
      <c r="QH58" s="3">
        <v>9</v>
      </c>
      <c r="QI58" s="3">
        <v>5</v>
      </c>
      <c r="QJ58" s="3">
        <v>10</v>
      </c>
      <c r="QK58" s="3">
        <v>9</v>
      </c>
      <c r="QL58" s="3">
        <v>10</v>
      </c>
      <c r="QM58" s="3">
        <f t="shared" si="59"/>
        <v>74</v>
      </c>
      <c r="QN58" s="3">
        <f t="shared" si="60"/>
        <v>7.4</v>
      </c>
      <c r="QO58" s="3">
        <f t="shared" si="61"/>
        <v>44</v>
      </c>
      <c r="QP58" s="3">
        <f t="shared" si="62"/>
        <v>8.8000000000000007</v>
      </c>
      <c r="QQ58" s="3">
        <f t="shared" si="63"/>
        <v>118</v>
      </c>
      <c r="QR58" s="3">
        <f t="shared" si="64"/>
        <v>7.8666666666666663</v>
      </c>
      <c r="QS58" s="4">
        <v>43216</v>
      </c>
      <c r="QT58" s="3">
        <v>4</v>
      </c>
      <c r="QU58" s="3">
        <v>3</v>
      </c>
      <c r="QV58" s="3">
        <v>5</v>
      </c>
      <c r="QW58" s="3">
        <v>1</v>
      </c>
      <c r="QX58" s="3">
        <v>4</v>
      </c>
      <c r="QY58" s="3">
        <v>5</v>
      </c>
      <c r="QZ58" s="3">
        <v>3</v>
      </c>
      <c r="RA58" s="3">
        <v>1</v>
      </c>
      <c r="RB58" s="3">
        <v>5</v>
      </c>
      <c r="RC58" s="3">
        <v>3</v>
      </c>
      <c r="RD58" s="3">
        <v>2</v>
      </c>
      <c r="RE58" s="3">
        <v>2</v>
      </c>
      <c r="RF58" s="3">
        <f t="shared" si="65"/>
        <v>4</v>
      </c>
      <c r="RG58" s="3">
        <f t="shared" si="66"/>
        <v>2.3333333333333335</v>
      </c>
      <c r="RH58" s="3">
        <v>4</v>
      </c>
      <c r="RI58" s="3">
        <v>4</v>
      </c>
      <c r="RJ58" s="3">
        <v>3</v>
      </c>
      <c r="RK58" s="3">
        <v>3</v>
      </c>
      <c r="RL58" s="3">
        <v>4</v>
      </c>
      <c r="RM58" s="3">
        <v>4</v>
      </c>
      <c r="RN58" s="3">
        <v>3</v>
      </c>
      <c r="RO58" s="3">
        <v>4</v>
      </c>
      <c r="RP58" s="3">
        <v>3</v>
      </c>
      <c r="RQ58" s="3">
        <v>2</v>
      </c>
      <c r="RR58" s="3">
        <v>4</v>
      </c>
      <c r="RS58" s="3">
        <v>4</v>
      </c>
      <c r="RT58" s="3">
        <f t="shared" si="67"/>
        <v>21</v>
      </c>
      <c r="RU58" s="3">
        <f t="shared" si="68"/>
        <v>3.5</v>
      </c>
      <c r="RV58" s="3">
        <f t="shared" si="69"/>
        <v>21</v>
      </c>
      <c r="RW58" s="3">
        <f t="shared" si="70"/>
        <v>3.5</v>
      </c>
      <c r="RX58" s="3">
        <f t="shared" si="71"/>
        <v>3.5</v>
      </c>
      <c r="RY58" s="3">
        <v>8</v>
      </c>
      <c r="RZ58" s="3">
        <v>6</v>
      </c>
      <c r="SA58" s="3">
        <v>5</v>
      </c>
      <c r="SB58" s="3">
        <v>10</v>
      </c>
      <c r="SC58" s="3">
        <v>4</v>
      </c>
      <c r="SD58" s="3">
        <v>2</v>
      </c>
      <c r="SE58" s="3">
        <v>7</v>
      </c>
      <c r="SF58" s="3">
        <v>10</v>
      </c>
      <c r="SG58" s="3">
        <v>3</v>
      </c>
      <c r="SH58" s="3">
        <v>10</v>
      </c>
      <c r="SI58" s="3">
        <v>7</v>
      </c>
      <c r="SJ58" s="3">
        <v>9</v>
      </c>
      <c r="SK58" s="3">
        <v>10</v>
      </c>
      <c r="SL58" s="3">
        <v>6</v>
      </c>
      <c r="SM58" s="3">
        <f t="shared" si="72"/>
        <v>58</v>
      </c>
      <c r="SN58" s="3">
        <f t="shared" si="73"/>
        <v>6.4444444444444446</v>
      </c>
      <c r="SO58" s="3">
        <f t="shared" si="74"/>
        <v>39</v>
      </c>
      <c r="SP58" s="3">
        <f t="shared" si="75"/>
        <v>7.8</v>
      </c>
      <c r="SQ58" s="3">
        <f t="shared" si="76"/>
        <v>6.9285714285714288</v>
      </c>
      <c r="SR58" s="3">
        <f t="shared" si="77"/>
        <v>100.5</v>
      </c>
      <c r="SS58" s="3">
        <v>8</v>
      </c>
      <c r="ST58" s="4">
        <v>43224</v>
      </c>
      <c r="SU58" s="3">
        <v>9</v>
      </c>
      <c r="SV58" s="3">
        <v>4</v>
      </c>
      <c r="SW58" s="3">
        <v>10</v>
      </c>
      <c r="SX58" s="5">
        <v>8</v>
      </c>
      <c r="SY58" s="3">
        <v>9</v>
      </c>
      <c r="SZ58" s="3">
        <v>2</v>
      </c>
      <c r="TA58" s="3">
        <v>1</v>
      </c>
      <c r="TB58" s="3">
        <v>10</v>
      </c>
      <c r="TC58" s="3">
        <v>8</v>
      </c>
      <c r="TD58" s="3">
        <v>10</v>
      </c>
      <c r="TE58" s="3">
        <v>5</v>
      </c>
      <c r="TF58" s="3">
        <v>8</v>
      </c>
      <c r="TG58" s="3">
        <v>10</v>
      </c>
      <c r="TH58" s="3">
        <v>10</v>
      </c>
      <c r="TI58" s="3">
        <v>8</v>
      </c>
      <c r="TJ58" s="3">
        <f t="shared" si="78"/>
        <v>71</v>
      </c>
      <c r="TK58" s="3">
        <f t="shared" si="79"/>
        <v>7.1</v>
      </c>
      <c r="TL58" s="3">
        <f t="shared" si="80"/>
        <v>41</v>
      </c>
      <c r="TM58" s="3">
        <f t="shared" si="81"/>
        <v>8.1999999999999993</v>
      </c>
      <c r="TN58" s="3">
        <f t="shared" si="82"/>
        <v>7.4666666666666668</v>
      </c>
      <c r="TO58" s="3">
        <f t="shared" si="83"/>
        <v>112</v>
      </c>
      <c r="TP58" s="3">
        <v>4</v>
      </c>
      <c r="TQ58" s="3">
        <v>4</v>
      </c>
      <c r="TR58" s="3">
        <v>4</v>
      </c>
      <c r="TS58" s="3">
        <v>1</v>
      </c>
      <c r="TT58" s="3">
        <v>3</v>
      </c>
      <c r="TU58" s="3">
        <v>4</v>
      </c>
      <c r="TV58" s="3">
        <v>4</v>
      </c>
      <c r="TW58" s="3">
        <v>4</v>
      </c>
      <c r="TX58" s="3">
        <v>4</v>
      </c>
      <c r="TY58" s="3">
        <v>4</v>
      </c>
      <c r="TZ58" s="3">
        <v>4</v>
      </c>
      <c r="UA58" s="3">
        <v>1</v>
      </c>
      <c r="UB58" s="3">
        <f t="shared" si="84"/>
        <v>18</v>
      </c>
      <c r="UC58" s="3">
        <f t="shared" si="85"/>
        <v>3</v>
      </c>
      <c r="UD58" s="3">
        <f t="shared" si="86"/>
        <v>23</v>
      </c>
      <c r="UE58" s="3">
        <f t="shared" si="87"/>
        <v>3.8333333333333335</v>
      </c>
      <c r="UF58" s="3">
        <f t="shared" si="88"/>
        <v>3.4166666666666665</v>
      </c>
      <c r="VN58">
        <v>15</v>
      </c>
      <c r="VO58">
        <v>5</v>
      </c>
      <c r="VP58">
        <v>58.3</v>
      </c>
      <c r="VQ58">
        <v>11.7</v>
      </c>
      <c r="VR58">
        <v>65</v>
      </c>
      <c r="VS58">
        <v>1873.3</v>
      </c>
      <c r="VT58">
        <v>28.8</v>
      </c>
      <c r="VU58">
        <v>208.1</v>
      </c>
      <c r="VV58">
        <v>64</v>
      </c>
      <c r="VW58">
        <v>291048.5</v>
      </c>
      <c r="VX58">
        <v>4547.6000000000004</v>
      </c>
      <c r="VY58">
        <v>267096.8</v>
      </c>
      <c r="VZ58">
        <v>0.3</v>
      </c>
      <c r="WA58">
        <v>32338.7</v>
      </c>
      <c r="WB58" s="36">
        <v>4176.75</v>
      </c>
      <c r="WC58" s="36">
        <v>2123</v>
      </c>
      <c r="WD58" s="36">
        <v>343.5</v>
      </c>
      <c r="WE58" s="36">
        <v>150.5</v>
      </c>
      <c r="WF58" s="36">
        <v>61.48</v>
      </c>
      <c r="WG58" s="36">
        <v>31.25</v>
      </c>
      <c r="WH58" s="36">
        <v>5.0599999999999996</v>
      </c>
      <c r="WI58" s="36">
        <v>2.2200000000000002</v>
      </c>
      <c r="WJ58" s="36">
        <v>494</v>
      </c>
      <c r="WK58" s="36">
        <v>7.27</v>
      </c>
      <c r="WL58" s="36">
        <v>54.889000000000003</v>
      </c>
      <c r="WM58" s="37">
        <v>4176.75</v>
      </c>
      <c r="WN58" s="37">
        <v>2123</v>
      </c>
      <c r="WO58" s="37">
        <v>343.5</v>
      </c>
      <c r="WP58" s="37">
        <v>150.5</v>
      </c>
      <c r="WQ58" s="37">
        <v>61.48</v>
      </c>
      <c r="WR58" s="37">
        <v>31.25</v>
      </c>
      <c r="WS58" s="37">
        <v>5.0599999999999996</v>
      </c>
      <c r="WT58" s="37">
        <v>2.2200000000000002</v>
      </c>
      <c r="WU58" s="37">
        <v>494</v>
      </c>
      <c r="WV58" s="37">
        <v>7.27</v>
      </c>
      <c r="WW58" s="37">
        <v>54.889000000000003</v>
      </c>
      <c r="WX58" s="38">
        <v>3347.25</v>
      </c>
      <c r="WY58" s="38">
        <v>1531.5</v>
      </c>
      <c r="WZ58" s="38">
        <v>221.75</v>
      </c>
      <c r="XA58" s="38">
        <v>92.25</v>
      </c>
      <c r="XB58" s="38">
        <v>64.459999999999994</v>
      </c>
      <c r="XC58" s="38">
        <v>29.49</v>
      </c>
      <c r="XD58" s="38">
        <v>4.2699999999999996</v>
      </c>
      <c r="XE58" s="38">
        <v>1.78</v>
      </c>
      <c r="XF58" s="38">
        <v>314</v>
      </c>
      <c r="XG58" s="38">
        <v>6.05</v>
      </c>
      <c r="XH58" s="38">
        <v>52.332999999999998</v>
      </c>
      <c r="XI58" s="39">
        <v>3347.25</v>
      </c>
      <c r="XJ58" s="39">
        <v>1531.5</v>
      </c>
      <c r="XK58" s="39">
        <v>221.75</v>
      </c>
      <c r="XL58" s="39">
        <v>92.25</v>
      </c>
      <c r="XM58" s="39">
        <v>64.459999999999994</v>
      </c>
      <c r="XN58" s="39">
        <v>29.49</v>
      </c>
      <c r="XO58" s="39">
        <v>4.2699999999999996</v>
      </c>
      <c r="XP58" s="39">
        <v>1.78</v>
      </c>
      <c r="XQ58" s="39">
        <v>314</v>
      </c>
      <c r="XR58" s="39">
        <v>6.05</v>
      </c>
      <c r="XS58" s="39">
        <v>52.332999999999998</v>
      </c>
      <c r="XT58" t="s">
        <v>1150</v>
      </c>
      <c r="XU58">
        <v>9</v>
      </c>
      <c r="XV58">
        <v>210</v>
      </c>
      <c r="XW58" s="37">
        <v>9</v>
      </c>
      <c r="XX58" s="37">
        <v>0</v>
      </c>
      <c r="XY58" s="37">
        <v>2</v>
      </c>
      <c r="XZ58" s="39">
        <v>6</v>
      </c>
      <c r="YA58" s="39">
        <v>0</v>
      </c>
      <c r="YB58" s="39">
        <v>2</v>
      </c>
    </row>
    <row r="59" spans="1:652" x14ac:dyDescent="0.2">
      <c r="A59" s="11">
        <v>62</v>
      </c>
      <c r="B59" s="19" t="s">
        <v>943</v>
      </c>
      <c r="C59" s="3">
        <v>1</v>
      </c>
      <c r="D59" s="3" t="str">
        <f t="shared" si="0"/>
        <v>1</v>
      </c>
      <c r="E59" s="4">
        <v>40273</v>
      </c>
      <c r="F59" s="4">
        <v>43203</v>
      </c>
      <c r="G59" s="5">
        <v>8.0225129297231526</v>
      </c>
      <c r="H59" s="22" t="s">
        <v>445</v>
      </c>
      <c r="I59" s="3">
        <v>2</v>
      </c>
      <c r="J59" s="3">
        <v>2</v>
      </c>
      <c r="K59" s="3">
        <v>1</v>
      </c>
      <c r="L59" s="3">
        <v>0</v>
      </c>
      <c r="M59" s="12">
        <v>45</v>
      </c>
      <c r="N59" s="6">
        <v>98</v>
      </c>
      <c r="O59" s="6">
        <v>132.5</v>
      </c>
      <c r="P59" s="9">
        <v>4.3471128608923886</v>
      </c>
      <c r="Q59" s="9">
        <v>53.802</v>
      </c>
      <c r="R59" s="9">
        <v>24.4</v>
      </c>
      <c r="S59" s="9">
        <v>13.8</v>
      </c>
      <c r="T59" s="3">
        <v>3</v>
      </c>
      <c r="U59" s="9">
        <v>15.7</v>
      </c>
      <c r="V59" s="3">
        <v>3</v>
      </c>
      <c r="W59" s="9">
        <v>11.7</v>
      </c>
      <c r="X59" s="9">
        <v>10.4</v>
      </c>
      <c r="Y59" s="9">
        <v>9.4</v>
      </c>
      <c r="Z59" s="9">
        <v>10.4</v>
      </c>
      <c r="AA59" s="9">
        <v>8.6</v>
      </c>
      <c r="AB59" s="9">
        <v>10.4</v>
      </c>
      <c r="AC59" s="5">
        <f t="shared" si="1"/>
        <v>11.7</v>
      </c>
      <c r="AD59" s="5">
        <f t="shared" si="2"/>
        <v>10.4</v>
      </c>
      <c r="AE59" s="5">
        <f t="shared" si="3"/>
        <v>22.1</v>
      </c>
      <c r="AF59" s="5">
        <f t="shared" si="4"/>
        <v>11.05</v>
      </c>
      <c r="AG59" s="5">
        <f t="shared" si="5"/>
        <v>24.365250000000003</v>
      </c>
      <c r="AH59" s="5">
        <f t="shared" si="6"/>
        <v>48.730500000000006</v>
      </c>
      <c r="AI59" s="1">
        <v>2</v>
      </c>
      <c r="AJ59" s="3">
        <v>9</v>
      </c>
      <c r="AK59" s="7" t="e">
        <v>#NULL!</v>
      </c>
      <c r="AL59" s="7" t="e">
        <v>#NULL!</v>
      </c>
      <c r="AS59" s="5" t="e">
        <f t="shared" si="7"/>
        <v>#DIV/0!</v>
      </c>
      <c r="AT59" s="9">
        <v>19.22</v>
      </c>
      <c r="AU59" s="9">
        <v>18.82</v>
      </c>
      <c r="AV59" s="9">
        <v>-2.38</v>
      </c>
      <c r="AW59" s="3">
        <v>1</v>
      </c>
      <c r="AX59" s="3">
        <v>6</v>
      </c>
      <c r="AY59" s="3">
        <v>5</v>
      </c>
      <c r="AZ59" s="5">
        <v>11</v>
      </c>
      <c r="BA59" s="9">
        <v>-2.98</v>
      </c>
      <c r="BB59" s="3">
        <v>0</v>
      </c>
      <c r="BD59" s="11">
        <v>39</v>
      </c>
      <c r="BE59" s="3">
        <v>14</v>
      </c>
      <c r="BF59" s="3">
        <v>18</v>
      </c>
      <c r="BG59" s="9">
        <v>0.19</v>
      </c>
      <c r="BH59" s="5">
        <v>57</v>
      </c>
      <c r="BI59" s="9">
        <v>32</v>
      </c>
      <c r="BJ59" s="3">
        <v>86</v>
      </c>
      <c r="BK59" s="3">
        <v>8</v>
      </c>
      <c r="BL59" s="3">
        <v>8</v>
      </c>
      <c r="BM59" s="3">
        <v>8</v>
      </c>
      <c r="BN59" s="3">
        <v>1</v>
      </c>
      <c r="BO59" s="3">
        <v>5</v>
      </c>
      <c r="BP59" s="3">
        <v>2</v>
      </c>
      <c r="BQ59" s="3">
        <v>2</v>
      </c>
      <c r="BR59" s="3">
        <v>2</v>
      </c>
      <c r="BS59" s="3">
        <v>1</v>
      </c>
      <c r="BT59" s="11">
        <v>37</v>
      </c>
      <c r="BU59" s="11">
        <v>97</v>
      </c>
      <c r="BV59" s="14">
        <f t="shared" si="51"/>
        <v>222</v>
      </c>
      <c r="BW59" s="13">
        <f t="shared" si="52"/>
        <v>296</v>
      </c>
      <c r="BX59" s="14">
        <v>66</v>
      </c>
      <c r="BY59" s="14">
        <v>4</v>
      </c>
      <c r="BZ59" s="3">
        <v>17</v>
      </c>
      <c r="CA59" s="3">
        <v>20</v>
      </c>
      <c r="CB59" s="3">
        <v>21</v>
      </c>
      <c r="CC59" s="9">
        <v>7.5996800000000002</v>
      </c>
      <c r="CD59" s="9">
        <v>8.9407999999999994</v>
      </c>
      <c r="CE59" s="9">
        <v>9.3878400000000006</v>
      </c>
      <c r="CF59" s="9">
        <v>-0.08</v>
      </c>
      <c r="CG59" s="5">
        <v>47</v>
      </c>
      <c r="CH59" s="3">
        <v>16</v>
      </c>
      <c r="CI59" s="3">
        <v>16</v>
      </c>
      <c r="CJ59" s="3">
        <v>15</v>
      </c>
      <c r="CK59" s="9">
        <v>7.1526399999999999</v>
      </c>
      <c r="CL59" s="9">
        <v>7.1526399999999999</v>
      </c>
      <c r="CM59" s="9">
        <v>6.7055999999999996</v>
      </c>
      <c r="CN59" s="9">
        <v>-1.5</v>
      </c>
      <c r="CO59" s="5">
        <v>7</v>
      </c>
      <c r="CP59" s="3">
        <v>79</v>
      </c>
      <c r="CQ59" s="3">
        <v>62</v>
      </c>
      <c r="CR59" s="3">
        <v>70</v>
      </c>
      <c r="CS59" s="9">
        <v>-1.67</v>
      </c>
      <c r="CT59" s="3">
        <v>5</v>
      </c>
      <c r="CU59" s="3">
        <v>4</v>
      </c>
      <c r="CV59" s="3">
        <v>4</v>
      </c>
      <c r="CY59" s="3">
        <v>5</v>
      </c>
      <c r="CZ59" s="3">
        <v>4</v>
      </c>
      <c r="DA59" s="3">
        <v>3</v>
      </c>
      <c r="DB59" s="3">
        <v>3</v>
      </c>
      <c r="DC59" s="3">
        <v>2</v>
      </c>
      <c r="DD59" s="3">
        <v>3</v>
      </c>
      <c r="DE59" s="3">
        <v>3</v>
      </c>
      <c r="DF59" s="3">
        <v>3</v>
      </c>
      <c r="DG59" s="3">
        <v>3</v>
      </c>
      <c r="DH59" s="3">
        <v>3</v>
      </c>
      <c r="DI59" s="3">
        <v>8</v>
      </c>
      <c r="DJ59" s="3">
        <v>9</v>
      </c>
      <c r="DK59" s="3">
        <v>6</v>
      </c>
      <c r="DL59" s="3">
        <v>5</v>
      </c>
      <c r="DM59" s="3">
        <v>6</v>
      </c>
      <c r="DN59" s="3">
        <v>6</v>
      </c>
      <c r="DO59" s="3">
        <v>23</v>
      </c>
      <c r="DP59" s="3">
        <v>17</v>
      </c>
      <c r="DQ59" s="3">
        <v>0</v>
      </c>
      <c r="DR59" s="3">
        <v>1</v>
      </c>
      <c r="DS59" s="3">
        <v>1</v>
      </c>
      <c r="DT59" s="3">
        <v>0</v>
      </c>
      <c r="DU59" s="3">
        <v>0</v>
      </c>
      <c r="DW59" s="5">
        <v>-2.79</v>
      </c>
      <c r="DY59" s="5">
        <v>-4.05</v>
      </c>
      <c r="EA59" s="5">
        <v>-1.58</v>
      </c>
      <c r="EC59" s="5">
        <v>-8.42</v>
      </c>
      <c r="EW59" s="3">
        <v>0</v>
      </c>
      <c r="FH59" s="3">
        <v>4</v>
      </c>
      <c r="FI59" s="3">
        <v>2</v>
      </c>
      <c r="FJ59" s="3">
        <v>5</v>
      </c>
      <c r="FK59" s="3">
        <v>1</v>
      </c>
      <c r="FL59" s="3">
        <v>5</v>
      </c>
      <c r="FM59" s="3">
        <v>4</v>
      </c>
      <c r="FN59" s="3">
        <v>1</v>
      </c>
      <c r="FO59" s="3">
        <v>1</v>
      </c>
      <c r="FP59" s="3">
        <v>5</v>
      </c>
      <c r="FQ59" s="3">
        <v>2</v>
      </c>
      <c r="FR59" s="3">
        <v>2</v>
      </c>
      <c r="FS59" s="3">
        <v>1</v>
      </c>
      <c r="FT59" s="3">
        <f t="shared" si="53"/>
        <v>3.6666666666666665</v>
      </c>
      <c r="FU59" s="3">
        <f t="shared" si="54"/>
        <v>1.8333333333333333</v>
      </c>
      <c r="PA59" s="3">
        <v>2</v>
      </c>
      <c r="PB59" s="3">
        <v>4</v>
      </c>
      <c r="PC59" s="3">
        <v>4</v>
      </c>
      <c r="PD59" s="3">
        <v>4</v>
      </c>
      <c r="PE59" s="3">
        <v>4</v>
      </c>
      <c r="PF59" s="3">
        <v>4</v>
      </c>
      <c r="PG59" s="3">
        <v>4</v>
      </c>
      <c r="PH59" s="3">
        <f t="shared" si="55"/>
        <v>4</v>
      </c>
      <c r="PI59" s="3">
        <v>2</v>
      </c>
      <c r="PJ59" s="3">
        <v>1</v>
      </c>
      <c r="PK59" s="3">
        <v>4</v>
      </c>
      <c r="PL59" s="3">
        <v>3</v>
      </c>
      <c r="PM59" s="3">
        <v>3</v>
      </c>
      <c r="PN59" s="3">
        <v>2</v>
      </c>
      <c r="PO59" s="3">
        <v>2</v>
      </c>
      <c r="PP59" s="3">
        <v>1</v>
      </c>
      <c r="PQ59" s="3">
        <v>3</v>
      </c>
      <c r="PR59" s="3">
        <v>1</v>
      </c>
      <c r="PS59" s="3">
        <v>1</v>
      </c>
      <c r="PT59" s="3">
        <v>4</v>
      </c>
      <c r="PU59" s="3">
        <f t="shared" si="56"/>
        <v>2.1428571428571428</v>
      </c>
      <c r="PV59" s="3">
        <f t="shared" si="57"/>
        <v>2</v>
      </c>
      <c r="PW59" s="3">
        <f t="shared" si="58"/>
        <v>2.25</v>
      </c>
      <c r="PX59" s="3">
        <v>5</v>
      </c>
      <c r="PY59" s="3">
        <v>1</v>
      </c>
      <c r="PZ59" s="3">
        <v>5</v>
      </c>
      <c r="QA59" s="3">
        <v>4</v>
      </c>
      <c r="QB59" s="3">
        <v>1</v>
      </c>
      <c r="QC59" s="3">
        <v>2</v>
      </c>
      <c r="QD59" s="3">
        <v>10</v>
      </c>
      <c r="QE59" s="3">
        <v>1</v>
      </c>
      <c r="QF59" s="3">
        <v>10</v>
      </c>
      <c r="QG59" s="3">
        <v>1</v>
      </c>
      <c r="QH59" s="3">
        <v>1</v>
      </c>
      <c r="QI59" s="3">
        <v>5</v>
      </c>
      <c r="QJ59" s="3">
        <v>10</v>
      </c>
      <c r="QK59" s="3">
        <v>10</v>
      </c>
      <c r="QL59" s="3">
        <v>1</v>
      </c>
      <c r="QM59" s="3">
        <f t="shared" si="59"/>
        <v>49</v>
      </c>
      <c r="QN59" s="3">
        <f t="shared" si="60"/>
        <v>4.9000000000000004</v>
      </c>
      <c r="QO59" s="3">
        <f t="shared" si="61"/>
        <v>18</v>
      </c>
      <c r="QP59" s="3">
        <f t="shared" si="62"/>
        <v>3.6</v>
      </c>
      <c r="QQ59" s="3">
        <f t="shared" si="63"/>
        <v>67</v>
      </c>
      <c r="QR59" s="3">
        <f t="shared" si="64"/>
        <v>4.4666666666666668</v>
      </c>
      <c r="QS59" s="4">
        <v>43216</v>
      </c>
      <c r="QT59" s="3">
        <v>1</v>
      </c>
      <c r="QU59" s="3">
        <v>1</v>
      </c>
      <c r="QV59" s="3">
        <v>1</v>
      </c>
      <c r="QW59" s="3">
        <v>1</v>
      </c>
      <c r="QX59" s="3">
        <v>5</v>
      </c>
      <c r="QY59" s="3">
        <v>5</v>
      </c>
      <c r="QZ59" s="3">
        <v>1</v>
      </c>
      <c r="RA59" s="3">
        <v>1</v>
      </c>
      <c r="RB59" s="3">
        <v>1</v>
      </c>
      <c r="RC59" s="3">
        <v>5</v>
      </c>
      <c r="RD59" s="3">
        <v>1</v>
      </c>
      <c r="RE59" s="3">
        <v>2</v>
      </c>
      <c r="RF59" s="3">
        <f t="shared" si="65"/>
        <v>3</v>
      </c>
      <c r="RG59" s="3">
        <f t="shared" si="66"/>
        <v>1.1666666666666667</v>
      </c>
      <c r="RH59" s="3">
        <v>4</v>
      </c>
      <c r="RI59" s="3">
        <v>1</v>
      </c>
      <c r="RJ59" s="3">
        <v>4</v>
      </c>
      <c r="RK59" s="3">
        <v>4</v>
      </c>
      <c r="RL59" s="3">
        <v>4</v>
      </c>
      <c r="RM59" s="3">
        <v>4</v>
      </c>
      <c r="RN59" s="3">
        <v>4</v>
      </c>
      <c r="RO59" s="3">
        <v>4</v>
      </c>
      <c r="RP59" s="3">
        <v>4</v>
      </c>
      <c r="RQ59" s="3">
        <v>1</v>
      </c>
      <c r="RR59" s="3">
        <v>4</v>
      </c>
      <c r="RS59" s="3">
        <v>4</v>
      </c>
      <c r="RT59" s="3">
        <f t="shared" si="67"/>
        <v>18</v>
      </c>
      <c r="RU59" s="3">
        <f t="shared" si="68"/>
        <v>3</v>
      </c>
      <c r="RV59" s="3">
        <f t="shared" si="69"/>
        <v>24</v>
      </c>
      <c r="RW59" s="3">
        <f t="shared" si="70"/>
        <v>4</v>
      </c>
      <c r="RX59" s="3">
        <f t="shared" si="71"/>
        <v>3.5</v>
      </c>
      <c r="RY59" s="3">
        <v>10</v>
      </c>
      <c r="RZ59" s="3">
        <v>10</v>
      </c>
      <c r="SA59" s="3">
        <v>9</v>
      </c>
      <c r="SB59" s="3">
        <v>10</v>
      </c>
      <c r="SC59" s="3">
        <v>10</v>
      </c>
      <c r="SD59" s="3">
        <v>10</v>
      </c>
      <c r="SE59" s="3">
        <v>10</v>
      </c>
      <c r="SF59" s="3">
        <v>1</v>
      </c>
      <c r="SG59" s="3">
        <v>10</v>
      </c>
      <c r="SH59" s="3">
        <v>1</v>
      </c>
      <c r="SI59" s="3">
        <v>1</v>
      </c>
      <c r="SJ59" s="3">
        <v>10</v>
      </c>
      <c r="SK59" s="3">
        <v>10</v>
      </c>
      <c r="SL59" s="3">
        <v>10</v>
      </c>
      <c r="SM59" s="3">
        <f t="shared" si="72"/>
        <v>89</v>
      </c>
      <c r="SN59" s="3">
        <f t="shared" si="73"/>
        <v>9.8888888888888893</v>
      </c>
      <c r="SO59" s="3">
        <f t="shared" si="74"/>
        <v>23</v>
      </c>
      <c r="SP59" s="3">
        <f t="shared" si="75"/>
        <v>4.5999999999999996</v>
      </c>
      <c r="SQ59" s="3">
        <f t="shared" si="76"/>
        <v>8</v>
      </c>
      <c r="SR59" s="3">
        <f t="shared" si="77"/>
        <v>115.5</v>
      </c>
      <c r="SS59" s="3">
        <v>10</v>
      </c>
      <c r="ST59" s="4">
        <v>43224</v>
      </c>
      <c r="SU59" s="3">
        <v>10</v>
      </c>
      <c r="SV59" s="3">
        <v>10</v>
      </c>
      <c r="SW59" s="3">
        <v>5</v>
      </c>
      <c r="SX59" s="5">
        <v>10</v>
      </c>
      <c r="SY59" s="3">
        <v>5</v>
      </c>
      <c r="SZ59" s="3">
        <v>1</v>
      </c>
      <c r="TA59" s="3">
        <v>10</v>
      </c>
      <c r="TB59" s="3">
        <v>5</v>
      </c>
      <c r="TC59" s="3">
        <v>10</v>
      </c>
      <c r="TD59" s="3">
        <v>1</v>
      </c>
      <c r="TE59" s="3">
        <v>10</v>
      </c>
      <c r="TF59" s="3">
        <v>5</v>
      </c>
      <c r="TG59" s="3">
        <v>1</v>
      </c>
      <c r="TH59" s="3">
        <v>5</v>
      </c>
      <c r="TI59" s="3">
        <v>10</v>
      </c>
      <c r="TJ59" s="3">
        <f t="shared" si="78"/>
        <v>67</v>
      </c>
      <c r="TK59" s="3">
        <f t="shared" si="79"/>
        <v>6.7</v>
      </c>
      <c r="TL59" s="3">
        <f t="shared" si="80"/>
        <v>31</v>
      </c>
      <c r="TM59" s="3">
        <f t="shared" si="81"/>
        <v>6.2</v>
      </c>
      <c r="TN59" s="3">
        <f t="shared" si="82"/>
        <v>6.5333333333333332</v>
      </c>
      <c r="TO59" s="3">
        <f t="shared" si="83"/>
        <v>98</v>
      </c>
      <c r="TP59" s="3">
        <v>4</v>
      </c>
      <c r="TQ59" s="3">
        <v>4</v>
      </c>
      <c r="TR59" s="3">
        <v>4</v>
      </c>
      <c r="TS59" s="3">
        <v>4</v>
      </c>
      <c r="TT59" s="3">
        <v>4</v>
      </c>
      <c r="TU59" s="3">
        <v>4</v>
      </c>
      <c r="TV59" s="3">
        <v>4</v>
      </c>
      <c r="TW59" s="3">
        <v>4</v>
      </c>
      <c r="TX59" s="3">
        <v>4</v>
      </c>
      <c r="TY59" s="3">
        <v>4</v>
      </c>
      <c r="TZ59" s="3">
        <v>4</v>
      </c>
      <c r="UA59" s="3">
        <v>4</v>
      </c>
      <c r="UB59" s="3">
        <f t="shared" si="84"/>
        <v>24</v>
      </c>
      <c r="UC59" s="3">
        <f t="shared" si="85"/>
        <v>4</v>
      </c>
      <c r="UD59" s="3">
        <f t="shared" si="86"/>
        <v>24</v>
      </c>
      <c r="UE59" s="3">
        <f t="shared" si="87"/>
        <v>4</v>
      </c>
      <c r="UF59" s="3">
        <f t="shared" si="88"/>
        <v>4</v>
      </c>
      <c r="VN59">
        <v>15</v>
      </c>
      <c r="VO59">
        <v>7</v>
      </c>
      <c r="VP59">
        <v>83</v>
      </c>
      <c r="VQ59">
        <v>11.9</v>
      </c>
      <c r="VR59">
        <v>21</v>
      </c>
      <c r="VS59">
        <v>785.8</v>
      </c>
      <c r="VT59">
        <v>37.4</v>
      </c>
      <c r="VU59">
        <v>98.2</v>
      </c>
      <c r="VV59">
        <v>20</v>
      </c>
      <c r="VW59">
        <v>31087.5</v>
      </c>
      <c r="VX59">
        <v>1554.4</v>
      </c>
      <c r="VY59">
        <v>9882.2999999999993</v>
      </c>
      <c r="VZ59">
        <v>0.3</v>
      </c>
      <c r="WA59">
        <v>3885.9</v>
      </c>
      <c r="WB59" s="36">
        <v>1944</v>
      </c>
      <c r="WC59" s="36">
        <v>1924.5</v>
      </c>
      <c r="WD59" s="36">
        <v>343.25</v>
      </c>
      <c r="WE59" s="36">
        <v>187.25</v>
      </c>
      <c r="WF59" s="36">
        <v>44.19</v>
      </c>
      <c r="WG59" s="36">
        <v>43.75</v>
      </c>
      <c r="WH59" s="36">
        <v>7.8</v>
      </c>
      <c r="WI59" s="36">
        <v>4.26</v>
      </c>
      <c r="WJ59" s="36">
        <v>530.5</v>
      </c>
      <c r="WK59" s="36">
        <v>12.06</v>
      </c>
      <c r="WL59" s="36">
        <v>88.417000000000002</v>
      </c>
      <c r="WM59" s="37">
        <v>2629.5</v>
      </c>
      <c r="WN59" s="37">
        <v>2206</v>
      </c>
      <c r="WO59" s="37">
        <v>390.75</v>
      </c>
      <c r="WP59" s="37">
        <v>216.75</v>
      </c>
      <c r="WQ59" s="37">
        <v>48.31</v>
      </c>
      <c r="WR59" s="37">
        <v>40.53</v>
      </c>
      <c r="WS59" s="37">
        <v>7.18</v>
      </c>
      <c r="WT59" s="37">
        <v>3.98</v>
      </c>
      <c r="WU59" s="37">
        <v>607.5</v>
      </c>
      <c r="WV59" s="37">
        <v>11.16</v>
      </c>
      <c r="WW59" s="37">
        <v>75.938000000000002</v>
      </c>
      <c r="WX59" s="38">
        <v>1295.75</v>
      </c>
      <c r="WY59" s="38">
        <v>1557.5</v>
      </c>
      <c r="WZ59" s="38">
        <v>289.5</v>
      </c>
      <c r="XA59" s="38">
        <v>158.25</v>
      </c>
      <c r="XB59" s="38">
        <v>39.25</v>
      </c>
      <c r="XC59" s="38">
        <v>47.18</v>
      </c>
      <c r="XD59" s="38">
        <v>8.77</v>
      </c>
      <c r="XE59" s="38">
        <v>4.79</v>
      </c>
      <c r="XF59" s="38">
        <v>447.75</v>
      </c>
      <c r="XG59" s="38">
        <v>13.56</v>
      </c>
      <c r="XH59" s="38">
        <v>111.938</v>
      </c>
      <c r="XI59" s="39">
        <v>1295.75</v>
      </c>
      <c r="XJ59" s="39">
        <v>1557.5</v>
      </c>
      <c r="XK59" s="39">
        <v>289.5</v>
      </c>
      <c r="XL59" s="39">
        <v>158.25</v>
      </c>
      <c r="XM59" s="39">
        <v>39.25</v>
      </c>
      <c r="XN59" s="39">
        <v>47.18</v>
      </c>
      <c r="XO59" s="39">
        <v>8.77</v>
      </c>
      <c r="XP59" s="39">
        <v>4.79</v>
      </c>
      <c r="XQ59" s="39">
        <v>447.75</v>
      </c>
      <c r="XR59" s="39">
        <v>13.56</v>
      </c>
      <c r="XS59" s="39">
        <v>111.938</v>
      </c>
      <c r="XT59" t="s">
        <v>1151</v>
      </c>
      <c r="XU59">
        <v>8</v>
      </c>
      <c r="XV59">
        <v>25</v>
      </c>
      <c r="XW59" s="37">
        <v>6</v>
      </c>
      <c r="XX59" s="37">
        <v>2</v>
      </c>
      <c r="XY59" s="37">
        <v>1</v>
      </c>
      <c r="XZ59" s="39">
        <v>4</v>
      </c>
      <c r="YA59" s="39">
        <v>0</v>
      </c>
      <c r="YB59" s="39">
        <v>2</v>
      </c>
    </row>
    <row r="60" spans="1:652" x14ac:dyDescent="0.2">
      <c r="A60" s="11">
        <v>63</v>
      </c>
      <c r="B60" s="19" t="s">
        <v>944</v>
      </c>
      <c r="C60" s="3">
        <v>1</v>
      </c>
      <c r="D60" s="3" t="str">
        <f t="shared" si="0"/>
        <v>1</v>
      </c>
      <c r="E60" s="4">
        <v>40276</v>
      </c>
      <c r="F60" s="4">
        <v>43203</v>
      </c>
      <c r="G60" s="5">
        <v>8.0142987526620022</v>
      </c>
      <c r="H60" s="22" t="s">
        <v>445</v>
      </c>
      <c r="I60" s="3">
        <v>2</v>
      </c>
      <c r="J60" s="3">
        <v>2</v>
      </c>
      <c r="K60" s="3">
        <v>1</v>
      </c>
      <c r="L60" s="3">
        <v>2</v>
      </c>
      <c r="M60" s="12">
        <v>45</v>
      </c>
      <c r="N60" s="6">
        <v>95.5</v>
      </c>
      <c r="O60" s="6">
        <v>121.5</v>
      </c>
      <c r="P60" s="9">
        <v>3.9862204724409449</v>
      </c>
      <c r="Q60" s="9">
        <v>52.92</v>
      </c>
      <c r="R60" s="9">
        <v>24</v>
      </c>
      <c r="S60" s="9">
        <v>16.399999999999999</v>
      </c>
      <c r="T60" s="3">
        <v>3</v>
      </c>
      <c r="U60" s="9">
        <v>14.5</v>
      </c>
      <c r="V60" s="3">
        <v>3</v>
      </c>
      <c r="W60" s="9">
        <v>13.3</v>
      </c>
      <c r="X60" s="9">
        <v>12.2</v>
      </c>
      <c r="Y60" s="9">
        <v>13.6</v>
      </c>
      <c r="Z60" s="9">
        <v>10.8</v>
      </c>
      <c r="AA60" s="9">
        <v>13.5</v>
      </c>
      <c r="AB60" s="9">
        <v>11.8</v>
      </c>
      <c r="AC60" s="5">
        <f t="shared" si="1"/>
        <v>13.6</v>
      </c>
      <c r="AD60" s="5">
        <f t="shared" si="2"/>
        <v>13.5</v>
      </c>
      <c r="AE60" s="5">
        <f t="shared" si="3"/>
        <v>27.1</v>
      </c>
      <c r="AF60" s="5">
        <f t="shared" si="4"/>
        <v>13.55</v>
      </c>
      <c r="AG60" s="5">
        <f t="shared" si="5"/>
        <v>29.877750000000002</v>
      </c>
      <c r="AH60" s="5">
        <f t="shared" si="6"/>
        <v>59.755500000000005</v>
      </c>
      <c r="AI60" s="1">
        <v>2</v>
      </c>
      <c r="AJ60" s="3">
        <v>8</v>
      </c>
      <c r="AK60" s="7" t="e">
        <v>#NULL!</v>
      </c>
      <c r="AL60" s="7" t="e">
        <v>#NULL!</v>
      </c>
      <c r="AS60" s="5" t="e">
        <f t="shared" si="7"/>
        <v>#DIV/0!</v>
      </c>
      <c r="AT60" s="9">
        <v>14.66</v>
      </c>
      <c r="AU60" s="9">
        <v>14.77</v>
      </c>
      <c r="AV60" s="9">
        <v>-0.19</v>
      </c>
      <c r="AW60" s="3">
        <v>42</v>
      </c>
      <c r="AX60" s="3">
        <v>5</v>
      </c>
      <c r="AY60" s="3">
        <v>7</v>
      </c>
      <c r="AZ60" s="5">
        <v>12</v>
      </c>
      <c r="BA60" s="9">
        <v>-2.8</v>
      </c>
      <c r="BB60" s="3">
        <v>0</v>
      </c>
      <c r="BD60" s="11">
        <v>51</v>
      </c>
      <c r="BE60" s="3">
        <v>19</v>
      </c>
      <c r="BF60" s="3">
        <v>21</v>
      </c>
      <c r="BG60" s="9">
        <v>0.95</v>
      </c>
      <c r="BH60" s="5">
        <v>83</v>
      </c>
      <c r="BI60" s="9">
        <v>40</v>
      </c>
      <c r="BJ60" s="3">
        <v>135</v>
      </c>
      <c r="BK60" s="3">
        <v>8</v>
      </c>
      <c r="BL60" s="3">
        <v>8</v>
      </c>
      <c r="BM60" s="3">
        <v>2</v>
      </c>
      <c r="BN60" s="3">
        <v>8</v>
      </c>
      <c r="BO60" s="3">
        <v>7</v>
      </c>
      <c r="BP60" s="3">
        <v>3</v>
      </c>
      <c r="BQ60" s="3">
        <v>1</v>
      </c>
      <c r="BR60" s="3">
        <v>1</v>
      </c>
      <c r="BS60" s="3">
        <v>3</v>
      </c>
      <c r="BT60" s="11">
        <v>41</v>
      </c>
      <c r="BU60" s="11">
        <v>111</v>
      </c>
      <c r="BV60" s="14">
        <f t="shared" si="51"/>
        <v>297</v>
      </c>
      <c r="BW60" s="13">
        <f t="shared" si="52"/>
        <v>396</v>
      </c>
      <c r="BX60" s="14">
        <v>99</v>
      </c>
      <c r="BY60" s="14">
        <v>3</v>
      </c>
      <c r="BZ60" s="3">
        <v>26</v>
      </c>
      <c r="CA60" s="3">
        <v>28</v>
      </c>
      <c r="CB60" s="3">
        <v>27</v>
      </c>
      <c r="CC60" s="9">
        <v>11.62304</v>
      </c>
      <c r="CD60" s="9">
        <v>12.51712</v>
      </c>
      <c r="CE60" s="9">
        <v>12.070079999999999</v>
      </c>
      <c r="CF60" s="9">
        <v>1.77</v>
      </c>
      <c r="CG60" s="5">
        <v>96</v>
      </c>
      <c r="CH60" s="3">
        <v>25</v>
      </c>
      <c r="CI60" s="3">
        <v>15</v>
      </c>
      <c r="CJ60" s="3">
        <v>14</v>
      </c>
      <c r="CK60" s="9">
        <v>11.176</v>
      </c>
      <c r="CL60" s="9">
        <v>6.7055999999999996</v>
      </c>
      <c r="CM60" s="9">
        <v>6.2585600000000001</v>
      </c>
      <c r="CN60" s="9">
        <v>0.75</v>
      </c>
      <c r="CO60" s="5">
        <v>77</v>
      </c>
      <c r="CP60" s="3">
        <v>120</v>
      </c>
      <c r="CQ60" s="3">
        <v>115</v>
      </c>
      <c r="CR60" s="3">
        <v>110</v>
      </c>
      <c r="CS60" s="9">
        <v>0.41</v>
      </c>
      <c r="CT60" s="3">
        <v>66</v>
      </c>
      <c r="CU60" s="3">
        <v>4</v>
      </c>
      <c r="CV60" s="3">
        <v>4</v>
      </c>
      <c r="CY60" s="3">
        <v>5</v>
      </c>
      <c r="CZ60" s="3">
        <v>5</v>
      </c>
      <c r="DA60" s="3">
        <v>2</v>
      </c>
      <c r="DB60" s="3">
        <v>3</v>
      </c>
      <c r="DC60" s="3">
        <v>3</v>
      </c>
      <c r="DD60" s="3">
        <v>3</v>
      </c>
      <c r="DE60" s="3">
        <v>4</v>
      </c>
      <c r="DF60" s="3">
        <v>4</v>
      </c>
      <c r="DG60" s="3">
        <v>3</v>
      </c>
      <c r="DH60" s="3">
        <v>3</v>
      </c>
      <c r="DI60" s="3">
        <v>8</v>
      </c>
      <c r="DJ60" s="3">
        <v>10</v>
      </c>
      <c r="DK60" s="3">
        <v>5</v>
      </c>
      <c r="DL60" s="3">
        <v>6</v>
      </c>
      <c r="DM60" s="3">
        <v>8</v>
      </c>
      <c r="DN60" s="3">
        <v>6</v>
      </c>
      <c r="DO60" s="3">
        <v>23</v>
      </c>
      <c r="DP60" s="3">
        <v>20</v>
      </c>
      <c r="DQ60" s="3">
        <v>1</v>
      </c>
      <c r="DR60" s="3">
        <v>1</v>
      </c>
      <c r="DS60" s="3">
        <v>1</v>
      </c>
      <c r="DT60" s="3">
        <v>0</v>
      </c>
      <c r="DU60" s="3">
        <v>1</v>
      </c>
      <c r="DW60" s="5">
        <v>-1.8499999999999999</v>
      </c>
      <c r="DY60" s="5">
        <v>0.21999999999999997</v>
      </c>
      <c r="EA60" s="5">
        <v>2.52</v>
      </c>
      <c r="EC60" s="5">
        <v>0.89000000000000012</v>
      </c>
      <c r="EW60" s="3">
        <v>1</v>
      </c>
      <c r="FH60" s="3">
        <v>5</v>
      </c>
      <c r="FI60" s="3">
        <v>5</v>
      </c>
      <c r="FJ60" s="3">
        <v>3</v>
      </c>
      <c r="FK60" s="3">
        <v>1</v>
      </c>
      <c r="FL60" s="3">
        <v>5</v>
      </c>
      <c r="FM60" s="3">
        <v>4</v>
      </c>
      <c r="FN60" s="3">
        <v>1</v>
      </c>
      <c r="FO60" s="3">
        <v>1</v>
      </c>
      <c r="FP60" s="3">
        <v>999</v>
      </c>
      <c r="FQ60" s="3">
        <v>3</v>
      </c>
      <c r="FR60" s="3">
        <v>3</v>
      </c>
      <c r="FS60" s="3">
        <v>2</v>
      </c>
      <c r="FT60" s="12">
        <v>4</v>
      </c>
      <c r="FU60" s="3">
        <f t="shared" si="54"/>
        <v>1.8333333333333333</v>
      </c>
      <c r="PA60" s="3">
        <v>3</v>
      </c>
      <c r="PB60" s="3">
        <v>4</v>
      </c>
      <c r="PC60" s="3">
        <v>4</v>
      </c>
      <c r="PD60" s="3">
        <v>3</v>
      </c>
      <c r="PE60" s="3">
        <v>4</v>
      </c>
      <c r="PF60" s="3">
        <v>4</v>
      </c>
      <c r="PG60" s="3">
        <v>4</v>
      </c>
      <c r="PH60" s="3">
        <f t="shared" si="55"/>
        <v>3.8333333333333335</v>
      </c>
      <c r="PI60" s="3">
        <v>4</v>
      </c>
      <c r="PJ60" s="3">
        <v>3</v>
      </c>
      <c r="PK60" s="3">
        <v>4</v>
      </c>
      <c r="PL60" s="3">
        <v>4</v>
      </c>
      <c r="PM60" s="3">
        <v>4</v>
      </c>
      <c r="PN60" s="3">
        <v>4</v>
      </c>
      <c r="PO60" s="3">
        <v>4</v>
      </c>
      <c r="PP60" s="3">
        <v>4</v>
      </c>
      <c r="PQ60" s="3">
        <v>3</v>
      </c>
      <c r="PR60" s="3">
        <v>4</v>
      </c>
      <c r="PS60" s="3">
        <v>4</v>
      </c>
      <c r="PT60" s="3">
        <v>4</v>
      </c>
      <c r="PU60" s="3">
        <f t="shared" si="56"/>
        <v>3.2857142857142856</v>
      </c>
      <c r="PV60" s="3">
        <f t="shared" si="57"/>
        <v>3.8333333333333335</v>
      </c>
      <c r="PW60" s="3">
        <f t="shared" si="58"/>
        <v>3.8333333333333335</v>
      </c>
      <c r="PX60" s="3">
        <v>10</v>
      </c>
      <c r="PY60" s="3">
        <v>10</v>
      </c>
      <c r="PZ60" s="3">
        <v>10</v>
      </c>
      <c r="QA60" s="3">
        <v>10</v>
      </c>
      <c r="QB60" s="3">
        <v>9</v>
      </c>
      <c r="QC60" s="3">
        <v>6</v>
      </c>
      <c r="QD60" s="3">
        <v>9</v>
      </c>
      <c r="QE60" s="3">
        <v>9</v>
      </c>
      <c r="QF60" s="3">
        <v>10</v>
      </c>
      <c r="QG60" s="3">
        <v>10</v>
      </c>
      <c r="QH60" s="3">
        <v>10</v>
      </c>
      <c r="QI60" s="3">
        <v>10</v>
      </c>
      <c r="QJ60" s="3">
        <v>1</v>
      </c>
      <c r="QK60" s="3">
        <v>10</v>
      </c>
      <c r="QL60" s="3">
        <v>10</v>
      </c>
      <c r="QM60" s="3">
        <f t="shared" si="59"/>
        <v>85</v>
      </c>
      <c r="QN60" s="3">
        <f t="shared" si="60"/>
        <v>8.5</v>
      </c>
      <c r="QO60" s="3">
        <f t="shared" si="61"/>
        <v>49</v>
      </c>
      <c r="QP60" s="3">
        <f t="shared" si="62"/>
        <v>9.8000000000000007</v>
      </c>
      <c r="QQ60" s="3">
        <f t="shared" si="63"/>
        <v>134</v>
      </c>
      <c r="QR60" s="3">
        <f t="shared" si="64"/>
        <v>8.9333333333333336</v>
      </c>
      <c r="QS60" s="4">
        <v>43216</v>
      </c>
      <c r="QT60" s="3">
        <v>2</v>
      </c>
      <c r="QU60" s="3">
        <v>5</v>
      </c>
      <c r="QV60" s="3">
        <v>1</v>
      </c>
      <c r="QW60" s="3">
        <v>3</v>
      </c>
      <c r="QX60" s="3">
        <v>4</v>
      </c>
      <c r="QY60" s="3">
        <v>5</v>
      </c>
      <c r="QZ60" s="3">
        <v>4</v>
      </c>
      <c r="RA60" s="3">
        <v>3</v>
      </c>
      <c r="RB60" s="3">
        <v>2</v>
      </c>
      <c r="RC60" s="3">
        <v>5</v>
      </c>
      <c r="RD60" s="3">
        <v>1</v>
      </c>
      <c r="RE60" s="3">
        <v>1</v>
      </c>
      <c r="RF60" s="3">
        <f t="shared" si="65"/>
        <v>3.8333333333333335</v>
      </c>
      <c r="RG60" s="3">
        <f t="shared" si="66"/>
        <v>2.1666666666666665</v>
      </c>
      <c r="RH60" s="3">
        <v>4</v>
      </c>
      <c r="RI60" s="3">
        <v>4</v>
      </c>
      <c r="RJ60" s="3">
        <v>4</v>
      </c>
      <c r="RK60" s="3">
        <v>4</v>
      </c>
      <c r="RL60" s="3">
        <v>4</v>
      </c>
      <c r="RM60" s="3">
        <v>4</v>
      </c>
      <c r="RN60" s="3">
        <v>4</v>
      </c>
      <c r="RO60" s="3">
        <v>3</v>
      </c>
      <c r="RP60" s="3">
        <v>4</v>
      </c>
      <c r="RQ60" s="3">
        <v>4</v>
      </c>
      <c r="RR60" s="3">
        <v>4</v>
      </c>
      <c r="RS60" s="3">
        <v>4</v>
      </c>
      <c r="RT60" s="3">
        <f t="shared" si="67"/>
        <v>23</v>
      </c>
      <c r="RU60" s="3">
        <f t="shared" si="68"/>
        <v>3.8333333333333335</v>
      </c>
      <c r="RV60" s="3">
        <f t="shared" si="69"/>
        <v>24</v>
      </c>
      <c r="RW60" s="3">
        <f t="shared" si="70"/>
        <v>4</v>
      </c>
      <c r="RX60" s="3">
        <f t="shared" si="71"/>
        <v>3.9166666666666665</v>
      </c>
      <c r="RY60" s="3">
        <v>10</v>
      </c>
      <c r="RZ60" s="3">
        <v>10</v>
      </c>
      <c r="SA60" s="3">
        <v>10</v>
      </c>
      <c r="SB60" s="3">
        <v>10</v>
      </c>
      <c r="SC60" s="3">
        <v>10</v>
      </c>
      <c r="SD60" s="3">
        <v>8</v>
      </c>
      <c r="SE60" s="3">
        <v>9</v>
      </c>
      <c r="SF60" s="3">
        <v>9</v>
      </c>
      <c r="SG60" s="3">
        <v>10</v>
      </c>
      <c r="SH60" s="3">
        <v>10</v>
      </c>
      <c r="SI60" s="3">
        <v>10</v>
      </c>
      <c r="SJ60" s="3">
        <v>10</v>
      </c>
      <c r="SK60" s="3">
        <v>9</v>
      </c>
      <c r="SL60" s="3">
        <v>10</v>
      </c>
      <c r="SM60" s="3">
        <f t="shared" si="72"/>
        <v>86</v>
      </c>
      <c r="SN60" s="3">
        <f t="shared" si="73"/>
        <v>9.5555555555555554</v>
      </c>
      <c r="SO60" s="3">
        <f t="shared" si="74"/>
        <v>49</v>
      </c>
      <c r="SP60" s="3">
        <f t="shared" si="75"/>
        <v>9.8000000000000007</v>
      </c>
      <c r="SQ60" s="3">
        <f t="shared" si="76"/>
        <v>9.6428571428571423</v>
      </c>
      <c r="SR60" s="3">
        <f t="shared" si="77"/>
        <v>138.91666666666666</v>
      </c>
      <c r="SS60" s="3">
        <v>10</v>
      </c>
      <c r="ST60" s="4">
        <v>43224</v>
      </c>
      <c r="SU60" s="3">
        <v>10</v>
      </c>
      <c r="SV60" s="3">
        <v>9</v>
      </c>
      <c r="SW60" s="3">
        <v>10</v>
      </c>
      <c r="SX60" s="5">
        <v>10</v>
      </c>
      <c r="SY60" s="3">
        <v>5</v>
      </c>
      <c r="SZ60" s="3">
        <v>1</v>
      </c>
      <c r="TA60" s="3">
        <v>5</v>
      </c>
      <c r="TB60" s="3">
        <v>10</v>
      </c>
      <c r="TC60" s="3">
        <v>10</v>
      </c>
      <c r="TD60" s="3">
        <v>1</v>
      </c>
      <c r="TE60" s="3">
        <v>10</v>
      </c>
      <c r="TF60" s="3">
        <v>10</v>
      </c>
      <c r="TG60" s="3">
        <v>10</v>
      </c>
      <c r="TH60" s="3">
        <v>10</v>
      </c>
      <c r="TI60" s="3">
        <v>10</v>
      </c>
      <c r="TJ60" s="3">
        <f t="shared" si="78"/>
        <v>80</v>
      </c>
      <c r="TK60" s="3">
        <f t="shared" si="79"/>
        <v>8</v>
      </c>
      <c r="TL60" s="3">
        <f t="shared" si="80"/>
        <v>41</v>
      </c>
      <c r="TM60" s="3">
        <f t="shared" si="81"/>
        <v>8.1999999999999993</v>
      </c>
      <c r="TN60" s="3">
        <f t="shared" si="82"/>
        <v>8.0666666666666664</v>
      </c>
      <c r="TO60" s="3">
        <f t="shared" si="83"/>
        <v>121</v>
      </c>
      <c r="TP60" s="3">
        <v>4</v>
      </c>
      <c r="TQ60" s="3">
        <v>4</v>
      </c>
      <c r="TR60" s="3">
        <v>4</v>
      </c>
      <c r="TS60" s="3">
        <v>4</v>
      </c>
      <c r="TT60" s="3">
        <v>4</v>
      </c>
      <c r="TU60" s="3">
        <v>4</v>
      </c>
      <c r="TV60" s="3">
        <v>4</v>
      </c>
      <c r="TW60" s="3">
        <v>4</v>
      </c>
      <c r="TX60" s="3">
        <v>4</v>
      </c>
      <c r="TY60" s="3">
        <v>4</v>
      </c>
      <c r="TZ60" s="3">
        <v>4</v>
      </c>
      <c r="UA60" s="3">
        <v>4</v>
      </c>
      <c r="UB60" s="3">
        <f t="shared" si="84"/>
        <v>24</v>
      </c>
      <c r="UC60" s="3">
        <f t="shared" si="85"/>
        <v>4</v>
      </c>
      <c r="UD60" s="3">
        <f t="shared" si="86"/>
        <v>24</v>
      </c>
      <c r="UE60" s="3">
        <f t="shared" si="87"/>
        <v>4</v>
      </c>
      <c r="UF60" s="3">
        <f t="shared" si="88"/>
        <v>4</v>
      </c>
      <c r="VN60">
        <v>15</v>
      </c>
      <c r="VO60">
        <v>9</v>
      </c>
      <c r="VP60">
        <v>102.5</v>
      </c>
      <c r="VQ60">
        <v>11.4</v>
      </c>
      <c r="VR60">
        <v>63</v>
      </c>
      <c r="VS60">
        <v>1824.8</v>
      </c>
      <c r="VT60">
        <v>29</v>
      </c>
      <c r="VU60">
        <v>260.7</v>
      </c>
      <c r="VV60">
        <v>62</v>
      </c>
      <c r="VW60">
        <v>7429</v>
      </c>
      <c r="VX60">
        <v>119.8</v>
      </c>
      <c r="VY60">
        <v>2393</v>
      </c>
      <c r="VZ60">
        <v>0.3</v>
      </c>
      <c r="WA60">
        <v>1061.3</v>
      </c>
      <c r="WB60" s="36">
        <v>1941.5</v>
      </c>
      <c r="WC60" s="36">
        <v>1549</v>
      </c>
      <c r="WD60" s="36">
        <v>268.5</v>
      </c>
      <c r="WE60" s="36">
        <v>148</v>
      </c>
      <c r="WF60" s="36">
        <v>49.69</v>
      </c>
      <c r="WG60" s="36">
        <v>39.65</v>
      </c>
      <c r="WH60" s="36">
        <v>6.87</v>
      </c>
      <c r="WI60" s="36">
        <v>3.79</v>
      </c>
      <c r="WJ60" s="36">
        <v>416.5</v>
      </c>
      <c r="WK60" s="36">
        <v>10.66</v>
      </c>
      <c r="WL60" s="36">
        <v>83.3</v>
      </c>
      <c r="WM60" s="37">
        <v>3502.25</v>
      </c>
      <c r="WN60" s="37">
        <v>1988</v>
      </c>
      <c r="WO60" s="37">
        <v>357.25</v>
      </c>
      <c r="WP60" s="37">
        <v>188.5</v>
      </c>
      <c r="WQ60" s="37">
        <v>58.02</v>
      </c>
      <c r="WR60" s="37">
        <v>32.94</v>
      </c>
      <c r="WS60" s="37">
        <v>5.92</v>
      </c>
      <c r="WT60" s="37">
        <v>3.12</v>
      </c>
      <c r="WU60" s="37">
        <v>545.75</v>
      </c>
      <c r="WV60" s="37">
        <v>9.0399999999999991</v>
      </c>
      <c r="WW60" s="37">
        <v>77.963999999999999</v>
      </c>
      <c r="WX60" s="38">
        <v>1941.5</v>
      </c>
      <c r="WY60" s="38">
        <v>1549</v>
      </c>
      <c r="WZ60" s="38">
        <v>268.5</v>
      </c>
      <c r="XA60" s="38">
        <v>148</v>
      </c>
      <c r="XB60" s="38">
        <v>49.69</v>
      </c>
      <c r="XC60" s="38">
        <v>39.65</v>
      </c>
      <c r="XD60" s="38">
        <v>6.87</v>
      </c>
      <c r="XE60" s="38">
        <v>3.79</v>
      </c>
      <c r="XF60" s="38">
        <v>416.5</v>
      </c>
      <c r="XG60" s="38">
        <v>10.66</v>
      </c>
      <c r="XH60" s="38">
        <v>83.3</v>
      </c>
      <c r="XI60" s="39">
        <v>3502.25</v>
      </c>
      <c r="XJ60" s="39">
        <v>1988</v>
      </c>
      <c r="XK60" s="39">
        <v>357.25</v>
      </c>
      <c r="XL60" s="39">
        <v>188.5</v>
      </c>
      <c r="XM60" s="39">
        <v>58.02</v>
      </c>
      <c r="XN60" s="39">
        <v>32.94</v>
      </c>
      <c r="XO60" s="39">
        <v>5.92</v>
      </c>
      <c r="XP60" s="39">
        <v>3.12</v>
      </c>
      <c r="XQ60" s="39">
        <v>545.75</v>
      </c>
      <c r="XR60" s="39">
        <v>9.0399999999999991</v>
      </c>
      <c r="XS60" s="39">
        <v>77.963999999999999</v>
      </c>
      <c r="XT60" t="s">
        <v>1152</v>
      </c>
      <c r="XU60">
        <v>7</v>
      </c>
      <c r="XV60">
        <v>8</v>
      </c>
      <c r="XW60" s="37">
        <v>5</v>
      </c>
      <c r="XX60" s="37">
        <v>2</v>
      </c>
      <c r="XY60" s="37">
        <v>1</v>
      </c>
      <c r="XZ60" s="39">
        <v>5</v>
      </c>
      <c r="YA60" s="39">
        <v>2</v>
      </c>
      <c r="YB60" s="39">
        <v>1</v>
      </c>
    </row>
    <row r="61" spans="1:652" x14ac:dyDescent="0.2">
      <c r="A61" s="11">
        <v>64</v>
      </c>
      <c r="B61" s="19" t="s">
        <v>945</v>
      </c>
      <c r="C61" s="3">
        <v>0</v>
      </c>
      <c r="D61" s="3" t="str">
        <f t="shared" si="0"/>
        <v>2</v>
      </c>
      <c r="E61" s="4">
        <v>40367</v>
      </c>
      <c r="F61" s="4">
        <v>43203</v>
      </c>
      <c r="G61" s="5">
        <v>7.7651353818071192</v>
      </c>
      <c r="H61" s="22" t="s">
        <v>445</v>
      </c>
      <c r="I61" s="3">
        <v>2</v>
      </c>
      <c r="J61" s="3">
        <v>2</v>
      </c>
      <c r="K61" s="3">
        <v>1</v>
      </c>
      <c r="L61" s="3">
        <v>2</v>
      </c>
      <c r="M61" s="12">
        <v>45</v>
      </c>
      <c r="N61" s="6">
        <v>96.5</v>
      </c>
      <c r="O61" s="6">
        <v>125.5</v>
      </c>
      <c r="P61" s="9">
        <v>4.1174540682414698</v>
      </c>
      <c r="Q61" s="9">
        <v>51.817500000000003</v>
      </c>
      <c r="R61" s="9">
        <v>23.5</v>
      </c>
      <c r="S61" s="9">
        <v>15</v>
      </c>
      <c r="T61" s="3">
        <v>3</v>
      </c>
      <c r="U61" s="9">
        <v>16.5</v>
      </c>
      <c r="V61" s="3">
        <v>3</v>
      </c>
      <c r="W61" s="9">
        <v>10.199999999999999</v>
      </c>
      <c r="X61" s="9">
        <v>11.2</v>
      </c>
      <c r="Y61" s="9">
        <v>12.4</v>
      </c>
      <c r="Z61" s="9">
        <v>12.3</v>
      </c>
      <c r="AA61" s="9">
        <v>13.7</v>
      </c>
      <c r="AB61" s="9">
        <v>11.8</v>
      </c>
      <c r="AC61" s="5">
        <f t="shared" si="1"/>
        <v>12.4</v>
      </c>
      <c r="AD61" s="5">
        <f t="shared" si="2"/>
        <v>13.7</v>
      </c>
      <c r="AE61" s="5">
        <f t="shared" si="3"/>
        <v>26.1</v>
      </c>
      <c r="AF61" s="5">
        <f t="shared" si="4"/>
        <v>13.05</v>
      </c>
      <c r="AG61" s="5">
        <f t="shared" si="5"/>
        <v>28.775250000000003</v>
      </c>
      <c r="AH61" s="5">
        <f t="shared" si="6"/>
        <v>57.550500000000007</v>
      </c>
      <c r="AI61" s="1">
        <v>2</v>
      </c>
      <c r="AJ61" s="3">
        <v>9</v>
      </c>
      <c r="AK61" s="7" t="e">
        <v>#NULL!</v>
      </c>
      <c r="AL61" s="7" t="e">
        <v>#NULL!</v>
      </c>
      <c r="AS61" s="5" t="e">
        <f t="shared" si="7"/>
        <v>#DIV/0!</v>
      </c>
      <c r="AT61" s="9">
        <v>13.46</v>
      </c>
      <c r="AU61" s="9">
        <v>13.58</v>
      </c>
      <c r="AV61" s="9">
        <v>0.7</v>
      </c>
      <c r="AW61" s="3">
        <v>76</v>
      </c>
      <c r="AX61" s="3">
        <v>21</v>
      </c>
      <c r="AY61" s="3">
        <v>16</v>
      </c>
      <c r="AZ61" s="5">
        <v>37</v>
      </c>
      <c r="BA61" s="9">
        <v>-0.22</v>
      </c>
      <c r="BB61" s="3">
        <v>41</v>
      </c>
      <c r="BD61" s="11">
        <v>77</v>
      </c>
      <c r="BE61" s="3">
        <v>16</v>
      </c>
      <c r="BF61" s="3">
        <v>18</v>
      </c>
      <c r="BG61" s="9">
        <v>0.14000000000000001</v>
      </c>
      <c r="BH61" s="5">
        <v>55</v>
      </c>
      <c r="BI61" s="9">
        <v>34</v>
      </c>
      <c r="BJ61" s="3">
        <v>91</v>
      </c>
      <c r="BK61" s="3">
        <v>4</v>
      </c>
      <c r="BL61" s="3">
        <v>6</v>
      </c>
      <c r="BM61" s="3">
        <v>2</v>
      </c>
      <c r="BN61" s="3">
        <v>2</v>
      </c>
      <c r="BO61" s="3">
        <v>2</v>
      </c>
      <c r="BP61" s="3">
        <v>1</v>
      </c>
      <c r="BQ61" s="3">
        <v>1</v>
      </c>
      <c r="BR61" s="3">
        <v>1</v>
      </c>
      <c r="BS61" s="3">
        <v>3</v>
      </c>
      <c r="BT61" s="11">
        <v>22</v>
      </c>
      <c r="BU61" s="11">
        <v>79</v>
      </c>
      <c r="BV61" s="14">
        <f t="shared" si="51"/>
        <v>247</v>
      </c>
      <c r="BW61" s="13">
        <f t="shared" si="52"/>
        <v>329.33333333333331</v>
      </c>
      <c r="BX61" s="14">
        <v>77</v>
      </c>
      <c r="BY61" s="14">
        <v>4</v>
      </c>
      <c r="BZ61" s="3">
        <v>39</v>
      </c>
      <c r="CA61" s="3">
        <v>40</v>
      </c>
      <c r="CB61" s="3">
        <v>42</v>
      </c>
      <c r="CC61" s="9">
        <v>17.434560000000001</v>
      </c>
      <c r="CD61" s="9">
        <v>17.881599999999999</v>
      </c>
      <c r="CE61" s="9">
        <v>18.775680000000001</v>
      </c>
      <c r="CF61" s="9">
        <v>3.37</v>
      </c>
      <c r="CG61" s="5">
        <v>100</v>
      </c>
      <c r="CH61" s="3">
        <v>26</v>
      </c>
      <c r="CI61" s="3">
        <v>26</v>
      </c>
      <c r="CJ61" s="3">
        <v>23</v>
      </c>
      <c r="CK61" s="9">
        <v>11.62304</v>
      </c>
      <c r="CL61" s="9">
        <v>11.62304</v>
      </c>
      <c r="CM61" s="9">
        <v>10.28192</v>
      </c>
      <c r="CN61" s="9">
        <v>-0.08</v>
      </c>
      <c r="CO61" s="5">
        <v>47</v>
      </c>
      <c r="CP61" s="3">
        <v>126</v>
      </c>
      <c r="CQ61" s="3">
        <v>112</v>
      </c>
      <c r="CR61" s="3">
        <v>101</v>
      </c>
      <c r="CS61" s="9">
        <v>0.51</v>
      </c>
      <c r="CT61" s="3">
        <v>70</v>
      </c>
      <c r="CU61" s="3">
        <v>4</v>
      </c>
      <c r="CV61" s="3">
        <v>4</v>
      </c>
      <c r="CY61" s="3">
        <v>5</v>
      </c>
      <c r="CZ61" s="3">
        <v>5</v>
      </c>
      <c r="DA61" s="3">
        <v>3</v>
      </c>
      <c r="DB61" s="3">
        <v>3</v>
      </c>
      <c r="DC61" s="3">
        <v>3</v>
      </c>
      <c r="DD61" s="3">
        <v>3</v>
      </c>
      <c r="DE61" s="3">
        <v>4</v>
      </c>
      <c r="DF61" s="3">
        <v>4</v>
      </c>
      <c r="DG61" s="3">
        <v>4</v>
      </c>
      <c r="DH61" s="3">
        <v>4</v>
      </c>
      <c r="DI61" s="3">
        <v>8</v>
      </c>
      <c r="DJ61" s="3">
        <v>10</v>
      </c>
      <c r="DK61" s="3">
        <v>6</v>
      </c>
      <c r="DL61" s="3">
        <v>6</v>
      </c>
      <c r="DM61" s="3">
        <v>8</v>
      </c>
      <c r="DN61" s="3">
        <v>8</v>
      </c>
      <c r="DO61" s="3">
        <v>24</v>
      </c>
      <c r="DP61" s="3">
        <v>22</v>
      </c>
      <c r="DQ61" s="3">
        <v>1</v>
      </c>
      <c r="DR61" s="3">
        <v>1</v>
      </c>
      <c r="DS61" s="3">
        <v>1</v>
      </c>
      <c r="DT61" s="3">
        <v>1</v>
      </c>
      <c r="DU61" s="3">
        <v>1</v>
      </c>
      <c r="DW61" s="5">
        <v>-7.9999999999999988E-2</v>
      </c>
      <c r="DY61" s="5">
        <v>1.21</v>
      </c>
      <c r="EA61" s="5">
        <v>3.29</v>
      </c>
      <c r="EC61" s="5">
        <v>4.42</v>
      </c>
      <c r="EW61" s="3">
        <v>0</v>
      </c>
      <c r="FH61" s="3">
        <v>5</v>
      </c>
      <c r="FI61" s="3">
        <v>5</v>
      </c>
      <c r="FJ61" s="3">
        <v>1</v>
      </c>
      <c r="FK61" s="3">
        <v>5</v>
      </c>
      <c r="FL61" s="3">
        <v>5</v>
      </c>
      <c r="FM61" s="3">
        <v>5</v>
      </c>
      <c r="FN61" s="3">
        <v>999</v>
      </c>
      <c r="FO61" s="3">
        <v>3</v>
      </c>
      <c r="FP61" s="3">
        <v>5</v>
      </c>
      <c r="FQ61" s="3">
        <v>4</v>
      </c>
      <c r="FR61" s="3">
        <v>2</v>
      </c>
      <c r="FS61" s="3">
        <v>5</v>
      </c>
      <c r="FT61" s="3">
        <f>AVERAGE(FH61,FL61,FP61,FI61,FM61,FQ61)</f>
        <v>4.833333333333333</v>
      </c>
      <c r="FU61" s="3">
        <v>3</v>
      </c>
      <c r="PA61" s="3">
        <v>1</v>
      </c>
      <c r="PB61" s="3">
        <v>4</v>
      </c>
      <c r="PC61" s="3">
        <v>3</v>
      </c>
      <c r="PD61" s="3">
        <v>4</v>
      </c>
      <c r="PE61" s="3">
        <v>2</v>
      </c>
      <c r="PF61" s="3">
        <v>3</v>
      </c>
      <c r="PG61" s="3">
        <v>4</v>
      </c>
      <c r="PH61" s="3">
        <f t="shared" si="55"/>
        <v>3.3333333333333335</v>
      </c>
      <c r="PI61" s="3">
        <v>3</v>
      </c>
      <c r="PJ61" s="3">
        <v>2</v>
      </c>
      <c r="PK61" s="3">
        <v>4</v>
      </c>
      <c r="PL61" s="3">
        <v>1</v>
      </c>
      <c r="PM61" s="3">
        <v>4</v>
      </c>
      <c r="PN61" s="3">
        <v>4</v>
      </c>
      <c r="PO61" s="3">
        <v>4</v>
      </c>
      <c r="PP61" s="3">
        <v>4</v>
      </c>
      <c r="PQ61" s="3">
        <v>4</v>
      </c>
      <c r="PR61" s="3">
        <v>3</v>
      </c>
      <c r="PS61" s="3">
        <v>4</v>
      </c>
      <c r="PT61" s="3">
        <v>4</v>
      </c>
      <c r="PU61" s="3">
        <f t="shared" si="56"/>
        <v>3.2857142857142856</v>
      </c>
      <c r="PV61" s="3">
        <f t="shared" si="57"/>
        <v>3</v>
      </c>
      <c r="PW61" s="3">
        <f t="shared" si="58"/>
        <v>3.4166666666666665</v>
      </c>
      <c r="PX61" s="3">
        <v>10</v>
      </c>
      <c r="PY61" s="3">
        <v>5</v>
      </c>
      <c r="PZ61" s="3">
        <v>10</v>
      </c>
      <c r="QA61" s="3">
        <v>10</v>
      </c>
      <c r="QB61" s="3">
        <v>1</v>
      </c>
      <c r="QC61" s="3">
        <v>10</v>
      </c>
      <c r="QD61" s="3">
        <v>5</v>
      </c>
      <c r="QE61" s="3">
        <v>10</v>
      </c>
      <c r="QF61" s="3">
        <v>5</v>
      </c>
      <c r="QG61" s="3">
        <v>10</v>
      </c>
      <c r="QH61" s="3">
        <v>5</v>
      </c>
      <c r="QI61" s="3">
        <v>10</v>
      </c>
      <c r="QJ61" s="3">
        <v>5</v>
      </c>
      <c r="QK61" s="3">
        <v>1</v>
      </c>
      <c r="QL61" s="3">
        <v>10</v>
      </c>
      <c r="QM61" s="3">
        <f t="shared" si="59"/>
        <v>67</v>
      </c>
      <c r="QN61" s="3">
        <f t="shared" si="60"/>
        <v>6.7</v>
      </c>
      <c r="QO61" s="3">
        <f t="shared" si="61"/>
        <v>40</v>
      </c>
      <c r="QP61" s="3">
        <f t="shared" si="62"/>
        <v>8</v>
      </c>
      <c r="QQ61" s="3">
        <f t="shared" si="63"/>
        <v>107</v>
      </c>
      <c r="QR61" s="3">
        <f t="shared" si="64"/>
        <v>7.1333333333333337</v>
      </c>
      <c r="QS61" s="4">
        <v>43216</v>
      </c>
      <c r="QT61" s="3">
        <v>4</v>
      </c>
      <c r="QU61" s="3">
        <v>5</v>
      </c>
      <c r="QV61" s="3">
        <v>2</v>
      </c>
      <c r="QW61" s="3">
        <v>2</v>
      </c>
      <c r="QX61" s="3">
        <v>5</v>
      </c>
      <c r="QY61" s="3">
        <v>5</v>
      </c>
      <c r="QZ61" s="3">
        <v>2</v>
      </c>
      <c r="RA61" s="3">
        <v>2</v>
      </c>
      <c r="RB61" s="3">
        <v>5</v>
      </c>
      <c r="RC61" s="3">
        <v>5</v>
      </c>
      <c r="RD61" s="3">
        <v>2</v>
      </c>
      <c r="RE61" s="3">
        <v>2</v>
      </c>
      <c r="RF61" s="3">
        <f t="shared" si="65"/>
        <v>4.833333333333333</v>
      </c>
      <c r="RG61" s="3">
        <f t="shared" si="66"/>
        <v>2</v>
      </c>
      <c r="RH61" s="3">
        <v>4</v>
      </c>
      <c r="RI61" s="3">
        <v>4</v>
      </c>
      <c r="RJ61" s="3">
        <v>2</v>
      </c>
      <c r="RK61" s="3">
        <v>4</v>
      </c>
      <c r="RL61" s="3">
        <v>4</v>
      </c>
      <c r="RM61" s="3">
        <v>2</v>
      </c>
      <c r="RN61" s="3">
        <v>4</v>
      </c>
      <c r="RO61" s="3">
        <v>4</v>
      </c>
      <c r="RP61" s="3">
        <v>4</v>
      </c>
      <c r="RQ61" s="3">
        <v>4</v>
      </c>
      <c r="RR61" s="3">
        <v>4</v>
      </c>
      <c r="RS61" s="3">
        <v>3</v>
      </c>
      <c r="RT61" s="3">
        <f t="shared" si="67"/>
        <v>21</v>
      </c>
      <c r="RU61" s="3">
        <f t="shared" si="68"/>
        <v>3.5</v>
      </c>
      <c r="RV61" s="3">
        <f t="shared" si="69"/>
        <v>22</v>
      </c>
      <c r="RW61" s="3">
        <f t="shared" si="70"/>
        <v>3.6666666666666665</v>
      </c>
      <c r="RX61" s="3">
        <f t="shared" si="71"/>
        <v>3.5833333333333335</v>
      </c>
      <c r="RY61" s="3">
        <v>10</v>
      </c>
      <c r="RZ61" s="3">
        <v>1</v>
      </c>
      <c r="SA61" s="3">
        <v>10</v>
      </c>
      <c r="SB61" s="3">
        <v>5</v>
      </c>
      <c r="SC61" s="3">
        <v>10</v>
      </c>
      <c r="SD61" s="3">
        <v>10</v>
      </c>
      <c r="SE61" s="3">
        <v>5</v>
      </c>
      <c r="SF61" s="3">
        <v>1</v>
      </c>
      <c r="SG61" s="3">
        <v>10</v>
      </c>
      <c r="SH61" s="3">
        <v>10</v>
      </c>
      <c r="SI61" s="3">
        <v>10</v>
      </c>
      <c r="SJ61" s="3">
        <v>10</v>
      </c>
      <c r="SK61" s="3">
        <v>1</v>
      </c>
      <c r="SL61" s="3">
        <v>10</v>
      </c>
      <c r="SM61" s="3">
        <f t="shared" si="72"/>
        <v>62</v>
      </c>
      <c r="SN61" s="3">
        <f t="shared" si="73"/>
        <v>6.8888888888888893</v>
      </c>
      <c r="SO61" s="3">
        <f t="shared" si="74"/>
        <v>41</v>
      </c>
      <c r="SP61" s="3">
        <f t="shared" si="75"/>
        <v>8.1999999999999993</v>
      </c>
      <c r="SQ61" s="3">
        <f t="shared" si="76"/>
        <v>7.3571428571428568</v>
      </c>
      <c r="SR61" s="3">
        <f t="shared" si="77"/>
        <v>106.58333333333334</v>
      </c>
      <c r="SS61" s="3">
        <v>10</v>
      </c>
      <c r="ST61" s="4">
        <v>43224</v>
      </c>
      <c r="SU61" s="3">
        <v>10</v>
      </c>
      <c r="SV61" s="3">
        <v>5</v>
      </c>
      <c r="SW61" s="3">
        <v>10</v>
      </c>
      <c r="SX61" s="5">
        <v>10</v>
      </c>
      <c r="SY61" s="3">
        <v>1</v>
      </c>
      <c r="SZ61" s="3">
        <v>10</v>
      </c>
      <c r="TA61" s="3">
        <v>5</v>
      </c>
      <c r="TB61" s="3">
        <v>10</v>
      </c>
      <c r="TC61" s="3">
        <v>10</v>
      </c>
      <c r="TD61" s="3">
        <v>10</v>
      </c>
      <c r="TE61" s="3">
        <v>10</v>
      </c>
      <c r="TF61" s="3">
        <v>10</v>
      </c>
      <c r="TG61" s="3">
        <v>1</v>
      </c>
      <c r="TH61" s="3">
        <v>10</v>
      </c>
      <c r="TI61" s="3">
        <v>10</v>
      </c>
      <c r="TJ61" s="3">
        <f t="shared" si="78"/>
        <v>72</v>
      </c>
      <c r="TK61" s="3">
        <f t="shared" si="79"/>
        <v>7.2</v>
      </c>
      <c r="TL61" s="3">
        <f t="shared" si="80"/>
        <v>50</v>
      </c>
      <c r="TM61" s="3">
        <f t="shared" si="81"/>
        <v>10</v>
      </c>
      <c r="TN61" s="3">
        <f t="shared" si="82"/>
        <v>8.1333333333333329</v>
      </c>
      <c r="TO61" s="3">
        <f t="shared" si="83"/>
        <v>122</v>
      </c>
      <c r="TP61" s="3">
        <v>4</v>
      </c>
      <c r="TQ61" s="3">
        <v>4</v>
      </c>
      <c r="TR61" s="3">
        <v>2</v>
      </c>
      <c r="TS61" s="3">
        <v>4</v>
      </c>
      <c r="TT61" s="3">
        <v>4</v>
      </c>
      <c r="TU61" s="3">
        <v>4</v>
      </c>
      <c r="TV61" s="3">
        <v>4</v>
      </c>
      <c r="TW61" s="3">
        <v>4</v>
      </c>
      <c r="TX61" s="3">
        <v>4</v>
      </c>
      <c r="TY61" s="3">
        <v>4</v>
      </c>
      <c r="TZ61" s="3">
        <v>4</v>
      </c>
      <c r="UA61" s="3">
        <v>4</v>
      </c>
      <c r="UB61" s="3">
        <f t="shared" si="84"/>
        <v>24</v>
      </c>
      <c r="UC61" s="3">
        <f t="shared" si="85"/>
        <v>4</v>
      </c>
      <c r="UD61" s="3">
        <f t="shared" si="86"/>
        <v>22</v>
      </c>
      <c r="UE61" s="3">
        <f t="shared" si="87"/>
        <v>3.6666666666666665</v>
      </c>
      <c r="UF61" s="3">
        <f t="shared" si="88"/>
        <v>3.8333333333333335</v>
      </c>
      <c r="VN61">
        <v>15</v>
      </c>
      <c r="VO61">
        <v>7</v>
      </c>
      <c r="VP61">
        <v>83</v>
      </c>
      <c r="VQ61">
        <v>11.9</v>
      </c>
      <c r="VR61">
        <v>24</v>
      </c>
      <c r="VS61">
        <v>645</v>
      </c>
      <c r="VT61">
        <v>26.9</v>
      </c>
      <c r="VU61">
        <v>64.5</v>
      </c>
      <c r="VV61">
        <v>23</v>
      </c>
      <c r="VW61">
        <v>296790.8</v>
      </c>
      <c r="VX61">
        <v>12903.9</v>
      </c>
      <c r="VY61">
        <v>281934.5</v>
      </c>
      <c r="VZ61">
        <v>0.3</v>
      </c>
      <c r="WA61">
        <v>29679.1</v>
      </c>
      <c r="WB61" s="36">
        <v>2851.25</v>
      </c>
      <c r="WC61" s="36">
        <v>2304.5</v>
      </c>
      <c r="WD61" s="36">
        <v>316</v>
      </c>
      <c r="WE61" s="36">
        <v>112.25</v>
      </c>
      <c r="WF61" s="36">
        <v>51.06</v>
      </c>
      <c r="WG61" s="36">
        <v>41.27</v>
      </c>
      <c r="WH61" s="36">
        <v>5.66</v>
      </c>
      <c r="WI61" s="36">
        <v>2.0099999999999998</v>
      </c>
      <c r="WJ61" s="36">
        <v>428.25</v>
      </c>
      <c r="WK61" s="36">
        <v>7.67</v>
      </c>
      <c r="WL61" s="36">
        <v>61.179000000000002</v>
      </c>
      <c r="WM61" s="37">
        <v>3842.5</v>
      </c>
      <c r="WN61" s="37">
        <v>3295.25</v>
      </c>
      <c r="WO61" s="37">
        <v>519.75</v>
      </c>
      <c r="WP61" s="37">
        <v>182.5</v>
      </c>
      <c r="WQ61" s="37">
        <v>49.01</v>
      </c>
      <c r="WR61" s="37">
        <v>42.03</v>
      </c>
      <c r="WS61" s="37">
        <v>6.63</v>
      </c>
      <c r="WT61" s="37">
        <v>2.33</v>
      </c>
      <c r="WU61" s="37">
        <v>702.25</v>
      </c>
      <c r="WV61" s="37">
        <v>8.9600000000000009</v>
      </c>
      <c r="WW61" s="37">
        <v>70.224999999999994</v>
      </c>
      <c r="WX61" s="38">
        <v>2617.5</v>
      </c>
      <c r="WY61" s="38">
        <v>2084</v>
      </c>
      <c r="WZ61" s="38">
        <v>278</v>
      </c>
      <c r="XA61" s="38">
        <v>102.5</v>
      </c>
      <c r="XB61" s="38">
        <v>51.51</v>
      </c>
      <c r="XC61" s="38">
        <v>41.01</v>
      </c>
      <c r="XD61" s="38">
        <v>5.47</v>
      </c>
      <c r="XE61" s="38">
        <v>2.02</v>
      </c>
      <c r="XF61" s="38">
        <v>380.5</v>
      </c>
      <c r="XG61" s="38">
        <v>7.49</v>
      </c>
      <c r="XH61" s="38">
        <v>63.417000000000002</v>
      </c>
      <c r="XI61" s="39">
        <v>3608.75</v>
      </c>
      <c r="XJ61" s="39">
        <v>3074.75</v>
      </c>
      <c r="XK61" s="39">
        <v>481.75</v>
      </c>
      <c r="XL61" s="39">
        <v>172.75</v>
      </c>
      <c r="XM61" s="39">
        <v>49.18</v>
      </c>
      <c r="XN61" s="39">
        <v>41.9</v>
      </c>
      <c r="XO61" s="39">
        <v>6.57</v>
      </c>
      <c r="XP61" s="39">
        <v>2.35</v>
      </c>
      <c r="XQ61" s="39">
        <v>654.5</v>
      </c>
      <c r="XR61" s="39">
        <v>8.92</v>
      </c>
      <c r="XS61" s="39">
        <v>72.721999999999994</v>
      </c>
      <c r="XT61" t="s">
        <v>1153</v>
      </c>
      <c r="XU61">
        <v>10</v>
      </c>
      <c r="XV61">
        <v>210</v>
      </c>
      <c r="XW61" s="37">
        <v>7</v>
      </c>
      <c r="XX61" s="37">
        <v>3</v>
      </c>
      <c r="XY61" s="37">
        <v>1</v>
      </c>
      <c r="XZ61" s="39">
        <v>6</v>
      </c>
      <c r="YA61" s="39">
        <v>3</v>
      </c>
      <c r="YB61" s="39">
        <v>1</v>
      </c>
    </row>
    <row r="62" spans="1:652" x14ac:dyDescent="0.2">
      <c r="A62" s="11">
        <v>65</v>
      </c>
      <c r="B62" s="19" t="s">
        <v>946</v>
      </c>
      <c r="C62" s="3">
        <v>1</v>
      </c>
      <c r="D62" s="3" t="str">
        <f t="shared" si="0"/>
        <v>1</v>
      </c>
      <c r="E62" s="4">
        <v>40228</v>
      </c>
      <c r="F62" s="4">
        <v>43203</v>
      </c>
      <c r="G62" s="5">
        <v>8.1457255856404007</v>
      </c>
      <c r="H62" s="22" t="s">
        <v>445</v>
      </c>
      <c r="I62" s="3">
        <v>2</v>
      </c>
      <c r="J62" s="3">
        <v>3</v>
      </c>
      <c r="K62" s="3">
        <v>1</v>
      </c>
      <c r="L62" s="3">
        <v>0</v>
      </c>
      <c r="M62" s="12">
        <v>45</v>
      </c>
      <c r="N62" s="6">
        <v>100</v>
      </c>
      <c r="O62" s="6">
        <v>132</v>
      </c>
      <c r="P62" s="9">
        <v>4.3307086614173231</v>
      </c>
      <c r="Q62" s="9">
        <v>55.345500000000008</v>
      </c>
      <c r="R62" s="9">
        <v>25.1</v>
      </c>
      <c r="S62" s="9">
        <v>14.4</v>
      </c>
      <c r="T62" s="3">
        <v>3</v>
      </c>
      <c r="U62" s="9">
        <v>19.7</v>
      </c>
      <c r="V62" s="3">
        <v>3</v>
      </c>
      <c r="W62" s="9">
        <v>12.6</v>
      </c>
      <c r="X62" s="9">
        <v>12.3</v>
      </c>
      <c r="Y62" s="9">
        <v>11</v>
      </c>
      <c r="Z62" s="9">
        <v>10.5</v>
      </c>
      <c r="AA62" s="9">
        <v>11.4</v>
      </c>
      <c r="AB62" s="9">
        <v>10.199999999999999</v>
      </c>
      <c r="AC62" s="5">
        <f t="shared" si="1"/>
        <v>12.6</v>
      </c>
      <c r="AD62" s="5">
        <f t="shared" si="2"/>
        <v>11.4</v>
      </c>
      <c r="AE62" s="5">
        <f t="shared" si="3"/>
        <v>24</v>
      </c>
      <c r="AF62" s="5">
        <f t="shared" si="4"/>
        <v>12</v>
      </c>
      <c r="AG62" s="5">
        <f t="shared" si="5"/>
        <v>26.46</v>
      </c>
      <c r="AH62" s="5">
        <f t="shared" si="6"/>
        <v>52.92</v>
      </c>
      <c r="AI62" s="1">
        <v>2</v>
      </c>
      <c r="AJ62" s="3">
        <v>21</v>
      </c>
      <c r="AK62" s="7" t="e">
        <v>#NULL!</v>
      </c>
      <c r="AL62" s="7" t="e">
        <v>#NULL!</v>
      </c>
      <c r="AS62" s="5" t="e">
        <f t="shared" si="7"/>
        <v>#DIV/0!</v>
      </c>
      <c r="AT62" s="9">
        <v>14.05</v>
      </c>
      <c r="AU62" s="9">
        <v>15.07</v>
      </c>
      <c r="AV62" s="9">
        <v>0.31</v>
      </c>
      <c r="AW62" s="3">
        <v>62</v>
      </c>
      <c r="AX62" s="3">
        <v>12</v>
      </c>
      <c r="AY62" s="3">
        <v>6</v>
      </c>
      <c r="AZ62" s="5">
        <v>18</v>
      </c>
      <c r="BA62" s="9">
        <v>-1.95</v>
      </c>
      <c r="BB62" s="3">
        <v>3</v>
      </c>
      <c r="BD62" s="11">
        <v>57</v>
      </c>
      <c r="BE62" s="3">
        <v>17</v>
      </c>
      <c r="BF62" s="3">
        <v>21</v>
      </c>
      <c r="BG62" s="9">
        <v>0.95</v>
      </c>
      <c r="BH62" s="5">
        <v>83</v>
      </c>
      <c r="BI62" s="9">
        <v>38</v>
      </c>
      <c r="BJ62" s="3">
        <v>103</v>
      </c>
      <c r="BK62" s="3">
        <v>8</v>
      </c>
      <c r="BL62" s="3">
        <v>1</v>
      </c>
      <c r="BM62" s="3">
        <v>8</v>
      </c>
      <c r="BN62" s="3">
        <v>0</v>
      </c>
      <c r="BO62" s="3">
        <v>1</v>
      </c>
      <c r="BP62" s="3">
        <v>3</v>
      </c>
      <c r="BQ62" s="3">
        <v>1</v>
      </c>
      <c r="BR62" s="3">
        <v>2</v>
      </c>
      <c r="BS62" s="3">
        <v>0</v>
      </c>
      <c r="BT62" s="11">
        <v>24</v>
      </c>
      <c r="BU62" s="11">
        <v>86</v>
      </c>
      <c r="BV62" s="14">
        <f t="shared" si="51"/>
        <v>246</v>
      </c>
      <c r="BW62" s="13">
        <f t="shared" si="52"/>
        <v>328</v>
      </c>
      <c r="BX62" s="14">
        <v>77</v>
      </c>
      <c r="BY62" s="14">
        <v>4</v>
      </c>
      <c r="BZ62" s="3">
        <v>16</v>
      </c>
      <c r="CA62" s="3">
        <v>23</v>
      </c>
      <c r="CB62" s="3">
        <v>19</v>
      </c>
      <c r="CC62" s="9">
        <v>7.1526399999999999</v>
      </c>
      <c r="CD62" s="9">
        <v>10.28192</v>
      </c>
      <c r="CE62" s="9">
        <v>8.49376</v>
      </c>
      <c r="CF62" s="9">
        <v>0.46</v>
      </c>
      <c r="CG62" s="5">
        <v>68</v>
      </c>
      <c r="CH62" s="3">
        <v>19</v>
      </c>
      <c r="CI62" s="3">
        <v>16</v>
      </c>
      <c r="CJ62" s="3">
        <v>23</v>
      </c>
      <c r="CK62" s="9">
        <v>8.49376</v>
      </c>
      <c r="CL62" s="9">
        <v>7.1526399999999999</v>
      </c>
      <c r="CM62" s="9">
        <v>10.28192</v>
      </c>
      <c r="CN62" s="9">
        <v>0.3</v>
      </c>
      <c r="CO62" s="5">
        <v>62</v>
      </c>
      <c r="CP62" s="3">
        <v>100</v>
      </c>
      <c r="CQ62" s="3">
        <v>119</v>
      </c>
      <c r="CR62" s="3">
        <v>136</v>
      </c>
      <c r="CS62" s="9">
        <v>1.1599999999999999</v>
      </c>
      <c r="CT62" s="3">
        <v>88</v>
      </c>
      <c r="CU62" s="3">
        <v>4</v>
      </c>
      <c r="CV62" s="3">
        <v>4</v>
      </c>
      <c r="CY62" s="3">
        <v>5</v>
      </c>
      <c r="CZ62" s="3">
        <v>5</v>
      </c>
      <c r="DA62" s="3">
        <v>2</v>
      </c>
      <c r="DB62" s="3">
        <v>3</v>
      </c>
      <c r="DC62" s="3">
        <v>2</v>
      </c>
      <c r="DD62" s="3">
        <v>3</v>
      </c>
      <c r="DE62" s="3">
        <v>4</v>
      </c>
      <c r="DF62" s="3">
        <v>4</v>
      </c>
      <c r="DG62" s="3">
        <v>4</v>
      </c>
      <c r="DH62" s="3">
        <v>4</v>
      </c>
      <c r="DI62" s="3">
        <v>8</v>
      </c>
      <c r="DJ62" s="3">
        <v>10</v>
      </c>
      <c r="DK62" s="3">
        <v>5</v>
      </c>
      <c r="DL62" s="3">
        <v>5</v>
      </c>
      <c r="DM62" s="3">
        <v>8</v>
      </c>
      <c r="DN62" s="3">
        <v>8</v>
      </c>
      <c r="DO62" s="3">
        <v>23</v>
      </c>
      <c r="DP62" s="3">
        <v>21</v>
      </c>
      <c r="DQ62" s="3">
        <v>0</v>
      </c>
      <c r="DR62" s="3">
        <v>1</v>
      </c>
      <c r="DS62" s="3">
        <v>1</v>
      </c>
      <c r="DT62" s="3">
        <v>0</v>
      </c>
      <c r="DU62" s="3">
        <v>1</v>
      </c>
      <c r="DW62" s="5">
        <v>-1</v>
      </c>
      <c r="DY62" s="5">
        <v>1.47</v>
      </c>
      <c r="EA62" s="5">
        <v>0.76</v>
      </c>
      <c r="EC62" s="5">
        <v>1.23</v>
      </c>
      <c r="EW62" s="3">
        <v>1</v>
      </c>
      <c r="FH62" s="3">
        <v>5</v>
      </c>
      <c r="FI62" s="3">
        <v>3</v>
      </c>
      <c r="FJ62" s="3">
        <v>1</v>
      </c>
      <c r="FK62" s="3">
        <v>5</v>
      </c>
      <c r="FL62" s="3">
        <v>5</v>
      </c>
      <c r="FM62" s="3">
        <v>5</v>
      </c>
      <c r="FN62" s="3">
        <v>5</v>
      </c>
      <c r="FO62" s="3">
        <v>1</v>
      </c>
      <c r="FP62" s="3">
        <v>5</v>
      </c>
      <c r="FQ62" s="3">
        <v>3</v>
      </c>
      <c r="FR62" s="3">
        <v>5</v>
      </c>
      <c r="FS62" s="3">
        <v>1</v>
      </c>
      <c r="FT62" s="3">
        <f>AVERAGE(FH62,FL62,FP62,FI62,FM62,FQ62)</f>
        <v>4.333333333333333</v>
      </c>
      <c r="FU62" s="3">
        <f>AVERAGE(FJ62,FN62,FR62,FK62,FO62,FS62)</f>
        <v>3</v>
      </c>
      <c r="PA62" s="3">
        <v>2</v>
      </c>
      <c r="PB62" s="3">
        <v>4</v>
      </c>
      <c r="PC62" s="3">
        <v>3</v>
      </c>
      <c r="PD62" s="3">
        <v>4</v>
      </c>
      <c r="PE62" s="3">
        <v>4</v>
      </c>
      <c r="PF62" s="3">
        <v>4</v>
      </c>
      <c r="PG62" s="3">
        <v>3</v>
      </c>
      <c r="PH62" s="3">
        <f t="shared" si="55"/>
        <v>3.6666666666666665</v>
      </c>
      <c r="PI62" s="3">
        <v>3</v>
      </c>
      <c r="PJ62" s="3">
        <v>4</v>
      </c>
      <c r="PK62" s="3">
        <v>3</v>
      </c>
      <c r="PL62" s="3">
        <v>3</v>
      </c>
      <c r="PM62" s="3">
        <v>4</v>
      </c>
      <c r="PN62" s="3">
        <v>2</v>
      </c>
      <c r="PO62" s="3">
        <v>3</v>
      </c>
      <c r="PP62" s="3">
        <v>2</v>
      </c>
      <c r="PQ62" s="3">
        <v>3</v>
      </c>
      <c r="PR62" s="3">
        <v>4</v>
      </c>
      <c r="PS62" s="3">
        <v>4</v>
      </c>
      <c r="PT62" s="3">
        <v>4</v>
      </c>
      <c r="PU62" s="3">
        <f t="shared" si="56"/>
        <v>2.8571428571428572</v>
      </c>
      <c r="PV62" s="3">
        <f t="shared" si="57"/>
        <v>3.1666666666666665</v>
      </c>
      <c r="PW62" s="3">
        <f t="shared" si="58"/>
        <v>3.25</v>
      </c>
      <c r="PX62" s="3">
        <v>10</v>
      </c>
      <c r="PY62" s="3">
        <v>10</v>
      </c>
      <c r="PZ62" s="3">
        <v>8</v>
      </c>
      <c r="QA62" s="3">
        <v>8</v>
      </c>
      <c r="QB62" s="3">
        <v>9</v>
      </c>
      <c r="QC62" s="3">
        <v>10</v>
      </c>
      <c r="QD62" s="3">
        <v>10</v>
      </c>
      <c r="QE62" s="3">
        <v>10</v>
      </c>
      <c r="QF62" s="3">
        <v>10</v>
      </c>
      <c r="QG62" s="3">
        <v>9</v>
      </c>
      <c r="QH62" s="3">
        <v>10</v>
      </c>
      <c r="QI62" s="3">
        <v>10</v>
      </c>
      <c r="QJ62" s="3">
        <v>10</v>
      </c>
      <c r="QK62" s="3">
        <v>9</v>
      </c>
      <c r="QL62" s="3">
        <v>10</v>
      </c>
      <c r="QM62" s="3">
        <f t="shared" si="59"/>
        <v>94</v>
      </c>
      <c r="QN62" s="3">
        <f t="shared" si="60"/>
        <v>9.4</v>
      </c>
      <c r="QO62" s="3">
        <f t="shared" si="61"/>
        <v>49</v>
      </c>
      <c r="QP62" s="3">
        <f t="shared" si="62"/>
        <v>9.8000000000000007</v>
      </c>
      <c r="QQ62" s="3">
        <f t="shared" si="63"/>
        <v>143</v>
      </c>
      <c r="QR62" s="3">
        <f t="shared" si="64"/>
        <v>9.5333333333333332</v>
      </c>
      <c r="QS62" s="4">
        <v>43216</v>
      </c>
      <c r="QT62" s="3">
        <v>5</v>
      </c>
      <c r="QU62" s="3">
        <v>5</v>
      </c>
      <c r="QV62" s="3">
        <v>5</v>
      </c>
      <c r="QW62" s="3">
        <v>1</v>
      </c>
      <c r="QX62" s="3">
        <v>5</v>
      </c>
      <c r="QY62" s="3">
        <v>5</v>
      </c>
      <c r="QZ62" s="3">
        <v>4</v>
      </c>
      <c r="RA62" s="3">
        <v>2</v>
      </c>
      <c r="RB62" s="3">
        <v>5</v>
      </c>
      <c r="RC62" s="3">
        <v>3</v>
      </c>
      <c r="RD62" s="3">
        <v>5</v>
      </c>
      <c r="RE62" s="3">
        <v>3</v>
      </c>
      <c r="RF62" s="3">
        <f t="shared" si="65"/>
        <v>4.666666666666667</v>
      </c>
      <c r="RG62" s="3">
        <f t="shared" si="66"/>
        <v>3.3333333333333335</v>
      </c>
      <c r="RH62" s="3">
        <v>4</v>
      </c>
      <c r="RI62" s="3">
        <v>3</v>
      </c>
      <c r="RJ62" s="3">
        <v>4</v>
      </c>
      <c r="RK62" s="3">
        <v>4</v>
      </c>
      <c r="RL62" s="3">
        <v>3</v>
      </c>
      <c r="RM62" s="3">
        <v>4</v>
      </c>
      <c r="RN62" s="3">
        <v>3</v>
      </c>
      <c r="RO62" s="3">
        <v>4</v>
      </c>
      <c r="RP62" s="3">
        <v>4</v>
      </c>
      <c r="RQ62" s="3">
        <v>3</v>
      </c>
      <c r="RR62" s="3">
        <v>3</v>
      </c>
      <c r="RS62" s="3">
        <v>4</v>
      </c>
      <c r="RT62" s="3">
        <f t="shared" si="67"/>
        <v>22</v>
      </c>
      <c r="RU62" s="3">
        <f t="shared" si="68"/>
        <v>3.6666666666666665</v>
      </c>
      <c r="RV62" s="3">
        <f t="shared" si="69"/>
        <v>21</v>
      </c>
      <c r="RW62" s="3">
        <f t="shared" si="70"/>
        <v>3.5</v>
      </c>
      <c r="RX62" s="3">
        <f t="shared" si="71"/>
        <v>3.5833333333333335</v>
      </c>
      <c r="RY62" s="3">
        <v>10</v>
      </c>
      <c r="RZ62" s="3">
        <v>9</v>
      </c>
      <c r="SA62" s="3">
        <v>10</v>
      </c>
      <c r="SB62" s="3">
        <v>8</v>
      </c>
      <c r="SC62" s="3">
        <v>10</v>
      </c>
      <c r="SD62" s="3">
        <v>10</v>
      </c>
      <c r="SE62" s="3">
        <v>9</v>
      </c>
      <c r="SF62" s="3">
        <v>8</v>
      </c>
      <c r="SG62" s="3">
        <v>10</v>
      </c>
      <c r="SH62" s="3">
        <v>10</v>
      </c>
      <c r="SI62" s="3">
        <v>9</v>
      </c>
      <c r="SJ62" s="3">
        <v>10</v>
      </c>
      <c r="SK62" s="3">
        <v>10</v>
      </c>
      <c r="SL62" s="3">
        <v>10</v>
      </c>
      <c r="SM62" s="3">
        <f t="shared" si="72"/>
        <v>86</v>
      </c>
      <c r="SN62" s="3">
        <f t="shared" si="73"/>
        <v>9.5555555555555554</v>
      </c>
      <c r="SO62" s="3">
        <f t="shared" si="74"/>
        <v>47</v>
      </c>
      <c r="SP62" s="3">
        <f t="shared" si="75"/>
        <v>9.4</v>
      </c>
      <c r="SQ62" s="3">
        <f t="shared" si="76"/>
        <v>9.5</v>
      </c>
      <c r="SR62" s="3">
        <f t="shared" si="77"/>
        <v>136.58333333333334</v>
      </c>
      <c r="SS62" s="3">
        <v>9</v>
      </c>
      <c r="ST62" s="4">
        <v>43231</v>
      </c>
      <c r="SU62" s="3">
        <v>10</v>
      </c>
      <c r="SV62" s="3">
        <v>10</v>
      </c>
      <c r="SW62" s="3">
        <v>9</v>
      </c>
      <c r="SX62" s="5">
        <v>9</v>
      </c>
      <c r="SY62" s="3">
        <v>10</v>
      </c>
      <c r="SZ62" s="3">
        <v>9</v>
      </c>
      <c r="TA62" s="3">
        <v>8</v>
      </c>
      <c r="TB62" s="3">
        <v>10</v>
      </c>
      <c r="TC62" s="3">
        <v>10</v>
      </c>
      <c r="TD62" s="3">
        <v>10</v>
      </c>
      <c r="TE62" s="3">
        <v>9</v>
      </c>
      <c r="TF62" s="3">
        <v>10</v>
      </c>
      <c r="TG62" s="3">
        <v>10</v>
      </c>
      <c r="TH62" s="3">
        <v>9</v>
      </c>
      <c r="TI62" s="3">
        <v>8</v>
      </c>
      <c r="TJ62" s="3">
        <f t="shared" si="78"/>
        <v>92</v>
      </c>
      <c r="TK62" s="3">
        <f t="shared" si="79"/>
        <v>9.1999999999999993</v>
      </c>
      <c r="TL62" s="3">
        <f t="shared" si="80"/>
        <v>49</v>
      </c>
      <c r="TM62" s="3">
        <f t="shared" si="81"/>
        <v>9.8000000000000007</v>
      </c>
      <c r="TN62" s="3">
        <f t="shared" si="82"/>
        <v>9.4</v>
      </c>
      <c r="TO62" s="3">
        <f t="shared" si="83"/>
        <v>141</v>
      </c>
      <c r="TP62" s="3">
        <v>4</v>
      </c>
      <c r="TQ62" s="3">
        <v>3</v>
      </c>
      <c r="TR62" s="3">
        <v>1</v>
      </c>
      <c r="TS62" s="3">
        <v>4</v>
      </c>
      <c r="TT62" s="3">
        <v>1</v>
      </c>
      <c r="TU62" s="3">
        <v>4</v>
      </c>
      <c r="TV62" s="3">
        <v>3</v>
      </c>
      <c r="TW62" s="3">
        <v>3</v>
      </c>
      <c r="TX62" s="3">
        <v>4</v>
      </c>
      <c r="TY62" s="3">
        <v>4</v>
      </c>
      <c r="TZ62" s="3">
        <v>4</v>
      </c>
      <c r="UA62" s="3">
        <v>4</v>
      </c>
      <c r="UB62" s="3">
        <f t="shared" si="84"/>
        <v>22</v>
      </c>
      <c r="UC62" s="3">
        <f t="shared" si="85"/>
        <v>3.6666666666666665</v>
      </c>
      <c r="UD62" s="3">
        <f t="shared" si="86"/>
        <v>17</v>
      </c>
      <c r="UE62" s="3">
        <f t="shared" si="87"/>
        <v>2.8333333333333335</v>
      </c>
      <c r="UF62" s="3">
        <f t="shared" si="88"/>
        <v>3.25</v>
      </c>
      <c r="VN62">
        <v>15</v>
      </c>
      <c r="VO62">
        <v>5</v>
      </c>
      <c r="VP62">
        <v>57</v>
      </c>
      <c r="VQ62">
        <v>11.4</v>
      </c>
      <c r="VR62">
        <v>40</v>
      </c>
      <c r="VS62">
        <v>995.5</v>
      </c>
      <c r="VT62">
        <v>24.9</v>
      </c>
      <c r="VU62">
        <v>165.9</v>
      </c>
      <c r="VV62">
        <v>39</v>
      </c>
      <c r="VW62">
        <v>23938.5</v>
      </c>
      <c r="VX62">
        <v>613.79999999999995</v>
      </c>
      <c r="VY62">
        <v>12758.8</v>
      </c>
      <c r="VZ62">
        <v>0.3</v>
      </c>
      <c r="WA62">
        <v>3989.8</v>
      </c>
      <c r="WB62" s="36">
        <v>1347</v>
      </c>
      <c r="WC62" s="36">
        <v>1247</v>
      </c>
      <c r="WD62" s="36">
        <v>219.75</v>
      </c>
      <c r="WE62" s="36">
        <v>126.25</v>
      </c>
      <c r="WF62" s="36">
        <v>45.82</v>
      </c>
      <c r="WG62" s="36">
        <v>42.41</v>
      </c>
      <c r="WH62" s="36">
        <v>7.47</v>
      </c>
      <c r="WI62" s="36">
        <v>4.29</v>
      </c>
      <c r="WJ62" s="36">
        <v>346</v>
      </c>
      <c r="WK62" s="36">
        <v>11.77</v>
      </c>
      <c r="WL62" s="36">
        <v>86.5</v>
      </c>
      <c r="WM62" s="37">
        <v>2326.5</v>
      </c>
      <c r="WN62" s="37">
        <v>1550.5</v>
      </c>
      <c r="WO62" s="37">
        <v>263</v>
      </c>
      <c r="WP62" s="37">
        <v>142</v>
      </c>
      <c r="WQ62" s="37">
        <v>54.33</v>
      </c>
      <c r="WR62" s="37">
        <v>36.21</v>
      </c>
      <c r="WS62" s="37">
        <v>6.14</v>
      </c>
      <c r="WT62" s="37">
        <v>3.32</v>
      </c>
      <c r="WU62" s="37">
        <v>405</v>
      </c>
      <c r="WV62" s="37">
        <v>9.4600000000000009</v>
      </c>
      <c r="WW62" s="37">
        <v>67.5</v>
      </c>
      <c r="WX62" s="38">
        <v>1347</v>
      </c>
      <c r="WY62" s="38">
        <v>1247</v>
      </c>
      <c r="WZ62" s="38">
        <v>219.75</v>
      </c>
      <c r="XA62" s="38">
        <v>126.25</v>
      </c>
      <c r="XB62" s="38">
        <v>45.82</v>
      </c>
      <c r="XC62" s="38">
        <v>42.41</v>
      </c>
      <c r="XD62" s="38">
        <v>7.47</v>
      </c>
      <c r="XE62" s="38">
        <v>4.29</v>
      </c>
      <c r="XF62" s="38">
        <v>346</v>
      </c>
      <c r="XG62" s="38">
        <v>11.77</v>
      </c>
      <c r="XH62" s="38">
        <v>86.5</v>
      </c>
      <c r="XI62" s="39">
        <v>2326.5</v>
      </c>
      <c r="XJ62" s="39">
        <v>1550.5</v>
      </c>
      <c r="XK62" s="39">
        <v>263</v>
      </c>
      <c r="XL62" s="39">
        <v>142</v>
      </c>
      <c r="XM62" s="39">
        <v>54.33</v>
      </c>
      <c r="XN62" s="39">
        <v>36.21</v>
      </c>
      <c r="XO62" s="39">
        <v>6.14</v>
      </c>
      <c r="XP62" s="39">
        <v>3.32</v>
      </c>
      <c r="XQ62" s="39">
        <v>405</v>
      </c>
      <c r="XR62" s="39">
        <v>9.4600000000000009</v>
      </c>
      <c r="XS62" s="39">
        <v>67.5</v>
      </c>
      <c r="XT62" t="s">
        <v>1154</v>
      </c>
      <c r="XU62">
        <v>6</v>
      </c>
      <c r="XV62">
        <v>22</v>
      </c>
      <c r="XW62" s="37">
        <v>4</v>
      </c>
      <c r="XX62" s="37">
        <v>2</v>
      </c>
      <c r="XY62" s="37">
        <v>1</v>
      </c>
      <c r="XZ62" s="39">
        <v>4</v>
      </c>
      <c r="YA62" s="39">
        <v>2</v>
      </c>
      <c r="YB62" s="39">
        <v>1</v>
      </c>
    </row>
    <row r="63" spans="1:652" x14ac:dyDescent="0.2">
      <c r="A63" s="11">
        <v>66</v>
      </c>
      <c r="B63" s="19" t="s">
        <v>698</v>
      </c>
      <c r="C63" s="3">
        <v>0</v>
      </c>
      <c r="D63" s="3" t="str">
        <f t="shared" si="0"/>
        <v>2</v>
      </c>
      <c r="E63" s="4">
        <v>38575</v>
      </c>
      <c r="F63" s="4">
        <v>43206</v>
      </c>
      <c r="G63" s="5">
        <v>12.678986995208762</v>
      </c>
      <c r="H63" s="21">
        <v>3</v>
      </c>
      <c r="I63" s="3">
        <v>7</v>
      </c>
      <c r="J63" s="3">
        <v>9</v>
      </c>
      <c r="K63" s="3">
        <v>1</v>
      </c>
      <c r="L63" s="3">
        <v>4</v>
      </c>
      <c r="M63" s="3">
        <v>300</v>
      </c>
      <c r="N63" s="6">
        <v>118</v>
      </c>
      <c r="O63" s="6">
        <v>171</v>
      </c>
      <c r="P63" s="5">
        <v>3.8713910761154859</v>
      </c>
      <c r="Q63" s="5">
        <v>273.64049999999997</v>
      </c>
      <c r="R63" s="5">
        <v>124.1</v>
      </c>
      <c r="S63" s="5">
        <v>42.4</v>
      </c>
      <c r="T63" s="5">
        <v>1</v>
      </c>
      <c r="U63" s="5">
        <v>54.3</v>
      </c>
      <c r="V63" s="5">
        <v>1</v>
      </c>
      <c r="W63" s="5">
        <v>29.2</v>
      </c>
      <c r="X63" s="5">
        <v>30.2</v>
      </c>
      <c r="Y63" s="5">
        <v>28.6</v>
      </c>
      <c r="Z63" s="5">
        <v>30.5</v>
      </c>
      <c r="AA63" s="5">
        <v>28.7</v>
      </c>
      <c r="AB63" s="5">
        <v>28</v>
      </c>
      <c r="AC63" s="5">
        <f t="shared" si="1"/>
        <v>30.2</v>
      </c>
      <c r="AD63" s="5">
        <f t="shared" si="2"/>
        <v>30.5</v>
      </c>
      <c r="AE63" s="5">
        <f t="shared" si="3"/>
        <v>60.7</v>
      </c>
      <c r="AF63" s="5">
        <f t="shared" si="4"/>
        <v>30.35</v>
      </c>
      <c r="AG63" s="5">
        <f t="shared" si="5"/>
        <v>66.921750000000003</v>
      </c>
      <c r="AH63" s="5">
        <f t="shared" si="6"/>
        <v>133.84350000000001</v>
      </c>
      <c r="AI63" s="5">
        <v>3</v>
      </c>
      <c r="AJ63" s="3">
        <v>8</v>
      </c>
      <c r="AK63" s="5">
        <v>34.200000000000003</v>
      </c>
      <c r="AL63" s="5">
        <v>1</v>
      </c>
      <c r="AM63" s="5">
        <v>1.6666666666666667</v>
      </c>
      <c r="AN63" s="5"/>
      <c r="AO63" s="5"/>
      <c r="AP63" s="5"/>
      <c r="AQ63" s="5"/>
      <c r="AR63" s="5"/>
      <c r="AS63" s="5" t="e">
        <f t="shared" si="7"/>
        <v>#DIV/0!</v>
      </c>
      <c r="AT63" s="5">
        <v>15.97</v>
      </c>
      <c r="AU63" s="5">
        <v>15.22</v>
      </c>
      <c r="AV63" s="5">
        <v>-2.72</v>
      </c>
      <c r="AW63" s="5">
        <v>0</v>
      </c>
      <c r="AX63" s="3">
        <v>27</v>
      </c>
      <c r="AY63" s="3">
        <v>31</v>
      </c>
      <c r="AZ63" s="3"/>
      <c r="BA63" s="5">
        <v>-0.83</v>
      </c>
      <c r="BB63" s="5"/>
      <c r="BC63" s="5">
        <v>20</v>
      </c>
      <c r="BD63" s="5"/>
      <c r="BE63" s="3">
        <v>20</v>
      </c>
      <c r="BF63" s="3">
        <v>18</v>
      </c>
      <c r="BG63" s="5">
        <v>-1.1399999999999999</v>
      </c>
      <c r="BH63" s="5">
        <v>13</v>
      </c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3">
        <v>41</v>
      </c>
      <c r="CA63" s="3">
        <v>41</v>
      </c>
      <c r="CB63" s="3">
        <v>45</v>
      </c>
      <c r="CC63" s="5">
        <v>18.32864</v>
      </c>
      <c r="CD63" s="5">
        <v>18.32864</v>
      </c>
      <c r="CE63" s="5">
        <v>20.116800000000001</v>
      </c>
      <c r="CF63" s="5">
        <v>1.48</v>
      </c>
      <c r="CG63" s="5">
        <v>93</v>
      </c>
      <c r="CH63" s="3">
        <v>34</v>
      </c>
      <c r="CI63" s="3">
        <v>32</v>
      </c>
      <c r="CJ63" s="3">
        <v>32</v>
      </c>
      <c r="CK63" s="5">
        <v>15.19936</v>
      </c>
      <c r="CL63" s="5">
        <v>14.30528</v>
      </c>
      <c r="CM63" s="5">
        <v>14.30528</v>
      </c>
      <c r="CN63" s="5">
        <v>-0.87</v>
      </c>
      <c r="CO63" s="5">
        <v>19</v>
      </c>
      <c r="CP63" s="6">
        <v>97</v>
      </c>
      <c r="CQ63" s="6">
        <v>81</v>
      </c>
      <c r="CR63" s="6">
        <v>88</v>
      </c>
      <c r="CS63" s="5">
        <v>-2.21</v>
      </c>
      <c r="CT63" s="5">
        <v>1</v>
      </c>
      <c r="CU63" s="7" t="e">
        <v>#NULL!</v>
      </c>
      <c r="CV63" s="7" t="e">
        <v>#NULL!</v>
      </c>
      <c r="CW63" s="3">
        <v>4</v>
      </c>
      <c r="CX63" s="3">
        <v>4</v>
      </c>
      <c r="CY63" s="3">
        <v>5</v>
      </c>
      <c r="CZ63" s="3">
        <v>5</v>
      </c>
      <c r="DA63" s="3">
        <v>2</v>
      </c>
      <c r="DB63" s="3">
        <v>2</v>
      </c>
      <c r="DC63" s="3">
        <v>3</v>
      </c>
      <c r="DD63" s="3">
        <v>3</v>
      </c>
      <c r="DE63" s="3">
        <v>3</v>
      </c>
      <c r="DF63" s="3">
        <v>3</v>
      </c>
      <c r="DG63" s="3">
        <v>4</v>
      </c>
      <c r="DH63" s="3">
        <v>4</v>
      </c>
      <c r="DI63" s="3"/>
      <c r="DJ63" s="3"/>
      <c r="DK63" s="3"/>
      <c r="DL63" s="3"/>
      <c r="DM63" s="3"/>
      <c r="DN63" s="3"/>
      <c r="DO63" s="3"/>
      <c r="DP63" s="3"/>
      <c r="DQ63" s="3">
        <v>1</v>
      </c>
      <c r="DR63" s="3">
        <v>1</v>
      </c>
      <c r="DS63" s="3">
        <v>1</v>
      </c>
      <c r="DT63" s="3">
        <v>1</v>
      </c>
      <c r="DU63" s="3">
        <v>1</v>
      </c>
      <c r="DV63" s="5">
        <v>16.5</v>
      </c>
      <c r="DW63" s="5">
        <v>-1.9699999999999998</v>
      </c>
      <c r="DX63" s="5">
        <v>0.5</v>
      </c>
      <c r="DY63" s="5">
        <v>-4.93</v>
      </c>
      <c r="DZ63" s="5">
        <v>56</v>
      </c>
      <c r="EA63" s="5">
        <v>0.61</v>
      </c>
      <c r="EB63" s="5">
        <v>24.333333333333332</v>
      </c>
      <c r="EC63" s="5">
        <v>-6.2899999999999991</v>
      </c>
      <c r="ED63" s="5">
        <v>1</v>
      </c>
      <c r="EE63" s="3">
        <v>6</v>
      </c>
      <c r="EF63" s="3">
        <v>1</v>
      </c>
      <c r="EG63" s="3">
        <v>1</v>
      </c>
      <c r="EH63" s="3">
        <v>1</v>
      </c>
      <c r="EI63" s="3">
        <v>5</v>
      </c>
      <c r="EJ63" s="3">
        <v>1</v>
      </c>
      <c r="EK63" s="3">
        <v>2</v>
      </c>
      <c r="EL63" s="3">
        <v>1</v>
      </c>
      <c r="EM63" s="3">
        <v>1</v>
      </c>
      <c r="EN63" s="3">
        <v>3</v>
      </c>
      <c r="EO63" s="3">
        <v>2</v>
      </c>
      <c r="EP63" s="3">
        <v>3</v>
      </c>
      <c r="EQ63" s="3">
        <v>1</v>
      </c>
      <c r="ER63" s="3">
        <v>5</v>
      </c>
      <c r="ES63" s="3">
        <v>4</v>
      </c>
      <c r="ET63" s="3">
        <v>1</v>
      </c>
      <c r="EU63" s="3">
        <v>3</v>
      </c>
      <c r="EV63" s="3">
        <v>2</v>
      </c>
      <c r="EW63" s="3">
        <v>0</v>
      </c>
      <c r="EX63" s="5">
        <v>0</v>
      </c>
      <c r="EY63" s="1" t="s">
        <v>361</v>
      </c>
      <c r="EZ63" s="3">
        <v>1</v>
      </c>
      <c r="FA63" s="6">
        <v>1</v>
      </c>
      <c r="FB63" s="1" t="s">
        <v>362</v>
      </c>
      <c r="FC63" s="6">
        <v>1</v>
      </c>
      <c r="FD63" s="5">
        <v>1</v>
      </c>
      <c r="FE63" s="1" t="s">
        <v>363</v>
      </c>
      <c r="FF63" s="3">
        <v>1</v>
      </c>
      <c r="FG63" s="5">
        <v>1</v>
      </c>
      <c r="FH63" s="3">
        <v>4</v>
      </c>
      <c r="FI63" s="3">
        <v>3</v>
      </c>
      <c r="FJ63" s="3">
        <v>1</v>
      </c>
      <c r="FK63" s="3">
        <v>4</v>
      </c>
      <c r="FL63" s="3">
        <v>3</v>
      </c>
      <c r="FM63" s="3">
        <v>2</v>
      </c>
      <c r="FN63" s="3">
        <v>1</v>
      </c>
      <c r="FO63" s="3">
        <v>1</v>
      </c>
      <c r="FP63" s="3">
        <v>3</v>
      </c>
      <c r="FQ63" s="3">
        <v>3</v>
      </c>
      <c r="FR63" s="3">
        <v>2</v>
      </c>
      <c r="FS63" s="3">
        <v>1</v>
      </c>
      <c r="FT63" s="3">
        <v>3</v>
      </c>
      <c r="FU63" s="3">
        <v>1.6666666666666667</v>
      </c>
      <c r="FV63" s="3">
        <v>3</v>
      </c>
      <c r="FW63" s="3">
        <v>4</v>
      </c>
      <c r="FX63" s="7" t="e">
        <v>#NULL!</v>
      </c>
      <c r="FY63" s="3">
        <v>3</v>
      </c>
      <c r="FZ63" s="3">
        <v>5</v>
      </c>
      <c r="GA63" s="3">
        <v>5</v>
      </c>
      <c r="GB63" s="3">
        <v>6</v>
      </c>
      <c r="GC63" s="3">
        <v>6</v>
      </c>
      <c r="GD63" s="5">
        <v>4.666666666666667</v>
      </c>
      <c r="GE63" s="3">
        <v>2</v>
      </c>
      <c r="GF63" s="3">
        <v>1</v>
      </c>
      <c r="GG63" s="3">
        <v>3</v>
      </c>
      <c r="GH63" s="3">
        <v>2</v>
      </c>
      <c r="GI63" s="3">
        <v>2</v>
      </c>
      <c r="GJ63" s="3">
        <v>1</v>
      </c>
      <c r="GK63" s="3">
        <v>1</v>
      </c>
      <c r="GL63" s="3">
        <v>3</v>
      </c>
      <c r="GM63" s="3">
        <v>2</v>
      </c>
      <c r="GN63" s="3">
        <v>4</v>
      </c>
      <c r="GO63" s="3">
        <v>2</v>
      </c>
      <c r="GP63" s="3">
        <v>3</v>
      </c>
      <c r="GQ63" s="3">
        <v>2</v>
      </c>
      <c r="GR63" s="3">
        <v>1</v>
      </c>
      <c r="GS63" s="3">
        <v>2</v>
      </c>
      <c r="GT63" s="3">
        <v>4</v>
      </c>
      <c r="GU63" s="3">
        <v>3</v>
      </c>
      <c r="GV63" s="3">
        <v>4</v>
      </c>
      <c r="GW63" s="3">
        <v>5</v>
      </c>
      <c r="GX63" s="3">
        <v>3</v>
      </c>
      <c r="GY63" s="5">
        <v>2.9</v>
      </c>
      <c r="GZ63" s="5">
        <v>2.1</v>
      </c>
      <c r="HA63" s="3">
        <v>4</v>
      </c>
      <c r="HB63" s="3">
        <v>3</v>
      </c>
      <c r="HC63" s="3">
        <v>5</v>
      </c>
      <c r="HD63" s="3">
        <v>4</v>
      </c>
      <c r="HE63" s="3">
        <v>3</v>
      </c>
      <c r="HF63" s="3">
        <v>2</v>
      </c>
      <c r="HG63" s="3">
        <v>4</v>
      </c>
      <c r="HH63" s="3">
        <v>6</v>
      </c>
      <c r="HI63" s="5">
        <v>3.875</v>
      </c>
      <c r="HJ63" s="3">
        <v>2</v>
      </c>
      <c r="HK63" s="3">
        <v>3</v>
      </c>
      <c r="HL63" s="3">
        <v>2</v>
      </c>
      <c r="HM63" s="3">
        <v>2</v>
      </c>
      <c r="HN63" s="3">
        <v>3</v>
      </c>
      <c r="HO63" s="3">
        <v>2</v>
      </c>
      <c r="HP63" s="5">
        <v>2</v>
      </c>
      <c r="HQ63" s="5">
        <v>2</v>
      </c>
      <c r="HR63" s="5">
        <v>3</v>
      </c>
      <c r="HS63" s="5">
        <v>2.1666666666666665</v>
      </c>
      <c r="HT63" s="3">
        <v>3</v>
      </c>
      <c r="HU63" s="3">
        <v>2</v>
      </c>
      <c r="HV63" s="3">
        <v>2</v>
      </c>
      <c r="HW63" s="3">
        <v>2</v>
      </c>
      <c r="HX63" s="3">
        <v>3</v>
      </c>
      <c r="HY63" s="3">
        <v>4</v>
      </c>
      <c r="HZ63" s="5">
        <v>2.6666666666666665</v>
      </c>
      <c r="IA63" s="3">
        <v>5</v>
      </c>
      <c r="IB63" s="3">
        <v>2</v>
      </c>
      <c r="IC63" s="3">
        <v>4</v>
      </c>
      <c r="ID63" s="3">
        <v>2</v>
      </c>
      <c r="IE63" s="3">
        <v>1</v>
      </c>
      <c r="IF63" s="3">
        <v>4</v>
      </c>
      <c r="IG63" s="3">
        <v>2</v>
      </c>
      <c r="IH63" s="3">
        <v>5</v>
      </c>
      <c r="II63" s="3">
        <v>4</v>
      </c>
      <c r="IJ63" s="3">
        <v>2</v>
      </c>
      <c r="IK63" s="3">
        <v>5</v>
      </c>
      <c r="IL63" s="3">
        <v>1</v>
      </c>
      <c r="IM63" s="5">
        <v>4.75</v>
      </c>
      <c r="IN63" s="5">
        <v>2.75</v>
      </c>
      <c r="IO63" s="5">
        <v>1.75</v>
      </c>
      <c r="IP63" s="3">
        <v>3</v>
      </c>
      <c r="IQ63" s="3">
        <v>2</v>
      </c>
      <c r="IR63" s="3">
        <v>4</v>
      </c>
      <c r="IS63" s="3">
        <v>2</v>
      </c>
      <c r="IT63" s="3">
        <v>5</v>
      </c>
      <c r="IU63" s="3">
        <v>3</v>
      </c>
      <c r="IV63" s="3">
        <v>4</v>
      </c>
      <c r="IW63" s="3">
        <v>2</v>
      </c>
      <c r="IX63" s="3">
        <v>2</v>
      </c>
      <c r="IY63" s="3">
        <v>1</v>
      </c>
      <c r="IZ63" s="3">
        <v>4</v>
      </c>
      <c r="JA63" s="3">
        <v>3</v>
      </c>
      <c r="JB63" s="3">
        <v>5</v>
      </c>
      <c r="JC63" s="3">
        <v>2</v>
      </c>
      <c r="JD63" s="3">
        <v>3</v>
      </c>
      <c r="JE63" s="3">
        <v>2</v>
      </c>
      <c r="JF63" s="3">
        <v>2</v>
      </c>
      <c r="JG63" s="3">
        <v>4</v>
      </c>
      <c r="JH63" s="3">
        <v>1</v>
      </c>
      <c r="JI63" s="3">
        <v>3</v>
      </c>
      <c r="JJ63" s="3">
        <v>2</v>
      </c>
      <c r="JK63" s="3">
        <v>4</v>
      </c>
      <c r="JL63" s="3">
        <v>3</v>
      </c>
      <c r="JM63" s="3">
        <v>5</v>
      </c>
      <c r="JN63" s="5">
        <v>3.75</v>
      </c>
      <c r="JO63" s="5">
        <v>2</v>
      </c>
      <c r="JP63" s="5">
        <v>2.75</v>
      </c>
      <c r="JQ63" s="5">
        <v>2.75</v>
      </c>
      <c r="JR63" s="5">
        <v>4.5</v>
      </c>
      <c r="JS63" s="5">
        <v>2</v>
      </c>
      <c r="JT63" s="3">
        <v>4</v>
      </c>
      <c r="JU63" s="3">
        <v>3</v>
      </c>
      <c r="JV63" s="3">
        <v>2</v>
      </c>
      <c r="JW63" s="3">
        <v>3</v>
      </c>
      <c r="JX63" s="3">
        <v>4</v>
      </c>
      <c r="JY63" s="3">
        <v>3</v>
      </c>
      <c r="JZ63" s="3">
        <v>1</v>
      </c>
      <c r="KA63" s="3">
        <v>1</v>
      </c>
      <c r="KB63" s="3">
        <v>4</v>
      </c>
      <c r="KC63" s="3">
        <v>3</v>
      </c>
      <c r="KD63" s="3">
        <v>4</v>
      </c>
      <c r="KE63" s="3">
        <v>3</v>
      </c>
      <c r="KF63" s="3">
        <v>2</v>
      </c>
      <c r="KG63" s="3">
        <v>1</v>
      </c>
      <c r="KH63" s="3">
        <v>1</v>
      </c>
      <c r="KI63" s="3">
        <v>1</v>
      </c>
      <c r="KJ63" s="3">
        <v>2</v>
      </c>
      <c r="KK63" s="3">
        <v>2</v>
      </c>
      <c r="KL63" s="3">
        <v>4</v>
      </c>
      <c r="KM63" s="3">
        <v>3</v>
      </c>
      <c r="KN63" s="3">
        <v>2</v>
      </c>
      <c r="KO63" s="3">
        <v>3</v>
      </c>
      <c r="KP63" s="3">
        <v>2</v>
      </c>
      <c r="KQ63" s="3">
        <v>2</v>
      </c>
      <c r="KR63" s="3">
        <v>4</v>
      </c>
      <c r="KS63" s="3">
        <v>3</v>
      </c>
      <c r="KT63" s="3">
        <v>2</v>
      </c>
      <c r="KU63" s="3">
        <v>1</v>
      </c>
      <c r="KV63" s="3">
        <v>2</v>
      </c>
      <c r="KW63" s="3">
        <v>3</v>
      </c>
      <c r="KX63" s="3">
        <v>4</v>
      </c>
      <c r="KY63" s="3">
        <v>3</v>
      </c>
      <c r="KZ63" s="5">
        <v>1.7777777777777777</v>
      </c>
      <c r="LA63" s="5">
        <v>1.8888888888888888</v>
      </c>
      <c r="LB63" s="5">
        <v>4</v>
      </c>
      <c r="LC63" s="5">
        <v>3</v>
      </c>
      <c r="LD63" s="3">
        <v>4</v>
      </c>
      <c r="LE63" s="3">
        <v>3</v>
      </c>
      <c r="LF63" s="5">
        <v>4</v>
      </c>
      <c r="LG63" s="3">
        <v>3</v>
      </c>
      <c r="LH63" s="3">
        <v>4</v>
      </c>
      <c r="LI63" s="3">
        <v>3</v>
      </c>
      <c r="LJ63" s="3">
        <v>5</v>
      </c>
      <c r="LK63" s="3">
        <v>3</v>
      </c>
      <c r="LL63" s="3">
        <v>4</v>
      </c>
      <c r="LM63" s="3">
        <v>3</v>
      </c>
      <c r="LN63" s="3">
        <v>3</v>
      </c>
      <c r="LO63" s="3">
        <v>3</v>
      </c>
      <c r="LP63" s="3">
        <v>4</v>
      </c>
      <c r="LQ63" s="3">
        <v>3</v>
      </c>
      <c r="LR63" s="3">
        <v>4</v>
      </c>
      <c r="LS63" s="3">
        <v>3</v>
      </c>
      <c r="LT63" s="5">
        <v>4</v>
      </c>
      <c r="LU63" s="5">
        <v>3</v>
      </c>
      <c r="LV63" s="3">
        <v>1</v>
      </c>
      <c r="LW63" s="3">
        <v>1</v>
      </c>
      <c r="LX63" s="3">
        <v>1</v>
      </c>
      <c r="LY63" s="3">
        <v>1</v>
      </c>
      <c r="LZ63" s="3">
        <v>1</v>
      </c>
      <c r="MA63" s="3">
        <v>1</v>
      </c>
      <c r="MB63" s="3">
        <v>0</v>
      </c>
      <c r="MC63" s="3">
        <v>2</v>
      </c>
      <c r="MD63" s="3">
        <v>1</v>
      </c>
      <c r="ME63" s="3">
        <v>0</v>
      </c>
      <c r="MF63" s="5">
        <f t="shared" ref="MF63:MF94" si="89">SUM(LV63:ME63)</f>
        <v>9</v>
      </c>
      <c r="MG63" s="5">
        <f t="shared" ref="MG63:MG94" si="90">AVERAGE(LV63:ME63)</f>
        <v>0.9</v>
      </c>
      <c r="MH63" s="3">
        <v>4</v>
      </c>
      <c r="MI63" s="3">
        <v>3</v>
      </c>
      <c r="MJ63" s="3">
        <v>5</v>
      </c>
      <c r="MK63" s="3">
        <v>1</v>
      </c>
      <c r="ML63" s="3">
        <v>3</v>
      </c>
      <c r="MM63" s="3">
        <v>2</v>
      </c>
      <c r="MN63" s="3">
        <v>5</v>
      </c>
      <c r="MO63" s="3">
        <v>6</v>
      </c>
      <c r="MP63" s="3">
        <v>7</v>
      </c>
      <c r="MQ63" s="5">
        <v>4</v>
      </c>
      <c r="MR63" s="3">
        <v>1</v>
      </c>
      <c r="MS63" s="3">
        <v>3</v>
      </c>
      <c r="MT63" s="3">
        <v>2</v>
      </c>
      <c r="MU63" s="3">
        <v>3</v>
      </c>
      <c r="MV63" s="3">
        <v>2</v>
      </c>
      <c r="MW63" s="3">
        <v>3</v>
      </c>
      <c r="MX63" s="3">
        <v>2</v>
      </c>
      <c r="MY63" s="3">
        <v>3</v>
      </c>
      <c r="MZ63" s="3">
        <v>4</v>
      </c>
      <c r="NA63" s="3">
        <v>3</v>
      </c>
      <c r="NB63" s="3">
        <v>4</v>
      </c>
      <c r="NC63" s="3">
        <v>3</v>
      </c>
      <c r="ND63" s="5">
        <v>1.6666666666666667</v>
      </c>
      <c r="NE63" s="5">
        <v>3</v>
      </c>
      <c r="NF63" s="5">
        <v>3.3333333333333335</v>
      </c>
      <c r="NG63" s="5">
        <v>3</v>
      </c>
      <c r="NH63" s="3">
        <v>4</v>
      </c>
      <c r="NI63" s="3">
        <v>3</v>
      </c>
      <c r="NJ63" s="3">
        <v>4</v>
      </c>
      <c r="NK63" s="3">
        <v>3</v>
      </c>
      <c r="NL63" s="3">
        <v>4</v>
      </c>
      <c r="NM63" s="3">
        <v>3</v>
      </c>
      <c r="NN63" s="3">
        <v>5</v>
      </c>
      <c r="NO63" s="3">
        <v>3</v>
      </c>
      <c r="NP63" s="3">
        <v>4</v>
      </c>
      <c r="NQ63" s="3">
        <v>3</v>
      </c>
      <c r="NR63" s="3">
        <v>4</v>
      </c>
      <c r="NS63" s="3">
        <v>3</v>
      </c>
      <c r="NT63" s="3">
        <v>5</v>
      </c>
      <c r="NU63" s="3">
        <v>3</v>
      </c>
      <c r="NV63" s="5">
        <v>4.2857142857142856</v>
      </c>
      <c r="NW63" s="5">
        <v>3</v>
      </c>
      <c r="NX63" s="4">
        <v>43210</v>
      </c>
      <c r="NY63" s="3">
        <v>2</v>
      </c>
      <c r="NZ63" s="3">
        <v>3</v>
      </c>
      <c r="OA63" s="3">
        <v>1</v>
      </c>
      <c r="OB63" s="3">
        <v>2</v>
      </c>
      <c r="OC63" s="3">
        <v>2</v>
      </c>
      <c r="OD63" s="3">
        <v>3</v>
      </c>
      <c r="OE63" s="3">
        <v>2</v>
      </c>
      <c r="OF63" s="3">
        <v>1</v>
      </c>
      <c r="OG63" s="3">
        <v>3</v>
      </c>
      <c r="OH63" s="3">
        <v>2</v>
      </c>
      <c r="OI63" s="3">
        <v>3</v>
      </c>
      <c r="OJ63" s="3">
        <v>4</v>
      </c>
      <c r="OK63" s="5">
        <v>2.5</v>
      </c>
      <c r="OL63" s="5">
        <v>2.1666666666666665</v>
      </c>
      <c r="OM63" s="3">
        <v>1</v>
      </c>
      <c r="ON63" s="3">
        <v>3</v>
      </c>
      <c r="OO63" s="3">
        <v>3</v>
      </c>
      <c r="OP63" s="3">
        <v>2</v>
      </c>
      <c r="OQ63" s="3">
        <v>4</v>
      </c>
      <c r="OR63" s="3">
        <v>3</v>
      </c>
      <c r="OS63" s="5">
        <v>2.6666666666666665</v>
      </c>
      <c r="OT63" s="3">
        <v>3</v>
      </c>
      <c r="OU63" s="3">
        <v>4</v>
      </c>
      <c r="OV63" s="3">
        <v>2</v>
      </c>
      <c r="OW63" s="3">
        <v>3</v>
      </c>
      <c r="OX63" s="3">
        <v>4</v>
      </c>
      <c r="OY63" s="3">
        <v>3</v>
      </c>
      <c r="OZ63" s="5">
        <v>3.1666666666666665</v>
      </c>
      <c r="VN63">
        <v>15</v>
      </c>
      <c r="VO63">
        <v>0</v>
      </c>
      <c r="VP63">
        <v>0</v>
      </c>
      <c r="VQ63">
        <v>0</v>
      </c>
      <c r="VR63">
        <v>67</v>
      </c>
      <c r="VS63">
        <v>1409</v>
      </c>
      <c r="VT63">
        <v>21</v>
      </c>
      <c r="VU63">
        <v>201.3</v>
      </c>
      <c r="VV63">
        <v>66</v>
      </c>
      <c r="VW63">
        <v>9132.5</v>
      </c>
      <c r="VX63">
        <v>138.4</v>
      </c>
      <c r="VY63">
        <v>2385</v>
      </c>
      <c r="VZ63">
        <v>0.3</v>
      </c>
      <c r="WA63">
        <v>1304.5999999999999</v>
      </c>
      <c r="WB63" s="36">
        <v>3229</v>
      </c>
      <c r="WC63" s="36">
        <v>1148.5</v>
      </c>
      <c r="WD63" s="36">
        <v>123</v>
      </c>
      <c r="WE63" s="36">
        <v>15.5</v>
      </c>
      <c r="WF63" s="36">
        <v>71.5</v>
      </c>
      <c r="WG63" s="36">
        <v>25.43</v>
      </c>
      <c r="WH63" s="36">
        <v>2.72</v>
      </c>
      <c r="WI63" s="36">
        <v>0.34</v>
      </c>
      <c r="WJ63" s="36">
        <v>138.5</v>
      </c>
      <c r="WK63" s="36">
        <v>3.07</v>
      </c>
      <c r="WL63" s="36">
        <v>23.082999999999998</v>
      </c>
      <c r="WM63" s="37">
        <v>3700.75</v>
      </c>
      <c r="WN63" s="37">
        <v>1296.5</v>
      </c>
      <c r="WO63" s="37">
        <v>138.75</v>
      </c>
      <c r="WP63" s="37">
        <v>17</v>
      </c>
      <c r="WQ63" s="37">
        <v>71.819999999999993</v>
      </c>
      <c r="WR63" s="37">
        <v>25.16</v>
      </c>
      <c r="WS63" s="37">
        <v>2.69</v>
      </c>
      <c r="WT63" s="37">
        <v>0.33</v>
      </c>
      <c r="WU63" s="37">
        <v>155.75</v>
      </c>
      <c r="WV63" s="37">
        <v>3.02</v>
      </c>
      <c r="WW63" s="37">
        <v>22.25</v>
      </c>
      <c r="WX63" s="38">
        <v>2394.25</v>
      </c>
      <c r="WY63" s="38">
        <v>894</v>
      </c>
      <c r="WZ63" s="38">
        <v>95.5</v>
      </c>
      <c r="XA63" s="38">
        <v>11.25</v>
      </c>
      <c r="XB63" s="38">
        <v>70.52</v>
      </c>
      <c r="XC63" s="38">
        <v>26.33</v>
      </c>
      <c r="XD63" s="38">
        <v>2.81</v>
      </c>
      <c r="XE63" s="38">
        <v>0.33</v>
      </c>
      <c r="XF63" s="38">
        <v>106.75</v>
      </c>
      <c r="XG63" s="38">
        <v>3.14</v>
      </c>
      <c r="XH63" s="38">
        <v>26.687999999999999</v>
      </c>
      <c r="XI63" s="39">
        <v>2866</v>
      </c>
      <c r="XJ63" s="39">
        <v>1042</v>
      </c>
      <c r="XK63" s="39">
        <v>111.25</v>
      </c>
      <c r="XL63" s="39">
        <v>12.75</v>
      </c>
      <c r="XM63" s="39">
        <v>71.08</v>
      </c>
      <c r="XN63" s="39">
        <v>25.84</v>
      </c>
      <c r="XO63" s="39">
        <v>2.76</v>
      </c>
      <c r="XP63" s="39">
        <v>0.32</v>
      </c>
      <c r="XQ63" s="39">
        <v>124</v>
      </c>
      <c r="XR63" s="39">
        <v>3.08</v>
      </c>
      <c r="XS63" s="39">
        <v>24.8</v>
      </c>
      <c r="XT63" t="s">
        <v>1155</v>
      </c>
      <c r="XU63">
        <v>7</v>
      </c>
      <c r="XV63">
        <v>9</v>
      </c>
      <c r="XW63" s="37">
        <v>6</v>
      </c>
      <c r="XX63" s="37">
        <v>1</v>
      </c>
      <c r="XY63" s="37">
        <v>1</v>
      </c>
      <c r="XZ63" s="39">
        <v>4</v>
      </c>
      <c r="YA63" s="39">
        <v>1</v>
      </c>
      <c r="YB63" s="39">
        <v>1</v>
      </c>
    </row>
    <row r="64" spans="1:652" x14ac:dyDescent="0.2">
      <c r="A64" s="11">
        <v>67</v>
      </c>
      <c r="B64" s="19" t="s">
        <v>699</v>
      </c>
      <c r="C64" s="3">
        <v>0</v>
      </c>
      <c r="D64" s="3" t="str">
        <f t="shared" si="0"/>
        <v>2</v>
      </c>
      <c r="E64" s="4">
        <v>38010</v>
      </c>
      <c r="F64" s="4">
        <v>43206</v>
      </c>
      <c r="G64" s="5">
        <v>14.225872689938399</v>
      </c>
      <c r="H64" s="21">
        <v>3</v>
      </c>
      <c r="I64" s="3">
        <v>8</v>
      </c>
      <c r="J64" s="3">
        <v>10</v>
      </c>
      <c r="K64" s="3">
        <v>1</v>
      </c>
      <c r="L64" s="3">
        <v>2</v>
      </c>
      <c r="M64" s="3">
        <v>300</v>
      </c>
      <c r="N64" s="6">
        <v>113</v>
      </c>
      <c r="O64" s="6">
        <v>158.5</v>
      </c>
      <c r="P64" s="5">
        <v>3.7073490813648298</v>
      </c>
      <c r="Q64" s="5">
        <v>171.76950000000002</v>
      </c>
      <c r="R64" s="5">
        <v>77.900000000000006</v>
      </c>
      <c r="S64" s="5">
        <v>30.8</v>
      </c>
      <c r="T64" s="5">
        <v>1</v>
      </c>
      <c r="U64" s="5">
        <v>30.6</v>
      </c>
      <c r="V64" s="5">
        <v>2</v>
      </c>
      <c r="W64" s="5">
        <v>21.3</v>
      </c>
      <c r="X64" s="5">
        <v>21.4</v>
      </c>
      <c r="Y64" s="5">
        <v>22.4</v>
      </c>
      <c r="Z64" s="5">
        <v>22.8</v>
      </c>
      <c r="AA64" s="5">
        <v>23.4</v>
      </c>
      <c r="AB64" s="5">
        <v>16.100000000000001</v>
      </c>
      <c r="AC64" s="5">
        <f t="shared" si="1"/>
        <v>22.4</v>
      </c>
      <c r="AD64" s="5">
        <f t="shared" si="2"/>
        <v>23.4</v>
      </c>
      <c r="AE64" s="5">
        <f t="shared" si="3"/>
        <v>45.8</v>
      </c>
      <c r="AF64" s="5">
        <f t="shared" si="4"/>
        <v>22.9</v>
      </c>
      <c r="AG64" s="5">
        <f t="shared" si="5"/>
        <v>50.494499999999995</v>
      </c>
      <c r="AH64" s="5">
        <f t="shared" si="6"/>
        <v>100.98899999999999</v>
      </c>
      <c r="AI64" s="5">
        <v>1</v>
      </c>
      <c r="AJ64" s="3">
        <v>7</v>
      </c>
      <c r="AK64" s="5">
        <v>32.1</v>
      </c>
      <c r="AL64" s="5">
        <v>1</v>
      </c>
      <c r="AM64" s="5">
        <v>1.3333333333333333</v>
      </c>
      <c r="AN64" s="5"/>
      <c r="AO64" s="5"/>
      <c r="AP64" s="5"/>
      <c r="AQ64" s="5"/>
      <c r="AR64" s="5"/>
      <c r="AS64" s="5" t="e">
        <f t="shared" si="7"/>
        <v>#DIV/0!</v>
      </c>
      <c r="AT64" s="5">
        <v>16.55</v>
      </c>
      <c r="AU64" s="5">
        <v>17.16</v>
      </c>
      <c r="AV64" s="5">
        <v>-3.79</v>
      </c>
      <c r="AW64" s="5">
        <v>0</v>
      </c>
      <c r="AX64" s="3">
        <v>31</v>
      </c>
      <c r="AY64" s="3">
        <v>25</v>
      </c>
      <c r="AZ64" s="3"/>
      <c r="BA64" s="5">
        <v>-2.17</v>
      </c>
      <c r="BB64" s="5"/>
      <c r="BC64" s="5">
        <v>1</v>
      </c>
      <c r="BD64" s="5"/>
      <c r="BE64" s="3">
        <v>16</v>
      </c>
      <c r="BF64" s="3">
        <v>17</v>
      </c>
      <c r="BG64" s="5">
        <v>-2.35</v>
      </c>
      <c r="BH64" s="5">
        <v>1</v>
      </c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3">
        <v>38</v>
      </c>
      <c r="CA64" s="3">
        <v>41</v>
      </c>
      <c r="CB64" s="3">
        <v>31</v>
      </c>
      <c r="CC64" s="5">
        <v>16.98752</v>
      </c>
      <c r="CD64" s="5">
        <v>18.32864</v>
      </c>
      <c r="CE64" s="5">
        <v>13.85824</v>
      </c>
      <c r="CF64" s="5">
        <v>0.44</v>
      </c>
      <c r="CG64" s="5">
        <v>67</v>
      </c>
      <c r="CH64" s="3">
        <v>32</v>
      </c>
      <c r="CI64" s="3">
        <v>32</v>
      </c>
      <c r="CJ64" s="3">
        <v>34</v>
      </c>
      <c r="CK64" s="5">
        <v>14.30528</v>
      </c>
      <c r="CL64" s="5">
        <v>14.30528</v>
      </c>
      <c r="CM64" s="5">
        <v>15.19936</v>
      </c>
      <c r="CN64" s="5">
        <v>-1.45</v>
      </c>
      <c r="CO64" s="5">
        <v>7</v>
      </c>
      <c r="CP64" s="6">
        <v>66</v>
      </c>
      <c r="CQ64" s="6">
        <v>100</v>
      </c>
      <c r="CR64" s="6">
        <v>100</v>
      </c>
      <c r="CS64" s="5">
        <v>-2.5</v>
      </c>
      <c r="CT64" s="5">
        <v>1</v>
      </c>
      <c r="CU64" s="7" t="e">
        <v>#NULL!</v>
      </c>
      <c r="CV64" s="7" t="e">
        <v>#NULL!</v>
      </c>
      <c r="CW64" s="3">
        <v>2</v>
      </c>
      <c r="CX64" s="3">
        <v>3</v>
      </c>
      <c r="CY64" s="3">
        <v>5</v>
      </c>
      <c r="CZ64" s="3">
        <v>4</v>
      </c>
      <c r="DA64" s="3">
        <v>1</v>
      </c>
      <c r="DB64" s="3">
        <v>1</v>
      </c>
      <c r="DC64" s="3">
        <v>2</v>
      </c>
      <c r="DD64" s="3">
        <v>2</v>
      </c>
      <c r="DE64" s="3">
        <v>4</v>
      </c>
      <c r="DF64" s="3">
        <v>3</v>
      </c>
      <c r="DG64" s="3">
        <v>4</v>
      </c>
      <c r="DH64" s="3">
        <v>4</v>
      </c>
      <c r="DI64" s="3"/>
      <c r="DJ64" s="3"/>
      <c r="DK64" s="3"/>
      <c r="DL64" s="3"/>
      <c r="DM64" s="3"/>
      <c r="DN64" s="3"/>
      <c r="DO64" s="3"/>
      <c r="DP64" s="3"/>
      <c r="DQ64" s="3">
        <v>1</v>
      </c>
      <c r="DR64" s="3">
        <v>1</v>
      </c>
      <c r="DS64" s="3">
        <v>1</v>
      </c>
      <c r="DT64" s="3">
        <v>1</v>
      </c>
      <c r="DU64" s="3">
        <v>1</v>
      </c>
      <c r="DV64" s="5">
        <v>1</v>
      </c>
      <c r="DW64" s="5">
        <v>-4.5199999999999996</v>
      </c>
      <c r="DX64" s="5">
        <v>0.5</v>
      </c>
      <c r="DY64" s="5">
        <v>-6.29</v>
      </c>
      <c r="DZ64" s="5">
        <v>37</v>
      </c>
      <c r="EA64" s="5">
        <v>-1.01</v>
      </c>
      <c r="EB64" s="5">
        <v>12.833333333333334</v>
      </c>
      <c r="EC64" s="5">
        <v>-11.819999999999999</v>
      </c>
      <c r="ED64" s="5">
        <v>1</v>
      </c>
      <c r="EE64" s="3">
        <v>6</v>
      </c>
      <c r="EF64" s="3">
        <v>1</v>
      </c>
      <c r="EG64" s="3">
        <v>6</v>
      </c>
      <c r="EH64" s="3">
        <v>1</v>
      </c>
      <c r="EI64" s="3">
        <v>5</v>
      </c>
      <c r="EJ64" s="3">
        <v>1</v>
      </c>
      <c r="EK64" s="3">
        <v>6</v>
      </c>
      <c r="EL64" s="3">
        <v>1</v>
      </c>
      <c r="EM64" s="3">
        <v>5</v>
      </c>
      <c r="EN64" s="3">
        <v>3</v>
      </c>
      <c r="EO64" s="3">
        <v>2</v>
      </c>
      <c r="EP64" s="3">
        <v>3</v>
      </c>
      <c r="EQ64" s="3">
        <v>2</v>
      </c>
      <c r="ER64" s="3">
        <v>2</v>
      </c>
      <c r="ES64" s="3">
        <v>1</v>
      </c>
      <c r="ET64" s="3">
        <v>3</v>
      </c>
      <c r="EU64" s="3">
        <v>2</v>
      </c>
      <c r="EV64" s="3">
        <v>3</v>
      </c>
      <c r="EW64" s="3">
        <v>0</v>
      </c>
      <c r="EX64" s="5">
        <v>0</v>
      </c>
      <c r="EY64" s="1" t="s">
        <v>364</v>
      </c>
      <c r="EZ64" s="3">
        <v>1</v>
      </c>
      <c r="FA64" s="6">
        <v>999</v>
      </c>
      <c r="FB64" s="1" t="s">
        <v>365</v>
      </c>
      <c r="FC64" s="6">
        <v>1</v>
      </c>
      <c r="FD64" s="5">
        <v>11</v>
      </c>
      <c r="FE64" s="1" t="s">
        <v>349</v>
      </c>
      <c r="FF64" s="3">
        <v>999</v>
      </c>
      <c r="FG64" s="5">
        <v>999</v>
      </c>
      <c r="FH64" s="3">
        <v>4</v>
      </c>
      <c r="FI64" s="3">
        <v>5</v>
      </c>
      <c r="FJ64" s="3">
        <v>3</v>
      </c>
      <c r="FK64" s="3">
        <v>5</v>
      </c>
      <c r="FL64" s="3">
        <v>4</v>
      </c>
      <c r="FM64" s="3">
        <v>5</v>
      </c>
      <c r="FN64" s="3">
        <v>2</v>
      </c>
      <c r="FO64" s="3">
        <v>2</v>
      </c>
      <c r="FP64" s="3">
        <v>5</v>
      </c>
      <c r="FQ64" s="3">
        <v>5</v>
      </c>
      <c r="FR64" s="3">
        <v>5</v>
      </c>
      <c r="FS64" s="3">
        <v>5</v>
      </c>
      <c r="FT64" s="3">
        <v>4.666666666666667</v>
      </c>
      <c r="FU64" s="3">
        <v>3.6666666666666665</v>
      </c>
      <c r="FV64" s="3">
        <v>6</v>
      </c>
      <c r="FW64" s="3">
        <v>4</v>
      </c>
      <c r="FX64" s="7" t="e">
        <v>#NULL!</v>
      </c>
      <c r="FY64" s="3">
        <v>5</v>
      </c>
      <c r="FZ64" s="3">
        <v>7</v>
      </c>
      <c r="GA64" s="3">
        <v>7</v>
      </c>
      <c r="GB64" s="3">
        <v>4</v>
      </c>
      <c r="GC64" s="3">
        <v>6</v>
      </c>
      <c r="GD64" s="5">
        <v>5.833333333333333</v>
      </c>
      <c r="GE64" s="3">
        <v>3</v>
      </c>
      <c r="GF64" s="3">
        <v>4</v>
      </c>
      <c r="GG64" s="3">
        <v>4</v>
      </c>
      <c r="GH64" s="3">
        <v>1</v>
      </c>
      <c r="GI64" s="3">
        <v>4</v>
      </c>
      <c r="GJ64" s="3">
        <v>1</v>
      </c>
      <c r="GK64" s="3">
        <v>1</v>
      </c>
      <c r="GL64" s="3">
        <v>1</v>
      </c>
      <c r="GM64" s="3">
        <v>3</v>
      </c>
      <c r="GN64" s="3">
        <v>4</v>
      </c>
      <c r="GO64" s="3">
        <v>1</v>
      </c>
      <c r="GP64" s="3">
        <v>5</v>
      </c>
      <c r="GQ64" s="3">
        <v>1</v>
      </c>
      <c r="GR64" s="3">
        <v>3</v>
      </c>
      <c r="GS64" s="3">
        <v>1</v>
      </c>
      <c r="GT64" s="3">
        <v>4</v>
      </c>
      <c r="GU64" s="3">
        <v>999</v>
      </c>
      <c r="GV64" s="3">
        <v>4</v>
      </c>
      <c r="GW64" s="3">
        <v>5</v>
      </c>
      <c r="GX64" s="3">
        <v>999</v>
      </c>
      <c r="GY64" s="5">
        <v>3.8888888888888888</v>
      </c>
      <c r="GZ64" s="5">
        <v>1.6666666666666667</v>
      </c>
      <c r="HA64" s="3">
        <v>5</v>
      </c>
      <c r="HB64" s="3">
        <v>7</v>
      </c>
      <c r="HC64" s="3">
        <v>7</v>
      </c>
      <c r="HD64" s="3">
        <v>7</v>
      </c>
      <c r="HE64" s="3">
        <v>7</v>
      </c>
      <c r="HF64" s="3">
        <v>7</v>
      </c>
      <c r="HG64" s="3">
        <v>7</v>
      </c>
      <c r="HH64" s="3">
        <v>7</v>
      </c>
      <c r="HI64" s="5">
        <v>6.75</v>
      </c>
      <c r="HJ64" s="3">
        <v>4</v>
      </c>
      <c r="HK64" s="3">
        <v>1</v>
      </c>
      <c r="HL64" s="3">
        <v>3</v>
      </c>
      <c r="HM64" s="3">
        <v>3</v>
      </c>
      <c r="HN64" s="3">
        <v>2</v>
      </c>
      <c r="HO64" s="3">
        <v>1</v>
      </c>
      <c r="HP64" s="5">
        <v>4</v>
      </c>
      <c r="HQ64" s="5">
        <v>3</v>
      </c>
      <c r="HR64" s="5">
        <v>4</v>
      </c>
      <c r="HS64" s="5">
        <v>3.5</v>
      </c>
      <c r="HT64" s="3">
        <v>5</v>
      </c>
      <c r="HU64" s="3">
        <v>4</v>
      </c>
      <c r="HV64" s="3">
        <v>4</v>
      </c>
      <c r="HW64" s="3">
        <v>4</v>
      </c>
      <c r="HX64" s="3">
        <v>5</v>
      </c>
      <c r="HY64" s="3">
        <v>5</v>
      </c>
      <c r="HZ64" s="5">
        <v>4.5</v>
      </c>
      <c r="IA64" s="3">
        <v>5</v>
      </c>
      <c r="IB64" s="3">
        <v>5</v>
      </c>
      <c r="IC64" s="3">
        <v>4</v>
      </c>
      <c r="ID64" s="3">
        <v>6</v>
      </c>
      <c r="IE64" s="3">
        <v>5</v>
      </c>
      <c r="IF64" s="3">
        <v>4</v>
      </c>
      <c r="IG64" s="3">
        <v>6</v>
      </c>
      <c r="IH64" s="3">
        <v>7</v>
      </c>
      <c r="II64" s="3">
        <v>7</v>
      </c>
      <c r="IJ64" s="3">
        <v>6</v>
      </c>
      <c r="IK64" s="3">
        <v>7</v>
      </c>
      <c r="IL64" s="3">
        <v>4</v>
      </c>
      <c r="IM64" s="5">
        <v>6.5</v>
      </c>
      <c r="IN64" s="5">
        <v>4.75</v>
      </c>
      <c r="IO64" s="5">
        <v>5.25</v>
      </c>
      <c r="IP64" s="3">
        <v>4</v>
      </c>
      <c r="IQ64" s="3">
        <v>4</v>
      </c>
      <c r="IR64" s="3">
        <v>4</v>
      </c>
      <c r="IS64" s="3">
        <v>5</v>
      </c>
      <c r="IT64" s="3">
        <v>5</v>
      </c>
      <c r="IU64" s="3">
        <v>5</v>
      </c>
      <c r="IV64" s="3">
        <v>3</v>
      </c>
      <c r="IW64" s="3">
        <v>3</v>
      </c>
      <c r="IX64" s="3">
        <v>5</v>
      </c>
      <c r="IY64" s="3">
        <v>3</v>
      </c>
      <c r="IZ64" s="3">
        <v>5</v>
      </c>
      <c r="JA64" s="3">
        <v>5</v>
      </c>
      <c r="JB64" s="3">
        <v>3</v>
      </c>
      <c r="JC64" s="3">
        <v>3</v>
      </c>
      <c r="JD64" s="3">
        <v>5</v>
      </c>
      <c r="JE64" s="3">
        <v>3</v>
      </c>
      <c r="JF64" s="3">
        <v>2</v>
      </c>
      <c r="JG64" s="3">
        <v>5</v>
      </c>
      <c r="JH64" s="3">
        <v>5</v>
      </c>
      <c r="JI64" s="3">
        <v>5</v>
      </c>
      <c r="JJ64" s="3">
        <v>1</v>
      </c>
      <c r="JK64" s="3">
        <v>5</v>
      </c>
      <c r="JL64" s="3">
        <v>2</v>
      </c>
      <c r="JM64" s="3">
        <v>4</v>
      </c>
      <c r="JN64" s="5">
        <v>4.25</v>
      </c>
      <c r="JO64" s="5">
        <v>3.75</v>
      </c>
      <c r="JP64" s="5">
        <v>5</v>
      </c>
      <c r="JQ64" s="5">
        <v>3</v>
      </c>
      <c r="JR64" s="5">
        <v>4.75</v>
      </c>
      <c r="JS64" s="5">
        <v>2.75</v>
      </c>
      <c r="JT64" s="3">
        <v>4</v>
      </c>
      <c r="JU64" s="3">
        <v>3</v>
      </c>
      <c r="JV64" s="3">
        <v>4</v>
      </c>
      <c r="JW64" s="3">
        <v>4</v>
      </c>
      <c r="JX64" s="3">
        <v>3</v>
      </c>
      <c r="JY64" s="3">
        <v>3</v>
      </c>
      <c r="JZ64" s="3">
        <v>5</v>
      </c>
      <c r="KA64" s="3">
        <v>5</v>
      </c>
      <c r="KB64" s="3">
        <v>4</v>
      </c>
      <c r="KC64" s="3">
        <v>3</v>
      </c>
      <c r="KD64" s="3">
        <v>4</v>
      </c>
      <c r="KE64" s="3">
        <v>3</v>
      </c>
      <c r="KF64" s="3">
        <v>4</v>
      </c>
      <c r="KG64" s="3">
        <v>3</v>
      </c>
      <c r="KH64" s="3">
        <v>4</v>
      </c>
      <c r="KI64" s="3">
        <v>4</v>
      </c>
      <c r="KJ64" s="3">
        <v>2</v>
      </c>
      <c r="KK64" s="3">
        <v>2</v>
      </c>
      <c r="KL64" s="3">
        <v>4</v>
      </c>
      <c r="KM64" s="3">
        <v>3</v>
      </c>
      <c r="KN64" s="3">
        <v>3</v>
      </c>
      <c r="KO64" s="3">
        <v>3</v>
      </c>
      <c r="KP64" s="3">
        <v>3</v>
      </c>
      <c r="KQ64" s="3">
        <v>4</v>
      </c>
      <c r="KR64" s="3">
        <v>5</v>
      </c>
      <c r="KS64" s="3">
        <v>4</v>
      </c>
      <c r="KT64" s="3">
        <v>2</v>
      </c>
      <c r="KU64" s="3">
        <v>3</v>
      </c>
      <c r="KV64" s="3">
        <v>3</v>
      </c>
      <c r="KW64" s="3">
        <v>3</v>
      </c>
      <c r="KX64" s="3">
        <v>4</v>
      </c>
      <c r="KY64" s="3">
        <v>3</v>
      </c>
      <c r="KZ64" s="5">
        <v>3.3333333333333335</v>
      </c>
      <c r="LA64" s="5">
        <v>3.4444444444444446</v>
      </c>
      <c r="LB64" s="5">
        <v>4</v>
      </c>
      <c r="LC64" s="5">
        <v>3.1428571428571428</v>
      </c>
      <c r="LD64" s="3">
        <v>4</v>
      </c>
      <c r="LE64" s="3">
        <v>3</v>
      </c>
      <c r="LF64" s="5">
        <v>3</v>
      </c>
      <c r="LG64" s="3">
        <v>4</v>
      </c>
      <c r="LH64" s="3">
        <v>3</v>
      </c>
      <c r="LI64" s="3">
        <v>4</v>
      </c>
      <c r="LJ64" s="3">
        <v>2</v>
      </c>
      <c r="LK64" s="3">
        <v>2</v>
      </c>
      <c r="LL64" s="3">
        <v>4</v>
      </c>
      <c r="LM64" s="3">
        <v>4</v>
      </c>
      <c r="LN64" s="3">
        <v>4</v>
      </c>
      <c r="LO64" s="3">
        <v>3</v>
      </c>
      <c r="LP64" s="3">
        <v>4</v>
      </c>
      <c r="LQ64" s="3">
        <v>3</v>
      </c>
      <c r="LR64" s="3">
        <v>4</v>
      </c>
      <c r="LS64" s="3">
        <v>3</v>
      </c>
      <c r="LT64" s="5">
        <v>3.5</v>
      </c>
      <c r="LU64" s="5">
        <v>3.25</v>
      </c>
      <c r="LV64" s="3">
        <v>2</v>
      </c>
      <c r="LW64" s="3">
        <v>3</v>
      </c>
      <c r="LX64" s="3">
        <v>3</v>
      </c>
      <c r="LY64" s="3">
        <v>2</v>
      </c>
      <c r="LZ64" s="3">
        <v>3</v>
      </c>
      <c r="MA64" s="3">
        <v>2</v>
      </c>
      <c r="MB64" s="3">
        <v>2</v>
      </c>
      <c r="MC64" s="3">
        <v>2</v>
      </c>
      <c r="MD64" s="3">
        <v>2</v>
      </c>
      <c r="ME64" s="3">
        <v>3</v>
      </c>
      <c r="MF64" s="5">
        <f t="shared" si="89"/>
        <v>24</v>
      </c>
      <c r="MG64" s="5">
        <f t="shared" si="90"/>
        <v>2.4</v>
      </c>
      <c r="MH64" s="3">
        <v>4</v>
      </c>
      <c r="MI64" s="3">
        <v>5</v>
      </c>
      <c r="MJ64" s="3">
        <v>6</v>
      </c>
      <c r="MK64" s="3">
        <v>3</v>
      </c>
      <c r="ML64" s="3">
        <v>4</v>
      </c>
      <c r="MM64" s="3">
        <v>6</v>
      </c>
      <c r="MN64" s="3">
        <v>7</v>
      </c>
      <c r="MO64" s="3">
        <v>6</v>
      </c>
      <c r="MP64" s="3">
        <v>7</v>
      </c>
      <c r="MQ64" s="5">
        <v>5.333333333333333</v>
      </c>
      <c r="MR64" s="3">
        <v>3</v>
      </c>
      <c r="MS64" s="3">
        <v>3</v>
      </c>
      <c r="MT64" s="3">
        <v>3</v>
      </c>
      <c r="MU64" s="3">
        <v>3</v>
      </c>
      <c r="MV64" s="3">
        <v>3</v>
      </c>
      <c r="MW64" s="3">
        <v>3</v>
      </c>
      <c r="MX64" s="3">
        <v>4</v>
      </c>
      <c r="MY64" s="3">
        <v>4</v>
      </c>
      <c r="MZ64" s="3">
        <v>3</v>
      </c>
      <c r="NA64" s="3">
        <v>3</v>
      </c>
      <c r="NB64" s="3">
        <v>4</v>
      </c>
      <c r="NC64" s="3">
        <v>4</v>
      </c>
      <c r="ND64" s="5">
        <v>3</v>
      </c>
      <c r="NE64" s="5">
        <v>3</v>
      </c>
      <c r="NF64" s="5">
        <v>3.6666666666666665</v>
      </c>
      <c r="NG64" s="5">
        <v>3.6666666666666665</v>
      </c>
      <c r="NH64" s="3">
        <v>4</v>
      </c>
      <c r="NI64" s="3">
        <v>4</v>
      </c>
      <c r="NJ64" s="3">
        <v>4</v>
      </c>
      <c r="NK64" s="3">
        <v>4</v>
      </c>
      <c r="NL64" s="3">
        <v>4</v>
      </c>
      <c r="NM64" s="3">
        <v>4</v>
      </c>
      <c r="NN64" s="3">
        <v>4</v>
      </c>
      <c r="NO64" s="3">
        <v>4</v>
      </c>
      <c r="NP64" s="3">
        <v>4</v>
      </c>
      <c r="NQ64" s="3">
        <v>5</v>
      </c>
      <c r="NR64" s="3">
        <v>4</v>
      </c>
      <c r="NS64" s="3">
        <v>4</v>
      </c>
      <c r="NT64" s="3">
        <v>4</v>
      </c>
      <c r="NU64" s="3">
        <v>5</v>
      </c>
      <c r="NV64" s="5">
        <v>4</v>
      </c>
      <c r="NW64" s="5">
        <v>4.2857142857142856</v>
      </c>
      <c r="NX64" s="4">
        <v>43210</v>
      </c>
      <c r="NY64" s="3">
        <v>4</v>
      </c>
      <c r="NZ64" s="3">
        <v>5</v>
      </c>
      <c r="OA64" s="3">
        <v>1</v>
      </c>
      <c r="OB64" s="3">
        <v>5</v>
      </c>
      <c r="OC64" s="3">
        <v>5</v>
      </c>
      <c r="OD64" s="3">
        <v>5</v>
      </c>
      <c r="OE64" s="3">
        <v>3</v>
      </c>
      <c r="OF64" s="3">
        <v>999</v>
      </c>
      <c r="OG64" s="3">
        <v>2</v>
      </c>
      <c r="OH64" s="3">
        <v>5</v>
      </c>
      <c r="OI64" s="3">
        <v>5</v>
      </c>
      <c r="OJ64" s="3">
        <v>2</v>
      </c>
      <c r="OK64" s="5">
        <v>4.333333333333333</v>
      </c>
      <c r="OL64" s="5">
        <v>3.2</v>
      </c>
      <c r="OM64" s="3">
        <v>3</v>
      </c>
      <c r="ON64" s="3">
        <v>4</v>
      </c>
      <c r="OO64" s="3">
        <v>2</v>
      </c>
      <c r="OP64" s="3">
        <v>2</v>
      </c>
      <c r="OQ64" s="3">
        <v>4</v>
      </c>
      <c r="OR64" s="3">
        <v>2</v>
      </c>
      <c r="OS64" s="5">
        <v>2.8333333333333335</v>
      </c>
      <c r="OT64" s="3">
        <v>4</v>
      </c>
      <c r="OU64" s="3">
        <v>3</v>
      </c>
      <c r="OV64" s="3">
        <v>3</v>
      </c>
      <c r="OW64" s="3">
        <v>4</v>
      </c>
      <c r="OX64" s="3">
        <v>4</v>
      </c>
      <c r="OY64" s="3">
        <v>5</v>
      </c>
      <c r="OZ64" s="5">
        <v>3.8333333333333335</v>
      </c>
      <c r="VN64">
        <v>15</v>
      </c>
      <c r="VO64">
        <v>2</v>
      </c>
      <c r="VP64">
        <v>21.3</v>
      </c>
      <c r="VQ64">
        <v>10.6</v>
      </c>
      <c r="VR64">
        <v>72</v>
      </c>
      <c r="VS64">
        <v>1549.5</v>
      </c>
      <c r="VT64">
        <v>21.5</v>
      </c>
      <c r="VU64">
        <v>258.3</v>
      </c>
      <c r="VV64">
        <v>71</v>
      </c>
      <c r="VW64">
        <v>14953.3</v>
      </c>
      <c r="VX64">
        <v>210.6</v>
      </c>
      <c r="VY64">
        <v>6246</v>
      </c>
      <c r="VZ64">
        <v>0.3</v>
      </c>
      <c r="WA64">
        <v>2492.1999999999998</v>
      </c>
      <c r="WB64" s="36">
        <v>3412</v>
      </c>
      <c r="WC64" s="36">
        <v>1160</v>
      </c>
      <c r="WD64" s="36">
        <v>127.25</v>
      </c>
      <c r="WE64" s="36">
        <v>15.75</v>
      </c>
      <c r="WF64" s="36">
        <v>72.36</v>
      </c>
      <c r="WG64" s="36">
        <v>24.6</v>
      </c>
      <c r="WH64" s="36">
        <v>2.7</v>
      </c>
      <c r="WI64" s="36">
        <v>0.33</v>
      </c>
      <c r="WJ64" s="36">
        <v>143</v>
      </c>
      <c r="WK64" s="36">
        <v>3.03</v>
      </c>
      <c r="WL64" s="36">
        <v>28.6</v>
      </c>
      <c r="WM64" s="37">
        <v>3785</v>
      </c>
      <c r="WN64" s="37">
        <v>1324</v>
      </c>
      <c r="WO64" s="37">
        <v>134.75</v>
      </c>
      <c r="WP64" s="37">
        <v>16.25</v>
      </c>
      <c r="WQ64" s="37">
        <v>71.959999999999994</v>
      </c>
      <c r="WR64" s="37">
        <v>25.17</v>
      </c>
      <c r="WS64" s="37">
        <v>2.56</v>
      </c>
      <c r="WT64" s="37">
        <v>0.31</v>
      </c>
      <c r="WU64" s="37">
        <v>151</v>
      </c>
      <c r="WV64" s="37">
        <v>2.87</v>
      </c>
      <c r="WW64" s="37">
        <v>25.167000000000002</v>
      </c>
      <c r="WX64" s="38">
        <v>3412</v>
      </c>
      <c r="WY64" s="38">
        <v>1160</v>
      </c>
      <c r="WZ64" s="38">
        <v>127.25</v>
      </c>
      <c r="XA64" s="38">
        <v>15.75</v>
      </c>
      <c r="XB64" s="38">
        <v>72.36</v>
      </c>
      <c r="XC64" s="38">
        <v>24.6</v>
      </c>
      <c r="XD64" s="38">
        <v>2.7</v>
      </c>
      <c r="XE64" s="38">
        <v>0.33</v>
      </c>
      <c r="XF64" s="38">
        <v>143</v>
      </c>
      <c r="XG64" s="38">
        <v>3.03</v>
      </c>
      <c r="XH64" s="38">
        <v>28.6</v>
      </c>
      <c r="XI64" s="39">
        <v>3412</v>
      </c>
      <c r="XJ64" s="39">
        <v>1160</v>
      </c>
      <c r="XK64" s="39">
        <v>127.25</v>
      </c>
      <c r="XL64" s="39">
        <v>15.75</v>
      </c>
      <c r="XM64" s="39">
        <v>72.36</v>
      </c>
      <c r="XN64" s="39">
        <v>24.6</v>
      </c>
      <c r="XO64" s="39">
        <v>2.7</v>
      </c>
      <c r="XP64" s="39">
        <v>0.33</v>
      </c>
      <c r="XQ64" s="39">
        <v>143</v>
      </c>
      <c r="XR64" s="39">
        <v>3.03</v>
      </c>
      <c r="XS64" s="39">
        <v>28.6</v>
      </c>
      <c r="XT64" t="s">
        <v>1156</v>
      </c>
      <c r="XU64">
        <v>6</v>
      </c>
      <c r="XV64">
        <v>14</v>
      </c>
      <c r="XW64" s="37">
        <v>5</v>
      </c>
      <c r="XX64" s="37">
        <v>1</v>
      </c>
      <c r="XY64" s="37">
        <v>1</v>
      </c>
      <c r="XZ64" s="39">
        <v>5</v>
      </c>
      <c r="YA64" s="39">
        <v>0</v>
      </c>
      <c r="YB64" s="39">
        <v>2</v>
      </c>
    </row>
    <row r="65" spans="1:652" x14ac:dyDescent="0.2">
      <c r="A65" s="11">
        <v>68</v>
      </c>
      <c r="B65" s="19" t="s">
        <v>818</v>
      </c>
      <c r="C65" s="3">
        <v>1</v>
      </c>
      <c r="D65" s="3" t="str">
        <f t="shared" si="0"/>
        <v>1</v>
      </c>
      <c r="E65" s="4">
        <v>38373</v>
      </c>
      <c r="F65" s="4">
        <v>43206</v>
      </c>
      <c r="G65" s="5">
        <v>13.232032854209445</v>
      </c>
      <c r="H65" s="21">
        <v>3</v>
      </c>
      <c r="I65" s="3">
        <v>7</v>
      </c>
      <c r="J65" s="3">
        <v>6</v>
      </c>
      <c r="K65" s="3">
        <v>1</v>
      </c>
      <c r="L65" s="3">
        <v>3</v>
      </c>
      <c r="M65" s="3">
        <v>300</v>
      </c>
      <c r="N65" s="6">
        <v>116.5</v>
      </c>
      <c r="O65" s="6">
        <v>161.5</v>
      </c>
      <c r="P65" s="5">
        <v>3.8221784776902887</v>
      </c>
      <c r="Q65" s="5">
        <v>173.97450000000001</v>
      </c>
      <c r="R65" s="5">
        <v>78.900000000000006</v>
      </c>
      <c r="S65" s="5">
        <v>30.1</v>
      </c>
      <c r="T65" s="5">
        <v>1</v>
      </c>
      <c r="U65" s="5">
        <v>40.200000000000003</v>
      </c>
      <c r="V65" s="5">
        <v>1</v>
      </c>
      <c r="W65" s="5">
        <v>47.2</v>
      </c>
      <c r="X65" s="5">
        <v>44.4</v>
      </c>
      <c r="Y65" s="5">
        <v>41</v>
      </c>
      <c r="Z65" s="5">
        <v>42.4</v>
      </c>
      <c r="AA65" s="5">
        <v>37.5</v>
      </c>
      <c r="AB65" s="5">
        <v>42.3</v>
      </c>
      <c r="AC65" s="5">
        <f t="shared" si="1"/>
        <v>47.2</v>
      </c>
      <c r="AD65" s="5">
        <f t="shared" si="2"/>
        <v>42.4</v>
      </c>
      <c r="AE65" s="5">
        <f t="shared" si="3"/>
        <v>89.6</v>
      </c>
      <c r="AF65" s="5">
        <f t="shared" si="4"/>
        <v>44.8</v>
      </c>
      <c r="AG65" s="5">
        <f t="shared" si="5"/>
        <v>98.783999999999992</v>
      </c>
      <c r="AH65" s="5">
        <f t="shared" si="6"/>
        <v>197.56799999999998</v>
      </c>
      <c r="AI65" s="5">
        <v>3</v>
      </c>
      <c r="AJ65" s="3">
        <v>15</v>
      </c>
      <c r="AK65" s="5">
        <v>36.1</v>
      </c>
      <c r="AL65" s="5">
        <v>1</v>
      </c>
      <c r="AM65" s="5">
        <v>1.6666666666666667</v>
      </c>
      <c r="AN65" s="5"/>
      <c r="AO65" s="5"/>
      <c r="AP65" s="5"/>
      <c r="AQ65" s="5"/>
      <c r="AR65" s="5"/>
      <c r="AS65" s="5" t="e">
        <f t="shared" si="7"/>
        <v>#DIV/0!</v>
      </c>
      <c r="AT65" s="5">
        <v>13.63</v>
      </c>
      <c r="AU65" s="5">
        <v>13.5</v>
      </c>
      <c r="AV65" s="5">
        <v>-0.84</v>
      </c>
      <c r="AW65" s="5">
        <v>20</v>
      </c>
      <c r="AX65" s="3">
        <v>20</v>
      </c>
      <c r="AY65" s="3">
        <v>999</v>
      </c>
      <c r="AZ65" s="3"/>
      <c r="BA65" s="5">
        <v>-2.37</v>
      </c>
      <c r="BB65" s="5"/>
      <c r="BC65" s="5">
        <v>1</v>
      </c>
      <c r="BD65" s="5"/>
      <c r="BE65" s="3">
        <v>25</v>
      </c>
      <c r="BF65" s="3">
        <v>26</v>
      </c>
      <c r="BG65" s="5">
        <v>0.62</v>
      </c>
      <c r="BH65" s="5">
        <v>73</v>
      </c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3">
        <v>34</v>
      </c>
      <c r="CA65" s="3">
        <v>34</v>
      </c>
      <c r="CB65" s="3">
        <v>33</v>
      </c>
      <c r="CC65" s="5">
        <v>15.19936</v>
      </c>
      <c r="CD65" s="5">
        <v>15.19936</v>
      </c>
      <c r="CE65" s="5">
        <v>14.752319999999999</v>
      </c>
      <c r="CF65" s="5">
        <v>1.57</v>
      </c>
      <c r="CG65" s="5">
        <v>94</v>
      </c>
      <c r="CH65" s="3">
        <v>36</v>
      </c>
      <c r="CI65" s="3">
        <v>38</v>
      </c>
      <c r="CJ65" s="3">
        <v>29</v>
      </c>
      <c r="CK65" s="5">
        <v>16.093440000000001</v>
      </c>
      <c r="CL65" s="5">
        <v>16.98752</v>
      </c>
      <c r="CM65" s="5">
        <v>12.96416</v>
      </c>
      <c r="CN65" s="5">
        <v>1.28</v>
      </c>
      <c r="CO65" s="5">
        <v>90</v>
      </c>
      <c r="CP65" s="6">
        <v>135</v>
      </c>
      <c r="CQ65" s="6">
        <v>133</v>
      </c>
      <c r="CR65" s="6">
        <v>135</v>
      </c>
      <c r="CS65" s="5">
        <v>-0.04</v>
      </c>
      <c r="CT65" s="5">
        <v>48</v>
      </c>
      <c r="CU65" s="7" t="e">
        <v>#NULL!</v>
      </c>
      <c r="CV65" s="7" t="e">
        <v>#NULL!</v>
      </c>
      <c r="CW65" s="3">
        <v>4</v>
      </c>
      <c r="CX65" s="3">
        <v>4</v>
      </c>
      <c r="CY65" s="3">
        <v>5</v>
      </c>
      <c r="CZ65" s="3">
        <v>5</v>
      </c>
      <c r="DA65" s="3">
        <v>4</v>
      </c>
      <c r="DB65" s="3">
        <v>4</v>
      </c>
      <c r="DC65" s="3">
        <v>3</v>
      </c>
      <c r="DD65" s="3">
        <v>3</v>
      </c>
      <c r="DE65" s="3">
        <v>4</v>
      </c>
      <c r="DF65" s="3">
        <v>3</v>
      </c>
      <c r="DG65" s="3">
        <v>4</v>
      </c>
      <c r="DH65" s="3">
        <v>4</v>
      </c>
      <c r="DI65" s="3"/>
      <c r="DJ65" s="3"/>
      <c r="DK65" s="3"/>
      <c r="DL65" s="3"/>
      <c r="DM65" s="3"/>
      <c r="DN65" s="3"/>
      <c r="DO65" s="3"/>
      <c r="DP65" s="3"/>
      <c r="DQ65" s="3">
        <v>1</v>
      </c>
      <c r="DR65" s="3">
        <v>1</v>
      </c>
      <c r="DS65" s="3">
        <v>1</v>
      </c>
      <c r="DT65" s="3">
        <v>1</v>
      </c>
      <c r="DU65" s="3">
        <v>1</v>
      </c>
      <c r="DV65" s="5">
        <v>37</v>
      </c>
      <c r="DW65" s="5">
        <v>-1.75</v>
      </c>
      <c r="DX65" s="5">
        <v>34</v>
      </c>
      <c r="DY65" s="5">
        <v>-0.88</v>
      </c>
      <c r="DZ65" s="5">
        <v>92</v>
      </c>
      <c r="EA65" s="5">
        <v>2.85</v>
      </c>
      <c r="EB65" s="5">
        <v>54.333333333333336</v>
      </c>
      <c r="EC65" s="5">
        <v>0.2200000000000002</v>
      </c>
      <c r="ED65" s="5">
        <v>2</v>
      </c>
      <c r="EE65" s="3">
        <v>6</v>
      </c>
      <c r="EF65" s="3">
        <v>1</v>
      </c>
      <c r="EG65" s="3">
        <v>5</v>
      </c>
      <c r="EH65" s="3">
        <v>2</v>
      </c>
      <c r="EI65" s="3">
        <v>5</v>
      </c>
      <c r="EJ65" s="3">
        <v>1</v>
      </c>
      <c r="EK65" s="3">
        <v>1</v>
      </c>
      <c r="EL65" s="3">
        <v>2</v>
      </c>
      <c r="EM65" s="3">
        <v>2</v>
      </c>
      <c r="EN65" s="3">
        <v>4</v>
      </c>
      <c r="EO65" s="3">
        <v>2</v>
      </c>
      <c r="EP65" s="3">
        <v>3</v>
      </c>
      <c r="EQ65" s="3">
        <v>3</v>
      </c>
      <c r="ER65" s="3">
        <v>1</v>
      </c>
      <c r="ES65" s="3">
        <v>2</v>
      </c>
      <c r="ET65" s="3">
        <v>1</v>
      </c>
      <c r="EU65" s="3">
        <v>4</v>
      </c>
      <c r="EV65" s="3">
        <v>2</v>
      </c>
      <c r="EW65" s="3">
        <v>0</v>
      </c>
      <c r="EX65" s="5">
        <v>0</v>
      </c>
      <c r="EY65" s="1" t="s">
        <v>352</v>
      </c>
      <c r="EZ65" s="3">
        <v>1</v>
      </c>
      <c r="FA65" s="6">
        <v>2</v>
      </c>
      <c r="FB65" s="1" t="s">
        <v>414</v>
      </c>
      <c r="FC65" s="6">
        <v>1</v>
      </c>
      <c r="FD65" s="5">
        <v>2</v>
      </c>
      <c r="FE65" s="1" t="s">
        <v>349</v>
      </c>
      <c r="FF65" s="3">
        <v>999</v>
      </c>
      <c r="FG65" s="5">
        <v>999</v>
      </c>
      <c r="FH65" s="3">
        <v>5</v>
      </c>
      <c r="FI65" s="3">
        <v>4</v>
      </c>
      <c r="FJ65" s="3">
        <v>3</v>
      </c>
      <c r="FK65" s="3">
        <v>2</v>
      </c>
      <c r="FL65" s="3">
        <v>5</v>
      </c>
      <c r="FM65" s="3">
        <v>4</v>
      </c>
      <c r="FN65" s="3">
        <v>1</v>
      </c>
      <c r="FO65" s="3">
        <v>1</v>
      </c>
      <c r="FP65" s="3">
        <v>5</v>
      </c>
      <c r="FQ65" s="3">
        <v>5</v>
      </c>
      <c r="FR65" s="3">
        <v>4</v>
      </c>
      <c r="FS65" s="3">
        <v>1</v>
      </c>
      <c r="FT65" s="3">
        <v>4.666666666666667</v>
      </c>
      <c r="FU65" s="3">
        <v>2</v>
      </c>
      <c r="FV65" s="3">
        <v>6</v>
      </c>
      <c r="FW65" s="3">
        <v>1</v>
      </c>
      <c r="FX65" s="7" t="e">
        <v>#NULL!</v>
      </c>
      <c r="FY65" s="3">
        <v>5</v>
      </c>
      <c r="FZ65" s="3">
        <v>6</v>
      </c>
      <c r="GA65" s="3">
        <v>6</v>
      </c>
      <c r="GB65" s="3">
        <v>5</v>
      </c>
      <c r="GC65" s="3">
        <v>5</v>
      </c>
      <c r="GD65" s="5">
        <v>5.5</v>
      </c>
      <c r="GE65" s="3">
        <v>2</v>
      </c>
      <c r="GF65" s="3">
        <v>1</v>
      </c>
      <c r="GG65" s="3">
        <v>5</v>
      </c>
      <c r="GH65" s="3">
        <v>1</v>
      </c>
      <c r="GI65" s="3">
        <v>5</v>
      </c>
      <c r="GJ65" s="3">
        <v>1</v>
      </c>
      <c r="GK65" s="3">
        <v>1</v>
      </c>
      <c r="GL65" s="3">
        <v>1</v>
      </c>
      <c r="GM65" s="3">
        <v>5</v>
      </c>
      <c r="GN65" s="3">
        <v>5</v>
      </c>
      <c r="GO65" s="3">
        <v>2</v>
      </c>
      <c r="GP65" s="3">
        <v>1</v>
      </c>
      <c r="GQ65" s="3">
        <v>1</v>
      </c>
      <c r="GR65" s="3">
        <v>5</v>
      </c>
      <c r="GS65" s="3">
        <v>1</v>
      </c>
      <c r="GT65" s="3">
        <v>1</v>
      </c>
      <c r="GU65" s="3">
        <v>999</v>
      </c>
      <c r="GV65" s="3">
        <v>2</v>
      </c>
      <c r="GW65" s="3">
        <v>2</v>
      </c>
      <c r="GX65" s="3">
        <v>1</v>
      </c>
      <c r="GY65" s="5">
        <v>3.4444444444444446</v>
      </c>
      <c r="GZ65" s="5">
        <v>1.2</v>
      </c>
      <c r="HA65" s="3">
        <v>6</v>
      </c>
      <c r="HB65" s="3">
        <v>5</v>
      </c>
      <c r="HC65" s="3">
        <v>5</v>
      </c>
      <c r="HD65" s="3">
        <v>6</v>
      </c>
      <c r="HE65" s="3">
        <v>6</v>
      </c>
      <c r="HF65" s="3">
        <v>5</v>
      </c>
      <c r="HG65" s="3">
        <v>6</v>
      </c>
      <c r="HH65" s="3">
        <v>5</v>
      </c>
      <c r="HI65" s="5">
        <v>5.5</v>
      </c>
      <c r="HJ65" s="3">
        <v>4</v>
      </c>
      <c r="HK65" s="3">
        <v>1</v>
      </c>
      <c r="HL65" s="3">
        <v>3</v>
      </c>
      <c r="HM65" s="3">
        <v>1</v>
      </c>
      <c r="HN65" s="3">
        <v>1</v>
      </c>
      <c r="HO65" s="3">
        <v>1</v>
      </c>
      <c r="HP65" s="5">
        <v>4</v>
      </c>
      <c r="HQ65" s="5">
        <v>4</v>
      </c>
      <c r="HR65" s="5">
        <v>4</v>
      </c>
      <c r="HS65" s="5">
        <v>3.3333333333333335</v>
      </c>
      <c r="HT65" s="3">
        <v>4</v>
      </c>
      <c r="HU65" s="3">
        <v>4</v>
      </c>
      <c r="HV65" s="3">
        <v>4</v>
      </c>
      <c r="HW65" s="3">
        <v>4</v>
      </c>
      <c r="HX65" s="3">
        <v>3</v>
      </c>
      <c r="HY65" s="3">
        <v>5</v>
      </c>
      <c r="HZ65" s="5">
        <v>4</v>
      </c>
      <c r="IA65" s="3">
        <v>7</v>
      </c>
      <c r="IB65" s="3">
        <v>1</v>
      </c>
      <c r="IC65" s="3">
        <v>5</v>
      </c>
      <c r="ID65" s="3">
        <v>2</v>
      </c>
      <c r="IE65" s="3">
        <v>1</v>
      </c>
      <c r="IF65" s="3">
        <v>5</v>
      </c>
      <c r="IG65" s="3">
        <v>1</v>
      </c>
      <c r="IH65" s="3">
        <v>7</v>
      </c>
      <c r="II65" s="3">
        <v>7</v>
      </c>
      <c r="IJ65" s="3">
        <v>1</v>
      </c>
      <c r="IK65" s="3">
        <v>5</v>
      </c>
      <c r="IL65" s="3">
        <v>1</v>
      </c>
      <c r="IM65" s="5">
        <v>6.5</v>
      </c>
      <c r="IN65" s="5">
        <v>3.25</v>
      </c>
      <c r="IO65" s="5">
        <v>1</v>
      </c>
      <c r="IP65" s="3">
        <v>5</v>
      </c>
      <c r="IQ65" s="3">
        <v>1</v>
      </c>
      <c r="IR65" s="3">
        <v>2</v>
      </c>
      <c r="IS65" s="3">
        <v>3</v>
      </c>
      <c r="IT65" s="3">
        <v>5</v>
      </c>
      <c r="IU65" s="3">
        <v>5</v>
      </c>
      <c r="IV65" s="3">
        <v>1</v>
      </c>
      <c r="IW65" s="3">
        <v>1</v>
      </c>
      <c r="IX65" s="3">
        <v>4</v>
      </c>
      <c r="IY65" s="3">
        <v>4</v>
      </c>
      <c r="IZ65" s="3">
        <v>5</v>
      </c>
      <c r="JA65" s="3">
        <v>5</v>
      </c>
      <c r="JB65" s="3">
        <v>4</v>
      </c>
      <c r="JC65" s="3">
        <v>2</v>
      </c>
      <c r="JD65" s="3">
        <v>4</v>
      </c>
      <c r="JE65" s="3">
        <v>1</v>
      </c>
      <c r="JF65" s="3">
        <v>1</v>
      </c>
      <c r="JG65" s="3">
        <v>5</v>
      </c>
      <c r="JH65" s="3">
        <v>4</v>
      </c>
      <c r="JI65" s="3">
        <v>4</v>
      </c>
      <c r="JJ65" s="3">
        <v>1</v>
      </c>
      <c r="JK65" s="3">
        <v>5</v>
      </c>
      <c r="JL65" s="3">
        <v>3</v>
      </c>
      <c r="JM65" s="3">
        <v>3</v>
      </c>
      <c r="JN65" s="5">
        <v>4.75</v>
      </c>
      <c r="JO65" s="5">
        <v>2.75</v>
      </c>
      <c r="JP65" s="5">
        <v>4.25</v>
      </c>
      <c r="JQ65" s="5">
        <v>2</v>
      </c>
      <c r="JR65" s="5">
        <v>4.5</v>
      </c>
      <c r="JS65" s="5">
        <v>1.25</v>
      </c>
      <c r="JT65" s="3">
        <v>4</v>
      </c>
      <c r="JU65" s="3">
        <v>4</v>
      </c>
      <c r="JV65" s="3">
        <v>2</v>
      </c>
      <c r="JW65" s="3">
        <v>2</v>
      </c>
      <c r="JX65" s="3">
        <v>4</v>
      </c>
      <c r="JY65" s="3">
        <v>4</v>
      </c>
      <c r="JZ65" s="3">
        <v>1</v>
      </c>
      <c r="KA65" s="3">
        <v>1</v>
      </c>
      <c r="KB65" s="3">
        <v>4</v>
      </c>
      <c r="KC65" s="3">
        <v>3</v>
      </c>
      <c r="KD65" s="3">
        <v>4</v>
      </c>
      <c r="KE65" s="3">
        <v>4</v>
      </c>
      <c r="KF65" s="3">
        <v>1</v>
      </c>
      <c r="KG65" s="3">
        <v>1</v>
      </c>
      <c r="KH65" s="3">
        <v>1</v>
      </c>
      <c r="KI65" s="3">
        <v>1</v>
      </c>
      <c r="KJ65" s="3">
        <v>2</v>
      </c>
      <c r="KK65" s="3">
        <v>2</v>
      </c>
      <c r="KL65" s="3">
        <v>4</v>
      </c>
      <c r="KM65" s="3">
        <v>4</v>
      </c>
      <c r="KN65" s="3">
        <v>1</v>
      </c>
      <c r="KO65" s="3">
        <v>1</v>
      </c>
      <c r="KP65" s="3">
        <v>2</v>
      </c>
      <c r="KQ65" s="3">
        <v>2</v>
      </c>
      <c r="KR65" s="3">
        <v>5</v>
      </c>
      <c r="KS65" s="3">
        <v>5</v>
      </c>
      <c r="KT65" s="3">
        <v>2</v>
      </c>
      <c r="KU65" s="3">
        <v>2</v>
      </c>
      <c r="KV65" s="3">
        <v>3</v>
      </c>
      <c r="KW65" s="3">
        <v>3</v>
      </c>
      <c r="KX65" s="3">
        <v>3</v>
      </c>
      <c r="KY65" s="3">
        <v>3</v>
      </c>
      <c r="KZ65" s="5">
        <v>1.6666666666666667</v>
      </c>
      <c r="LA65" s="5">
        <v>1.6666666666666667</v>
      </c>
      <c r="LB65" s="5">
        <v>4</v>
      </c>
      <c r="LC65" s="5">
        <v>3.8571428571428572</v>
      </c>
      <c r="LD65" s="3">
        <v>4</v>
      </c>
      <c r="LE65" s="3">
        <v>4</v>
      </c>
      <c r="LF65" s="5">
        <v>4</v>
      </c>
      <c r="LG65" s="3">
        <v>4</v>
      </c>
      <c r="LH65" s="3">
        <v>4</v>
      </c>
      <c r="LI65" s="3">
        <v>3</v>
      </c>
      <c r="LJ65" s="3">
        <v>3</v>
      </c>
      <c r="LK65" s="3">
        <v>3</v>
      </c>
      <c r="LL65" s="3">
        <v>3</v>
      </c>
      <c r="LM65" s="3">
        <v>3</v>
      </c>
      <c r="LN65" s="3">
        <v>4</v>
      </c>
      <c r="LO65" s="3">
        <v>3</v>
      </c>
      <c r="LP65" s="3">
        <v>3</v>
      </c>
      <c r="LQ65" s="3">
        <v>3</v>
      </c>
      <c r="LR65" s="3">
        <v>4</v>
      </c>
      <c r="LS65" s="3">
        <v>4</v>
      </c>
      <c r="LT65" s="5">
        <v>3.625</v>
      </c>
      <c r="LU65" s="5">
        <v>3.375</v>
      </c>
      <c r="LV65" s="3">
        <v>3</v>
      </c>
      <c r="LW65" s="3">
        <v>1</v>
      </c>
      <c r="LX65" s="3">
        <v>0</v>
      </c>
      <c r="LY65" s="3">
        <v>0</v>
      </c>
      <c r="LZ65" s="3">
        <v>2</v>
      </c>
      <c r="MA65" s="3">
        <v>2</v>
      </c>
      <c r="MB65" s="3">
        <v>0</v>
      </c>
      <c r="MC65" s="3">
        <v>1</v>
      </c>
      <c r="MD65" s="3">
        <v>0</v>
      </c>
      <c r="ME65" s="3">
        <v>2</v>
      </c>
      <c r="MF65" s="5">
        <f t="shared" si="89"/>
        <v>11</v>
      </c>
      <c r="MG65" s="5">
        <f t="shared" si="90"/>
        <v>1.1000000000000001</v>
      </c>
      <c r="MH65" s="3">
        <v>1</v>
      </c>
      <c r="MI65" s="3">
        <v>1</v>
      </c>
      <c r="MJ65" s="3">
        <v>6</v>
      </c>
      <c r="MK65" s="3">
        <v>1</v>
      </c>
      <c r="ML65" s="3">
        <v>1</v>
      </c>
      <c r="MM65" s="3">
        <v>1</v>
      </c>
      <c r="MN65" s="3">
        <v>6</v>
      </c>
      <c r="MO65" s="3">
        <v>6</v>
      </c>
      <c r="MP65" s="3">
        <v>6</v>
      </c>
      <c r="MQ65" s="5">
        <v>3.2222222222222223</v>
      </c>
      <c r="MR65" s="3">
        <v>2</v>
      </c>
      <c r="MS65" s="3">
        <v>4</v>
      </c>
      <c r="MT65" s="3">
        <v>2</v>
      </c>
      <c r="MU65" s="3">
        <v>4</v>
      </c>
      <c r="MV65" s="3">
        <v>2</v>
      </c>
      <c r="MW65" s="3">
        <v>2</v>
      </c>
      <c r="MX65" s="3">
        <v>4</v>
      </c>
      <c r="MY65" s="3">
        <v>4</v>
      </c>
      <c r="MZ65" s="3">
        <v>3</v>
      </c>
      <c r="NA65" s="3">
        <v>3</v>
      </c>
      <c r="NB65" s="3">
        <v>2</v>
      </c>
      <c r="NC65" s="3">
        <v>4</v>
      </c>
      <c r="ND65" s="5">
        <v>2</v>
      </c>
      <c r="NE65" s="5">
        <v>3.3333333333333335</v>
      </c>
      <c r="NF65" s="5">
        <v>3</v>
      </c>
      <c r="NG65" s="5">
        <v>3.6666666666666665</v>
      </c>
      <c r="NH65" s="3">
        <v>4</v>
      </c>
      <c r="NI65" s="3">
        <v>4</v>
      </c>
      <c r="NJ65" s="3">
        <v>4</v>
      </c>
      <c r="NK65" s="3">
        <v>4</v>
      </c>
      <c r="NL65" s="3">
        <v>3</v>
      </c>
      <c r="NM65" s="3">
        <v>3</v>
      </c>
      <c r="NN65" s="3">
        <v>4</v>
      </c>
      <c r="NO65" s="3">
        <v>4</v>
      </c>
      <c r="NP65" s="3">
        <v>1</v>
      </c>
      <c r="NQ65" s="3">
        <v>1</v>
      </c>
      <c r="NR65" s="3">
        <v>4</v>
      </c>
      <c r="NS65" s="3">
        <v>4</v>
      </c>
      <c r="NT65" s="3">
        <v>2</v>
      </c>
      <c r="NU65" s="3">
        <v>2</v>
      </c>
      <c r="NV65" s="5">
        <v>3.1428571428571428</v>
      </c>
      <c r="NW65" s="5">
        <v>3.1428571428571428</v>
      </c>
      <c r="NX65" s="4">
        <v>43210</v>
      </c>
      <c r="NY65" s="3">
        <v>4</v>
      </c>
      <c r="NZ65" s="3">
        <v>4</v>
      </c>
      <c r="OA65" s="3">
        <v>1</v>
      </c>
      <c r="OB65" s="3">
        <v>1</v>
      </c>
      <c r="OC65" s="3">
        <v>5</v>
      </c>
      <c r="OD65" s="3">
        <v>3</v>
      </c>
      <c r="OE65" s="3">
        <v>3</v>
      </c>
      <c r="OF65" s="3">
        <v>1</v>
      </c>
      <c r="OG65" s="3">
        <v>5</v>
      </c>
      <c r="OH65" s="3">
        <v>5</v>
      </c>
      <c r="OI65" s="3">
        <v>3</v>
      </c>
      <c r="OJ65" s="3">
        <v>1</v>
      </c>
      <c r="OK65" s="5">
        <v>4.333333333333333</v>
      </c>
      <c r="OL65" s="5">
        <v>1.6666666666666667</v>
      </c>
      <c r="OM65" s="3">
        <v>999</v>
      </c>
      <c r="ON65" s="3">
        <v>999</v>
      </c>
      <c r="OO65" s="3">
        <v>999</v>
      </c>
      <c r="OP65" s="3">
        <v>999</v>
      </c>
      <c r="OQ65" s="3">
        <v>999</v>
      </c>
      <c r="OR65" s="3">
        <v>999</v>
      </c>
      <c r="OS65" s="7" t="e">
        <v>#NULL!</v>
      </c>
      <c r="OT65" s="3">
        <v>999</v>
      </c>
      <c r="OU65" s="3">
        <v>999</v>
      </c>
      <c r="OV65" s="3">
        <v>999</v>
      </c>
      <c r="OW65" s="3">
        <v>999</v>
      </c>
      <c r="OX65" s="3">
        <v>999</v>
      </c>
      <c r="OY65" s="3">
        <v>999</v>
      </c>
      <c r="OZ65" s="7" t="e">
        <v>#NULL!</v>
      </c>
      <c r="VN65">
        <v>15</v>
      </c>
      <c r="VO65">
        <v>0</v>
      </c>
      <c r="VP65">
        <v>0</v>
      </c>
      <c r="VQ65">
        <v>0</v>
      </c>
      <c r="VR65">
        <v>77</v>
      </c>
      <c r="VS65">
        <v>1623.5</v>
      </c>
      <c r="VT65">
        <v>21.1</v>
      </c>
      <c r="VU65">
        <v>324.7</v>
      </c>
      <c r="VV65">
        <v>76</v>
      </c>
      <c r="VW65">
        <v>8914.7999999999993</v>
      </c>
      <c r="VX65">
        <v>117.3</v>
      </c>
      <c r="VY65">
        <v>5208.5</v>
      </c>
      <c r="VZ65">
        <v>0.3</v>
      </c>
      <c r="WA65">
        <v>1783</v>
      </c>
      <c r="WB65" s="36">
        <v>3112.5</v>
      </c>
      <c r="WC65" s="36">
        <v>870.75</v>
      </c>
      <c r="WD65" s="36">
        <v>89.5</v>
      </c>
      <c r="WE65" s="36">
        <v>12.25</v>
      </c>
      <c r="WF65" s="36">
        <v>76.19</v>
      </c>
      <c r="WG65" s="36">
        <v>21.32</v>
      </c>
      <c r="WH65" s="36">
        <v>2.19</v>
      </c>
      <c r="WI65" s="36">
        <v>0.3</v>
      </c>
      <c r="WJ65" s="36">
        <v>101.75</v>
      </c>
      <c r="WK65" s="36">
        <v>2.4900000000000002</v>
      </c>
      <c r="WL65" s="36">
        <v>20.350000000000001</v>
      </c>
      <c r="WM65" s="37">
        <v>3112.5</v>
      </c>
      <c r="WN65" s="37">
        <v>870.75</v>
      </c>
      <c r="WO65" s="37">
        <v>89.5</v>
      </c>
      <c r="WP65" s="37">
        <v>12.25</v>
      </c>
      <c r="WQ65" s="37">
        <v>76.19</v>
      </c>
      <c r="WR65" s="37">
        <v>21.32</v>
      </c>
      <c r="WS65" s="37">
        <v>2.19</v>
      </c>
      <c r="WT65" s="37">
        <v>0.3</v>
      </c>
      <c r="WU65" s="37">
        <v>101.75</v>
      </c>
      <c r="WV65" s="37">
        <v>2.4900000000000002</v>
      </c>
      <c r="WW65" s="37">
        <v>20.350000000000001</v>
      </c>
      <c r="WX65" s="38">
        <v>2626.25</v>
      </c>
      <c r="WY65" s="38">
        <v>830.25</v>
      </c>
      <c r="WZ65" s="38">
        <v>83.25</v>
      </c>
      <c r="XA65" s="38">
        <v>11.25</v>
      </c>
      <c r="XB65" s="38">
        <v>73.959999999999994</v>
      </c>
      <c r="XC65" s="38">
        <v>23.38</v>
      </c>
      <c r="XD65" s="38">
        <v>2.34</v>
      </c>
      <c r="XE65" s="38">
        <v>0.32</v>
      </c>
      <c r="XF65" s="38">
        <v>94.5</v>
      </c>
      <c r="XG65" s="38">
        <v>2.66</v>
      </c>
      <c r="XH65" s="38">
        <v>23.625</v>
      </c>
      <c r="XI65" s="39">
        <v>2626.25</v>
      </c>
      <c r="XJ65" s="39">
        <v>830.25</v>
      </c>
      <c r="XK65" s="39">
        <v>83.25</v>
      </c>
      <c r="XL65" s="39">
        <v>11.25</v>
      </c>
      <c r="XM65" s="39">
        <v>73.959999999999994</v>
      </c>
      <c r="XN65" s="39">
        <v>23.38</v>
      </c>
      <c r="XO65" s="39">
        <v>2.34</v>
      </c>
      <c r="XP65" s="39">
        <v>0.32</v>
      </c>
      <c r="XQ65" s="39">
        <v>94.5</v>
      </c>
      <c r="XR65" s="39">
        <v>2.66</v>
      </c>
      <c r="XS65" s="39">
        <v>23.625</v>
      </c>
      <c r="XT65" t="s">
        <v>1157</v>
      </c>
      <c r="XU65">
        <v>5</v>
      </c>
      <c r="XV65">
        <v>9</v>
      </c>
      <c r="XW65" s="37">
        <v>5</v>
      </c>
      <c r="XX65" s="37">
        <v>0</v>
      </c>
      <c r="XY65" s="37">
        <v>2</v>
      </c>
      <c r="XZ65" s="39">
        <v>4</v>
      </c>
      <c r="YA65" s="39">
        <v>0</v>
      </c>
      <c r="YB65" s="39">
        <v>2</v>
      </c>
    </row>
    <row r="66" spans="1:652" x14ac:dyDescent="0.2">
      <c r="A66" s="11">
        <v>69</v>
      </c>
      <c r="B66" s="19" t="s">
        <v>819</v>
      </c>
      <c r="C66" s="3">
        <v>1</v>
      </c>
      <c r="D66" s="3" t="str">
        <f t="shared" ref="D66:D129" si="91">IF(C66=0,"2","1")</f>
        <v>1</v>
      </c>
      <c r="E66" s="4">
        <v>38514</v>
      </c>
      <c r="F66" s="4">
        <v>43206</v>
      </c>
      <c r="G66" s="5">
        <v>12.845995893223819</v>
      </c>
      <c r="H66" s="21">
        <v>3</v>
      </c>
      <c r="I66" s="3">
        <v>7</v>
      </c>
      <c r="J66" s="3">
        <v>6</v>
      </c>
      <c r="K66" s="3">
        <v>1</v>
      </c>
      <c r="L66" s="3">
        <v>0</v>
      </c>
      <c r="M66" s="3">
        <v>300</v>
      </c>
      <c r="N66" s="6">
        <v>111</v>
      </c>
      <c r="O66" s="6">
        <v>153</v>
      </c>
      <c r="P66" s="5">
        <v>3.6417322834645667</v>
      </c>
      <c r="Q66" s="5">
        <v>175.518</v>
      </c>
      <c r="R66" s="5">
        <v>79.599999999999994</v>
      </c>
      <c r="S66" s="5">
        <v>34</v>
      </c>
      <c r="T66" s="5">
        <v>1</v>
      </c>
      <c r="U66" s="5">
        <v>45.3</v>
      </c>
      <c r="V66" s="5">
        <v>1</v>
      </c>
      <c r="W66" s="5">
        <v>25.9</v>
      </c>
      <c r="X66" s="5">
        <v>24.4</v>
      </c>
      <c r="Y66" s="5">
        <v>21.5</v>
      </c>
      <c r="Z66" s="5">
        <v>26.5</v>
      </c>
      <c r="AA66" s="5">
        <v>22.7</v>
      </c>
      <c r="AB66" s="5">
        <v>21.5</v>
      </c>
      <c r="AC66" s="5">
        <f t="shared" ref="AC66:AC129" si="92">MAX(W66:Y66)</f>
        <v>25.9</v>
      </c>
      <c r="AD66" s="5">
        <f t="shared" ref="AD66:AD129" si="93">MAX(Z66:AB66)</f>
        <v>26.5</v>
      </c>
      <c r="AE66" s="5">
        <f t="shared" ref="AE66:AE129" si="94">SUM(AC66:AD66)</f>
        <v>52.4</v>
      </c>
      <c r="AF66" s="5">
        <f t="shared" ref="AF66:AF129" si="95">AVERAGE(AC66:AD66)</f>
        <v>26.2</v>
      </c>
      <c r="AG66" s="5">
        <f t="shared" ref="AG66:AG129" si="96">AF66*2.205</f>
        <v>57.771000000000001</v>
      </c>
      <c r="AH66" s="5">
        <f t="shared" ref="AH66:AH129" si="97">AE66*2.205</f>
        <v>115.542</v>
      </c>
      <c r="AI66" s="5">
        <v>3</v>
      </c>
      <c r="AJ66" s="3">
        <v>7</v>
      </c>
      <c r="AK66" s="5">
        <v>33.700000000000003</v>
      </c>
      <c r="AL66" s="5">
        <v>1</v>
      </c>
      <c r="AM66" s="5">
        <v>1.6666666666666667</v>
      </c>
      <c r="AN66" s="5"/>
      <c r="AO66" s="5"/>
      <c r="AP66" s="5"/>
      <c r="AQ66" s="5"/>
      <c r="AR66" s="5"/>
      <c r="AS66" s="5" t="e">
        <f t="shared" ref="AS66:AS129" si="98">AVERAGE(AN66:AR66)</f>
        <v>#DIV/0!</v>
      </c>
      <c r="AT66" s="5">
        <v>16.52</v>
      </c>
      <c r="AU66" s="5">
        <v>17.03</v>
      </c>
      <c r="AV66" s="5">
        <v>-2.81</v>
      </c>
      <c r="AW66" s="5">
        <v>0</v>
      </c>
      <c r="AX66" s="3">
        <v>26</v>
      </c>
      <c r="AY66" s="3">
        <v>27</v>
      </c>
      <c r="AZ66" s="3"/>
      <c r="BA66" s="5">
        <v>-1.19</v>
      </c>
      <c r="BB66" s="5"/>
      <c r="BC66" s="5">
        <v>12</v>
      </c>
      <c r="BD66" s="5"/>
      <c r="BE66" s="3">
        <v>7</v>
      </c>
      <c r="BF66" s="3">
        <v>9</v>
      </c>
      <c r="BG66" s="5">
        <v>-4.3499999999999996</v>
      </c>
      <c r="BH66" s="5">
        <v>0</v>
      </c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3">
        <v>25</v>
      </c>
      <c r="CA66" s="3">
        <v>16</v>
      </c>
      <c r="CB66" s="3">
        <v>28</v>
      </c>
      <c r="CC66" s="5">
        <v>11.176</v>
      </c>
      <c r="CD66" s="5">
        <v>7.1526399999999999</v>
      </c>
      <c r="CE66" s="5">
        <v>12.51712</v>
      </c>
      <c r="CF66" s="5">
        <v>0.25</v>
      </c>
      <c r="CG66" s="5">
        <v>60</v>
      </c>
      <c r="CH66" s="3">
        <v>37</v>
      </c>
      <c r="CI66" s="3">
        <v>27</v>
      </c>
      <c r="CJ66" s="3">
        <v>30</v>
      </c>
      <c r="CK66" s="5">
        <v>16.540479999999999</v>
      </c>
      <c r="CL66" s="5">
        <v>12.070079999999999</v>
      </c>
      <c r="CM66" s="5">
        <v>13.411199999999999</v>
      </c>
      <c r="CN66" s="5">
        <v>1.22</v>
      </c>
      <c r="CO66" s="5">
        <v>89</v>
      </c>
      <c r="CP66" s="6">
        <v>113</v>
      </c>
      <c r="CQ66" s="6">
        <v>110</v>
      </c>
      <c r="CR66" s="6">
        <v>106</v>
      </c>
      <c r="CS66" s="5">
        <v>-1</v>
      </c>
      <c r="CT66" s="5">
        <v>16</v>
      </c>
      <c r="CU66" s="7" t="e">
        <v>#NULL!</v>
      </c>
      <c r="CV66" s="7" t="e">
        <v>#NULL!</v>
      </c>
      <c r="CW66" s="3">
        <v>4</v>
      </c>
      <c r="CX66" s="3">
        <v>4</v>
      </c>
      <c r="CY66" s="3">
        <v>5</v>
      </c>
      <c r="CZ66" s="3">
        <v>5</v>
      </c>
      <c r="DA66" s="3">
        <v>4</v>
      </c>
      <c r="DB66" s="3">
        <v>4</v>
      </c>
      <c r="DC66" s="3">
        <v>2</v>
      </c>
      <c r="DD66" s="3">
        <v>2</v>
      </c>
      <c r="DE66" s="3">
        <v>4</v>
      </c>
      <c r="DF66" s="3">
        <v>3</v>
      </c>
      <c r="DG66" s="3">
        <v>3</v>
      </c>
      <c r="DH66" s="3">
        <v>3</v>
      </c>
      <c r="DI66" s="3"/>
      <c r="DJ66" s="3"/>
      <c r="DK66" s="3"/>
      <c r="DL66" s="3"/>
      <c r="DM66" s="3"/>
      <c r="DN66" s="3"/>
      <c r="DO66" s="3"/>
      <c r="DP66" s="3"/>
      <c r="DQ66" s="3">
        <v>0</v>
      </c>
      <c r="DR66" s="3">
        <v>0</v>
      </c>
      <c r="DS66" s="3">
        <v>0</v>
      </c>
      <c r="DT66" s="3">
        <v>0</v>
      </c>
      <c r="DU66" s="3">
        <v>1</v>
      </c>
      <c r="DV66" s="5">
        <v>6</v>
      </c>
      <c r="DW66" s="5">
        <v>-5.5399999999999991</v>
      </c>
      <c r="DX66" s="5">
        <v>8</v>
      </c>
      <c r="DY66" s="5">
        <v>-3.81</v>
      </c>
      <c r="DZ66" s="5">
        <v>74.5</v>
      </c>
      <c r="EA66" s="5">
        <v>1.47</v>
      </c>
      <c r="EB66" s="5">
        <v>29.5</v>
      </c>
      <c r="EC66" s="5">
        <v>-7.88</v>
      </c>
      <c r="ED66" s="5">
        <v>2</v>
      </c>
      <c r="EE66" s="3">
        <v>6</v>
      </c>
      <c r="EF66" s="3">
        <v>1</v>
      </c>
      <c r="EG66" s="3">
        <v>2</v>
      </c>
      <c r="EH66" s="3">
        <v>5</v>
      </c>
      <c r="EI66" s="3">
        <v>4</v>
      </c>
      <c r="EJ66" s="3">
        <v>1</v>
      </c>
      <c r="EK66" s="3">
        <v>4</v>
      </c>
      <c r="EL66" s="3">
        <v>1</v>
      </c>
      <c r="EM66" s="3">
        <v>1</v>
      </c>
      <c r="EN66" s="3">
        <v>1</v>
      </c>
      <c r="EO66" s="3">
        <v>1</v>
      </c>
      <c r="EP66" s="3">
        <v>2</v>
      </c>
      <c r="EQ66" s="3">
        <v>1</v>
      </c>
      <c r="ER66" s="3">
        <v>4</v>
      </c>
      <c r="ES66" s="3">
        <v>4</v>
      </c>
      <c r="ET66" s="3">
        <v>4</v>
      </c>
      <c r="EU66" s="3">
        <v>5</v>
      </c>
      <c r="EV66" s="3">
        <v>3</v>
      </c>
      <c r="EW66" s="3">
        <v>0</v>
      </c>
      <c r="EX66" s="5">
        <v>0</v>
      </c>
      <c r="EY66" s="1" t="s">
        <v>351</v>
      </c>
      <c r="EZ66" s="3">
        <v>1</v>
      </c>
      <c r="FA66" s="6">
        <v>5.5</v>
      </c>
      <c r="FB66" s="1" t="s">
        <v>349</v>
      </c>
      <c r="FC66" s="6">
        <v>999</v>
      </c>
      <c r="FD66" s="5">
        <v>999</v>
      </c>
      <c r="FE66" s="1" t="s">
        <v>349</v>
      </c>
      <c r="FF66" s="3">
        <v>999</v>
      </c>
      <c r="FG66" s="5">
        <v>999</v>
      </c>
      <c r="FH66" s="3">
        <v>5</v>
      </c>
      <c r="FI66" s="3">
        <v>5</v>
      </c>
      <c r="FJ66" s="3">
        <v>5</v>
      </c>
      <c r="FK66" s="3">
        <v>2</v>
      </c>
      <c r="FL66" s="3">
        <v>5</v>
      </c>
      <c r="FM66" s="3">
        <v>5</v>
      </c>
      <c r="FN66" s="3">
        <v>1</v>
      </c>
      <c r="FO66" s="3">
        <v>1</v>
      </c>
      <c r="FP66" s="3">
        <v>4</v>
      </c>
      <c r="FQ66" s="3">
        <v>5</v>
      </c>
      <c r="FR66" s="3">
        <v>5</v>
      </c>
      <c r="FS66" s="3">
        <v>1</v>
      </c>
      <c r="FT66" s="3">
        <v>4.833333333333333</v>
      </c>
      <c r="FU66" s="3">
        <v>2.5</v>
      </c>
      <c r="FV66" s="3">
        <v>7</v>
      </c>
      <c r="FW66" s="3">
        <v>888</v>
      </c>
      <c r="FX66" s="7" t="e">
        <v>#NULL!</v>
      </c>
      <c r="FY66" s="3">
        <v>7</v>
      </c>
      <c r="FZ66" s="3">
        <v>6</v>
      </c>
      <c r="GA66" s="3">
        <v>888</v>
      </c>
      <c r="GB66" s="3">
        <v>3</v>
      </c>
      <c r="GC66" s="3">
        <v>888</v>
      </c>
      <c r="GD66" s="5">
        <v>5.75</v>
      </c>
      <c r="GE66" s="3">
        <v>2</v>
      </c>
      <c r="GF66" s="3">
        <v>2</v>
      </c>
      <c r="GG66" s="3">
        <v>5</v>
      </c>
      <c r="GH66" s="3">
        <v>999</v>
      </c>
      <c r="GI66" s="3">
        <v>3</v>
      </c>
      <c r="GJ66" s="3">
        <v>5</v>
      </c>
      <c r="GK66" s="3">
        <v>3</v>
      </c>
      <c r="GL66" s="3">
        <v>2</v>
      </c>
      <c r="GM66" s="3">
        <v>5</v>
      </c>
      <c r="GN66" s="3">
        <v>5</v>
      </c>
      <c r="GO66" s="3">
        <v>999</v>
      </c>
      <c r="GP66" s="3">
        <v>3</v>
      </c>
      <c r="GQ66" s="3">
        <v>2</v>
      </c>
      <c r="GR66" s="3">
        <v>5</v>
      </c>
      <c r="GS66" s="3">
        <v>3</v>
      </c>
      <c r="GT66" s="3">
        <v>4</v>
      </c>
      <c r="GU66" s="3">
        <v>999</v>
      </c>
      <c r="GV66" s="3">
        <v>2</v>
      </c>
      <c r="GW66" s="3">
        <v>3</v>
      </c>
      <c r="GX66" s="3">
        <v>2</v>
      </c>
      <c r="GY66" s="5">
        <v>3.8888888888888888</v>
      </c>
      <c r="GZ66" s="5">
        <v>2.625</v>
      </c>
      <c r="HA66" s="3">
        <v>2</v>
      </c>
      <c r="HB66" s="3">
        <v>7</v>
      </c>
      <c r="HC66" s="3">
        <v>5</v>
      </c>
      <c r="HD66" s="3">
        <v>6</v>
      </c>
      <c r="HE66" s="3">
        <v>5</v>
      </c>
      <c r="HF66" s="3">
        <v>7</v>
      </c>
      <c r="HG66" s="3">
        <v>1</v>
      </c>
      <c r="HH66" s="3">
        <v>7</v>
      </c>
      <c r="HI66" s="5">
        <v>5</v>
      </c>
      <c r="HJ66" s="3">
        <v>1</v>
      </c>
      <c r="HK66" s="3">
        <v>1</v>
      </c>
      <c r="HL66" s="3">
        <v>2</v>
      </c>
      <c r="HM66" s="3">
        <v>4</v>
      </c>
      <c r="HN66" s="3">
        <v>999</v>
      </c>
      <c r="HO66" s="3">
        <v>3</v>
      </c>
      <c r="HP66" s="5">
        <v>4</v>
      </c>
      <c r="HQ66" s="7" t="e">
        <v>#NULL!</v>
      </c>
      <c r="HR66" s="5">
        <v>2</v>
      </c>
      <c r="HS66" s="5">
        <v>2.6</v>
      </c>
      <c r="HT66" s="3">
        <v>888</v>
      </c>
      <c r="HU66" s="3">
        <v>5</v>
      </c>
      <c r="HV66" s="3">
        <v>4</v>
      </c>
      <c r="HW66" s="3">
        <v>5</v>
      </c>
      <c r="HX66" s="3">
        <v>888</v>
      </c>
      <c r="HY66" s="3">
        <v>888</v>
      </c>
      <c r="HZ66" s="5">
        <v>4.666666666666667</v>
      </c>
      <c r="IA66" s="3">
        <v>1</v>
      </c>
      <c r="IB66" s="3">
        <v>3</v>
      </c>
      <c r="IC66" s="3">
        <v>3</v>
      </c>
      <c r="ID66" s="3">
        <v>1</v>
      </c>
      <c r="IE66" s="3">
        <v>2</v>
      </c>
      <c r="IF66" s="3">
        <v>3</v>
      </c>
      <c r="IG66" s="3">
        <v>3</v>
      </c>
      <c r="IH66" s="3">
        <v>4</v>
      </c>
      <c r="II66" s="3">
        <v>3</v>
      </c>
      <c r="IJ66" s="3">
        <v>4</v>
      </c>
      <c r="IK66" s="3">
        <v>4</v>
      </c>
      <c r="IL66" s="3">
        <v>4</v>
      </c>
      <c r="IM66" s="5">
        <v>3</v>
      </c>
      <c r="IN66" s="5">
        <v>2.25</v>
      </c>
      <c r="IO66" s="5">
        <v>3.5</v>
      </c>
      <c r="IP66" s="3">
        <v>1</v>
      </c>
      <c r="IQ66" s="3">
        <v>3</v>
      </c>
      <c r="IR66" s="3">
        <v>4</v>
      </c>
      <c r="IS66" s="3">
        <v>5</v>
      </c>
      <c r="IT66" s="3">
        <v>4</v>
      </c>
      <c r="IU66" s="3">
        <v>4</v>
      </c>
      <c r="IV66" s="3">
        <v>5</v>
      </c>
      <c r="IW66" s="3">
        <v>1</v>
      </c>
      <c r="IX66" s="3">
        <v>1</v>
      </c>
      <c r="IY66" s="3">
        <v>1</v>
      </c>
      <c r="IZ66" s="3">
        <v>1</v>
      </c>
      <c r="JA66" s="3">
        <v>1</v>
      </c>
      <c r="JB66" s="3">
        <v>1</v>
      </c>
      <c r="JC66" s="3">
        <v>4</v>
      </c>
      <c r="JD66" s="3">
        <v>5</v>
      </c>
      <c r="JE66" s="3">
        <v>4</v>
      </c>
      <c r="JF66" s="3">
        <v>3</v>
      </c>
      <c r="JG66" s="3">
        <v>4</v>
      </c>
      <c r="JH66" s="3">
        <v>999</v>
      </c>
      <c r="JI66" s="3">
        <v>2</v>
      </c>
      <c r="JJ66" s="3">
        <v>999</v>
      </c>
      <c r="JK66" s="3">
        <v>2</v>
      </c>
      <c r="JL66" s="3">
        <v>2</v>
      </c>
      <c r="JM66" s="3">
        <v>2</v>
      </c>
      <c r="JN66" s="5">
        <v>2</v>
      </c>
      <c r="JO66" s="5">
        <v>3</v>
      </c>
      <c r="JP66" s="5">
        <v>2.25</v>
      </c>
      <c r="JQ66" s="5">
        <v>3.75</v>
      </c>
      <c r="JR66" s="5">
        <v>2.75</v>
      </c>
      <c r="JS66" s="5">
        <v>2.6666666666666665</v>
      </c>
      <c r="JT66" s="3">
        <v>5</v>
      </c>
      <c r="JU66" s="3">
        <v>4</v>
      </c>
      <c r="JV66" s="3">
        <v>1</v>
      </c>
      <c r="JW66" s="3">
        <v>1</v>
      </c>
      <c r="JX66" s="3">
        <v>3</v>
      </c>
      <c r="JY66" s="3">
        <v>3</v>
      </c>
      <c r="JZ66" s="3">
        <v>888</v>
      </c>
      <c r="KA66" s="3">
        <v>888</v>
      </c>
      <c r="KB66" s="3">
        <v>1</v>
      </c>
      <c r="KC66" s="3">
        <v>1</v>
      </c>
      <c r="KD66" s="3">
        <v>1</v>
      </c>
      <c r="KE66" s="3">
        <v>1</v>
      </c>
      <c r="KF66" s="3">
        <v>1</v>
      </c>
      <c r="KG66" s="3">
        <v>1</v>
      </c>
      <c r="KH66" s="3">
        <v>1</v>
      </c>
      <c r="KI66" s="3">
        <v>1</v>
      </c>
      <c r="KJ66" s="3">
        <v>999</v>
      </c>
      <c r="KK66" s="3">
        <v>999</v>
      </c>
      <c r="KL66" s="3">
        <v>4</v>
      </c>
      <c r="KM66" s="3">
        <v>4</v>
      </c>
      <c r="KN66" s="3">
        <v>4</v>
      </c>
      <c r="KO66" s="3">
        <v>4</v>
      </c>
      <c r="KP66" s="3">
        <v>1</v>
      </c>
      <c r="KQ66" s="3">
        <v>1</v>
      </c>
      <c r="KR66" s="3">
        <v>5</v>
      </c>
      <c r="KS66" s="3">
        <v>5</v>
      </c>
      <c r="KT66" s="3">
        <v>5</v>
      </c>
      <c r="KU66" s="3">
        <v>5</v>
      </c>
      <c r="KV66" s="3">
        <v>888</v>
      </c>
      <c r="KW66" s="3">
        <v>888</v>
      </c>
      <c r="KX66" s="3">
        <v>888</v>
      </c>
      <c r="KY66" s="3">
        <v>888</v>
      </c>
      <c r="KZ66" s="5">
        <v>2.1666666666666665</v>
      </c>
      <c r="LA66" s="5">
        <v>2.1666666666666665</v>
      </c>
      <c r="LB66" s="5">
        <v>3.1666666666666665</v>
      </c>
      <c r="LC66" s="5">
        <v>3</v>
      </c>
      <c r="LD66" s="3">
        <v>5</v>
      </c>
      <c r="LE66" s="3">
        <v>5</v>
      </c>
      <c r="LF66" s="5">
        <v>4</v>
      </c>
      <c r="LG66" s="3">
        <v>3</v>
      </c>
      <c r="LH66" s="3">
        <v>4</v>
      </c>
      <c r="LI66" s="3">
        <v>4</v>
      </c>
      <c r="LJ66" s="3">
        <v>4</v>
      </c>
      <c r="LK66" s="3">
        <v>5</v>
      </c>
      <c r="LL66" s="3">
        <v>5</v>
      </c>
      <c r="LM66" s="3">
        <v>3</v>
      </c>
      <c r="LN66" s="3">
        <v>4</v>
      </c>
      <c r="LO66" s="3">
        <v>999</v>
      </c>
      <c r="LP66" s="3">
        <v>4</v>
      </c>
      <c r="LQ66" s="3">
        <v>4</v>
      </c>
      <c r="LR66" s="3">
        <v>5</v>
      </c>
      <c r="LS66" s="3">
        <v>5</v>
      </c>
      <c r="LT66" s="5">
        <v>4.375</v>
      </c>
      <c r="LU66" s="5">
        <v>4.1428571428571432</v>
      </c>
      <c r="LV66" s="3">
        <v>2</v>
      </c>
      <c r="LW66" s="3">
        <v>3</v>
      </c>
      <c r="LX66" s="3">
        <v>2</v>
      </c>
      <c r="LY66" s="3">
        <v>888</v>
      </c>
      <c r="LZ66" s="3">
        <v>0</v>
      </c>
      <c r="MA66" s="3">
        <v>1</v>
      </c>
      <c r="MB66" s="3">
        <v>2</v>
      </c>
      <c r="MC66" s="3">
        <v>1</v>
      </c>
      <c r="MD66" s="3">
        <v>2</v>
      </c>
      <c r="ME66" s="3">
        <v>2</v>
      </c>
      <c r="MF66" s="5">
        <f t="shared" si="89"/>
        <v>903</v>
      </c>
      <c r="MG66" s="5">
        <f t="shared" si="90"/>
        <v>90.3</v>
      </c>
      <c r="MH66" s="3">
        <v>2</v>
      </c>
      <c r="MI66" s="3">
        <v>4</v>
      </c>
      <c r="MJ66" s="3">
        <v>5</v>
      </c>
      <c r="MK66" s="3">
        <v>6</v>
      </c>
      <c r="ML66" s="3">
        <v>5</v>
      </c>
      <c r="MM66" s="3">
        <v>4</v>
      </c>
      <c r="MN66" s="3">
        <v>999</v>
      </c>
      <c r="MO66" s="3">
        <v>888</v>
      </c>
      <c r="MP66" s="3">
        <v>888</v>
      </c>
      <c r="MQ66" s="5">
        <v>4.333333333333333</v>
      </c>
      <c r="MR66" s="3">
        <v>5</v>
      </c>
      <c r="MS66" s="3">
        <v>5</v>
      </c>
      <c r="MT66" s="3">
        <v>1</v>
      </c>
      <c r="MU66" s="3">
        <v>1</v>
      </c>
      <c r="MV66" s="3">
        <v>999</v>
      </c>
      <c r="MW66" s="3">
        <v>999</v>
      </c>
      <c r="MX66" s="3">
        <v>4</v>
      </c>
      <c r="MY66" s="3">
        <v>4</v>
      </c>
      <c r="MZ66" s="3">
        <v>4</v>
      </c>
      <c r="NA66" s="3">
        <v>4</v>
      </c>
      <c r="NB66" s="3">
        <v>999</v>
      </c>
      <c r="NC66" s="3">
        <v>888</v>
      </c>
      <c r="ND66" s="5">
        <v>3</v>
      </c>
      <c r="NE66" s="5">
        <v>3</v>
      </c>
      <c r="NF66" s="5">
        <v>4</v>
      </c>
      <c r="NG66" s="5">
        <v>4</v>
      </c>
      <c r="NH66" s="3">
        <v>2</v>
      </c>
      <c r="NI66" s="3">
        <v>999</v>
      </c>
      <c r="NJ66" s="3">
        <v>999</v>
      </c>
      <c r="NK66" s="3">
        <v>3</v>
      </c>
      <c r="NL66" s="3">
        <v>1</v>
      </c>
      <c r="NM66" s="3">
        <v>1</v>
      </c>
      <c r="NN66" s="3">
        <v>3</v>
      </c>
      <c r="NO66" s="3">
        <v>3</v>
      </c>
      <c r="NP66" s="3">
        <v>3</v>
      </c>
      <c r="NQ66" s="3">
        <v>3</v>
      </c>
      <c r="NR66" s="3">
        <v>888</v>
      </c>
      <c r="NS66" s="3">
        <v>888</v>
      </c>
      <c r="NT66" s="3">
        <v>888</v>
      </c>
      <c r="NU66" s="3">
        <v>888</v>
      </c>
      <c r="NV66" s="5">
        <v>2.25</v>
      </c>
      <c r="NW66" s="5">
        <v>2.5</v>
      </c>
      <c r="NX66" s="4">
        <v>43210</v>
      </c>
      <c r="NY66" s="3">
        <v>2</v>
      </c>
      <c r="NZ66" s="3">
        <v>3</v>
      </c>
      <c r="OA66" s="3">
        <v>1</v>
      </c>
      <c r="OB66" s="3">
        <v>4</v>
      </c>
      <c r="OC66" s="3">
        <v>2</v>
      </c>
      <c r="OD66" s="3">
        <v>1</v>
      </c>
      <c r="OE66" s="3">
        <v>2</v>
      </c>
      <c r="OF66" s="3">
        <v>2</v>
      </c>
      <c r="OG66" s="3">
        <v>3</v>
      </c>
      <c r="OH66" s="3">
        <v>3</v>
      </c>
      <c r="OI66" s="3">
        <v>2</v>
      </c>
      <c r="OJ66" s="3">
        <v>3</v>
      </c>
      <c r="OK66" s="5">
        <v>2.3333333333333335</v>
      </c>
      <c r="OL66" s="5">
        <v>2.3333333333333335</v>
      </c>
      <c r="OM66" s="3">
        <v>1</v>
      </c>
      <c r="ON66" s="3">
        <v>2</v>
      </c>
      <c r="OO66" s="3">
        <v>1</v>
      </c>
      <c r="OP66" s="3">
        <v>1</v>
      </c>
      <c r="OQ66" s="3">
        <v>2</v>
      </c>
      <c r="OR66" s="3">
        <v>2</v>
      </c>
      <c r="OS66" s="5">
        <v>1.5</v>
      </c>
      <c r="OT66" s="3">
        <v>1</v>
      </c>
      <c r="OU66" s="3">
        <v>1</v>
      </c>
      <c r="OV66" s="3">
        <v>2</v>
      </c>
      <c r="OW66" s="3">
        <v>999</v>
      </c>
      <c r="OX66" s="3">
        <v>999</v>
      </c>
      <c r="OY66" s="3">
        <v>2</v>
      </c>
      <c r="OZ66" s="5">
        <v>1.5</v>
      </c>
      <c r="VN66">
        <v>15</v>
      </c>
      <c r="VO66">
        <v>0</v>
      </c>
      <c r="VP66">
        <v>0</v>
      </c>
      <c r="VQ66">
        <v>0</v>
      </c>
      <c r="VR66">
        <v>39</v>
      </c>
      <c r="VS66">
        <v>910</v>
      </c>
      <c r="VT66">
        <v>23.3</v>
      </c>
      <c r="VU66">
        <v>227.5</v>
      </c>
      <c r="VV66">
        <v>38</v>
      </c>
      <c r="VW66">
        <v>6656.3</v>
      </c>
      <c r="VX66">
        <v>175.2</v>
      </c>
      <c r="VY66">
        <v>3872</v>
      </c>
      <c r="VZ66">
        <v>0.3</v>
      </c>
      <c r="WA66">
        <v>1664.1</v>
      </c>
      <c r="WB66" s="36">
        <v>1685.5</v>
      </c>
      <c r="WC66" s="36">
        <v>664.75</v>
      </c>
      <c r="WD66" s="36">
        <v>62.5</v>
      </c>
      <c r="WE66" s="36">
        <v>12.25</v>
      </c>
      <c r="WF66" s="36">
        <v>69.510000000000005</v>
      </c>
      <c r="WG66" s="36">
        <v>27.41</v>
      </c>
      <c r="WH66" s="36">
        <v>2.58</v>
      </c>
      <c r="WI66" s="36">
        <v>0.51</v>
      </c>
      <c r="WJ66" s="36">
        <v>74.75</v>
      </c>
      <c r="WK66" s="36">
        <v>3.08</v>
      </c>
      <c r="WL66" s="36">
        <v>18.687999999999999</v>
      </c>
      <c r="WM66" s="37">
        <v>1685.5</v>
      </c>
      <c r="WN66" s="37">
        <v>664.75</v>
      </c>
      <c r="WO66" s="37">
        <v>62.5</v>
      </c>
      <c r="WP66" s="37">
        <v>12.25</v>
      </c>
      <c r="WQ66" s="37">
        <v>69.510000000000005</v>
      </c>
      <c r="WR66" s="37">
        <v>27.41</v>
      </c>
      <c r="WS66" s="37">
        <v>2.58</v>
      </c>
      <c r="WT66" s="37">
        <v>0.51</v>
      </c>
      <c r="WU66" s="37">
        <v>74.75</v>
      </c>
      <c r="WV66" s="37">
        <v>3.08</v>
      </c>
      <c r="WW66" s="37">
        <v>18.687999999999999</v>
      </c>
      <c r="WX66" s="38">
        <v>883.25</v>
      </c>
      <c r="WY66" s="38">
        <v>416.5</v>
      </c>
      <c r="WZ66" s="38">
        <v>47</v>
      </c>
      <c r="XA66" s="38">
        <v>9.25</v>
      </c>
      <c r="XB66" s="38">
        <v>65.14</v>
      </c>
      <c r="XC66" s="38">
        <v>30.72</v>
      </c>
      <c r="XD66" s="38">
        <v>3.47</v>
      </c>
      <c r="XE66" s="38">
        <v>0.68</v>
      </c>
      <c r="XF66" s="38">
        <v>56.25</v>
      </c>
      <c r="XG66" s="38">
        <v>4.1500000000000004</v>
      </c>
      <c r="XH66" s="38">
        <v>28.125</v>
      </c>
      <c r="XI66" s="39">
        <v>883.25</v>
      </c>
      <c r="XJ66" s="39">
        <v>416.5</v>
      </c>
      <c r="XK66" s="39">
        <v>47</v>
      </c>
      <c r="XL66" s="39">
        <v>9.25</v>
      </c>
      <c r="XM66" s="39">
        <v>65.14</v>
      </c>
      <c r="XN66" s="39">
        <v>30.72</v>
      </c>
      <c r="XO66" s="39">
        <v>3.47</v>
      </c>
      <c r="XP66" s="39">
        <v>0.68</v>
      </c>
      <c r="XQ66" s="39">
        <v>56.25</v>
      </c>
      <c r="XR66" s="39">
        <v>4.1500000000000004</v>
      </c>
      <c r="XS66" s="39">
        <v>28.125</v>
      </c>
      <c r="XT66" t="s">
        <v>1158</v>
      </c>
      <c r="XU66">
        <v>4</v>
      </c>
      <c r="XV66">
        <v>14</v>
      </c>
      <c r="XW66" s="37">
        <v>4</v>
      </c>
      <c r="XX66" s="37">
        <v>0</v>
      </c>
      <c r="XY66" s="37">
        <v>2</v>
      </c>
      <c r="XZ66" s="39">
        <v>2</v>
      </c>
      <c r="YA66" s="39">
        <v>0</v>
      </c>
      <c r="YB66" s="39">
        <v>3</v>
      </c>
    </row>
    <row r="67" spans="1:652" x14ac:dyDescent="0.2">
      <c r="A67" s="11">
        <v>70</v>
      </c>
      <c r="B67" s="19" t="s">
        <v>700</v>
      </c>
      <c r="C67" s="3">
        <v>0</v>
      </c>
      <c r="D67" s="3" t="str">
        <f t="shared" si="91"/>
        <v>2</v>
      </c>
      <c r="E67" s="4">
        <v>38487</v>
      </c>
      <c r="F67" s="4">
        <v>43206</v>
      </c>
      <c r="G67" s="5">
        <v>12.919917864476385</v>
      </c>
      <c r="H67" s="21">
        <v>3</v>
      </c>
      <c r="I67" s="3">
        <v>7</v>
      </c>
      <c r="J67" s="3">
        <v>6</v>
      </c>
      <c r="K67" s="3">
        <v>1</v>
      </c>
      <c r="L67" s="3">
        <v>3</v>
      </c>
      <c r="M67" s="3">
        <v>300</v>
      </c>
      <c r="N67" s="6">
        <v>113</v>
      </c>
      <c r="O67" s="6">
        <v>162</v>
      </c>
      <c r="P67" s="5">
        <v>3.7073490813648298</v>
      </c>
      <c r="Q67" s="5">
        <v>132.0795</v>
      </c>
      <c r="R67" s="5">
        <v>59.9</v>
      </c>
      <c r="S67" s="5">
        <v>22.8</v>
      </c>
      <c r="T67" s="5">
        <v>2</v>
      </c>
      <c r="U67" s="5">
        <v>23.1</v>
      </c>
      <c r="V67" s="5">
        <v>3</v>
      </c>
      <c r="W67" s="5">
        <v>28.8</v>
      </c>
      <c r="X67" s="5">
        <v>24.8</v>
      </c>
      <c r="Y67" s="5">
        <v>26.7</v>
      </c>
      <c r="Z67" s="5">
        <v>34.6</v>
      </c>
      <c r="AA67" s="5">
        <v>32.5</v>
      </c>
      <c r="AB67" s="5">
        <v>31.4</v>
      </c>
      <c r="AC67" s="5">
        <f t="shared" si="92"/>
        <v>28.8</v>
      </c>
      <c r="AD67" s="5">
        <f t="shared" si="93"/>
        <v>34.6</v>
      </c>
      <c r="AE67" s="5">
        <f t="shared" si="94"/>
        <v>63.400000000000006</v>
      </c>
      <c r="AF67" s="5">
        <f t="shared" si="95"/>
        <v>31.700000000000003</v>
      </c>
      <c r="AG67" s="5">
        <f t="shared" si="96"/>
        <v>69.898500000000013</v>
      </c>
      <c r="AH67" s="5">
        <f t="shared" si="97"/>
        <v>139.79700000000003</v>
      </c>
      <c r="AI67" s="5">
        <v>3</v>
      </c>
      <c r="AJ67" s="3">
        <v>15</v>
      </c>
      <c r="AK67" s="5">
        <v>36.4</v>
      </c>
      <c r="AL67" s="5">
        <v>1</v>
      </c>
      <c r="AM67" s="5">
        <v>2.3333333333333335</v>
      </c>
      <c r="AN67" s="5"/>
      <c r="AO67" s="5"/>
      <c r="AP67" s="5"/>
      <c r="AQ67" s="5"/>
      <c r="AR67" s="5"/>
      <c r="AS67" s="5" t="e">
        <f t="shared" si="98"/>
        <v>#DIV/0!</v>
      </c>
      <c r="AT67" s="5">
        <v>13.33</v>
      </c>
      <c r="AU67" s="5">
        <v>12.21</v>
      </c>
      <c r="AV67" s="5">
        <v>-0.54</v>
      </c>
      <c r="AW67" s="5">
        <v>30</v>
      </c>
      <c r="AX67" s="3">
        <v>34</v>
      </c>
      <c r="AY67" s="3">
        <v>35</v>
      </c>
      <c r="AZ67" s="3"/>
      <c r="BA67" s="5">
        <v>-0.28000000000000003</v>
      </c>
      <c r="BB67" s="5"/>
      <c r="BC67" s="5">
        <v>39</v>
      </c>
      <c r="BD67" s="5"/>
      <c r="BE67" s="3">
        <v>21</v>
      </c>
      <c r="BF67" s="3">
        <v>24</v>
      </c>
      <c r="BG67" s="5">
        <v>-0.09</v>
      </c>
      <c r="BH67" s="5">
        <v>46</v>
      </c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3">
        <v>42</v>
      </c>
      <c r="CA67" s="3">
        <v>33</v>
      </c>
      <c r="CB67" s="3">
        <v>52</v>
      </c>
      <c r="CC67" s="5">
        <v>18.775680000000001</v>
      </c>
      <c r="CD67" s="5">
        <v>14.752319999999999</v>
      </c>
      <c r="CE67" s="5">
        <v>23.246079999999999</v>
      </c>
      <c r="CF67" s="5">
        <v>2.38</v>
      </c>
      <c r="CG67" s="5">
        <v>99</v>
      </c>
      <c r="CH67" s="3">
        <v>39</v>
      </c>
      <c r="CI67" s="3">
        <v>33</v>
      </c>
      <c r="CJ67" s="3">
        <v>41</v>
      </c>
      <c r="CK67" s="5">
        <v>17.434560000000001</v>
      </c>
      <c r="CL67" s="5">
        <v>14.752319999999999</v>
      </c>
      <c r="CM67" s="5">
        <v>18.32864</v>
      </c>
      <c r="CN67" s="5">
        <v>0.34</v>
      </c>
      <c r="CO67" s="5">
        <v>63</v>
      </c>
      <c r="CP67" s="6">
        <v>164</v>
      </c>
      <c r="CQ67" s="6">
        <v>147</v>
      </c>
      <c r="CR67" s="6">
        <v>171</v>
      </c>
      <c r="CS67" s="5">
        <v>0.55000000000000004</v>
      </c>
      <c r="CT67" s="5">
        <v>71</v>
      </c>
      <c r="CU67" s="7" t="e">
        <v>#NULL!</v>
      </c>
      <c r="CV67" s="7" t="e">
        <v>#NULL!</v>
      </c>
      <c r="CW67" s="3">
        <v>4</v>
      </c>
      <c r="CX67" s="3">
        <v>4</v>
      </c>
      <c r="CY67" s="3">
        <v>5</v>
      </c>
      <c r="CZ67" s="3">
        <v>5</v>
      </c>
      <c r="DA67" s="3">
        <v>4</v>
      </c>
      <c r="DB67" s="3">
        <v>3</v>
      </c>
      <c r="DC67" s="3">
        <v>3</v>
      </c>
      <c r="DD67" s="3">
        <v>3</v>
      </c>
      <c r="DE67" s="3">
        <v>3</v>
      </c>
      <c r="DF67" s="3">
        <v>3</v>
      </c>
      <c r="DG67" s="3">
        <v>4</v>
      </c>
      <c r="DH67" s="3">
        <v>4</v>
      </c>
      <c r="DI67" s="3"/>
      <c r="DJ67" s="3"/>
      <c r="DK67" s="3"/>
      <c r="DL67" s="3"/>
      <c r="DM67" s="3"/>
      <c r="DN67" s="3"/>
      <c r="DO67" s="3"/>
      <c r="DP67" s="3"/>
      <c r="DQ67" s="3">
        <v>1</v>
      </c>
      <c r="DR67" s="3">
        <v>1</v>
      </c>
      <c r="DS67" s="3">
        <v>1</v>
      </c>
      <c r="DT67" s="3">
        <v>1</v>
      </c>
      <c r="DU67" s="3">
        <v>0</v>
      </c>
      <c r="DV67" s="5">
        <v>42.5</v>
      </c>
      <c r="DW67" s="5">
        <v>-0.37</v>
      </c>
      <c r="DX67" s="5">
        <v>50.5</v>
      </c>
      <c r="DY67" s="5">
        <v>1.0000000000000011E-2</v>
      </c>
      <c r="DZ67" s="5">
        <v>81</v>
      </c>
      <c r="EA67" s="5">
        <v>2.7199999999999998</v>
      </c>
      <c r="EB67" s="5">
        <v>58</v>
      </c>
      <c r="EC67" s="5">
        <v>2.36</v>
      </c>
      <c r="ED67" s="5">
        <v>2</v>
      </c>
      <c r="EE67" s="3">
        <v>6</v>
      </c>
      <c r="EF67" s="3">
        <v>5</v>
      </c>
      <c r="EG67" s="3">
        <v>4</v>
      </c>
      <c r="EH67" s="3">
        <v>1</v>
      </c>
      <c r="EI67" s="3">
        <v>4</v>
      </c>
      <c r="EJ67" s="3">
        <v>5</v>
      </c>
      <c r="EK67" s="3">
        <v>6</v>
      </c>
      <c r="EL67" s="3">
        <v>1</v>
      </c>
      <c r="EM67" s="3">
        <v>1</v>
      </c>
      <c r="EN67" s="3">
        <v>1</v>
      </c>
      <c r="EO67" s="3">
        <v>1</v>
      </c>
      <c r="EP67" s="3">
        <v>3</v>
      </c>
      <c r="EQ67" s="3">
        <v>5</v>
      </c>
      <c r="ER67" s="3">
        <v>5</v>
      </c>
      <c r="ES67" s="3">
        <v>2</v>
      </c>
      <c r="ET67" s="3">
        <v>1</v>
      </c>
      <c r="EU67" s="3">
        <v>5</v>
      </c>
      <c r="EV67" s="3">
        <v>3</v>
      </c>
      <c r="EW67" s="3">
        <v>0</v>
      </c>
      <c r="EX67" s="5">
        <v>0</v>
      </c>
      <c r="EY67" s="1" t="s">
        <v>352</v>
      </c>
      <c r="EZ67" s="3">
        <v>1</v>
      </c>
      <c r="FA67" s="6">
        <v>1</v>
      </c>
      <c r="FB67" s="1" t="s">
        <v>350</v>
      </c>
      <c r="FC67" s="6">
        <v>1</v>
      </c>
      <c r="FD67" s="5">
        <v>1</v>
      </c>
      <c r="FE67" s="1" t="s">
        <v>348</v>
      </c>
      <c r="FF67" s="3">
        <v>1</v>
      </c>
      <c r="FG67" s="5">
        <v>1</v>
      </c>
      <c r="FH67" s="3">
        <v>4</v>
      </c>
      <c r="FI67" s="3">
        <v>5</v>
      </c>
      <c r="FJ67" s="3">
        <v>2</v>
      </c>
      <c r="FK67" s="3">
        <v>1</v>
      </c>
      <c r="FL67" s="3">
        <v>5</v>
      </c>
      <c r="FM67" s="3">
        <v>3</v>
      </c>
      <c r="FN67" s="3">
        <v>1</v>
      </c>
      <c r="FO67" s="3">
        <v>1</v>
      </c>
      <c r="FP67" s="3">
        <v>4</v>
      </c>
      <c r="FQ67" s="3">
        <v>5</v>
      </c>
      <c r="FR67" s="3">
        <v>1</v>
      </c>
      <c r="FS67" s="3">
        <v>1</v>
      </c>
      <c r="FT67" s="3">
        <v>4.333333333333333</v>
      </c>
      <c r="FU67" s="3">
        <v>1.1666666666666667</v>
      </c>
      <c r="FV67" s="3">
        <v>6</v>
      </c>
      <c r="FW67" s="3">
        <v>2</v>
      </c>
      <c r="FX67" s="7" t="e">
        <v>#NULL!</v>
      </c>
      <c r="FY67" s="3">
        <v>4</v>
      </c>
      <c r="FZ67" s="3">
        <v>3</v>
      </c>
      <c r="GA67" s="3">
        <v>1</v>
      </c>
      <c r="GB67" s="3">
        <v>2</v>
      </c>
      <c r="GC67" s="3">
        <v>5</v>
      </c>
      <c r="GD67" s="5">
        <v>3.5</v>
      </c>
      <c r="GE67" s="3">
        <v>3</v>
      </c>
      <c r="GF67" s="3">
        <v>1</v>
      </c>
      <c r="GG67" s="3">
        <v>4</v>
      </c>
      <c r="GH67" s="3">
        <v>1</v>
      </c>
      <c r="GI67" s="3">
        <v>2</v>
      </c>
      <c r="GJ67" s="3">
        <v>1</v>
      </c>
      <c r="GK67" s="3">
        <v>1</v>
      </c>
      <c r="GL67" s="3">
        <v>1</v>
      </c>
      <c r="GM67" s="3">
        <v>2</v>
      </c>
      <c r="GN67" s="3">
        <v>4</v>
      </c>
      <c r="GO67" s="3">
        <v>1</v>
      </c>
      <c r="GP67" s="3">
        <v>1</v>
      </c>
      <c r="GQ67" s="3">
        <v>1</v>
      </c>
      <c r="GR67" s="3">
        <v>2</v>
      </c>
      <c r="GS67" s="3">
        <v>1</v>
      </c>
      <c r="GT67" s="3">
        <v>5</v>
      </c>
      <c r="GU67" s="3">
        <v>5</v>
      </c>
      <c r="GV67" s="3">
        <v>1</v>
      </c>
      <c r="GW67" s="3">
        <v>5</v>
      </c>
      <c r="GX67" s="3">
        <v>1</v>
      </c>
      <c r="GY67" s="5">
        <v>3.3</v>
      </c>
      <c r="GZ67" s="5">
        <v>1</v>
      </c>
      <c r="HA67" s="3">
        <v>5</v>
      </c>
      <c r="HB67" s="3">
        <v>7</v>
      </c>
      <c r="HC67" s="3">
        <v>4</v>
      </c>
      <c r="HD67" s="3">
        <v>6</v>
      </c>
      <c r="HE67" s="3">
        <v>7</v>
      </c>
      <c r="HF67" s="3">
        <v>7</v>
      </c>
      <c r="HG67" s="3">
        <v>7</v>
      </c>
      <c r="HH67" s="3">
        <v>6</v>
      </c>
      <c r="HI67" s="5">
        <v>6.125</v>
      </c>
      <c r="HJ67" s="3">
        <v>4</v>
      </c>
      <c r="HK67" s="3">
        <v>4</v>
      </c>
      <c r="HL67" s="3">
        <v>4</v>
      </c>
      <c r="HM67" s="3">
        <v>4</v>
      </c>
      <c r="HN67" s="3">
        <v>1</v>
      </c>
      <c r="HO67" s="3">
        <v>1</v>
      </c>
      <c r="HP67" s="5">
        <v>1</v>
      </c>
      <c r="HQ67" s="5">
        <v>4</v>
      </c>
      <c r="HR67" s="5">
        <v>4</v>
      </c>
      <c r="HS67" s="5">
        <v>3.5</v>
      </c>
      <c r="HT67" s="3">
        <v>2</v>
      </c>
      <c r="HU67" s="3">
        <v>5</v>
      </c>
      <c r="HV67" s="3">
        <v>4</v>
      </c>
      <c r="HW67" s="3">
        <v>6</v>
      </c>
      <c r="HX67" s="3">
        <v>3</v>
      </c>
      <c r="HY67" s="3">
        <v>5</v>
      </c>
      <c r="HZ67" s="5">
        <v>4.166666666666667</v>
      </c>
      <c r="IA67" s="3">
        <v>5</v>
      </c>
      <c r="IB67" s="3">
        <v>1</v>
      </c>
      <c r="IC67" s="3">
        <v>4</v>
      </c>
      <c r="ID67" s="3">
        <v>5</v>
      </c>
      <c r="IE67" s="3">
        <v>4</v>
      </c>
      <c r="IF67" s="3">
        <v>4</v>
      </c>
      <c r="IG67" s="3">
        <v>1</v>
      </c>
      <c r="IH67" s="3">
        <v>7</v>
      </c>
      <c r="II67" s="3">
        <v>5</v>
      </c>
      <c r="IJ67" s="3">
        <v>1</v>
      </c>
      <c r="IK67" s="3">
        <v>6</v>
      </c>
      <c r="IL67" s="3">
        <v>4</v>
      </c>
      <c r="IM67" s="5">
        <v>5.75</v>
      </c>
      <c r="IN67" s="5">
        <v>4.25</v>
      </c>
      <c r="IO67" s="5">
        <v>1.75</v>
      </c>
      <c r="IP67" s="3">
        <v>5</v>
      </c>
      <c r="IQ67" s="3">
        <v>4</v>
      </c>
      <c r="IR67" s="3">
        <v>4</v>
      </c>
      <c r="IS67" s="3">
        <v>4</v>
      </c>
      <c r="IT67" s="3">
        <v>3</v>
      </c>
      <c r="IU67" s="3">
        <v>3</v>
      </c>
      <c r="IV67" s="3">
        <v>2</v>
      </c>
      <c r="IW67" s="3">
        <v>4</v>
      </c>
      <c r="IX67" s="3">
        <v>4</v>
      </c>
      <c r="IY67" s="3">
        <v>1</v>
      </c>
      <c r="IZ67" s="3">
        <v>2</v>
      </c>
      <c r="JA67" s="3">
        <v>4</v>
      </c>
      <c r="JB67" s="3">
        <v>2</v>
      </c>
      <c r="JC67" s="3">
        <v>4</v>
      </c>
      <c r="JD67" s="3">
        <v>3</v>
      </c>
      <c r="JE67" s="3">
        <v>2</v>
      </c>
      <c r="JF67" s="3">
        <v>1</v>
      </c>
      <c r="JG67" s="3">
        <v>1</v>
      </c>
      <c r="JH67" s="3">
        <v>1</v>
      </c>
      <c r="JI67" s="3">
        <v>3</v>
      </c>
      <c r="JJ67" s="3">
        <v>2</v>
      </c>
      <c r="JK67" s="3">
        <v>1</v>
      </c>
      <c r="JL67" s="3">
        <v>1</v>
      </c>
      <c r="JM67" s="3">
        <v>5</v>
      </c>
      <c r="JN67" s="5">
        <v>2.75</v>
      </c>
      <c r="JO67" s="5">
        <v>2</v>
      </c>
      <c r="JP67" s="5">
        <v>3.5</v>
      </c>
      <c r="JQ67" s="5">
        <v>2</v>
      </c>
      <c r="JR67" s="5">
        <v>2.75</v>
      </c>
      <c r="JS67" s="5">
        <v>3.5</v>
      </c>
      <c r="JT67" s="3">
        <v>4</v>
      </c>
      <c r="JU67" s="3">
        <v>4</v>
      </c>
      <c r="JV67" s="3">
        <v>3</v>
      </c>
      <c r="JW67" s="3">
        <v>3</v>
      </c>
      <c r="JX67" s="3">
        <v>2</v>
      </c>
      <c r="JY67" s="3">
        <v>2</v>
      </c>
      <c r="JZ67" s="3">
        <v>2</v>
      </c>
      <c r="KA67" s="3">
        <v>2</v>
      </c>
      <c r="KB67" s="3">
        <v>1</v>
      </c>
      <c r="KC67" s="3">
        <v>1</v>
      </c>
      <c r="KD67" s="3">
        <v>4</v>
      </c>
      <c r="KE67" s="3">
        <v>4</v>
      </c>
      <c r="KF67" s="3">
        <v>3</v>
      </c>
      <c r="KG67" s="3">
        <v>3</v>
      </c>
      <c r="KH67" s="3">
        <v>2</v>
      </c>
      <c r="KI67" s="3">
        <v>2</v>
      </c>
      <c r="KJ67" s="3">
        <v>4</v>
      </c>
      <c r="KK67" s="3">
        <v>4</v>
      </c>
      <c r="KL67" s="3">
        <v>3</v>
      </c>
      <c r="KM67" s="3">
        <v>3</v>
      </c>
      <c r="KN67" s="3">
        <v>5</v>
      </c>
      <c r="KO67" s="3">
        <v>5</v>
      </c>
      <c r="KP67" s="3">
        <v>1</v>
      </c>
      <c r="KQ67" s="3">
        <v>1</v>
      </c>
      <c r="KR67" s="3">
        <v>3</v>
      </c>
      <c r="KS67" s="3">
        <v>3</v>
      </c>
      <c r="KT67" s="3">
        <v>5</v>
      </c>
      <c r="KU67" s="3">
        <v>5</v>
      </c>
      <c r="KV67" s="3">
        <v>4</v>
      </c>
      <c r="KW67" s="3">
        <v>4</v>
      </c>
      <c r="KX67" s="3">
        <v>3</v>
      </c>
      <c r="KY67" s="3">
        <v>3</v>
      </c>
      <c r="KZ67" s="5">
        <v>3.2222222222222223</v>
      </c>
      <c r="LA67" s="5">
        <v>3.2222222222222223</v>
      </c>
      <c r="LB67" s="5">
        <v>2.8571428571428572</v>
      </c>
      <c r="LC67" s="5">
        <v>2.8571428571428572</v>
      </c>
      <c r="LD67" s="3">
        <v>3</v>
      </c>
      <c r="LE67" s="3">
        <v>3</v>
      </c>
      <c r="LF67" s="5">
        <v>3</v>
      </c>
      <c r="LG67" s="3">
        <v>3</v>
      </c>
      <c r="LH67" s="3">
        <v>3</v>
      </c>
      <c r="LI67" s="3">
        <v>3</v>
      </c>
      <c r="LJ67" s="3">
        <v>3</v>
      </c>
      <c r="LK67" s="3">
        <v>3</v>
      </c>
      <c r="LL67" s="3">
        <v>3</v>
      </c>
      <c r="LM67" s="3">
        <v>3</v>
      </c>
      <c r="LN67" s="3">
        <v>3</v>
      </c>
      <c r="LO67" s="3">
        <v>3</v>
      </c>
      <c r="LP67" s="3">
        <v>3</v>
      </c>
      <c r="LQ67" s="3">
        <v>3</v>
      </c>
      <c r="LR67" s="3">
        <v>3</v>
      </c>
      <c r="LS67" s="3">
        <v>3</v>
      </c>
      <c r="LT67" s="5">
        <v>3</v>
      </c>
      <c r="LU67" s="5">
        <v>3</v>
      </c>
      <c r="LV67" s="3">
        <v>1</v>
      </c>
      <c r="LW67" s="3">
        <v>1</v>
      </c>
      <c r="LX67" s="3">
        <v>0</v>
      </c>
      <c r="LY67" s="3">
        <v>2</v>
      </c>
      <c r="LZ67" s="3">
        <v>0</v>
      </c>
      <c r="MA67" s="3">
        <v>0</v>
      </c>
      <c r="MB67" s="3">
        <v>1</v>
      </c>
      <c r="MC67" s="3">
        <v>0</v>
      </c>
      <c r="MD67" s="3">
        <v>1</v>
      </c>
      <c r="ME67" s="3">
        <v>0</v>
      </c>
      <c r="MF67" s="5">
        <f t="shared" si="89"/>
        <v>6</v>
      </c>
      <c r="MG67" s="5">
        <f t="shared" si="90"/>
        <v>0.6</v>
      </c>
      <c r="MH67" s="3">
        <v>4</v>
      </c>
      <c r="MI67" s="3">
        <v>4</v>
      </c>
      <c r="MJ67" s="3">
        <v>4</v>
      </c>
      <c r="MK67" s="3">
        <v>4</v>
      </c>
      <c r="ML67" s="3">
        <v>4</v>
      </c>
      <c r="MM67" s="3">
        <v>4</v>
      </c>
      <c r="MN67" s="3">
        <v>4</v>
      </c>
      <c r="MO67" s="3">
        <v>4</v>
      </c>
      <c r="MP67" s="3">
        <v>2</v>
      </c>
      <c r="MQ67" s="5">
        <v>3.7777777777777777</v>
      </c>
      <c r="MR67" s="3">
        <v>3</v>
      </c>
      <c r="MS67" s="3">
        <v>3</v>
      </c>
      <c r="MT67" s="3">
        <v>3</v>
      </c>
      <c r="MU67" s="3">
        <v>3</v>
      </c>
      <c r="MV67" s="3">
        <v>1</v>
      </c>
      <c r="MW67" s="3">
        <v>1</v>
      </c>
      <c r="MX67" s="3">
        <v>1</v>
      </c>
      <c r="MY67" s="3">
        <v>1</v>
      </c>
      <c r="MZ67" s="3">
        <v>3</v>
      </c>
      <c r="NA67" s="3">
        <v>3</v>
      </c>
      <c r="NB67" s="3">
        <v>4</v>
      </c>
      <c r="NC67" s="3">
        <v>4</v>
      </c>
      <c r="ND67" s="5">
        <v>2.3333333333333335</v>
      </c>
      <c r="NE67" s="5">
        <v>2.3333333333333335</v>
      </c>
      <c r="NF67" s="5">
        <v>2.6666666666666665</v>
      </c>
      <c r="NG67" s="5">
        <v>2.6666666666666665</v>
      </c>
      <c r="NH67" s="3">
        <v>4</v>
      </c>
      <c r="NI67" s="3">
        <v>4</v>
      </c>
      <c r="NJ67" s="3">
        <v>4</v>
      </c>
      <c r="NK67" s="3">
        <v>4</v>
      </c>
      <c r="NL67" s="3">
        <v>4</v>
      </c>
      <c r="NM67" s="3">
        <v>4</v>
      </c>
      <c r="NN67" s="3">
        <v>4</v>
      </c>
      <c r="NO67" s="3">
        <v>4</v>
      </c>
      <c r="NP67" s="3">
        <v>4</v>
      </c>
      <c r="NQ67" s="3">
        <v>4</v>
      </c>
      <c r="NR67" s="3">
        <v>3</v>
      </c>
      <c r="NS67" s="3">
        <v>3</v>
      </c>
      <c r="NT67" s="3">
        <v>3</v>
      </c>
      <c r="NU67" s="3">
        <v>3</v>
      </c>
      <c r="NV67" s="5">
        <v>3.7142857142857144</v>
      </c>
      <c r="NW67" s="5">
        <v>3.7142857142857144</v>
      </c>
      <c r="NX67" s="4">
        <v>43210</v>
      </c>
      <c r="NY67" s="3">
        <v>3</v>
      </c>
      <c r="NZ67" s="3">
        <v>2</v>
      </c>
      <c r="OA67" s="3">
        <v>1</v>
      </c>
      <c r="OB67" s="3">
        <v>4</v>
      </c>
      <c r="OC67" s="3">
        <v>2</v>
      </c>
      <c r="OD67" s="3">
        <v>3</v>
      </c>
      <c r="OE67" s="3">
        <v>1</v>
      </c>
      <c r="OF67" s="3">
        <v>1</v>
      </c>
      <c r="OG67" s="3">
        <v>1</v>
      </c>
      <c r="OH67" s="3">
        <v>1</v>
      </c>
      <c r="OI67" s="3">
        <v>1</v>
      </c>
      <c r="OJ67" s="3">
        <v>1</v>
      </c>
      <c r="OK67" s="5">
        <v>2</v>
      </c>
      <c r="OL67" s="5">
        <v>1.5</v>
      </c>
      <c r="OM67" s="3">
        <v>999</v>
      </c>
      <c r="ON67" s="3">
        <v>999</v>
      </c>
      <c r="OO67" s="3">
        <v>999</v>
      </c>
      <c r="OP67" s="3">
        <v>999</v>
      </c>
      <c r="OQ67" s="3">
        <v>999</v>
      </c>
      <c r="OR67" s="3">
        <v>999</v>
      </c>
      <c r="OS67" s="7" t="e">
        <v>#NULL!</v>
      </c>
      <c r="OT67" s="3">
        <v>999</v>
      </c>
      <c r="OU67" s="3">
        <v>999</v>
      </c>
      <c r="OV67" s="3">
        <v>999</v>
      </c>
      <c r="OW67" s="3">
        <v>999</v>
      </c>
      <c r="OX67" s="3">
        <v>999</v>
      </c>
      <c r="OY67" s="3">
        <v>999</v>
      </c>
      <c r="OZ67" s="7" t="e">
        <v>#NULL!</v>
      </c>
      <c r="VN67">
        <v>15</v>
      </c>
      <c r="VO67">
        <v>1</v>
      </c>
      <c r="VP67">
        <v>10.8</v>
      </c>
      <c r="VQ67">
        <v>10.8</v>
      </c>
      <c r="VR67">
        <v>20</v>
      </c>
      <c r="VS67">
        <v>490</v>
      </c>
      <c r="VT67">
        <v>24.5</v>
      </c>
      <c r="VU67">
        <v>245</v>
      </c>
      <c r="VV67">
        <v>19</v>
      </c>
      <c r="VW67">
        <v>4772.5</v>
      </c>
      <c r="VX67">
        <v>251.2</v>
      </c>
      <c r="VY67">
        <v>3080.3</v>
      </c>
      <c r="VZ67">
        <v>0.3</v>
      </c>
      <c r="WA67">
        <v>2386.3000000000002</v>
      </c>
      <c r="WB67" s="36">
        <v>712</v>
      </c>
      <c r="WC67" s="36">
        <v>195.25</v>
      </c>
      <c r="WD67" s="36">
        <v>20.75</v>
      </c>
      <c r="WE67" s="36">
        <v>24</v>
      </c>
      <c r="WF67" s="36">
        <v>74.790000000000006</v>
      </c>
      <c r="WG67" s="36">
        <v>20.51</v>
      </c>
      <c r="WH67" s="36">
        <v>2.1800000000000002</v>
      </c>
      <c r="WI67" s="36">
        <v>2.52</v>
      </c>
      <c r="WJ67" s="36">
        <v>44.75</v>
      </c>
      <c r="WK67" s="36">
        <v>4.7</v>
      </c>
      <c r="WL67" s="36">
        <v>44.75</v>
      </c>
      <c r="WM67" s="37">
        <v>1148.5</v>
      </c>
      <c r="WN67" s="37">
        <v>235.75</v>
      </c>
      <c r="WO67" s="37">
        <v>31.75</v>
      </c>
      <c r="WP67" s="37">
        <v>37</v>
      </c>
      <c r="WQ67" s="37">
        <v>79.040000000000006</v>
      </c>
      <c r="WR67" s="37">
        <v>16.23</v>
      </c>
      <c r="WS67" s="37">
        <v>2.19</v>
      </c>
      <c r="WT67" s="37">
        <v>2.5499999999999998</v>
      </c>
      <c r="WU67" s="37">
        <v>68.75</v>
      </c>
      <c r="WV67" s="37">
        <v>4.7300000000000004</v>
      </c>
      <c r="WW67" s="37">
        <v>34.375</v>
      </c>
      <c r="WX67" s="38">
        <v>712</v>
      </c>
      <c r="WY67" s="38">
        <v>195.25</v>
      </c>
      <c r="WZ67" s="38">
        <v>20.75</v>
      </c>
      <c r="XA67" s="38">
        <v>24</v>
      </c>
      <c r="XB67" s="38">
        <v>74.790000000000006</v>
      </c>
      <c r="XC67" s="38">
        <v>20.51</v>
      </c>
      <c r="XD67" s="38">
        <v>2.1800000000000002</v>
      </c>
      <c r="XE67" s="38">
        <v>2.52</v>
      </c>
      <c r="XF67" s="38">
        <v>44.75</v>
      </c>
      <c r="XG67" s="38">
        <v>4.7</v>
      </c>
      <c r="XH67" s="38">
        <v>44.75</v>
      </c>
      <c r="XI67" s="39">
        <v>712</v>
      </c>
      <c r="XJ67" s="39">
        <v>195.25</v>
      </c>
      <c r="XK67" s="39">
        <v>20.75</v>
      </c>
      <c r="XL67" s="39">
        <v>24</v>
      </c>
      <c r="XM67" s="39">
        <v>74.790000000000006</v>
      </c>
      <c r="XN67" s="39">
        <v>20.51</v>
      </c>
      <c r="XO67" s="39">
        <v>2.1800000000000002</v>
      </c>
      <c r="XP67" s="39">
        <v>2.52</v>
      </c>
      <c r="XQ67" s="39">
        <v>44.75</v>
      </c>
      <c r="XR67" s="39">
        <v>4.7</v>
      </c>
      <c r="XS67" s="39">
        <v>44.75</v>
      </c>
      <c r="XT67" t="s">
        <v>1159</v>
      </c>
      <c r="XU67">
        <v>2</v>
      </c>
      <c r="XV67">
        <v>11</v>
      </c>
      <c r="XW67" s="37">
        <v>1</v>
      </c>
      <c r="XX67" s="37">
        <v>1</v>
      </c>
      <c r="XY67" s="37">
        <v>3</v>
      </c>
      <c r="XZ67" s="39">
        <v>1</v>
      </c>
      <c r="YA67" s="39">
        <v>0</v>
      </c>
      <c r="YB67" s="39">
        <v>3</v>
      </c>
    </row>
    <row r="68" spans="1:652" x14ac:dyDescent="0.2">
      <c r="A68" s="11">
        <v>71</v>
      </c>
      <c r="B68" s="19" t="s">
        <v>701</v>
      </c>
      <c r="C68" s="3">
        <v>0</v>
      </c>
      <c r="D68" s="3" t="str">
        <f t="shared" si="91"/>
        <v>2</v>
      </c>
      <c r="E68" s="4">
        <v>38481</v>
      </c>
      <c r="F68" s="4">
        <v>43206</v>
      </c>
      <c r="G68" s="5">
        <v>12.936344969199178</v>
      </c>
      <c r="H68" s="21">
        <v>3</v>
      </c>
      <c r="I68" s="3">
        <v>7</v>
      </c>
      <c r="J68" s="3">
        <v>6</v>
      </c>
      <c r="K68" s="3">
        <v>1</v>
      </c>
      <c r="L68" s="3">
        <v>0</v>
      </c>
      <c r="M68" s="3">
        <v>300</v>
      </c>
      <c r="N68" s="6">
        <v>106.5</v>
      </c>
      <c r="O68" s="6">
        <v>155</v>
      </c>
      <c r="P68" s="5">
        <v>3.4940944881889764</v>
      </c>
      <c r="Q68" s="5">
        <v>108.2655</v>
      </c>
      <c r="R68" s="5">
        <v>49.1</v>
      </c>
      <c r="S68" s="5">
        <v>20.399999999999999</v>
      </c>
      <c r="T68" s="5">
        <v>3</v>
      </c>
      <c r="U68" s="5">
        <v>22.6</v>
      </c>
      <c r="V68" s="5">
        <v>3</v>
      </c>
      <c r="W68" s="5">
        <v>27.4</v>
      </c>
      <c r="X68" s="5">
        <v>24</v>
      </c>
      <c r="Y68" s="5">
        <v>24.4</v>
      </c>
      <c r="Z68" s="5">
        <v>24.5</v>
      </c>
      <c r="AA68" s="5">
        <v>18.899999999999999</v>
      </c>
      <c r="AB68" s="5">
        <v>21.6</v>
      </c>
      <c r="AC68" s="5">
        <f t="shared" si="92"/>
        <v>27.4</v>
      </c>
      <c r="AD68" s="5">
        <f t="shared" si="93"/>
        <v>24.5</v>
      </c>
      <c r="AE68" s="5">
        <f t="shared" si="94"/>
        <v>51.9</v>
      </c>
      <c r="AF68" s="5">
        <f t="shared" si="95"/>
        <v>25.95</v>
      </c>
      <c r="AG68" s="5">
        <f t="shared" si="96"/>
        <v>57.219749999999998</v>
      </c>
      <c r="AH68" s="5">
        <f t="shared" si="97"/>
        <v>114.4395</v>
      </c>
      <c r="AI68" s="5">
        <v>3</v>
      </c>
      <c r="AJ68" s="3">
        <v>22</v>
      </c>
      <c r="AK68" s="5">
        <v>38.9</v>
      </c>
      <c r="AL68" s="5">
        <v>2</v>
      </c>
      <c r="AM68" s="5">
        <v>2.6666666666666665</v>
      </c>
      <c r="AN68" s="5"/>
      <c r="AO68" s="5"/>
      <c r="AP68" s="5"/>
      <c r="AQ68" s="5"/>
      <c r="AR68" s="5"/>
      <c r="AS68" s="5" t="e">
        <f t="shared" si="98"/>
        <v>#DIV/0!</v>
      </c>
      <c r="AT68" s="5">
        <v>11.66</v>
      </c>
      <c r="AU68" s="5">
        <v>12.08</v>
      </c>
      <c r="AV68" s="5">
        <v>0.05</v>
      </c>
      <c r="AW68" s="5">
        <v>52</v>
      </c>
      <c r="AX68" s="3">
        <v>34</v>
      </c>
      <c r="AY68" s="3">
        <v>38</v>
      </c>
      <c r="AZ68" s="3"/>
      <c r="BA68" s="5">
        <v>0.12</v>
      </c>
      <c r="BB68" s="5"/>
      <c r="BC68" s="5">
        <v>55</v>
      </c>
      <c r="BD68" s="5"/>
      <c r="BE68" s="3">
        <v>30</v>
      </c>
      <c r="BF68" s="3">
        <v>27</v>
      </c>
      <c r="BG68" s="5">
        <v>1.42</v>
      </c>
      <c r="BH68" s="5">
        <v>92</v>
      </c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3">
        <v>43</v>
      </c>
      <c r="CA68" s="3">
        <v>43</v>
      </c>
      <c r="CB68" s="3">
        <v>46</v>
      </c>
      <c r="CC68" s="5">
        <v>19.222719999999999</v>
      </c>
      <c r="CD68" s="5">
        <v>19.222719999999999</v>
      </c>
      <c r="CE68" s="5">
        <v>20.563839999999999</v>
      </c>
      <c r="CF68" s="5">
        <v>1.61</v>
      </c>
      <c r="CG68" s="5">
        <v>95</v>
      </c>
      <c r="CH68" s="3">
        <v>39</v>
      </c>
      <c r="CI68" s="3">
        <v>38</v>
      </c>
      <c r="CJ68" s="3">
        <v>34</v>
      </c>
      <c r="CK68" s="5">
        <v>17.434560000000001</v>
      </c>
      <c r="CL68" s="5">
        <v>16.98752</v>
      </c>
      <c r="CM68" s="5">
        <v>15.19936</v>
      </c>
      <c r="CN68" s="5">
        <v>-0.02</v>
      </c>
      <c r="CO68" s="5">
        <v>49</v>
      </c>
      <c r="CP68" s="6">
        <v>160</v>
      </c>
      <c r="CQ68" s="6">
        <v>156</v>
      </c>
      <c r="CR68" s="6">
        <v>156</v>
      </c>
      <c r="CS68" s="5">
        <v>0.09</v>
      </c>
      <c r="CT68" s="5">
        <v>54</v>
      </c>
      <c r="CU68" s="7" t="e">
        <v>#NULL!</v>
      </c>
      <c r="CV68" s="7" t="e">
        <v>#NULL!</v>
      </c>
      <c r="CW68" s="3">
        <v>4</v>
      </c>
      <c r="CX68" s="3">
        <v>4</v>
      </c>
      <c r="CY68" s="3">
        <v>5</v>
      </c>
      <c r="CZ68" s="3">
        <v>5</v>
      </c>
      <c r="DA68" s="3">
        <v>4</v>
      </c>
      <c r="DB68" s="3">
        <v>4</v>
      </c>
      <c r="DC68" s="3">
        <v>3</v>
      </c>
      <c r="DD68" s="3">
        <v>3</v>
      </c>
      <c r="DE68" s="3">
        <v>4</v>
      </c>
      <c r="DF68" s="3">
        <v>4</v>
      </c>
      <c r="DG68" s="3">
        <v>4</v>
      </c>
      <c r="DH68" s="3">
        <v>4</v>
      </c>
      <c r="DI68" s="3"/>
      <c r="DJ68" s="3"/>
      <c r="DK68" s="3"/>
      <c r="DL68" s="3"/>
      <c r="DM68" s="3"/>
      <c r="DN68" s="3"/>
      <c r="DO68" s="3"/>
      <c r="DP68" s="3"/>
      <c r="DQ68" s="3">
        <v>1</v>
      </c>
      <c r="DR68" s="3">
        <v>1</v>
      </c>
      <c r="DS68" s="3">
        <v>1</v>
      </c>
      <c r="DT68" s="3">
        <v>1</v>
      </c>
      <c r="DU68" s="3">
        <v>1</v>
      </c>
      <c r="DV68" s="5">
        <v>73.5</v>
      </c>
      <c r="DW68" s="5">
        <v>1.54</v>
      </c>
      <c r="DX68" s="5">
        <v>53</v>
      </c>
      <c r="DY68" s="5">
        <v>0.14000000000000001</v>
      </c>
      <c r="DZ68" s="5">
        <v>72</v>
      </c>
      <c r="EA68" s="5">
        <v>1.59</v>
      </c>
      <c r="EB68" s="5">
        <v>66.166666666666671</v>
      </c>
      <c r="EC68" s="5">
        <v>3.2700000000000005</v>
      </c>
      <c r="ED68" s="5">
        <v>2</v>
      </c>
      <c r="EE68" s="3">
        <v>2</v>
      </c>
      <c r="EF68" s="3">
        <v>1</v>
      </c>
      <c r="EG68" s="3">
        <v>1</v>
      </c>
      <c r="EH68" s="3">
        <v>1</v>
      </c>
      <c r="EI68" s="3">
        <v>3</v>
      </c>
      <c r="EJ68" s="3">
        <v>1</v>
      </c>
      <c r="EK68" s="3">
        <v>3</v>
      </c>
      <c r="EL68" s="3">
        <v>1</v>
      </c>
      <c r="EM68" s="3">
        <v>1</v>
      </c>
      <c r="EN68" s="3">
        <v>2</v>
      </c>
      <c r="EO68" s="3">
        <v>1</v>
      </c>
      <c r="EP68" s="3">
        <v>2</v>
      </c>
      <c r="EQ68" s="3">
        <v>1</v>
      </c>
      <c r="ER68" s="3">
        <v>1</v>
      </c>
      <c r="ES68" s="3">
        <v>1</v>
      </c>
      <c r="ET68" s="3">
        <v>1</v>
      </c>
      <c r="EU68" s="3">
        <v>5</v>
      </c>
      <c r="EV68" s="3">
        <v>2</v>
      </c>
      <c r="EW68" s="3">
        <v>1</v>
      </c>
      <c r="EX68" s="5">
        <v>2</v>
      </c>
      <c r="EY68" s="1" t="s">
        <v>363</v>
      </c>
      <c r="EZ68" s="3">
        <v>2</v>
      </c>
      <c r="FA68" s="6">
        <v>4</v>
      </c>
      <c r="FB68" s="1" t="s">
        <v>366</v>
      </c>
      <c r="FC68" s="6">
        <v>2</v>
      </c>
      <c r="FD68" s="5">
        <v>2</v>
      </c>
      <c r="FE68" s="1" t="s">
        <v>349</v>
      </c>
      <c r="FF68" s="3">
        <v>999</v>
      </c>
      <c r="FG68" s="5">
        <v>999</v>
      </c>
      <c r="FH68" s="3">
        <v>5</v>
      </c>
      <c r="FI68" s="3">
        <v>5</v>
      </c>
      <c r="FJ68" s="3">
        <v>1</v>
      </c>
      <c r="FK68" s="3">
        <v>2</v>
      </c>
      <c r="FL68" s="3">
        <v>5</v>
      </c>
      <c r="FM68" s="3">
        <v>4</v>
      </c>
      <c r="FN68" s="3">
        <v>3</v>
      </c>
      <c r="FO68" s="3">
        <v>3</v>
      </c>
      <c r="FP68" s="3">
        <v>5</v>
      </c>
      <c r="FQ68" s="3">
        <v>5</v>
      </c>
      <c r="FR68" s="3">
        <v>2</v>
      </c>
      <c r="FS68" s="3">
        <v>1</v>
      </c>
      <c r="FT68" s="3">
        <v>4.833333333333333</v>
      </c>
      <c r="FU68" s="3">
        <v>2</v>
      </c>
      <c r="FV68" s="3">
        <v>7</v>
      </c>
      <c r="FW68" s="3">
        <v>4</v>
      </c>
      <c r="FX68" s="7" t="e">
        <v>#NULL!</v>
      </c>
      <c r="FY68" s="3">
        <v>7</v>
      </c>
      <c r="FZ68" s="3">
        <v>7</v>
      </c>
      <c r="GA68" s="3">
        <v>7</v>
      </c>
      <c r="GB68" s="3">
        <v>5</v>
      </c>
      <c r="GC68" s="3">
        <v>7</v>
      </c>
      <c r="GD68" s="5">
        <v>6.666666666666667</v>
      </c>
      <c r="GE68" s="3">
        <v>5</v>
      </c>
      <c r="GF68" s="3">
        <v>1</v>
      </c>
      <c r="GG68" s="3">
        <v>5</v>
      </c>
      <c r="GH68" s="3">
        <v>1</v>
      </c>
      <c r="GI68" s="3">
        <v>5</v>
      </c>
      <c r="GJ68" s="3">
        <v>2</v>
      </c>
      <c r="GK68" s="3">
        <v>1</v>
      </c>
      <c r="GL68" s="3">
        <v>1</v>
      </c>
      <c r="GM68" s="3">
        <v>3</v>
      </c>
      <c r="GN68" s="3">
        <v>5</v>
      </c>
      <c r="GO68" s="3">
        <v>2</v>
      </c>
      <c r="GP68" s="3">
        <v>3</v>
      </c>
      <c r="GQ68" s="3">
        <v>1</v>
      </c>
      <c r="GR68" s="3">
        <v>2</v>
      </c>
      <c r="GS68" s="3">
        <v>1</v>
      </c>
      <c r="GT68" s="3">
        <v>4</v>
      </c>
      <c r="GU68" s="3">
        <v>3</v>
      </c>
      <c r="GV68" s="3">
        <v>2</v>
      </c>
      <c r="GW68" s="3">
        <v>5</v>
      </c>
      <c r="GX68" s="3">
        <v>1</v>
      </c>
      <c r="GY68" s="5">
        <v>4</v>
      </c>
      <c r="GZ68" s="5">
        <v>1.3</v>
      </c>
      <c r="HA68" s="3">
        <v>1</v>
      </c>
      <c r="HB68" s="3">
        <v>7</v>
      </c>
      <c r="HC68" s="3">
        <v>7</v>
      </c>
      <c r="HD68" s="3">
        <v>7</v>
      </c>
      <c r="HE68" s="3">
        <v>5</v>
      </c>
      <c r="HF68" s="3">
        <v>7</v>
      </c>
      <c r="HG68" s="3">
        <v>5</v>
      </c>
      <c r="HH68" s="3">
        <v>7</v>
      </c>
      <c r="HI68" s="5">
        <v>5.75</v>
      </c>
      <c r="HJ68" s="3">
        <v>4</v>
      </c>
      <c r="HK68" s="3">
        <v>3</v>
      </c>
      <c r="HL68" s="3">
        <v>4</v>
      </c>
      <c r="HM68" s="3">
        <v>4</v>
      </c>
      <c r="HN68" s="3">
        <v>1</v>
      </c>
      <c r="HO68" s="3">
        <v>1</v>
      </c>
      <c r="HP68" s="5">
        <v>2</v>
      </c>
      <c r="HQ68" s="5">
        <v>4</v>
      </c>
      <c r="HR68" s="5">
        <v>4</v>
      </c>
      <c r="HS68" s="5">
        <v>3.6666666666666665</v>
      </c>
      <c r="HT68" s="3">
        <v>4</v>
      </c>
      <c r="HU68" s="3">
        <v>6</v>
      </c>
      <c r="HV68" s="3">
        <v>6</v>
      </c>
      <c r="HW68" s="3">
        <v>6</v>
      </c>
      <c r="HX68" s="3">
        <v>6</v>
      </c>
      <c r="HY68" s="3">
        <v>6</v>
      </c>
      <c r="HZ68" s="5">
        <v>5.666666666666667</v>
      </c>
      <c r="IA68" s="3">
        <v>7</v>
      </c>
      <c r="IB68" s="3">
        <v>3</v>
      </c>
      <c r="IC68" s="3">
        <v>5</v>
      </c>
      <c r="ID68" s="3">
        <v>1</v>
      </c>
      <c r="IE68" s="3">
        <v>6</v>
      </c>
      <c r="IF68" s="3">
        <v>4</v>
      </c>
      <c r="IG68" s="3">
        <v>4</v>
      </c>
      <c r="IH68" s="3">
        <v>7</v>
      </c>
      <c r="II68" s="3">
        <v>7</v>
      </c>
      <c r="IJ68" s="3">
        <v>6</v>
      </c>
      <c r="IK68" s="3">
        <v>5</v>
      </c>
      <c r="IL68" s="3">
        <v>4</v>
      </c>
      <c r="IM68" s="5">
        <v>6.5</v>
      </c>
      <c r="IN68" s="5">
        <v>4</v>
      </c>
      <c r="IO68" s="5">
        <v>4.25</v>
      </c>
      <c r="IP68" s="3">
        <v>5</v>
      </c>
      <c r="IQ68" s="3">
        <v>5</v>
      </c>
      <c r="IR68" s="3">
        <v>5</v>
      </c>
      <c r="IS68" s="3">
        <v>4</v>
      </c>
      <c r="IT68" s="3">
        <v>5</v>
      </c>
      <c r="IU68" s="3">
        <v>3</v>
      </c>
      <c r="IV68" s="3">
        <v>4</v>
      </c>
      <c r="IW68" s="3">
        <v>2</v>
      </c>
      <c r="IX68" s="3">
        <v>5</v>
      </c>
      <c r="IY68" s="3">
        <v>3</v>
      </c>
      <c r="IZ68" s="3">
        <v>5</v>
      </c>
      <c r="JA68" s="3">
        <v>5</v>
      </c>
      <c r="JB68" s="3">
        <v>5</v>
      </c>
      <c r="JC68" s="3">
        <v>5</v>
      </c>
      <c r="JD68" s="3">
        <v>5</v>
      </c>
      <c r="JE68" s="3">
        <v>1</v>
      </c>
      <c r="JF68" s="3">
        <v>3</v>
      </c>
      <c r="JG68" s="3">
        <v>5</v>
      </c>
      <c r="JH68" s="3">
        <v>5</v>
      </c>
      <c r="JI68" s="3">
        <v>5</v>
      </c>
      <c r="JJ68" s="3">
        <v>4</v>
      </c>
      <c r="JK68" s="3">
        <v>4</v>
      </c>
      <c r="JL68" s="3">
        <v>1</v>
      </c>
      <c r="JM68" s="3">
        <v>5</v>
      </c>
      <c r="JN68" s="5">
        <v>4.25</v>
      </c>
      <c r="JO68" s="5">
        <v>3.5</v>
      </c>
      <c r="JP68" s="5">
        <v>5</v>
      </c>
      <c r="JQ68" s="5">
        <v>3</v>
      </c>
      <c r="JR68" s="5">
        <v>5</v>
      </c>
      <c r="JS68" s="5">
        <v>4</v>
      </c>
      <c r="JT68" s="3">
        <v>1</v>
      </c>
      <c r="JU68" s="3">
        <v>1</v>
      </c>
      <c r="JV68" s="3">
        <v>5</v>
      </c>
      <c r="JW68" s="3">
        <v>5</v>
      </c>
      <c r="JX68" s="3">
        <v>1</v>
      </c>
      <c r="JY68" s="3">
        <v>1</v>
      </c>
      <c r="JZ68" s="3">
        <v>4</v>
      </c>
      <c r="KA68" s="3">
        <v>4</v>
      </c>
      <c r="KB68" s="3">
        <v>5</v>
      </c>
      <c r="KC68" s="3">
        <v>5</v>
      </c>
      <c r="KD68" s="3">
        <v>5</v>
      </c>
      <c r="KE68" s="3">
        <v>5</v>
      </c>
      <c r="KF68" s="3">
        <v>1</v>
      </c>
      <c r="KG68" s="3">
        <v>1</v>
      </c>
      <c r="KH68" s="3">
        <v>1</v>
      </c>
      <c r="KI68" s="3">
        <v>1</v>
      </c>
      <c r="KJ68" s="3">
        <v>3</v>
      </c>
      <c r="KK68" s="3">
        <v>3</v>
      </c>
      <c r="KL68" s="3">
        <v>2</v>
      </c>
      <c r="KM68" s="3">
        <v>2</v>
      </c>
      <c r="KN68" s="3">
        <v>4</v>
      </c>
      <c r="KO68" s="3">
        <v>3</v>
      </c>
      <c r="KP68" s="3">
        <v>1</v>
      </c>
      <c r="KQ68" s="3">
        <v>1</v>
      </c>
      <c r="KR68" s="3">
        <v>5</v>
      </c>
      <c r="KS68" s="3">
        <v>5</v>
      </c>
      <c r="KT68" s="3">
        <v>5</v>
      </c>
      <c r="KU68" s="3">
        <v>5</v>
      </c>
      <c r="KV68" s="3">
        <v>5</v>
      </c>
      <c r="KW68" s="3">
        <v>5</v>
      </c>
      <c r="KX68" s="3">
        <v>2</v>
      </c>
      <c r="KY68" s="3">
        <v>2</v>
      </c>
      <c r="KZ68" s="5">
        <v>3.2222222222222223</v>
      </c>
      <c r="LA68" s="5">
        <v>3.1111111111111112</v>
      </c>
      <c r="LB68" s="5">
        <v>3</v>
      </c>
      <c r="LC68" s="5">
        <v>3</v>
      </c>
      <c r="LD68" s="3">
        <v>5</v>
      </c>
      <c r="LE68" s="3">
        <v>5</v>
      </c>
      <c r="LF68" s="5">
        <v>4</v>
      </c>
      <c r="LG68" s="3">
        <v>4</v>
      </c>
      <c r="LH68" s="3">
        <v>4</v>
      </c>
      <c r="LI68" s="3">
        <v>5</v>
      </c>
      <c r="LJ68" s="3">
        <v>5</v>
      </c>
      <c r="LK68" s="3">
        <v>5</v>
      </c>
      <c r="LL68" s="3">
        <v>4</v>
      </c>
      <c r="LM68" s="3">
        <v>4</v>
      </c>
      <c r="LN68" s="3">
        <v>3</v>
      </c>
      <c r="LO68" s="3">
        <v>3</v>
      </c>
      <c r="LP68" s="3">
        <v>5</v>
      </c>
      <c r="LQ68" s="3">
        <v>5</v>
      </c>
      <c r="LR68" s="3">
        <v>4</v>
      </c>
      <c r="LS68" s="3">
        <v>4</v>
      </c>
      <c r="LT68" s="5">
        <v>4.25</v>
      </c>
      <c r="LU68" s="5">
        <v>4.375</v>
      </c>
      <c r="LV68" s="3">
        <v>3</v>
      </c>
      <c r="LW68" s="3">
        <v>2</v>
      </c>
      <c r="LX68" s="3">
        <v>3</v>
      </c>
      <c r="LY68" s="3">
        <v>2</v>
      </c>
      <c r="LZ68" s="3">
        <v>3</v>
      </c>
      <c r="MA68" s="3">
        <v>888</v>
      </c>
      <c r="MB68" s="3">
        <v>1</v>
      </c>
      <c r="MC68" s="3">
        <v>2</v>
      </c>
      <c r="MD68" s="3">
        <v>2</v>
      </c>
      <c r="ME68" s="3">
        <v>3</v>
      </c>
      <c r="MF68" s="5">
        <f t="shared" si="89"/>
        <v>909</v>
      </c>
      <c r="MG68" s="5">
        <f t="shared" si="90"/>
        <v>90.9</v>
      </c>
      <c r="MH68" s="3">
        <v>5</v>
      </c>
      <c r="MI68" s="3">
        <v>5</v>
      </c>
      <c r="MJ68" s="3">
        <v>7</v>
      </c>
      <c r="MK68" s="3">
        <v>7</v>
      </c>
      <c r="ML68" s="3">
        <v>6</v>
      </c>
      <c r="MM68" s="3">
        <v>6</v>
      </c>
      <c r="MN68" s="3">
        <v>7</v>
      </c>
      <c r="MO68" s="3">
        <v>6</v>
      </c>
      <c r="MP68" s="3">
        <v>7</v>
      </c>
      <c r="MQ68" s="5">
        <v>6.2222222222222223</v>
      </c>
      <c r="MR68" s="3">
        <v>3</v>
      </c>
      <c r="MS68" s="3">
        <v>3</v>
      </c>
      <c r="MT68" s="3">
        <v>1</v>
      </c>
      <c r="MU68" s="3">
        <v>1</v>
      </c>
      <c r="MV68" s="3">
        <v>1</v>
      </c>
      <c r="MW68" s="3">
        <v>1</v>
      </c>
      <c r="MX68" s="3">
        <v>5</v>
      </c>
      <c r="MY68" s="3">
        <v>5</v>
      </c>
      <c r="MZ68" s="3">
        <v>4</v>
      </c>
      <c r="NA68" s="3">
        <v>4</v>
      </c>
      <c r="NB68" s="3">
        <v>3</v>
      </c>
      <c r="NC68" s="3">
        <v>3</v>
      </c>
      <c r="ND68" s="5">
        <v>1.6666666666666667</v>
      </c>
      <c r="NE68" s="5">
        <v>1.6666666666666667</v>
      </c>
      <c r="NF68" s="5">
        <v>4</v>
      </c>
      <c r="NG68" s="5">
        <v>4</v>
      </c>
      <c r="NH68" s="3">
        <v>5</v>
      </c>
      <c r="NI68" s="3">
        <v>5</v>
      </c>
      <c r="NJ68" s="3">
        <v>4</v>
      </c>
      <c r="NK68" s="3">
        <v>4</v>
      </c>
      <c r="NL68" s="3">
        <v>4</v>
      </c>
      <c r="NM68" s="3">
        <v>4</v>
      </c>
      <c r="NN68" s="3">
        <v>3</v>
      </c>
      <c r="NO68" s="3">
        <v>3</v>
      </c>
      <c r="NP68" s="3">
        <v>1</v>
      </c>
      <c r="NQ68" s="3">
        <v>1</v>
      </c>
      <c r="NR68" s="3">
        <v>5</v>
      </c>
      <c r="NS68" s="3">
        <v>5</v>
      </c>
      <c r="NT68" s="3">
        <v>1</v>
      </c>
      <c r="NU68" s="3">
        <v>1</v>
      </c>
      <c r="NV68" s="5">
        <v>3.2857142857142856</v>
      </c>
      <c r="NW68" s="5">
        <v>3.2857142857142856</v>
      </c>
      <c r="NX68" s="4">
        <v>43210</v>
      </c>
      <c r="NY68" s="3">
        <v>5</v>
      </c>
      <c r="NZ68" s="3">
        <v>5</v>
      </c>
      <c r="OA68" s="3">
        <v>2</v>
      </c>
      <c r="OB68" s="3">
        <v>1</v>
      </c>
      <c r="OC68" s="3">
        <v>5</v>
      </c>
      <c r="OD68" s="3">
        <v>5</v>
      </c>
      <c r="OE68" s="3">
        <v>3</v>
      </c>
      <c r="OF68" s="3">
        <v>2</v>
      </c>
      <c r="OG68" s="3">
        <v>5</v>
      </c>
      <c r="OH68" s="3">
        <v>5</v>
      </c>
      <c r="OI68" s="3">
        <v>3</v>
      </c>
      <c r="OJ68" s="3">
        <v>5</v>
      </c>
      <c r="OK68" s="5">
        <v>5</v>
      </c>
      <c r="OL68" s="5">
        <v>2.6666666666666665</v>
      </c>
      <c r="OM68" s="3">
        <v>4</v>
      </c>
      <c r="ON68" s="3">
        <v>1</v>
      </c>
      <c r="OO68" s="3">
        <v>3</v>
      </c>
      <c r="OP68" s="3">
        <v>4</v>
      </c>
      <c r="OQ68" s="3">
        <v>1</v>
      </c>
      <c r="OR68" s="3">
        <v>3</v>
      </c>
      <c r="OS68" s="5">
        <v>2.6666666666666665</v>
      </c>
      <c r="OT68" s="3">
        <v>5</v>
      </c>
      <c r="OU68" s="3">
        <v>6</v>
      </c>
      <c r="OV68" s="3">
        <v>6</v>
      </c>
      <c r="OW68" s="3">
        <v>6</v>
      </c>
      <c r="OX68" s="3">
        <v>4</v>
      </c>
      <c r="OY68" s="3">
        <v>6</v>
      </c>
      <c r="OZ68" s="5">
        <v>5.5</v>
      </c>
      <c r="VN68">
        <v>15</v>
      </c>
      <c r="VO68">
        <v>0</v>
      </c>
      <c r="VP68">
        <v>0</v>
      </c>
      <c r="VQ68">
        <v>0</v>
      </c>
      <c r="VR68">
        <v>39</v>
      </c>
      <c r="VS68">
        <v>839.8</v>
      </c>
      <c r="VT68">
        <v>21.5</v>
      </c>
      <c r="VU68">
        <v>140</v>
      </c>
      <c r="VV68">
        <v>38</v>
      </c>
      <c r="VW68">
        <v>9701.7999999999993</v>
      </c>
      <c r="VX68">
        <v>255.3</v>
      </c>
      <c r="VY68">
        <v>3994.5</v>
      </c>
      <c r="VZ68">
        <v>0.3</v>
      </c>
      <c r="WA68">
        <v>1617</v>
      </c>
      <c r="WB68" s="36">
        <v>2335.5</v>
      </c>
      <c r="WC68" s="36">
        <v>857.75</v>
      </c>
      <c r="WD68" s="36">
        <v>80</v>
      </c>
      <c r="WE68" s="36">
        <v>16.75</v>
      </c>
      <c r="WF68" s="36">
        <v>70.989999999999995</v>
      </c>
      <c r="WG68" s="36">
        <v>26.07</v>
      </c>
      <c r="WH68" s="36">
        <v>2.4300000000000002</v>
      </c>
      <c r="WI68" s="36">
        <v>0.51</v>
      </c>
      <c r="WJ68" s="36">
        <v>96.75</v>
      </c>
      <c r="WK68" s="36">
        <v>2.94</v>
      </c>
      <c r="WL68" s="36">
        <v>16.125</v>
      </c>
      <c r="WM68" s="37">
        <v>2335.5</v>
      </c>
      <c r="WN68" s="37">
        <v>857.75</v>
      </c>
      <c r="WO68" s="37">
        <v>80</v>
      </c>
      <c r="WP68" s="37">
        <v>16.75</v>
      </c>
      <c r="WQ68" s="37">
        <v>70.989999999999995</v>
      </c>
      <c r="WR68" s="37">
        <v>26.07</v>
      </c>
      <c r="WS68" s="37">
        <v>2.4300000000000002</v>
      </c>
      <c r="WT68" s="37">
        <v>0.51</v>
      </c>
      <c r="WU68" s="37">
        <v>96.75</v>
      </c>
      <c r="WV68" s="37">
        <v>2.94</v>
      </c>
      <c r="WW68" s="37">
        <v>16.125</v>
      </c>
      <c r="WX68" s="38">
        <v>465.25</v>
      </c>
      <c r="WY68" s="38">
        <v>156.25</v>
      </c>
      <c r="WZ68" s="38">
        <v>14.25</v>
      </c>
      <c r="XA68" s="38">
        <v>3.25</v>
      </c>
      <c r="XB68" s="38">
        <v>72.81</v>
      </c>
      <c r="XC68" s="38">
        <v>24.45</v>
      </c>
      <c r="XD68" s="38">
        <v>2.23</v>
      </c>
      <c r="XE68" s="38">
        <v>0.51</v>
      </c>
      <c r="XF68" s="38">
        <v>17.5</v>
      </c>
      <c r="XG68" s="38">
        <v>2.74</v>
      </c>
      <c r="XH68" s="38">
        <v>17.5</v>
      </c>
      <c r="XI68" s="39">
        <v>465.25</v>
      </c>
      <c r="XJ68" s="39">
        <v>156.25</v>
      </c>
      <c r="XK68" s="39">
        <v>14.25</v>
      </c>
      <c r="XL68" s="39">
        <v>3.25</v>
      </c>
      <c r="XM68" s="39">
        <v>72.81</v>
      </c>
      <c r="XN68" s="39">
        <v>24.45</v>
      </c>
      <c r="XO68" s="39">
        <v>2.23</v>
      </c>
      <c r="XP68" s="39">
        <v>0.51</v>
      </c>
      <c r="XQ68" s="39">
        <v>17.5</v>
      </c>
      <c r="XR68" s="39">
        <v>2.74</v>
      </c>
      <c r="XS68" s="39">
        <v>17.5</v>
      </c>
      <c r="XT68" t="s">
        <v>1160</v>
      </c>
      <c r="XU68">
        <v>6</v>
      </c>
      <c r="XV68">
        <v>9</v>
      </c>
      <c r="XW68" s="37">
        <v>6</v>
      </c>
      <c r="XX68" s="37">
        <v>0</v>
      </c>
      <c r="XY68" s="37">
        <v>2</v>
      </c>
      <c r="XZ68" s="39">
        <v>1</v>
      </c>
      <c r="YA68" s="39">
        <v>0</v>
      </c>
      <c r="YB68" s="39">
        <v>3</v>
      </c>
    </row>
    <row r="69" spans="1:652" x14ac:dyDescent="0.2">
      <c r="A69" s="11">
        <v>72</v>
      </c>
      <c r="B69" s="19" t="s">
        <v>702</v>
      </c>
      <c r="C69" s="3">
        <v>0</v>
      </c>
      <c r="D69" s="3" t="str">
        <f t="shared" si="91"/>
        <v>2</v>
      </c>
      <c r="E69" s="1" t="s">
        <v>367</v>
      </c>
      <c r="F69" s="4">
        <v>43206</v>
      </c>
      <c r="G69" s="5">
        <v>13</v>
      </c>
      <c r="H69" s="21">
        <v>3</v>
      </c>
      <c r="I69" s="3">
        <v>7</v>
      </c>
      <c r="J69" s="3">
        <v>6</v>
      </c>
      <c r="K69" s="3">
        <v>1</v>
      </c>
      <c r="L69" s="3">
        <v>2</v>
      </c>
      <c r="M69" s="3">
        <v>300</v>
      </c>
      <c r="N69" s="6">
        <v>115</v>
      </c>
      <c r="O69" s="6">
        <v>166.5</v>
      </c>
      <c r="P69" s="5">
        <v>3.772965879265092</v>
      </c>
      <c r="Q69" s="5">
        <v>193.15799999999999</v>
      </c>
      <c r="R69" s="5">
        <v>87.6</v>
      </c>
      <c r="S69" s="5">
        <v>31.4</v>
      </c>
      <c r="T69" s="5">
        <v>1</v>
      </c>
      <c r="U69" s="5">
        <v>28.7</v>
      </c>
      <c r="V69" s="5">
        <v>2</v>
      </c>
      <c r="W69" s="5">
        <v>38</v>
      </c>
      <c r="X69" s="5">
        <v>35.200000000000003</v>
      </c>
      <c r="Y69" s="5">
        <v>36.4</v>
      </c>
      <c r="Z69" s="5">
        <v>37.299999999999997</v>
      </c>
      <c r="AA69" s="5">
        <v>38.200000000000003</v>
      </c>
      <c r="AB69" s="5">
        <v>34.5</v>
      </c>
      <c r="AC69" s="5">
        <f t="shared" si="92"/>
        <v>38</v>
      </c>
      <c r="AD69" s="5">
        <f t="shared" si="93"/>
        <v>38.200000000000003</v>
      </c>
      <c r="AE69" s="5">
        <f t="shared" si="94"/>
        <v>76.2</v>
      </c>
      <c r="AF69" s="5">
        <f t="shared" si="95"/>
        <v>38.1</v>
      </c>
      <c r="AG69" s="5">
        <f t="shared" si="96"/>
        <v>84.010500000000008</v>
      </c>
      <c r="AH69" s="5">
        <f t="shared" si="97"/>
        <v>168.02100000000002</v>
      </c>
      <c r="AI69" s="5">
        <v>3</v>
      </c>
      <c r="AJ69" s="3">
        <v>42</v>
      </c>
      <c r="AK69" s="5">
        <v>45.9</v>
      </c>
      <c r="AL69" s="5">
        <v>3</v>
      </c>
      <c r="AM69" s="5">
        <v>2.6666666666666665</v>
      </c>
      <c r="AN69" s="5"/>
      <c r="AO69" s="5"/>
      <c r="AP69" s="5"/>
      <c r="AQ69" s="5"/>
      <c r="AR69" s="5"/>
      <c r="AS69" s="5" t="e">
        <f t="shared" si="98"/>
        <v>#DIV/0!</v>
      </c>
      <c r="AT69" s="5">
        <v>12.05</v>
      </c>
      <c r="AU69" s="5">
        <v>11.88</v>
      </c>
      <c r="AV69" s="5">
        <v>-0.44</v>
      </c>
      <c r="AW69" s="5">
        <v>33</v>
      </c>
      <c r="AX69" s="3">
        <v>23</v>
      </c>
      <c r="AY69" s="3">
        <v>34</v>
      </c>
      <c r="AZ69" s="3"/>
      <c r="BA69" s="5">
        <v>-5.7000000000000002E-2</v>
      </c>
      <c r="BB69" s="5"/>
      <c r="BC69" s="5">
        <v>29</v>
      </c>
      <c r="BD69" s="5"/>
      <c r="BE69" s="3">
        <v>18</v>
      </c>
      <c r="BF69" s="3">
        <v>20</v>
      </c>
      <c r="BG69" s="5">
        <v>-1.28</v>
      </c>
      <c r="BH69" s="5">
        <v>10</v>
      </c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3">
        <v>52</v>
      </c>
      <c r="CA69" s="3">
        <v>58</v>
      </c>
      <c r="CB69" s="3">
        <v>62</v>
      </c>
      <c r="CC69" s="5">
        <v>23.246079999999999</v>
      </c>
      <c r="CD69" s="5">
        <v>25.928319999999999</v>
      </c>
      <c r="CE69" s="5">
        <v>27.716480000000001</v>
      </c>
      <c r="CF69" s="5">
        <v>3.36</v>
      </c>
      <c r="CG69" s="5">
        <v>100</v>
      </c>
      <c r="CH69" s="3">
        <v>48</v>
      </c>
      <c r="CI69" s="3">
        <v>42</v>
      </c>
      <c r="CJ69" s="3">
        <v>39</v>
      </c>
      <c r="CK69" s="5">
        <v>21.457920000000001</v>
      </c>
      <c r="CL69" s="5">
        <v>18.775680000000001</v>
      </c>
      <c r="CM69" s="5">
        <v>17.434560000000001</v>
      </c>
      <c r="CN69" s="5">
        <v>1.35</v>
      </c>
      <c r="CO69" s="5">
        <v>91</v>
      </c>
      <c r="CP69" s="6">
        <v>158</v>
      </c>
      <c r="CQ69" s="6">
        <v>161</v>
      </c>
      <c r="CR69" s="6">
        <v>188</v>
      </c>
      <c r="CS69" s="5">
        <v>1.04</v>
      </c>
      <c r="CT69" s="5">
        <v>85</v>
      </c>
      <c r="CU69" s="7" t="e">
        <v>#NULL!</v>
      </c>
      <c r="CV69" s="7" t="e">
        <v>#NULL!</v>
      </c>
      <c r="CW69" s="3">
        <v>4</v>
      </c>
      <c r="CX69" s="3">
        <v>4</v>
      </c>
      <c r="CY69" s="3">
        <v>5</v>
      </c>
      <c r="CZ69" s="3">
        <v>5</v>
      </c>
      <c r="DA69" s="3">
        <v>4</v>
      </c>
      <c r="DB69" s="3">
        <v>4</v>
      </c>
      <c r="DC69" s="3">
        <v>3</v>
      </c>
      <c r="DD69" s="3">
        <v>3</v>
      </c>
      <c r="DE69" s="3">
        <v>3</v>
      </c>
      <c r="DF69" s="3">
        <v>3</v>
      </c>
      <c r="DG69" s="3">
        <v>4</v>
      </c>
      <c r="DH69" s="3">
        <v>4</v>
      </c>
      <c r="DI69" s="3"/>
      <c r="DJ69" s="3"/>
      <c r="DK69" s="3"/>
      <c r="DL69" s="3"/>
      <c r="DM69" s="3"/>
      <c r="DN69" s="3"/>
      <c r="DO69" s="3"/>
      <c r="DP69" s="3"/>
      <c r="DQ69" s="3">
        <v>1</v>
      </c>
      <c r="DR69" s="3">
        <v>1</v>
      </c>
      <c r="DS69" s="3">
        <v>1</v>
      </c>
      <c r="DT69" s="3">
        <v>1</v>
      </c>
      <c r="DU69" s="3">
        <v>1</v>
      </c>
      <c r="DV69" s="5">
        <v>19.5</v>
      </c>
      <c r="DW69" s="5">
        <v>-1.337</v>
      </c>
      <c r="DX69" s="5">
        <v>59</v>
      </c>
      <c r="DY69" s="5">
        <v>0.60000000000000009</v>
      </c>
      <c r="DZ69" s="5">
        <v>95.5</v>
      </c>
      <c r="EA69" s="5">
        <v>4.71</v>
      </c>
      <c r="EB69" s="5">
        <v>58</v>
      </c>
      <c r="EC69" s="5">
        <v>3.9729999999999999</v>
      </c>
      <c r="ED69" s="5">
        <v>2</v>
      </c>
      <c r="EE69" s="3">
        <v>6</v>
      </c>
      <c r="EF69" s="3">
        <v>1</v>
      </c>
      <c r="EG69" s="3">
        <v>3</v>
      </c>
      <c r="EH69" s="3">
        <v>1</v>
      </c>
      <c r="EI69" s="3">
        <v>5</v>
      </c>
      <c r="EJ69" s="3">
        <v>1</v>
      </c>
      <c r="EK69" s="3">
        <v>1</v>
      </c>
      <c r="EL69" s="3">
        <v>1</v>
      </c>
      <c r="EM69" s="3">
        <v>2</v>
      </c>
      <c r="EN69" s="3">
        <v>5</v>
      </c>
      <c r="EO69" s="3">
        <v>5</v>
      </c>
      <c r="EP69" s="3">
        <v>5</v>
      </c>
      <c r="EQ69" s="3">
        <v>2</v>
      </c>
      <c r="ER69" s="3">
        <v>2</v>
      </c>
      <c r="ES69" s="3">
        <v>5</v>
      </c>
      <c r="ET69" s="3">
        <v>1</v>
      </c>
      <c r="EU69" s="3">
        <v>5</v>
      </c>
      <c r="EV69" s="3">
        <v>1</v>
      </c>
      <c r="EW69" s="3">
        <v>999</v>
      </c>
      <c r="EX69" s="5">
        <v>0</v>
      </c>
      <c r="EY69" s="1" t="s">
        <v>368</v>
      </c>
      <c r="EZ69" s="3">
        <v>999</v>
      </c>
      <c r="FA69" s="6">
        <v>999</v>
      </c>
      <c r="FB69" s="1" t="s">
        <v>368</v>
      </c>
      <c r="FC69" s="6">
        <v>999</v>
      </c>
      <c r="FD69" s="5">
        <v>999</v>
      </c>
      <c r="FE69" s="1" t="s">
        <v>368</v>
      </c>
      <c r="FF69" s="3">
        <v>999</v>
      </c>
      <c r="FG69" s="5">
        <v>999</v>
      </c>
      <c r="FH69" s="3">
        <v>999</v>
      </c>
      <c r="FI69" s="3">
        <v>999</v>
      </c>
      <c r="FJ69" s="3">
        <v>999</v>
      </c>
      <c r="FK69" s="3">
        <v>999</v>
      </c>
      <c r="FL69" s="3">
        <v>999</v>
      </c>
      <c r="FM69" s="3">
        <v>999</v>
      </c>
      <c r="FN69" s="3">
        <v>999</v>
      </c>
      <c r="FO69" s="3">
        <v>999</v>
      </c>
      <c r="FP69" s="3">
        <v>999</v>
      </c>
      <c r="FQ69" s="3">
        <v>999</v>
      </c>
      <c r="FR69" s="3">
        <v>999</v>
      </c>
      <c r="FS69" s="3">
        <v>999</v>
      </c>
      <c r="FT69" s="3">
        <v>999</v>
      </c>
      <c r="FU69" s="3">
        <v>999</v>
      </c>
      <c r="FV69" s="3">
        <v>999</v>
      </c>
      <c r="FW69" s="3">
        <v>999</v>
      </c>
      <c r="FX69" s="7" t="e">
        <v>#NULL!</v>
      </c>
      <c r="FY69" s="3">
        <v>999</v>
      </c>
      <c r="FZ69" s="3">
        <v>999</v>
      </c>
      <c r="GA69" s="3">
        <v>999</v>
      </c>
      <c r="GB69" s="3">
        <v>999</v>
      </c>
      <c r="GC69" s="3">
        <v>999</v>
      </c>
      <c r="GD69" s="7" t="e">
        <v>#NULL!</v>
      </c>
      <c r="GE69" s="3">
        <v>999</v>
      </c>
      <c r="GF69" s="3">
        <v>999</v>
      </c>
      <c r="GG69" s="3">
        <v>999</v>
      </c>
      <c r="GH69" s="3">
        <v>999</v>
      </c>
      <c r="GI69" s="3">
        <v>999</v>
      </c>
      <c r="GJ69" s="3">
        <v>999</v>
      </c>
      <c r="GK69" s="3">
        <v>999</v>
      </c>
      <c r="GL69" s="3">
        <v>999</v>
      </c>
      <c r="GM69" s="3">
        <v>999</v>
      </c>
      <c r="GN69" s="3">
        <v>999</v>
      </c>
      <c r="GO69" s="3">
        <v>999</v>
      </c>
      <c r="GP69" s="3">
        <v>999</v>
      </c>
      <c r="GQ69" s="3">
        <v>999</v>
      </c>
      <c r="GR69" s="3">
        <v>999</v>
      </c>
      <c r="GS69" s="3">
        <v>999</v>
      </c>
      <c r="GT69" s="3">
        <v>999</v>
      </c>
      <c r="GU69" s="3">
        <v>999</v>
      </c>
      <c r="GV69" s="3">
        <v>999</v>
      </c>
      <c r="GW69" s="3">
        <v>999</v>
      </c>
      <c r="GX69" s="3">
        <v>999</v>
      </c>
      <c r="GY69" s="7" t="e">
        <v>#NULL!</v>
      </c>
      <c r="GZ69" s="7" t="e">
        <v>#NULL!</v>
      </c>
      <c r="HA69" s="3">
        <v>999</v>
      </c>
      <c r="HB69" s="3">
        <v>999</v>
      </c>
      <c r="HC69" s="3">
        <v>999</v>
      </c>
      <c r="HD69" s="3">
        <v>999</v>
      </c>
      <c r="HE69" s="3">
        <v>999</v>
      </c>
      <c r="HF69" s="3">
        <v>999</v>
      </c>
      <c r="HG69" s="3">
        <v>999</v>
      </c>
      <c r="HH69" s="3">
        <v>999</v>
      </c>
      <c r="HI69" s="7" t="e">
        <v>#NULL!</v>
      </c>
      <c r="HJ69" s="3">
        <v>999</v>
      </c>
      <c r="HK69" s="3">
        <v>999</v>
      </c>
      <c r="HL69" s="3">
        <v>999</v>
      </c>
      <c r="HM69" s="3">
        <v>999</v>
      </c>
      <c r="HN69" s="3">
        <v>999</v>
      </c>
      <c r="HO69" s="3">
        <v>999</v>
      </c>
      <c r="HP69" s="7" t="e">
        <v>#NULL!</v>
      </c>
      <c r="HQ69" s="7" t="e">
        <v>#NULL!</v>
      </c>
      <c r="HR69" s="7" t="e">
        <v>#NULL!</v>
      </c>
      <c r="HS69" s="7" t="e">
        <v>#NULL!</v>
      </c>
      <c r="HT69" s="3">
        <v>999</v>
      </c>
      <c r="HU69" s="3">
        <v>999</v>
      </c>
      <c r="HV69" s="3">
        <v>999</v>
      </c>
      <c r="HW69" s="3">
        <v>999</v>
      </c>
      <c r="HX69" s="3">
        <v>999</v>
      </c>
      <c r="HY69" s="3">
        <v>999</v>
      </c>
      <c r="HZ69" s="7" t="e">
        <v>#NULL!</v>
      </c>
      <c r="IA69" s="3">
        <v>999</v>
      </c>
      <c r="IB69" s="3">
        <v>999</v>
      </c>
      <c r="IC69" s="3">
        <v>999</v>
      </c>
      <c r="ID69" s="3">
        <v>999</v>
      </c>
      <c r="IE69" s="3">
        <v>999</v>
      </c>
      <c r="IF69" s="3">
        <v>999</v>
      </c>
      <c r="IG69" s="3">
        <v>999</v>
      </c>
      <c r="IH69" s="3">
        <v>999</v>
      </c>
      <c r="II69" s="3">
        <v>999</v>
      </c>
      <c r="IJ69" s="3">
        <v>999</v>
      </c>
      <c r="IK69" s="3">
        <v>999</v>
      </c>
      <c r="IL69" s="3">
        <v>999</v>
      </c>
      <c r="IM69" s="7" t="e">
        <v>#NULL!</v>
      </c>
      <c r="IN69" s="7" t="e">
        <v>#NULL!</v>
      </c>
      <c r="IO69" s="7" t="e">
        <v>#NULL!</v>
      </c>
      <c r="IP69" s="3">
        <v>999</v>
      </c>
      <c r="IQ69" s="3">
        <v>999</v>
      </c>
      <c r="IR69" s="3">
        <v>999</v>
      </c>
      <c r="IS69" s="3">
        <v>999</v>
      </c>
      <c r="IT69" s="3">
        <v>999</v>
      </c>
      <c r="IU69" s="3">
        <v>999</v>
      </c>
      <c r="IV69" s="3">
        <v>999</v>
      </c>
      <c r="IW69" s="3">
        <v>999</v>
      </c>
      <c r="IX69" s="3">
        <v>999</v>
      </c>
      <c r="IY69" s="3">
        <v>999</v>
      </c>
      <c r="IZ69" s="3">
        <v>999</v>
      </c>
      <c r="JA69" s="3">
        <v>999</v>
      </c>
      <c r="JB69" s="3">
        <v>999</v>
      </c>
      <c r="JC69" s="3">
        <v>999</v>
      </c>
      <c r="JD69" s="3">
        <v>999</v>
      </c>
      <c r="JE69" s="3">
        <v>999</v>
      </c>
      <c r="JF69" s="3">
        <v>999</v>
      </c>
      <c r="JG69" s="3">
        <v>999</v>
      </c>
      <c r="JH69" s="3">
        <v>999</v>
      </c>
      <c r="JI69" s="3">
        <v>999</v>
      </c>
      <c r="JJ69" s="3">
        <v>999</v>
      </c>
      <c r="JK69" s="3">
        <v>999</v>
      </c>
      <c r="JL69" s="3">
        <v>999</v>
      </c>
      <c r="JM69" s="3">
        <v>999</v>
      </c>
      <c r="JN69" s="7" t="e">
        <v>#NULL!</v>
      </c>
      <c r="JO69" s="7" t="e">
        <v>#NULL!</v>
      </c>
      <c r="JP69" s="7" t="e">
        <v>#NULL!</v>
      </c>
      <c r="JQ69" s="7" t="e">
        <v>#NULL!</v>
      </c>
      <c r="JR69" s="7" t="e">
        <v>#NULL!</v>
      </c>
      <c r="JS69" s="7" t="e">
        <v>#NULL!</v>
      </c>
      <c r="JT69" s="3">
        <v>999</v>
      </c>
      <c r="JU69" s="3">
        <v>999</v>
      </c>
      <c r="JV69" s="3">
        <v>999</v>
      </c>
      <c r="JW69" s="3">
        <v>999</v>
      </c>
      <c r="JX69" s="3">
        <v>999</v>
      </c>
      <c r="JY69" s="3">
        <v>999</v>
      </c>
      <c r="JZ69" s="3">
        <v>999</v>
      </c>
      <c r="KA69" s="3">
        <v>999</v>
      </c>
      <c r="KB69" s="3">
        <v>999</v>
      </c>
      <c r="KC69" s="3">
        <v>999</v>
      </c>
      <c r="KD69" s="3">
        <v>999</v>
      </c>
      <c r="KE69" s="3">
        <v>999</v>
      </c>
      <c r="KF69" s="3">
        <v>999</v>
      </c>
      <c r="KG69" s="3">
        <v>999</v>
      </c>
      <c r="KH69" s="3">
        <v>999</v>
      </c>
      <c r="KI69" s="3">
        <v>999</v>
      </c>
      <c r="KJ69" s="3">
        <v>999</v>
      </c>
      <c r="KK69" s="3">
        <v>999</v>
      </c>
      <c r="KL69" s="3">
        <v>999</v>
      </c>
      <c r="KM69" s="3">
        <v>999</v>
      </c>
      <c r="KN69" s="3">
        <v>999</v>
      </c>
      <c r="KO69" s="3">
        <v>999</v>
      </c>
      <c r="KP69" s="3">
        <v>999</v>
      </c>
      <c r="KQ69" s="3">
        <v>999</v>
      </c>
      <c r="KR69" s="3">
        <v>999</v>
      </c>
      <c r="KS69" s="3">
        <v>999</v>
      </c>
      <c r="KT69" s="3">
        <v>999</v>
      </c>
      <c r="KU69" s="3">
        <v>999</v>
      </c>
      <c r="KV69" s="3">
        <v>999</v>
      </c>
      <c r="KW69" s="3">
        <v>999</v>
      </c>
      <c r="KX69" s="3">
        <v>999</v>
      </c>
      <c r="KY69" s="3">
        <v>999</v>
      </c>
      <c r="KZ69" s="7" t="e">
        <v>#NULL!</v>
      </c>
      <c r="LA69" s="7" t="e">
        <v>#NULL!</v>
      </c>
      <c r="LB69" s="7" t="e">
        <v>#NULL!</v>
      </c>
      <c r="LC69" s="7" t="e">
        <v>#NULL!</v>
      </c>
      <c r="LD69" s="3">
        <v>999</v>
      </c>
      <c r="LE69" s="3">
        <v>999</v>
      </c>
      <c r="LF69" s="5">
        <v>999</v>
      </c>
      <c r="LG69" s="3">
        <v>999</v>
      </c>
      <c r="LH69" s="3">
        <v>999</v>
      </c>
      <c r="LI69" s="3">
        <v>999</v>
      </c>
      <c r="LJ69" s="3">
        <v>999</v>
      </c>
      <c r="LK69" s="3">
        <v>999</v>
      </c>
      <c r="LL69" s="3">
        <v>999</v>
      </c>
      <c r="LM69" s="3">
        <v>999</v>
      </c>
      <c r="LN69" s="3">
        <v>999</v>
      </c>
      <c r="LO69" s="3">
        <v>999</v>
      </c>
      <c r="LP69" s="3">
        <v>999</v>
      </c>
      <c r="LQ69" s="3">
        <v>999</v>
      </c>
      <c r="LR69" s="3">
        <v>999</v>
      </c>
      <c r="LS69" s="3">
        <v>999</v>
      </c>
      <c r="LT69" s="7" t="e">
        <v>#NULL!</v>
      </c>
      <c r="LU69" s="7" t="e">
        <v>#NULL!</v>
      </c>
      <c r="LV69" s="3">
        <v>999</v>
      </c>
      <c r="LW69" s="3">
        <v>999</v>
      </c>
      <c r="LX69" s="3">
        <v>999</v>
      </c>
      <c r="LY69" s="3">
        <v>999</v>
      </c>
      <c r="LZ69" s="3">
        <v>999</v>
      </c>
      <c r="MA69" s="3">
        <v>999</v>
      </c>
      <c r="MB69" s="3">
        <v>999</v>
      </c>
      <c r="MC69" s="3">
        <v>999</v>
      </c>
      <c r="MD69" s="3">
        <v>999</v>
      </c>
      <c r="ME69" s="3">
        <v>999</v>
      </c>
      <c r="MF69" s="5">
        <f t="shared" si="89"/>
        <v>9990</v>
      </c>
      <c r="MG69" s="5">
        <f t="shared" si="90"/>
        <v>999</v>
      </c>
      <c r="MH69" s="3">
        <v>999</v>
      </c>
      <c r="MI69" s="3">
        <v>999</v>
      </c>
      <c r="MJ69" s="3">
        <v>999</v>
      </c>
      <c r="MK69" s="3">
        <v>999</v>
      </c>
      <c r="ML69" s="3">
        <v>999</v>
      </c>
      <c r="MM69" s="3">
        <v>999</v>
      </c>
      <c r="MN69" s="3">
        <v>999</v>
      </c>
      <c r="MO69" s="3">
        <v>999</v>
      </c>
      <c r="MP69" s="3">
        <v>999</v>
      </c>
      <c r="MQ69" s="7" t="e">
        <v>#NULL!</v>
      </c>
      <c r="MR69" s="3">
        <v>999</v>
      </c>
      <c r="MS69" s="3">
        <v>999</v>
      </c>
      <c r="MT69" s="3">
        <v>999</v>
      </c>
      <c r="MU69" s="3">
        <v>999</v>
      </c>
      <c r="MV69" s="3">
        <v>999</v>
      </c>
      <c r="MW69" s="3">
        <v>999</v>
      </c>
      <c r="MX69" s="3">
        <v>999</v>
      </c>
      <c r="MY69" s="3">
        <v>999</v>
      </c>
      <c r="MZ69" s="3">
        <v>999</v>
      </c>
      <c r="NA69" s="3">
        <v>999</v>
      </c>
      <c r="NB69" s="3">
        <v>999</v>
      </c>
      <c r="NC69" s="3">
        <v>999</v>
      </c>
      <c r="ND69" s="7" t="e">
        <v>#NULL!</v>
      </c>
      <c r="NE69" s="7" t="e">
        <v>#NULL!</v>
      </c>
      <c r="NF69" s="7" t="e">
        <v>#NULL!</v>
      </c>
      <c r="NG69" s="7" t="e">
        <v>#NULL!</v>
      </c>
      <c r="NH69" s="3">
        <v>999</v>
      </c>
      <c r="NI69" s="3">
        <v>999</v>
      </c>
      <c r="NJ69" s="3">
        <v>999</v>
      </c>
      <c r="NK69" s="3">
        <v>999</v>
      </c>
      <c r="NL69" s="3">
        <v>999</v>
      </c>
      <c r="NM69" s="3">
        <v>999</v>
      </c>
      <c r="NN69" s="3">
        <v>999</v>
      </c>
      <c r="NO69" s="3">
        <v>999</v>
      </c>
      <c r="NP69" s="3">
        <v>999</v>
      </c>
      <c r="NQ69" s="3">
        <v>999</v>
      </c>
      <c r="NR69" s="3">
        <v>999</v>
      </c>
      <c r="NS69" s="3">
        <v>999</v>
      </c>
      <c r="NT69" s="3">
        <v>999</v>
      </c>
      <c r="NU69" s="3">
        <v>999</v>
      </c>
      <c r="NV69" s="7" t="e">
        <v>#NULL!</v>
      </c>
      <c r="NW69" s="7" t="e">
        <v>#NULL!</v>
      </c>
      <c r="NX69" s="4">
        <v>43210</v>
      </c>
      <c r="NY69" s="3">
        <v>5</v>
      </c>
      <c r="NZ69" s="3">
        <v>5</v>
      </c>
      <c r="OA69" s="3">
        <v>2</v>
      </c>
      <c r="OB69" s="3">
        <v>5</v>
      </c>
      <c r="OC69" s="3">
        <v>5</v>
      </c>
      <c r="OD69" s="3">
        <v>5</v>
      </c>
      <c r="OE69" s="3">
        <v>2</v>
      </c>
      <c r="OF69" s="3">
        <v>2</v>
      </c>
      <c r="OG69" s="3">
        <v>5</v>
      </c>
      <c r="OH69" s="3">
        <v>5</v>
      </c>
      <c r="OI69" s="3">
        <v>5</v>
      </c>
      <c r="OJ69" s="3">
        <v>3</v>
      </c>
      <c r="OK69" s="5">
        <v>5</v>
      </c>
      <c r="OL69" s="5">
        <v>3.1666666666666665</v>
      </c>
      <c r="OM69" s="3">
        <v>4</v>
      </c>
      <c r="ON69" s="3">
        <v>4</v>
      </c>
      <c r="OO69" s="3">
        <v>2</v>
      </c>
      <c r="OP69" s="3">
        <v>4</v>
      </c>
      <c r="OQ69" s="3">
        <v>1</v>
      </c>
      <c r="OR69" s="3">
        <v>1</v>
      </c>
      <c r="OS69" s="5">
        <v>2.6666666666666665</v>
      </c>
      <c r="OT69" s="3">
        <v>6</v>
      </c>
      <c r="OU69" s="3">
        <v>6</v>
      </c>
      <c r="OV69" s="3">
        <v>6</v>
      </c>
      <c r="OW69" s="3">
        <v>6</v>
      </c>
      <c r="OX69" s="3">
        <v>6</v>
      </c>
      <c r="OY69" s="3">
        <v>6</v>
      </c>
      <c r="OZ69" s="5">
        <v>6</v>
      </c>
      <c r="VN69">
        <v>15</v>
      </c>
      <c r="VO69">
        <v>0</v>
      </c>
      <c r="VP69">
        <v>0</v>
      </c>
      <c r="VQ69">
        <v>0</v>
      </c>
      <c r="VR69">
        <v>33</v>
      </c>
      <c r="VS69">
        <v>1011.8</v>
      </c>
      <c r="VT69">
        <v>30.7</v>
      </c>
      <c r="VU69">
        <v>505.9</v>
      </c>
      <c r="VV69">
        <v>32</v>
      </c>
      <c r="VW69">
        <v>1301.8</v>
      </c>
      <c r="VX69">
        <v>40.700000000000003</v>
      </c>
      <c r="VY69">
        <v>900.5</v>
      </c>
      <c r="VZ69">
        <v>0.3</v>
      </c>
      <c r="WA69">
        <v>650.9</v>
      </c>
      <c r="WB69" s="36">
        <v>1266</v>
      </c>
      <c r="WC69" s="36">
        <v>133.75</v>
      </c>
      <c r="WD69" s="36">
        <v>14.75</v>
      </c>
      <c r="WE69" s="36">
        <v>6.5</v>
      </c>
      <c r="WF69" s="36">
        <v>89.09</v>
      </c>
      <c r="WG69" s="36">
        <v>9.41</v>
      </c>
      <c r="WH69" s="36">
        <v>1.04</v>
      </c>
      <c r="WI69" s="36">
        <v>0.46</v>
      </c>
      <c r="WJ69" s="36">
        <v>21.25</v>
      </c>
      <c r="WK69" s="36">
        <v>1.5</v>
      </c>
      <c r="WL69" s="36">
        <v>10.625</v>
      </c>
      <c r="WM69" s="37">
        <v>1266</v>
      </c>
      <c r="WN69" s="37">
        <v>133.75</v>
      </c>
      <c r="WO69" s="37">
        <v>14.75</v>
      </c>
      <c r="WP69" s="37">
        <v>6.5</v>
      </c>
      <c r="WQ69" s="37">
        <v>89.09</v>
      </c>
      <c r="WR69" s="37">
        <v>9.41</v>
      </c>
      <c r="WS69" s="37">
        <v>1.04</v>
      </c>
      <c r="WT69" s="37">
        <v>0.46</v>
      </c>
      <c r="WU69" s="37">
        <v>21.25</v>
      </c>
      <c r="WV69" s="37">
        <v>1.5</v>
      </c>
      <c r="WW69" s="37">
        <v>10.625</v>
      </c>
      <c r="WX69" s="38">
        <v>840</v>
      </c>
      <c r="WY69" s="38">
        <v>87.25</v>
      </c>
      <c r="WZ69" s="38">
        <v>6</v>
      </c>
      <c r="XA69" s="38">
        <v>2.75</v>
      </c>
      <c r="XB69" s="38">
        <v>89.74</v>
      </c>
      <c r="XC69" s="38">
        <v>9.32</v>
      </c>
      <c r="XD69" s="38">
        <v>0.64</v>
      </c>
      <c r="XE69" s="38">
        <v>0.28999999999999998</v>
      </c>
      <c r="XF69" s="38">
        <v>8.75</v>
      </c>
      <c r="XG69" s="38">
        <v>0.93</v>
      </c>
      <c r="XH69" s="38">
        <v>8.75</v>
      </c>
      <c r="XI69" s="39">
        <v>840</v>
      </c>
      <c r="XJ69" s="39">
        <v>87.25</v>
      </c>
      <c r="XK69" s="39">
        <v>6</v>
      </c>
      <c r="XL69" s="39">
        <v>2.75</v>
      </c>
      <c r="XM69" s="39">
        <v>89.74</v>
      </c>
      <c r="XN69" s="39">
        <v>9.32</v>
      </c>
      <c r="XO69" s="39">
        <v>0.64</v>
      </c>
      <c r="XP69" s="39">
        <v>0.28999999999999998</v>
      </c>
      <c r="XQ69" s="39">
        <v>8.75</v>
      </c>
      <c r="XR69" s="39">
        <v>0.93</v>
      </c>
      <c r="XS69" s="39">
        <v>8.75</v>
      </c>
      <c r="XT69" t="s">
        <v>1161</v>
      </c>
      <c r="XU69">
        <v>2</v>
      </c>
      <c r="XV69">
        <v>18</v>
      </c>
      <c r="XW69" s="37">
        <v>2</v>
      </c>
      <c r="XX69" s="37">
        <v>0</v>
      </c>
      <c r="XY69" s="37">
        <v>3</v>
      </c>
      <c r="XZ69" s="39">
        <v>1</v>
      </c>
      <c r="YA69" s="39">
        <v>0</v>
      </c>
      <c r="YB69" s="39">
        <v>3</v>
      </c>
    </row>
    <row r="70" spans="1:652" x14ac:dyDescent="0.2">
      <c r="A70" s="11">
        <v>74</v>
      </c>
      <c r="B70" s="19" t="s">
        <v>820</v>
      </c>
      <c r="C70" s="3">
        <v>1</v>
      </c>
      <c r="D70" s="3" t="str">
        <f t="shared" si="91"/>
        <v>1</v>
      </c>
      <c r="E70" s="4">
        <v>38350</v>
      </c>
      <c r="F70" s="4">
        <v>43206</v>
      </c>
      <c r="G70" s="5">
        <v>13.295003422313483</v>
      </c>
      <c r="H70" s="21">
        <v>3</v>
      </c>
      <c r="I70" s="3">
        <v>7</v>
      </c>
      <c r="J70" s="3">
        <v>6</v>
      </c>
      <c r="K70" s="3">
        <v>1</v>
      </c>
      <c r="L70" s="3">
        <v>3</v>
      </c>
      <c r="M70" s="3">
        <v>300</v>
      </c>
      <c r="N70" s="6">
        <v>115</v>
      </c>
      <c r="O70" s="6">
        <v>156</v>
      </c>
      <c r="P70" s="5">
        <v>3.772965879265092</v>
      </c>
      <c r="Q70" s="5">
        <v>155.673</v>
      </c>
      <c r="R70" s="5">
        <v>70.599999999999994</v>
      </c>
      <c r="S70" s="5">
        <v>29</v>
      </c>
      <c r="T70" s="5">
        <v>1</v>
      </c>
      <c r="U70" s="5">
        <v>38.799999999999997</v>
      </c>
      <c r="V70" s="5">
        <v>1</v>
      </c>
      <c r="W70" s="5">
        <v>24.7</v>
      </c>
      <c r="X70" s="5">
        <v>25</v>
      </c>
      <c r="Y70" s="5">
        <v>26.4</v>
      </c>
      <c r="Z70" s="5">
        <v>27.3</v>
      </c>
      <c r="AA70" s="5">
        <v>25.2</v>
      </c>
      <c r="AB70" s="5">
        <v>30.1</v>
      </c>
      <c r="AC70" s="5">
        <f t="shared" si="92"/>
        <v>26.4</v>
      </c>
      <c r="AD70" s="5">
        <f t="shared" si="93"/>
        <v>30.1</v>
      </c>
      <c r="AE70" s="5">
        <f t="shared" si="94"/>
        <v>56.5</v>
      </c>
      <c r="AF70" s="5">
        <f t="shared" si="95"/>
        <v>28.25</v>
      </c>
      <c r="AG70" s="5">
        <f t="shared" si="96"/>
        <v>62.291250000000005</v>
      </c>
      <c r="AH70" s="5">
        <f t="shared" si="97"/>
        <v>124.58250000000001</v>
      </c>
      <c r="AI70" s="5">
        <v>3</v>
      </c>
      <c r="AJ70" s="3">
        <v>14</v>
      </c>
      <c r="AK70" s="5">
        <v>35.700000000000003</v>
      </c>
      <c r="AL70" s="5">
        <v>1</v>
      </c>
      <c r="AM70" s="5">
        <v>1.6666666666666667</v>
      </c>
      <c r="AN70" s="5"/>
      <c r="AO70" s="5"/>
      <c r="AP70" s="5"/>
      <c r="AQ70" s="5"/>
      <c r="AR70" s="5"/>
      <c r="AS70" s="5" t="e">
        <f t="shared" si="98"/>
        <v>#DIV/0!</v>
      </c>
      <c r="AT70" s="5">
        <v>13.86</v>
      </c>
      <c r="AU70" s="5">
        <v>13.06</v>
      </c>
      <c r="AV70" s="5">
        <v>-0.46</v>
      </c>
      <c r="AW70" s="5">
        <v>32</v>
      </c>
      <c r="AX70" s="3">
        <v>25</v>
      </c>
      <c r="AY70" s="3">
        <v>32</v>
      </c>
      <c r="AZ70" s="3"/>
      <c r="BA70" s="5">
        <v>-0.55000000000000004</v>
      </c>
      <c r="BB70" s="5"/>
      <c r="BC70" s="5">
        <v>29</v>
      </c>
      <c r="BD70" s="5"/>
      <c r="BE70" s="3">
        <v>12</v>
      </c>
      <c r="BF70" s="3">
        <v>18</v>
      </c>
      <c r="BG70" s="5">
        <v>-1.51</v>
      </c>
      <c r="BH70" s="5">
        <v>7</v>
      </c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3">
        <v>30</v>
      </c>
      <c r="CA70" s="3">
        <v>31</v>
      </c>
      <c r="CB70" s="3">
        <v>33</v>
      </c>
      <c r="CC70" s="5">
        <v>13.411199999999999</v>
      </c>
      <c r="CD70" s="5">
        <v>13.85824</v>
      </c>
      <c r="CE70" s="5">
        <v>14.752319999999999</v>
      </c>
      <c r="CF70" s="5">
        <v>1.35</v>
      </c>
      <c r="CG70" s="5">
        <v>91</v>
      </c>
      <c r="CH70" s="3">
        <v>38</v>
      </c>
      <c r="CI70" s="3">
        <v>37</v>
      </c>
      <c r="CJ70" s="3">
        <v>32</v>
      </c>
      <c r="CK70" s="5">
        <v>16.98752</v>
      </c>
      <c r="CL70" s="5">
        <v>16.540479999999999</v>
      </c>
      <c r="CM70" s="5">
        <v>14.30528</v>
      </c>
      <c r="CN70" s="5">
        <v>1.28</v>
      </c>
      <c r="CO70" s="5">
        <v>90</v>
      </c>
      <c r="CP70" s="6">
        <v>118</v>
      </c>
      <c r="CQ70" s="6">
        <v>127</v>
      </c>
      <c r="CR70" s="6">
        <v>106</v>
      </c>
      <c r="CS70" s="5">
        <v>-0.4</v>
      </c>
      <c r="CT70" s="5">
        <v>34</v>
      </c>
      <c r="CU70" s="7" t="e">
        <v>#NULL!</v>
      </c>
      <c r="CV70" s="7" t="e">
        <v>#NULL!</v>
      </c>
      <c r="CW70" s="3">
        <v>4</v>
      </c>
      <c r="CX70" s="3">
        <v>4</v>
      </c>
      <c r="CY70" s="3">
        <v>5</v>
      </c>
      <c r="CZ70" s="3">
        <v>5</v>
      </c>
      <c r="DA70" s="3">
        <v>4</v>
      </c>
      <c r="DB70" s="3">
        <v>4</v>
      </c>
      <c r="DC70" s="3">
        <v>3</v>
      </c>
      <c r="DD70" s="3">
        <v>3</v>
      </c>
      <c r="DE70" s="3">
        <v>2</v>
      </c>
      <c r="DF70" s="3">
        <v>2</v>
      </c>
      <c r="DG70" s="3">
        <v>4</v>
      </c>
      <c r="DH70" s="3">
        <v>4</v>
      </c>
      <c r="DI70" s="3"/>
      <c r="DJ70" s="3"/>
      <c r="DK70" s="3"/>
      <c r="DL70" s="3"/>
      <c r="DM70" s="3"/>
      <c r="DN70" s="3"/>
      <c r="DO70" s="3"/>
      <c r="DP70" s="3"/>
      <c r="DQ70" s="3">
        <v>1</v>
      </c>
      <c r="DR70" s="3">
        <v>1</v>
      </c>
      <c r="DS70" s="3">
        <v>1</v>
      </c>
      <c r="DT70" s="3">
        <v>1</v>
      </c>
      <c r="DU70" s="3">
        <v>1</v>
      </c>
      <c r="DV70" s="5">
        <v>18</v>
      </c>
      <c r="DW70" s="5">
        <v>-2.06</v>
      </c>
      <c r="DX70" s="5">
        <v>33</v>
      </c>
      <c r="DY70" s="5">
        <v>-0.8600000000000001</v>
      </c>
      <c r="DZ70" s="5">
        <v>90.5</v>
      </c>
      <c r="EA70" s="5">
        <v>2.63</v>
      </c>
      <c r="EB70" s="5">
        <v>47.166666666666664</v>
      </c>
      <c r="EC70" s="5">
        <v>-0.29000000000000004</v>
      </c>
      <c r="ED70" s="5">
        <v>2</v>
      </c>
      <c r="EE70" s="3">
        <v>6</v>
      </c>
      <c r="EF70" s="3">
        <v>1</v>
      </c>
      <c r="EG70" s="3">
        <v>3</v>
      </c>
      <c r="EH70" s="3">
        <v>1</v>
      </c>
      <c r="EI70" s="3">
        <v>5</v>
      </c>
      <c r="EJ70" s="3">
        <v>1</v>
      </c>
      <c r="EK70" s="3">
        <v>2</v>
      </c>
      <c r="EL70" s="3">
        <v>1</v>
      </c>
      <c r="EM70" s="3">
        <v>1</v>
      </c>
      <c r="EN70" s="3">
        <v>4</v>
      </c>
      <c r="EO70" s="3">
        <v>4</v>
      </c>
      <c r="EP70" s="3">
        <v>3</v>
      </c>
      <c r="EQ70" s="3">
        <v>4</v>
      </c>
      <c r="ER70" s="3">
        <v>2</v>
      </c>
      <c r="ES70" s="3">
        <v>3</v>
      </c>
      <c r="ET70" s="3">
        <v>1</v>
      </c>
      <c r="EU70" s="3">
        <v>3</v>
      </c>
      <c r="EV70" s="3">
        <v>2</v>
      </c>
      <c r="EW70" s="3">
        <v>1</v>
      </c>
      <c r="EX70" s="5">
        <v>2</v>
      </c>
      <c r="EY70" s="1" t="s">
        <v>415</v>
      </c>
      <c r="EZ70" s="3">
        <v>2</v>
      </c>
      <c r="FA70" s="6">
        <v>2</v>
      </c>
      <c r="FB70" s="1" t="s">
        <v>416</v>
      </c>
      <c r="FC70" s="6">
        <v>2</v>
      </c>
      <c r="FD70" s="5">
        <v>1</v>
      </c>
      <c r="FE70" s="1" t="s">
        <v>417</v>
      </c>
      <c r="FF70" s="3">
        <v>1</v>
      </c>
      <c r="FG70" s="5">
        <v>2</v>
      </c>
      <c r="FH70" s="3">
        <v>3</v>
      </c>
      <c r="FI70" s="3">
        <v>5</v>
      </c>
      <c r="FJ70" s="3">
        <v>4</v>
      </c>
      <c r="FK70" s="3">
        <v>4</v>
      </c>
      <c r="FL70" s="3">
        <v>4</v>
      </c>
      <c r="FM70" s="3">
        <v>4</v>
      </c>
      <c r="FN70" s="3">
        <v>5</v>
      </c>
      <c r="FO70" s="3">
        <v>5</v>
      </c>
      <c r="FP70" s="3">
        <v>4</v>
      </c>
      <c r="FQ70" s="3">
        <v>5</v>
      </c>
      <c r="FR70" s="3">
        <v>5</v>
      </c>
      <c r="FS70" s="3">
        <v>5</v>
      </c>
      <c r="FT70" s="3">
        <v>4.166666666666667</v>
      </c>
      <c r="FU70" s="3">
        <v>4.666666666666667</v>
      </c>
      <c r="FV70" s="3">
        <v>6</v>
      </c>
      <c r="FW70" s="3">
        <v>2</v>
      </c>
      <c r="FX70" s="7" t="e">
        <v>#NULL!</v>
      </c>
      <c r="FY70" s="3">
        <v>3</v>
      </c>
      <c r="FZ70" s="3">
        <v>5</v>
      </c>
      <c r="GA70" s="3">
        <v>5</v>
      </c>
      <c r="GB70" s="3">
        <v>4</v>
      </c>
      <c r="GC70" s="3">
        <v>4</v>
      </c>
      <c r="GD70" s="5">
        <v>4.5</v>
      </c>
      <c r="GE70" s="3">
        <v>3</v>
      </c>
      <c r="GF70" s="3">
        <v>5</v>
      </c>
      <c r="GG70" s="3">
        <v>5</v>
      </c>
      <c r="GH70" s="3">
        <v>5</v>
      </c>
      <c r="GI70" s="3">
        <v>5</v>
      </c>
      <c r="GJ70" s="3">
        <v>5</v>
      </c>
      <c r="GK70" s="3">
        <v>5</v>
      </c>
      <c r="GL70" s="3">
        <v>5</v>
      </c>
      <c r="GM70" s="3">
        <v>5</v>
      </c>
      <c r="GN70" s="3">
        <v>5</v>
      </c>
      <c r="GO70" s="3">
        <v>5</v>
      </c>
      <c r="GP70" s="3">
        <v>5</v>
      </c>
      <c r="GQ70" s="3">
        <v>5</v>
      </c>
      <c r="GR70" s="3">
        <v>5</v>
      </c>
      <c r="GS70" s="3">
        <v>5</v>
      </c>
      <c r="GT70" s="3">
        <v>5</v>
      </c>
      <c r="GU70" s="3">
        <v>5</v>
      </c>
      <c r="GV70" s="3">
        <v>5</v>
      </c>
      <c r="GW70" s="3">
        <v>5</v>
      </c>
      <c r="GX70" s="3">
        <v>5</v>
      </c>
      <c r="GY70" s="5">
        <v>4.8</v>
      </c>
      <c r="GZ70" s="5">
        <v>5</v>
      </c>
      <c r="HA70" s="3">
        <v>7</v>
      </c>
      <c r="HB70" s="3">
        <v>6</v>
      </c>
      <c r="HC70" s="3">
        <v>7</v>
      </c>
      <c r="HD70" s="3">
        <v>5</v>
      </c>
      <c r="HE70" s="3">
        <v>7</v>
      </c>
      <c r="HF70" s="3">
        <v>7</v>
      </c>
      <c r="HG70" s="3">
        <v>5</v>
      </c>
      <c r="HH70" s="3">
        <v>7</v>
      </c>
      <c r="HI70" s="5">
        <v>6.375</v>
      </c>
      <c r="HJ70" s="3">
        <v>3</v>
      </c>
      <c r="HK70" s="3">
        <v>4</v>
      </c>
      <c r="HL70" s="3">
        <v>3</v>
      </c>
      <c r="HM70" s="3">
        <v>3</v>
      </c>
      <c r="HN70" s="3">
        <v>3</v>
      </c>
      <c r="HO70" s="3">
        <v>4</v>
      </c>
      <c r="HP70" s="5">
        <v>1</v>
      </c>
      <c r="HQ70" s="5">
        <v>2</v>
      </c>
      <c r="HR70" s="5">
        <v>1</v>
      </c>
      <c r="HS70" s="5">
        <v>2.1666666666666665</v>
      </c>
      <c r="HT70" s="3">
        <v>5</v>
      </c>
      <c r="HU70" s="3">
        <v>4</v>
      </c>
      <c r="HV70" s="3">
        <v>3</v>
      </c>
      <c r="HW70" s="3">
        <v>4</v>
      </c>
      <c r="HX70" s="3">
        <v>4</v>
      </c>
      <c r="HY70" s="3">
        <v>5</v>
      </c>
      <c r="HZ70" s="5">
        <v>4.166666666666667</v>
      </c>
      <c r="IA70" s="3">
        <v>7</v>
      </c>
      <c r="IB70" s="3">
        <v>6</v>
      </c>
      <c r="IC70" s="3">
        <v>7</v>
      </c>
      <c r="ID70" s="3">
        <v>7</v>
      </c>
      <c r="IE70" s="3">
        <v>7</v>
      </c>
      <c r="IF70" s="3">
        <v>7</v>
      </c>
      <c r="IG70" s="3">
        <v>7</v>
      </c>
      <c r="IH70" s="3">
        <v>7</v>
      </c>
      <c r="II70" s="3">
        <v>7</v>
      </c>
      <c r="IJ70" s="3">
        <v>7</v>
      </c>
      <c r="IK70" s="3">
        <v>7</v>
      </c>
      <c r="IL70" s="3">
        <v>7</v>
      </c>
      <c r="IM70" s="5">
        <v>7</v>
      </c>
      <c r="IN70" s="5">
        <v>7</v>
      </c>
      <c r="IO70" s="5">
        <v>6.75</v>
      </c>
      <c r="IP70" s="3">
        <v>5</v>
      </c>
      <c r="IQ70" s="3">
        <v>4</v>
      </c>
      <c r="IR70" s="3">
        <v>4</v>
      </c>
      <c r="IS70" s="3">
        <v>5</v>
      </c>
      <c r="IT70" s="3">
        <v>5</v>
      </c>
      <c r="IU70" s="3">
        <v>5</v>
      </c>
      <c r="IV70" s="3">
        <v>4</v>
      </c>
      <c r="IW70" s="3">
        <v>5</v>
      </c>
      <c r="IX70" s="3">
        <v>5</v>
      </c>
      <c r="IY70" s="3">
        <v>5</v>
      </c>
      <c r="IZ70" s="3">
        <v>3</v>
      </c>
      <c r="JA70" s="3">
        <v>5</v>
      </c>
      <c r="JB70" s="3">
        <v>5</v>
      </c>
      <c r="JC70" s="3">
        <v>4</v>
      </c>
      <c r="JD70" s="3">
        <v>5</v>
      </c>
      <c r="JE70" s="3">
        <v>5</v>
      </c>
      <c r="JF70" s="3">
        <v>5</v>
      </c>
      <c r="JG70" s="3">
        <v>5</v>
      </c>
      <c r="JH70" s="3">
        <v>5</v>
      </c>
      <c r="JI70" s="3">
        <v>4</v>
      </c>
      <c r="JJ70" s="3">
        <v>5</v>
      </c>
      <c r="JK70" s="3">
        <v>5</v>
      </c>
      <c r="JL70" s="3">
        <v>5</v>
      </c>
      <c r="JM70" s="3">
        <v>4</v>
      </c>
      <c r="JN70" s="5">
        <v>5</v>
      </c>
      <c r="JO70" s="5">
        <v>4.75</v>
      </c>
      <c r="JP70" s="5">
        <v>4.75</v>
      </c>
      <c r="JQ70" s="5">
        <v>4.75</v>
      </c>
      <c r="JR70" s="5">
        <v>4.25</v>
      </c>
      <c r="JS70" s="5">
        <v>4.5</v>
      </c>
      <c r="JT70" s="3">
        <v>1</v>
      </c>
      <c r="JU70" s="3">
        <v>4</v>
      </c>
      <c r="JV70" s="3">
        <v>5</v>
      </c>
      <c r="JW70" s="3">
        <v>5</v>
      </c>
      <c r="JX70" s="3">
        <v>2</v>
      </c>
      <c r="JY70" s="3">
        <v>3</v>
      </c>
      <c r="JZ70" s="3">
        <v>1</v>
      </c>
      <c r="KA70" s="3">
        <v>1</v>
      </c>
      <c r="KB70" s="3">
        <v>5</v>
      </c>
      <c r="KC70" s="3">
        <v>3</v>
      </c>
      <c r="KD70" s="3">
        <v>5</v>
      </c>
      <c r="KE70" s="3">
        <v>5</v>
      </c>
      <c r="KF70" s="3">
        <v>1</v>
      </c>
      <c r="KG70" s="3">
        <v>1</v>
      </c>
      <c r="KH70" s="3">
        <v>2</v>
      </c>
      <c r="KI70" s="3">
        <v>2</v>
      </c>
      <c r="KJ70" s="3">
        <v>3</v>
      </c>
      <c r="KK70" s="3">
        <v>3</v>
      </c>
      <c r="KL70" s="3">
        <v>2</v>
      </c>
      <c r="KM70" s="3">
        <v>3</v>
      </c>
      <c r="KN70" s="3">
        <v>3</v>
      </c>
      <c r="KO70" s="3">
        <v>3</v>
      </c>
      <c r="KP70" s="3">
        <v>2</v>
      </c>
      <c r="KQ70" s="3">
        <v>2</v>
      </c>
      <c r="KR70" s="3">
        <v>4</v>
      </c>
      <c r="KS70" s="3">
        <v>4</v>
      </c>
      <c r="KT70" s="3">
        <v>2</v>
      </c>
      <c r="KU70" s="3">
        <v>1</v>
      </c>
      <c r="KV70" s="3">
        <v>3</v>
      </c>
      <c r="KW70" s="3">
        <v>2</v>
      </c>
      <c r="KX70" s="3">
        <v>5</v>
      </c>
      <c r="KY70" s="3">
        <v>5</v>
      </c>
      <c r="KZ70" s="5">
        <v>2.4444444444444446</v>
      </c>
      <c r="LA70" s="5">
        <v>2.2222222222222223</v>
      </c>
      <c r="LB70" s="5">
        <v>3.4285714285714284</v>
      </c>
      <c r="LC70" s="5">
        <v>3.8571428571428572</v>
      </c>
      <c r="LD70" s="3">
        <v>5</v>
      </c>
      <c r="LE70" s="3">
        <v>5</v>
      </c>
      <c r="LF70" s="5">
        <v>4</v>
      </c>
      <c r="LG70" s="3">
        <v>4</v>
      </c>
      <c r="LH70" s="3">
        <v>4</v>
      </c>
      <c r="LI70" s="3">
        <v>5</v>
      </c>
      <c r="LJ70" s="3">
        <v>4</v>
      </c>
      <c r="LK70" s="3">
        <v>5</v>
      </c>
      <c r="LL70" s="3">
        <v>5</v>
      </c>
      <c r="LM70" s="3">
        <v>4</v>
      </c>
      <c r="LN70" s="3">
        <v>3</v>
      </c>
      <c r="LO70" s="3">
        <v>5</v>
      </c>
      <c r="LP70" s="3">
        <v>5</v>
      </c>
      <c r="LQ70" s="3">
        <v>5</v>
      </c>
      <c r="LR70" s="3">
        <v>5</v>
      </c>
      <c r="LS70" s="3">
        <v>5</v>
      </c>
      <c r="LT70" s="5">
        <v>4.375</v>
      </c>
      <c r="LU70" s="5">
        <v>4.75</v>
      </c>
      <c r="LV70" s="3">
        <v>3</v>
      </c>
      <c r="LW70" s="3">
        <v>2</v>
      </c>
      <c r="LX70" s="3">
        <v>0</v>
      </c>
      <c r="LY70" s="3">
        <v>0</v>
      </c>
      <c r="LZ70" s="3">
        <v>3</v>
      </c>
      <c r="MA70" s="3">
        <v>1</v>
      </c>
      <c r="MB70" s="3">
        <v>2</v>
      </c>
      <c r="MC70" s="3">
        <v>2</v>
      </c>
      <c r="MD70" s="3">
        <v>1</v>
      </c>
      <c r="ME70" s="3">
        <v>3</v>
      </c>
      <c r="MF70" s="5">
        <f t="shared" si="89"/>
        <v>17</v>
      </c>
      <c r="MG70" s="5">
        <f t="shared" si="90"/>
        <v>1.7</v>
      </c>
      <c r="MH70" s="3">
        <v>1</v>
      </c>
      <c r="MI70" s="3">
        <v>4</v>
      </c>
      <c r="MJ70" s="3">
        <v>6</v>
      </c>
      <c r="MK70" s="3">
        <v>1</v>
      </c>
      <c r="ML70" s="3">
        <v>2</v>
      </c>
      <c r="MM70" s="3">
        <v>1</v>
      </c>
      <c r="MN70" s="3">
        <v>6</v>
      </c>
      <c r="MO70" s="3">
        <v>6</v>
      </c>
      <c r="MP70" s="3">
        <v>6</v>
      </c>
      <c r="MQ70" s="5">
        <v>3.6666666666666665</v>
      </c>
      <c r="MR70" s="3">
        <v>3</v>
      </c>
      <c r="MS70" s="3">
        <v>2</v>
      </c>
      <c r="MT70" s="3">
        <v>3</v>
      </c>
      <c r="MU70" s="3">
        <v>2</v>
      </c>
      <c r="MV70" s="3">
        <v>3</v>
      </c>
      <c r="MW70" s="3">
        <v>1</v>
      </c>
      <c r="MX70" s="3">
        <v>3</v>
      </c>
      <c r="MY70" s="3">
        <v>1</v>
      </c>
      <c r="MZ70" s="3">
        <v>3</v>
      </c>
      <c r="NA70" s="3">
        <v>1</v>
      </c>
      <c r="NB70" s="3">
        <v>3</v>
      </c>
      <c r="NC70" s="3">
        <v>1</v>
      </c>
      <c r="ND70" s="5">
        <v>3</v>
      </c>
      <c r="NE70" s="5">
        <v>1.6666666666666667</v>
      </c>
      <c r="NF70" s="5">
        <v>3</v>
      </c>
      <c r="NG70" s="5">
        <v>1</v>
      </c>
      <c r="NH70" s="3">
        <v>5</v>
      </c>
      <c r="NI70" s="3">
        <v>5</v>
      </c>
      <c r="NJ70" s="3">
        <v>3</v>
      </c>
      <c r="NK70" s="3">
        <v>2</v>
      </c>
      <c r="NL70" s="3">
        <v>4</v>
      </c>
      <c r="NM70" s="3">
        <v>3</v>
      </c>
      <c r="NN70" s="3">
        <v>4</v>
      </c>
      <c r="NO70" s="3">
        <v>3</v>
      </c>
      <c r="NP70" s="3">
        <v>5</v>
      </c>
      <c r="NQ70" s="3">
        <v>2</v>
      </c>
      <c r="NR70" s="3">
        <v>3</v>
      </c>
      <c r="NS70" s="3">
        <v>3</v>
      </c>
      <c r="NT70" s="3">
        <v>5</v>
      </c>
      <c r="NU70" s="3">
        <v>3</v>
      </c>
      <c r="NV70" s="5">
        <v>4.1428571428571432</v>
      </c>
      <c r="NW70" s="5">
        <v>3</v>
      </c>
      <c r="NX70" s="4">
        <v>43210</v>
      </c>
      <c r="NY70" s="3">
        <v>4</v>
      </c>
      <c r="NZ70" s="3">
        <v>5</v>
      </c>
      <c r="OA70" s="3">
        <v>3</v>
      </c>
      <c r="OB70" s="3">
        <v>5</v>
      </c>
      <c r="OC70" s="3">
        <v>4</v>
      </c>
      <c r="OD70" s="3">
        <v>4</v>
      </c>
      <c r="OE70" s="3">
        <v>4</v>
      </c>
      <c r="OF70" s="3">
        <v>5</v>
      </c>
      <c r="OG70" s="3">
        <v>3</v>
      </c>
      <c r="OH70" s="3">
        <v>4</v>
      </c>
      <c r="OI70" s="3">
        <v>4</v>
      </c>
      <c r="OJ70" s="3">
        <v>5</v>
      </c>
      <c r="OK70" s="5">
        <v>4</v>
      </c>
      <c r="OL70" s="5">
        <v>4.333333333333333</v>
      </c>
      <c r="OM70" s="3">
        <v>4</v>
      </c>
      <c r="ON70" s="3">
        <v>4</v>
      </c>
      <c r="OO70" s="3">
        <v>2</v>
      </c>
      <c r="OP70" s="3">
        <v>2</v>
      </c>
      <c r="OQ70" s="3">
        <v>2</v>
      </c>
      <c r="OR70" s="3">
        <v>3</v>
      </c>
      <c r="OS70" s="5">
        <v>2.8333333333333335</v>
      </c>
      <c r="OT70" s="3">
        <v>6</v>
      </c>
      <c r="OU70" s="3">
        <v>5</v>
      </c>
      <c r="OV70" s="3">
        <v>4</v>
      </c>
      <c r="OW70" s="3">
        <v>4</v>
      </c>
      <c r="OX70" s="3">
        <v>4</v>
      </c>
      <c r="OY70" s="3">
        <v>6</v>
      </c>
      <c r="OZ70" s="5">
        <v>4.833333333333333</v>
      </c>
      <c r="VN70">
        <v>15</v>
      </c>
      <c r="VO70">
        <v>0</v>
      </c>
      <c r="VP70">
        <v>0</v>
      </c>
      <c r="VQ70">
        <v>0</v>
      </c>
      <c r="VR70">
        <v>71</v>
      </c>
      <c r="VS70">
        <v>1364</v>
      </c>
      <c r="VT70">
        <v>19.2</v>
      </c>
      <c r="VU70">
        <v>194.9</v>
      </c>
      <c r="VV70">
        <v>70</v>
      </c>
      <c r="VW70">
        <v>9144</v>
      </c>
      <c r="VX70">
        <v>130.6</v>
      </c>
      <c r="VY70">
        <v>2254</v>
      </c>
      <c r="VZ70">
        <v>0.3</v>
      </c>
      <c r="WA70">
        <v>1306.3</v>
      </c>
      <c r="WB70" s="36">
        <v>3474.75</v>
      </c>
      <c r="WC70" s="36">
        <v>1208.25</v>
      </c>
      <c r="WD70" s="36">
        <v>113.25</v>
      </c>
      <c r="WE70" s="36">
        <v>23.75</v>
      </c>
      <c r="WF70" s="36">
        <v>72.09</v>
      </c>
      <c r="WG70" s="36">
        <v>25.07</v>
      </c>
      <c r="WH70" s="36">
        <v>2.35</v>
      </c>
      <c r="WI70" s="36">
        <v>0.49</v>
      </c>
      <c r="WJ70" s="36">
        <v>137</v>
      </c>
      <c r="WK70" s="36">
        <v>2.84</v>
      </c>
      <c r="WL70" s="36">
        <v>22.832999999999998</v>
      </c>
      <c r="WM70" s="37">
        <v>4069</v>
      </c>
      <c r="WN70" s="37">
        <v>1425.25</v>
      </c>
      <c r="WO70" s="37">
        <v>131</v>
      </c>
      <c r="WP70" s="37">
        <v>30.75</v>
      </c>
      <c r="WQ70" s="37">
        <v>71.94</v>
      </c>
      <c r="WR70" s="37">
        <v>25.2</v>
      </c>
      <c r="WS70" s="37">
        <v>2.3199999999999998</v>
      </c>
      <c r="WT70" s="37">
        <v>0.54</v>
      </c>
      <c r="WU70" s="37">
        <v>161.75</v>
      </c>
      <c r="WV70" s="37">
        <v>2.86</v>
      </c>
      <c r="WW70" s="37">
        <v>23.106999999999999</v>
      </c>
      <c r="WX70" s="38">
        <v>3006.25</v>
      </c>
      <c r="WY70" s="38">
        <v>1157.75</v>
      </c>
      <c r="WZ70" s="38">
        <v>106.75</v>
      </c>
      <c r="XA70" s="38">
        <v>23.25</v>
      </c>
      <c r="XB70" s="38">
        <v>70.010000000000005</v>
      </c>
      <c r="XC70" s="38">
        <v>26.96</v>
      </c>
      <c r="XD70" s="38">
        <v>2.4900000000000002</v>
      </c>
      <c r="XE70" s="38">
        <v>0.54</v>
      </c>
      <c r="XF70" s="38">
        <v>130</v>
      </c>
      <c r="XG70" s="38">
        <v>3.03</v>
      </c>
      <c r="XH70" s="38">
        <v>26</v>
      </c>
      <c r="XI70" s="39">
        <v>3600.5</v>
      </c>
      <c r="XJ70" s="39">
        <v>1374.75</v>
      </c>
      <c r="XK70" s="39">
        <v>124.5</v>
      </c>
      <c r="XL70" s="39">
        <v>30.25</v>
      </c>
      <c r="XM70" s="39">
        <v>70.19</v>
      </c>
      <c r="XN70" s="39">
        <v>26.8</v>
      </c>
      <c r="XO70" s="39">
        <v>2.4300000000000002</v>
      </c>
      <c r="XP70" s="39">
        <v>0.59</v>
      </c>
      <c r="XQ70" s="39">
        <v>154.75</v>
      </c>
      <c r="XR70" s="39">
        <v>3.02</v>
      </c>
      <c r="XS70" s="39">
        <v>25.792000000000002</v>
      </c>
      <c r="XT70" t="s">
        <v>1162</v>
      </c>
      <c r="XU70">
        <v>7</v>
      </c>
      <c r="XV70">
        <v>9</v>
      </c>
      <c r="XW70" s="37">
        <v>6</v>
      </c>
      <c r="XX70" s="37">
        <v>1</v>
      </c>
      <c r="XY70" s="37">
        <v>1</v>
      </c>
      <c r="XZ70" s="39">
        <v>5</v>
      </c>
      <c r="YA70" s="39">
        <v>1</v>
      </c>
      <c r="YB70" s="39">
        <v>1</v>
      </c>
    </row>
    <row r="71" spans="1:652" x14ac:dyDescent="0.2">
      <c r="A71" s="11">
        <v>75</v>
      </c>
      <c r="B71" s="19" t="s">
        <v>703</v>
      </c>
      <c r="C71" s="3">
        <v>0</v>
      </c>
      <c r="D71" s="3" t="str">
        <f t="shared" si="91"/>
        <v>2</v>
      </c>
      <c r="E71" s="4">
        <v>37682</v>
      </c>
      <c r="F71" s="4">
        <v>43206</v>
      </c>
      <c r="G71" s="5">
        <v>15.123887748117728</v>
      </c>
      <c r="H71" s="21">
        <v>3</v>
      </c>
      <c r="I71" s="3">
        <v>8</v>
      </c>
      <c r="J71" s="3">
        <v>6</v>
      </c>
      <c r="K71" s="3">
        <v>1</v>
      </c>
      <c r="L71" s="3">
        <v>2</v>
      </c>
      <c r="M71" s="3">
        <v>300</v>
      </c>
      <c r="N71" s="6">
        <v>114.5</v>
      </c>
      <c r="O71" s="6">
        <v>165</v>
      </c>
      <c r="P71" s="5">
        <v>3.7565616797900261</v>
      </c>
      <c r="Q71" s="5">
        <v>186.10200000000003</v>
      </c>
      <c r="R71" s="5">
        <v>84.4</v>
      </c>
      <c r="S71" s="5">
        <v>31</v>
      </c>
      <c r="T71" s="5">
        <v>1</v>
      </c>
      <c r="U71" s="5">
        <v>33.9</v>
      </c>
      <c r="V71" s="5">
        <v>1</v>
      </c>
      <c r="W71" s="5">
        <v>49</v>
      </c>
      <c r="X71" s="5">
        <v>37</v>
      </c>
      <c r="Y71" s="5">
        <v>42.3</v>
      </c>
      <c r="Z71" s="5">
        <v>46.7</v>
      </c>
      <c r="AA71" s="5">
        <v>37.700000000000003</v>
      </c>
      <c r="AB71" s="5">
        <v>40.5</v>
      </c>
      <c r="AC71" s="5">
        <f t="shared" si="92"/>
        <v>49</v>
      </c>
      <c r="AD71" s="5">
        <f t="shared" si="93"/>
        <v>46.7</v>
      </c>
      <c r="AE71" s="5">
        <f t="shared" si="94"/>
        <v>95.7</v>
      </c>
      <c r="AF71" s="5">
        <f t="shared" si="95"/>
        <v>47.85</v>
      </c>
      <c r="AG71" s="5">
        <f t="shared" si="96"/>
        <v>105.50925000000001</v>
      </c>
      <c r="AH71" s="5">
        <f t="shared" si="97"/>
        <v>211.01850000000002</v>
      </c>
      <c r="AI71" s="5">
        <v>3</v>
      </c>
      <c r="AJ71" s="3">
        <v>13</v>
      </c>
      <c r="AK71" s="5">
        <v>33.299999999999997</v>
      </c>
      <c r="AL71" s="5">
        <v>1</v>
      </c>
      <c r="AM71" s="5">
        <v>1.6666666666666667</v>
      </c>
      <c r="AN71" s="5"/>
      <c r="AO71" s="5"/>
      <c r="AP71" s="5"/>
      <c r="AQ71" s="5"/>
      <c r="AR71" s="5"/>
      <c r="AS71" s="5" t="e">
        <f t="shared" si="98"/>
        <v>#DIV/0!</v>
      </c>
      <c r="AT71" s="5">
        <v>14.12</v>
      </c>
      <c r="AU71" s="5">
        <v>12.43</v>
      </c>
      <c r="AV71" s="5">
        <v>-1.8</v>
      </c>
      <c r="AW71" s="5">
        <v>4</v>
      </c>
      <c r="AX71" s="3">
        <v>32</v>
      </c>
      <c r="AY71" s="3">
        <v>35</v>
      </c>
      <c r="AZ71" s="3"/>
      <c r="BA71" s="5">
        <v>-0.95</v>
      </c>
      <c r="BB71" s="5"/>
      <c r="BC71" s="5">
        <v>17</v>
      </c>
      <c r="BD71" s="5"/>
      <c r="BE71" s="3">
        <v>17</v>
      </c>
      <c r="BF71" s="3">
        <v>21</v>
      </c>
      <c r="BG71" s="5">
        <v>-1.54</v>
      </c>
      <c r="BH71" s="5">
        <v>6</v>
      </c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3">
        <v>45</v>
      </c>
      <c r="CA71" s="3">
        <v>47</v>
      </c>
      <c r="CB71" s="3">
        <v>42</v>
      </c>
      <c r="CC71" s="5">
        <v>20.116800000000001</v>
      </c>
      <c r="CD71" s="5">
        <v>21.01088</v>
      </c>
      <c r="CE71" s="5">
        <v>18.775680000000001</v>
      </c>
      <c r="CF71" s="5">
        <v>0.89</v>
      </c>
      <c r="CG71" s="5">
        <v>81</v>
      </c>
      <c r="CH71" s="3">
        <v>41</v>
      </c>
      <c r="CI71" s="3">
        <v>39</v>
      </c>
      <c r="CJ71" s="3">
        <v>38</v>
      </c>
      <c r="CK71" s="5">
        <v>18.32864</v>
      </c>
      <c r="CL71" s="5">
        <v>17.434560000000001</v>
      </c>
      <c r="CM71" s="5">
        <v>16.98752</v>
      </c>
      <c r="CN71" s="5">
        <v>-0.83</v>
      </c>
      <c r="CO71" s="5">
        <v>20</v>
      </c>
      <c r="CP71" s="6">
        <v>145</v>
      </c>
      <c r="CQ71" s="6">
        <v>137</v>
      </c>
      <c r="CR71" s="6">
        <v>132</v>
      </c>
      <c r="CS71" s="5">
        <v>-1.41</v>
      </c>
      <c r="CT71" s="5">
        <v>8</v>
      </c>
      <c r="CU71" s="7" t="e">
        <v>#NULL!</v>
      </c>
      <c r="CV71" s="7" t="e">
        <v>#NULL!</v>
      </c>
      <c r="CW71" s="3">
        <v>4</v>
      </c>
      <c r="CX71" s="3">
        <v>4</v>
      </c>
      <c r="CY71" s="3">
        <v>5</v>
      </c>
      <c r="CZ71" s="3">
        <v>5</v>
      </c>
      <c r="DA71" s="3">
        <v>4</v>
      </c>
      <c r="DB71" s="3">
        <v>4</v>
      </c>
      <c r="DC71" s="3">
        <v>1</v>
      </c>
      <c r="DD71" s="3">
        <v>2</v>
      </c>
      <c r="DE71" s="3">
        <v>3</v>
      </c>
      <c r="DF71" s="3">
        <v>3</v>
      </c>
      <c r="DG71" s="3">
        <v>4</v>
      </c>
      <c r="DH71" s="3">
        <v>4</v>
      </c>
      <c r="DI71" s="3"/>
      <c r="DJ71" s="3"/>
      <c r="DK71" s="3"/>
      <c r="DL71" s="3"/>
      <c r="DM71" s="3"/>
      <c r="DN71" s="3"/>
      <c r="DO71" s="3"/>
      <c r="DP71" s="3"/>
      <c r="DQ71" s="3">
        <v>0</v>
      </c>
      <c r="DR71" s="3">
        <v>1</v>
      </c>
      <c r="DS71" s="3">
        <v>1</v>
      </c>
      <c r="DT71" s="3">
        <v>1</v>
      </c>
      <c r="DU71" s="3">
        <v>1</v>
      </c>
      <c r="DV71" s="5">
        <v>11.5</v>
      </c>
      <c r="DW71" s="5">
        <v>-2.4900000000000002</v>
      </c>
      <c r="DX71" s="5">
        <v>6</v>
      </c>
      <c r="DY71" s="5">
        <v>-3.21</v>
      </c>
      <c r="DZ71" s="5">
        <v>50.5</v>
      </c>
      <c r="EA71" s="5">
        <v>6.0000000000000053E-2</v>
      </c>
      <c r="EB71" s="5">
        <v>22.666666666666668</v>
      </c>
      <c r="EC71" s="5">
        <v>-5.6400000000000006</v>
      </c>
      <c r="ED71" s="5">
        <v>1</v>
      </c>
      <c r="EE71" s="3">
        <v>6</v>
      </c>
      <c r="EF71" s="3">
        <v>5</v>
      </c>
      <c r="EG71" s="3">
        <v>6</v>
      </c>
      <c r="EH71" s="3">
        <v>1</v>
      </c>
      <c r="EI71" s="3">
        <v>3</v>
      </c>
      <c r="EJ71" s="3">
        <v>2</v>
      </c>
      <c r="EK71" s="3">
        <v>6</v>
      </c>
      <c r="EL71" s="3">
        <v>1</v>
      </c>
      <c r="EM71" s="3">
        <v>1</v>
      </c>
      <c r="EN71" s="3">
        <v>1</v>
      </c>
      <c r="EO71" s="3">
        <v>2</v>
      </c>
      <c r="EP71" s="3">
        <v>3</v>
      </c>
      <c r="EQ71" s="3">
        <v>5</v>
      </c>
      <c r="ER71" s="3">
        <v>5</v>
      </c>
      <c r="ES71" s="3">
        <v>5</v>
      </c>
      <c r="ET71" s="3">
        <v>5</v>
      </c>
      <c r="EU71" s="3">
        <v>5</v>
      </c>
      <c r="EV71" s="3">
        <v>5</v>
      </c>
      <c r="EW71" s="3">
        <v>1</v>
      </c>
      <c r="EX71" s="5">
        <v>2</v>
      </c>
      <c r="EY71" s="1" t="s">
        <v>369</v>
      </c>
      <c r="EZ71" s="3">
        <v>2</v>
      </c>
      <c r="FA71" s="6">
        <v>5</v>
      </c>
      <c r="FB71" s="1" t="s">
        <v>350</v>
      </c>
      <c r="FC71" s="6">
        <v>2</v>
      </c>
      <c r="FD71" s="5">
        <v>6</v>
      </c>
      <c r="FE71" s="1" t="s">
        <v>349</v>
      </c>
      <c r="FF71" s="3">
        <v>999</v>
      </c>
      <c r="FG71" s="5">
        <v>999</v>
      </c>
      <c r="FH71" s="3">
        <v>2</v>
      </c>
      <c r="FI71" s="3">
        <v>2</v>
      </c>
      <c r="FJ71" s="3">
        <v>1</v>
      </c>
      <c r="FK71" s="3">
        <v>1</v>
      </c>
      <c r="FL71" s="3">
        <v>888</v>
      </c>
      <c r="FM71" s="3">
        <v>3</v>
      </c>
      <c r="FN71" s="3">
        <v>1</v>
      </c>
      <c r="FO71" s="3">
        <v>1</v>
      </c>
      <c r="FP71" s="3">
        <v>5</v>
      </c>
      <c r="FQ71" s="3">
        <v>1</v>
      </c>
      <c r="FR71" s="3">
        <v>1</v>
      </c>
      <c r="FS71" s="3">
        <v>1</v>
      </c>
      <c r="FT71" s="3">
        <v>2.6</v>
      </c>
      <c r="FU71" s="3">
        <v>1</v>
      </c>
      <c r="FV71" s="3">
        <v>1</v>
      </c>
      <c r="FW71" s="3">
        <v>1</v>
      </c>
      <c r="FX71" s="7" t="e">
        <v>#NULL!</v>
      </c>
      <c r="FY71" s="3">
        <v>1</v>
      </c>
      <c r="FZ71" s="3">
        <v>1</v>
      </c>
      <c r="GA71" s="3">
        <v>1</v>
      </c>
      <c r="GB71" s="3">
        <v>1</v>
      </c>
      <c r="GC71" s="3">
        <v>1</v>
      </c>
      <c r="GD71" s="5">
        <v>1</v>
      </c>
      <c r="GE71" s="3">
        <v>1</v>
      </c>
      <c r="GF71" s="3">
        <v>1</v>
      </c>
      <c r="GG71" s="3">
        <v>1</v>
      </c>
      <c r="GH71" s="3">
        <v>1</v>
      </c>
      <c r="GI71" s="3">
        <v>1</v>
      </c>
      <c r="GJ71" s="3">
        <v>1</v>
      </c>
      <c r="GK71" s="3">
        <v>1</v>
      </c>
      <c r="GL71" s="3">
        <v>1</v>
      </c>
      <c r="GM71" s="3">
        <v>1</v>
      </c>
      <c r="GN71" s="3">
        <v>1</v>
      </c>
      <c r="GO71" s="3">
        <v>1</v>
      </c>
      <c r="GP71" s="3">
        <v>1</v>
      </c>
      <c r="GQ71" s="3">
        <v>1</v>
      </c>
      <c r="GR71" s="3">
        <v>1</v>
      </c>
      <c r="GS71" s="3">
        <v>1</v>
      </c>
      <c r="GT71" s="3">
        <v>1</v>
      </c>
      <c r="GU71" s="3">
        <v>1</v>
      </c>
      <c r="GV71" s="3">
        <v>1</v>
      </c>
      <c r="GW71" s="3">
        <v>1</v>
      </c>
      <c r="GX71" s="3">
        <v>1</v>
      </c>
      <c r="GY71" s="5">
        <v>1</v>
      </c>
      <c r="GZ71" s="5">
        <v>1</v>
      </c>
      <c r="HA71" s="3">
        <v>1</v>
      </c>
      <c r="HB71" s="3">
        <v>1</v>
      </c>
      <c r="HC71" s="3">
        <v>1</v>
      </c>
      <c r="HD71" s="3">
        <v>1</v>
      </c>
      <c r="HE71" s="3">
        <v>1</v>
      </c>
      <c r="HF71" s="3">
        <v>1</v>
      </c>
      <c r="HG71" s="3">
        <v>1</v>
      </c>
      <c r="HH71" s="3">
        <v>6</v>
      </c>
      <c r="HI71" s="5">
        <v>1.625</v>
      </c>
      <c r="HJ71" s="3">
        <v>4</v>
      </c>
      <c r="HK71" s="3">
        <v>4</v>
      </c>
      <c r="HL71" s="3">
        <v>4</v>
      </c>
      <c r="HM71" s="3">
        <v>4</v>
      </c>
      <c r="HN71" s="3">
        <v>1</v>
      </c>
      <c r="HO71" s="3">
        <v>1</v>
      </c>
      <c r="HP71" s="5">
        <v>1</v>
      </c>
      <c r="HQ71" s="5">
        <v>4</v>
      </c>
      <c r="HR71" s="5">
        <v>4</v>
      </c>
      <c r="HS71" s="5">
        <v>3.5</v>
      </c>
      <c r="HT71" s="3">
        <v>6</v>
      </c>
      <c r="HU71" s="3">
        <v>1</v>
      </c>
      <c r="HV71" s="3">
        <v>6</v>
      </c>
      <c r="HW71" s="3">
        <v>6</v>
      </c>
      <c r="HX71" s="3">
        <v>6</v>
      </c>
      <c r="HY71" s="3">
        <v>6</v>
      </c>
      <c r="HZ71" s="5">
        <v>5.166666666666667</v>
      </c>
      <c r="IA71" s="3">
        <v>1</v>
      </c>
      <c r="IB71" s="3">
        <v>1</v>
      </c>
      <c r="IC71" s="3">
        <v>1</v>
      </c>
      <c r="ID71" s="3">
        <v>1</v>
      </c>
      <c r="IE71" s="3">
        <v>1</v>
      </c>
      <c r="IF71" s="3">
        <v>1</v>
      </c>
      <c r="IG71" s="3">
        <v>1</v>
      </c>
      <c r="IH71" s="3">
        <v>1</v>
      </c>
      <c r="II71" s="3">
        <v>1</v>
      </c>
      <c r="IJ71" s="3">
        <v>1</v>
      </c>
      <c r="IK71" s="3">
        <v>1</v>
      </c>
      <c r="IL71" s="3">
        <v>1</v>
      </c>
      <c r="IM71" s="5">
        <v>1</v>
      </c>
      <c r="IN71" s="5">
        <v>1</v>
      </c>
      <c r="IO71" s="5">
        <v>1</v>
      </c>
      <c r="IP71" s="3">
        <v>1</v>
      </c>
      <c r="IQ71" s="3">
        <v>1</v>
      </c>
      <c r="IR71" s="3">
        <v>1</v>
      </c>
      <c r="IS71" s="3">
        <v>1</v>
      </c>
      <c r="IT71" s="3">
        <v>1</v>
      </c>
      <c r="IU71" s="3">
        <v>1</v>
      </c>
      <c r="IV71" s="3">
        <v>1</v>
      </c>
      <c r="IW71" s="3">
        <v>1</v>
      </c>
      <c r="IX71" s="3">
        <v>1</v>
      </c>
      <c r="IY71" s="3">
        <v>1</v>
      </c>
      <c r="IZ71" s="3">
        <v>1</v>
      </c>
      <c r="JA71" s="3">
        <v>1</v>
      </c>
      <c r="JB71" s="3">
        <v>1</v>
      </c>
      <c r="JC71" s="3">
        <v>1</v>
      </c>
      <c r="JD71" s="3">
        <v>5</v>
      </c>
      <c r="JE71" s="3">
        <v>1</v>
      </c>
      <c r="JF71" s="3">
        <v>1</v>
      </c>
      <c r="JG71" s="3">
        <v>1</v>
      </c>
      <c r="JH71" s="3">
        <v>1</v>
      </c>
      <c r="JI71" s="3">
        <v>1</v>
      </c>
      <c r="JJ71" s="3">
        <v>1</v>
      </c>
      <c r="JK71" s="3">
        <v>1</v>
      </c>
      <c r="JL71" s="3">
        <v>1</v>
      </c>
      <c r="JM71" s="3">
        <v>1</v>
      </c>
      <c r="JN71" s="5">
        <v>1</v>
      </c>
      <c r="JO71" s="5">
        <v>1</v>
      </c>
      <c r="JP71" s="5">
        <v>2</v>
      </c>
      <c r="JQ71" s="5">
        <v>1</v>
      </c>
      <c r="JR71" s="5">
        <v>1</v>
      </c>
      <c r="JS71" s="5">
        <v>1</v>
      </c>
      <c r="JT71" s="3">
        <v>5</v>
      </c>
      <c r="JU71" s="3">
        <v>5</v>
      </c>
      <c r="JV71" s="3">
        <v>1</v>
      </c>
      <c r="JW71" s="3">
        <v>1</v>
      </c>
      <c r="JX71" s="3">
        <v>1</v>
      </c>
      <c r="JY71" s="3">
        <v>1</v>
      </c>
      <c r="JZ71" s="3">
        <v>1</v>
      </c>
      <c r="KA71" s="3">
        <v>1</v>
      </c>
      <c r="KB71" s="3">
        <v>1</v>
      </c>
      <c r="KC71" s="3">
        <v>1</v>
      </c>
      <c r="KD71" s="3">
        <v>5</v>
      </c>
      <c r="KE71" s="3">
        <v>5</v>
      </c>
      <c r="KF71" s="3">
        <v>1</v>
      </c>
      <c r="KG71" s="3">
        <v>1</v>
      </c>
      <c r="KH71" s="3">
        <v>5</v>
      </c>
      <c r="KI71" s="3">
        <v>5</v>
      </c>
      <c r="KJ71" s="3">
        <v>1</v>
      </c>
      <c r="KK71" s="3">
        <v>1</v>
      </c>
      <c r="KL71" s="3">
        <v>5</v>
      </c>
      <c r="KM71" s="3">
        <v>5</v>
      </c>
      <c r="KN71" s="3">
        <v>5</v>
      </c>
      <c r="KO71" s="3">
        <v>5</v>
      </c>
      <c r="KP71" s="3">
        <v>1</v>
      </c>
      <c r="KQ71" s="3">
        <v>1</v>
      </c>
      <c r="KR71" s="3">
        <v>5</v>
      </c>
      <c r="KS71" s="3">
        <v>5</v>
      </c>
      <c r="KT71" s="3">
        <v>1</v>
      </c>
      <c r="KU71" s="3">
        <v>1</v>
      </c>
      <c r="KV71" s="3">
        <v>1</v>
      </c>
      <c r="KW71" s="3">
        <v>1</v>
      </c>
      <c r="KX71" s="3">
        <v>5</v>
      </c>
      <c r="KY71" s="3">
        <v>5</v>
      </c>
      <c r="KZ71" s="5">
        <v>1.8888888888888888</v>
      </c>
      <c r="LA71" s="5">
        <v>1.8888888888888888</v>
      </c>
      <c r="LB71" s="5">
        <v>3.8571428571428572</v>
      </c>
      <c r="LC71" s="5">
        <v>3.8571428571428572</v>
      </c>
      <c r="LD71" s="3">
        <v>5</v>
      </c>
      <c r="LE71" s="3">
        <v>5</v>
      </c>
      <c r="LF71" s="5">
        <v>5</v>
      </c>
      <c r="LG71" s="3">
        <v>5</v>
      </c>
      <c r="LH71" s="3">
        <v>5</v>
      </c>
      <c r="LI71" s="3">
        <v>5</v>
      </c>
      <c r="LJ71" s="3">
        <v>5</v>
      </c>
      <c r="LK71" s="3">
        <v>5</v>
      </c>
      <c r="LL71" s="3">
        <v>5</v>
      </c>
      <c r="LM71" s="3">
        <v>5</v>
      </c>
      <c r="LN71" s="3">
        <v>5</v>
      </c>
      <c r="LO71" s="3">
        <v>5</v>
      </c>
      <c r="LP71" s="3">
        <v>5</v>
      </c>
      <c r="LQ71" s="3">
        <v>5</v>
      </c>
      <c r="LR71" s="3">
        <v>5</v>
      </c>
      <c r="LS71" s="3">
        <v>5</v>
      </c>
      <c r="LT71" s="5">
        <v>5</v>
      </c>
      <c r="LU71" s="5">
        <v>5</v>
      </c>
      <c r="LV71" s="3">
        <v>0</v>
      </c>
      <c r="LW71" s="3">
        <v>0</v>
      </c>
      <c r="LX71" s="3">
        <v>0</v>
      </c>
      <c r="LY71" s="3">
        <v>0</v>
      </c>
      <c r="LZ71" s="3">
        <v>0</v>
      </c>
      <c r="MA71" s="3">
        <v>0</v>
      </c>
      <c r="MB71" s="3">
        <v>0</v>
      </c>
      <c r="MC71" s="3">
        <v>0</v>
      </c>
      <c r="MD71" s="3">
        <v>3</v>
      </c>
      <c r="ME71" s="3">
        <v>0</v>
      </c>
      <c r="MF71" s="5">
        <f t="shared" si="89"/>
        <v>3</v>
      </c>
      <c r="MG71" s="5">
        <f t="shared" si="90"/>
        <v>0.3</v>
      </c>
      <c r="MH71" s="3">
        <v>1</v>
      </c>
      <c r="MI71" s="3">
        <v>1</v>
      </c>
      <c r="MJ71" s="3">
        <v>1</v>
      </c>
      <c r="MK71" s="3">
        <v>7</v>
      </c>
      <c r="ML71" s="3">
        <v>7</v>
      </c>
      <c r="MM71" s="3">
        <v>1</v>
      </c>
      <c r="MN71" s="3">
        <v>7</v>
      </c>
      <c r="MO71" s="3">
        <v>7</v>
      </c>
      <c r="MP71" s="3">
        <v>7</v>
      </c>
      <c r="MQ71" s="5">
        <v>4.333333333333333</v>
      </c>
      <c r="MR71" s="3">
        <v>3</v>
      </c>
      <c r="MS71" s="3">
        <v>3</v>
      </c>
      <c r="MT71" s="3">
        <v>5</v>
      </c>
      <c r="MU71" s="3">
        <v>5</v>
      </c>
      <c r="MV71" s="3">
        <v>3</v>
      </c>
      <c r="MW71" s="3">
        <v>3</v>
      </c>
      <c r="MX71" s="3">
        <v>3</v>
      </c>
      <c r="MY71" s="3">
        <v>3</v>
      </c>
      <c r="MZ71" s="3">
        <v>5</v>
      </c>
      <c r="NA71" s="3">
        <v>5</v>
      </c>
      <c r="NB71" s="3">
        <v>5</v>
      </c>
      <c r="NC71" s="3">
        <v>5</v>
      </c>
      <c r="ND71" s="5">
        <v>3.6666666666666665</v>
      </c>
      <c r="NE71" s="5">
        <v>3.6666666666666665</v>
      </c>
      <c r="NF71" s="5">
        <v>4.333333333333333</v>
      </c>
      <c r="NG71" s="5">
        <v>4.333333333333333</v>
      </c>
      <c r="NH71" s="3">
        <v>5</v>
      </c>
      <c r="NI71" s="3">
        <v>5</v>
      </c>
      <c r="NJ71" s="3">
        <v>5</v>
      </c>
      <c r="NK71" s="3">
        <v>5</v>
      </c>
      <c r="NL71" s="3">
        <v>4</v>
      </c>
      <c r="NM71" s="3">
        <v>4</v>
      </c>
      <c r="NN71" s="3">
        <v>4</v>
      </c>
      <c r="NO71" s="3">
        <v>4</v>
      </c>
      <c r="NP71" s="3">
        <v>1</v>
      </c>
      <c r="NQ71" s="3">
        <v>1</v>
      </c>
      <c r="NR71" s="3">
        <v>1</v>
      </c>
      <c r="NS71" s="3">
        <v>999</v>
      </c>
      <c r="NT71" s="3">
        <v>5</v>
      </c>
      <c r="NU71" s="3">
        <v>5</v>
      </c>
      <c r="NV71" s="5">
        <v>3.5714285714285716</v>
      </c>
      <c r="NW71" s="5">
        <v>4</v>
      </c>
      <c r="NX71" s="4">
        <v>43210</v>
      </c>
      <c r="NY71" s="3">
        <v>2</v>
      </c>
      <c r="NZ71" s="3">
        <v>2</v>
      </c>
      <c r="OA71" s="3">
        <v>3</v>
      </c>
      <c r="OB71" s="3">
        <v>2</v>
      </c>
      <c r="OC71" s="3">
        <v>3</v>
      </c>
      <c r="OD71" s="3">
        <v>2</v>
      </c>
      <c r="OE71" s="3">
        <v>3</v>
      </c>
      <c r="OF71" s="3">
        <v>2</v>
      </c>
      <c r="OG71" s="3">
        <v>3</v>
      </c>
      <c r="OH71" s="3">
        <v>2</v>
      </c>
      <c r="OI71" s="3">
        <v>3</v>
      </c>
      <c r="OJ71" s="3">
        <v>999</v>
      </c>
      <c r="OK71" s="5">
        <v>2.3333333333333335</v>
      </c>
      <c r="OL71" s="5">
        <v>2.6</v>
      </c>
      <c r="OM71" s="3">
        <v>1</v>
      </c>
      <c r="ON71" s="3">
        <v>2</v>
      </c>
      <c r="OO71" s="3">
        <v>3</v>
      </c>
      <c r="OP71" s="3">
        <v>999</v>
      </c>
      <c r="OQ71" s="3">
        <v>2</v>
      </c>
      <c r="OR71" s="3">
        <v>1</v>
      </c>
      <c r="OS71" s="5">
        <v>1.8</v>
      </c>
      <c r="OT71" s="3">
        <v>4</v>
      </c>
      <c r="OU71" s="3">
        <v>4</v>
      </c>
      <c r="OV71" s="3">
        <v>4</v>
      </c>
      <c r="OW71" s="3">
        <v>4</v>
      </c>
      <c r="OX71" s="3">
        <v>4</v>
      </c>
      <c r="OY71" s="3">
        <v>4</v>
      </c>
      <c r="OZ71" s="5">
        <v>4</v>
      </c>
      <c r="VN71">
        <v>15</v>
      </c>
      <c r="VO71">
        <v>0</v>
      </c>
      <c r="VP71">
        <v>0</v>
      </c>
      <c r="VQ71">
        <v>0</v>
      </c>
      <c r="VR71">
        <v>18</v>
      </c>
      <c r="VS71">
        <v>438.3</v>
      </c>
      <c r="VT71">
        <v>24.3</v>
      </c>
      <c r="VU71">
        <v>109.6</v>
      </c>
      <c r="VV71">
        <v>17</v>
      </c>
      <c r="VW71">
        <v>7106.5</v>
      </c>
      <c r="VX71">
        <v>418</v>
      </c>
      <c r="VY71">
        <v>5327.8</v>
      </c>
      <c r="VZ71">
        <v>0.3</v>
      </c>
      <c r="WA71">
        <v>1776.6</v>
      </c>
      <c r="WB71" s="36">
        <v>1382.25</v>
      </c>
      <c r="WC71" s="36">
        <v>645.5</v>
      </c>
      <c r="WD71" s="36">
        <v>70.5</v>
      </c>
      <c r="WE71" s="36">
        <v>17.75</v>
      </c>
      <c r="WF71" s="36">
        <v>65.319999999999993</v>
      </c>
      <c r="WG71" s="36">
        <v>30.51</v>
      </c>
      <c r="WH71" s="36">
        <v>3.33</v>
      </c>
      <c r="WI71" s="36">
        <v>0.84</v>
      </c>
      <c r="WJ71" s="36">
        <v>88.25</v>
      </c>
      <c r="WK71" s="36">
        <v>4.17</v>
      </c>
      <c r="WL71" s="36">
        <v>22.062999999999999</v>
      </c>
      <c r="WM71" s="37">
        <v>1382.25</v>
      </c>
      <c r="WN71" s="37">
        <v>645.5</v>
      </c>
      <c r="WO71" s="37">
        <v>70.5</v>
      </c>
      <c r="WP71" s="37">
        <v>17.75</v>
      </c>
      <c r="WQ71" s="37">
        <v>65.319999999999993</v>
      </c>
      <c r="WR71" s="37">
        <v>30.51</v>
      </c>
      <c r="WS71" s="37">
        <v>3.33</v>
      </c>
      <c r="WT71" s="37">
        <v>0.84</v>
      </c>
      <c r="WU71" s="37">
        <v>88.25</v>
      </c>
      <c r="WV71" s="37">
        <v>4.17</v>
      </c>
      <c r="WW71" s="37">
        <v>22.062999999999999</v>
      </c>
      <c r="WX71" s="38">
        <v>0</v>
      </c>
      <c r="WY71" s="38">
        <v>0</v>
      </c>
      <c r="WZ71" s="38">
        <v>0</v>
      </c>
      <c r="XA71" s="38">
        <v>0</v>
      </c>
      <c r="XB71" s="38">
        <v>0</v>
      </c>
      <c r="XC71" s="38">
        <v>0</v>
      </c>
      <c r="XD71" s="38">
        <v>0</v>
      </c>
      <c r="XE71" s="38">
        <v>0</v>
      </c>
      <c r="XF71" s="38">
        <v>0</v>
      </c>
      <c r="XG71" s="38">
        <v>0</v>
      </c>
      <c r="XH71" s="38">
        <v>0</v>
      </c>
      <c r="XI71" s="39">
        <v>0</v>
      </c>
      <c r="XJ71" s="39">
        <v>0</v>
      </c>
      <c r="XK71" s="39">
        <v>0</v>
      </c>
      <c r="XL71" s="39">
        <v>0</v>
      </c>
      <c r="XM71" s="39">
        <v>0</v>
      </c>
      <c r="XN71" s="39">
        <v>0</v>
      </c>
      <c r="XO71" s="39">
        <v>0</v>
      </c>
      <c r="XP71" s="39">
        <v>0</v>
      </c>
      <c r="XQ71" s="39">
        <v>0</v>
      </c>
      <c r="XR71" s="39">
        <v>0</v>
      </c>
      <c r="XS71" s="39">
        <v>0</v>
      </c>
      <c r="XT71" t="s">
        <v>1163</v>
      </c>
      <c r="XU71">
        <v>4</v>
      </c>
      <c r="XV71">
        <v>14</v>
      </c>
      <c r="XW71" s="37">
        <v>4</v>
      </c>
      <c r="XX71" s="37">
        <v>0</v>
      </c>
      <c r="XY71" s="37">
        <v>2</v>
      </c>
      <c r="XZ71" s="39">
        <v>0</v>
      </c>
      <c r="YA71" s="39">
        <v>0</v>
      </c>
      <c r="YB71" s="39">
        <v>3</v>
      </c>
    </row>
    <row r="72" spans="1:652" x14ac:dyDescent="0.2">
      <c r="A72" s="11">
        <v>76</v>
      </c>
      <c r="B72" s="19" t="s">
        <v>704</v>
      </c>
      <c r="C72" s="3">
        <v>0</v>
      </c>
      <c r="D72" s="3" t="str">
        <f t="shared" si="91"/>
        <v>2</v>
      </c>
      <c r="E72" s="4">
        <v>38107</v>
      </c>
      <c r="F72" s="4">
        <v>43206</v>
      </c>
      <c r="G72" s="5">
        <v>13.960301163586584</v>
      </c>
      <c r="H72" s="21">
        <v>3</v>
      </c>
      <c r="I72" s="3">
        <v>7</v>
      </c>
      <c r="J72" s="3">
        <v>9</v>
      </c>
      <c r="K72" s="3">
        <v>1</v>
      </c>
      <c r="L72" s="3">
        <v>2</v>
      </c>
      <c r="M72" s="3">
        <v>300</v>
      </c>
      <c r="N72" s="6">
        <v>112</v>
      </c>
      <c r="O72" s="6">
        <v>156</v>
      </c>
      <c r="P72" s="5">
        <v>3.674540682414698</v>
      </c>
      <c r="Q72" s="5">
        <v>88.861499999999992</v>
      </c>
      <c r="R72" s="5">
        <v>40.299999999999997</v>
      </c>
      <c r="S72" s="5">
        <v>16.600000000000001</v>
      </c>
      <c r="T72" s="5">
        <v>3</v>
      </c>
      <c r="U72" s="5">
        <v>13</v>
      </c>
      <c r="V72" s="5">
        <v>3</v>
      </c>
      <c r="W72" s="5">
        <v>21.4</v>
      </c>
      <c r="X72" s="5">
        <v>17.600000000000001</v>
      </c>
      <c r="Y72" s="5">
        <v>20.399999999999999</v>
      </c>
      <c r="Z72" s="5">
        <v>21.4</v>
      </c>
      <c r="AA72" s="5">
        <v>21.8</v>
      </c>
      <c r="AB72" s="5">
        <v>22.8</v>
      </c>
      <c r="AC72" s="5">
        <f t="shared" si="92"/>
        <v>21.4</v>
      </c>
      <c r="AD72" s="5">
        <f t="shared" si="93"/>
        <v>22.8</v>
      </c>
      <c r="AE72" s="5">
        <f t="shared" si="94"/>
        <v>44.2</v>
      </c>
      <c r="AF72" s="5">
        <f t="shared" si="95"/>
        <v>22.1</v>
      </c>
      <c r="AG72" s="5">
        <f t="shared" si="96"/>
        <v>48.730500000000006</v>
      </c>
      <c r="AH72" s="5">
        <f t="shared" si="97"/>
        <v>97.461000000000013</v>
      </c>
      <c r="AI72" s="5">
        <v>2</v>
      </c>
      <c r="AJ72" s="3">
        <v>6</v>
      </c>
      <c r="AK72" s="5">
        <v>32.1</v>
      </c>
      <c r="AL72" s="5">
        <v>1</v>
      </c>
      <c r="AM72" s="5">
        <v>2</v>
      </c>
      <c r="AN72" s="5"/>
      <c r="AO72" s="5"/>
      <c r="AP72" s="5"/>
      <c r="AQ72" s="5"/>
      <c r="AR72" s="5"/>
      <c r="AS72" s="5" t="e">
        <f t="shared" si="98"/>
        <v>#DIV/0!</v>
      </c>
      <c r="AT72" s="5">
        <v>12.27</v>
      </c>
      <c r="AU72" s="5">
        <v>11.45</v>
      </c>
      <c r="AV72" s="5">
        <v>-0.21</v>
      </c>
      <c r="AW72" s="5">
        <v>42</v>
      </c>
      <c r="AX72" s="3">
        <v>39</v>
      </c>
      <c r="AY72" s="3">
        <v>35</v>
      </c>
      <c r="AZ72" s="3"/>
      <c r="BA72" s="5">
        <v>-0.01</v>
      </c>
      <c r="BB72" s="5"/>
      <c r="BC72" s="5">
        <v>49</v>
      </c>
      <c r="BD72" s="5"/>
      <c r="BE72" s="3">
        <v>26</v>
      </c>
      <c r="BF72" s="3">
        <v>29</v>
      </c>
      <c r="BG72" s="5">
        <v>0.89</v>
      </c>
      <c r="BH72" s="5">
        <v>81</v>
      </c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3">
        <v>58</v>
      </c>
      <c r="CA72" s="3">
        <v>60</v>
      </c>
      <c r="CB72" s="3">
        <v>59</v>
      </c>
      <c r="CC72" s="5">
        <v>25.928319999999999</v>
      </c>
      <c r="CD72" s="5">
        <v>26.822399999999998</v>
      </c>
      <c r="CE72" s="5">
        <v>26.375360000000001</v>
      </c>
      <c r="CF72" s="5">
        <v>2.95</v>
      </c>
      <c r="CG72" s="5">
        <v>100</v>
      </c>
      <c r="CH72" s="3">
        <v>40</v>
      </c>
      <c r="CI72" s="3">
        <v>36</v>
      </c>
      <c r="CJ72" s="3">
        <v>38</v>
      </c>
      <c r="CK72" s="5">
        <v>17.881599999999999</v>
      </c>
      <c r="CL72" s="5">
        <v>16.093440000000001</v>
      </c>
      <c r="CM72" s="5">
        <v>16.98752</v>
      </c>
      <c r="CN72" s="5">
        <v>-0.36</v>
      </c>
      <c r="CO72" s="5">
        <v>36</v>
      </c>
      <c r="CP72" s="6">
        <v>153</v>
      </c>
      <c r="CQ72" s="6">
        <v>162</v>
      </c>
      <c r="CR72" s="6">
        <v>158</v>
      </c>
      <c r="CS72" s="5">
        <v>-0.24</v>
      </c>
      <c r="CT72" s="5">
        <v>41</v>
      </c>
      <c r="CU72" s="7" t="e">
        <v>#NULL!</v>
      </c>
      <c r="CV72" s="7" t="e">
        <v>#NULL!</v>
      </c>
      <c r="CW72" s="3">
        <v>999</v>
      </c>
      <c r="CX72" s="3">
        <v>999</v>
      </c>
      <c r="CY72" s="3">
        <v>5</v>
      </c>
      <c r="CZ72" s="3">
        <v>5</v>
      </c>
      <c r="DA72" s="3">
        <v>4</v>
      </c>
      <c r="DB72" s="3">
        <v>4</v>
      </c>
      <c r="DC72" s="3">
        <v>2</v>
      </c>
      <c r="DD72" s="3">
        <v>2</v>
      </c>
      <c r="DE72" s="3">
        <v>4</v>
      </c>
      <c r="DF72" s="3">
        <v>4</v>
      </c>
      <c r="DG72" s="3">
        <v>4</v>
      </c>
      <c r="DH72" s="3">
        <v>4</v>
      </c>
      <c r="DI72" s="3"/>
      <c r="DJ72" s="3"/>
      <c r="DK72" s="3"/>
      <c r="DL72" s="3"/>
      <c r="DM72" s="3"/>
      <c r="DN72" s="3"/>
      <c r="DO72" s="3"/>
      <c r="DP72" s="3"/>
      <c r="DQ72" s="3">
        <v>1</v>
      </c>
      <c r="DR72" s="3">
        <v>1</v>
      </c>
      <c r="DS72" s="3">
        <v>1</v>
      </c>
      <c r="DT72" s="3">
        <v>1</v>
      </c>
      <c r="DU72" s="3">
        <v>1</v>
      </c>
      <c r="DV72" s="5">
        <v>65</v>
      </c>
      <c r="DW72" s="5">
        <v>0.88</v>
      </c>
      <c r="DX72" s="5">
        <v>41.5</v>
      </c>
      <c r="DY72" s="5">
        <v>-0.44999999999999996</v>
      </c>
      <c r="DZ72" s="5">
        <v>68</v>
      </c>
      <c r="EA72" s="5">
        <v>2.5900000000000003</v>
      </c>
      <c r="EB72" s="5">
        <v>58.166666666666664</v>
      </c>
      <c r="EC72" s="5">
        <v>3.0200000000000005</v>
      </c>
      <c r="ED72" s="5">
        <v>2</v>
      </c>
      <c r="EE72" s="3">
        <v>6</v>
      </c>
      <c r="EF72" s="3">
        <v>1</v>
      </c>
      <c r="EG72" s="3">
        <v>2</v>
      </c>
      <c r="EH72" s="3">
        <v>1</v>
      </c>
      <c r="EI72" s="3">
        <v>4</v>
      </c>
      <c r="EJ72" s="3">
        <v>1</v>
      </c>
      <c r="EK72" s="3">
        <v>6</v>
      </c>
      <c r="EL72" s="3">
        <v>1</v>
      </c>
      <c r="EM72" s="3">
        <v>2</v>
      </c>
      <c r="EN72" s="3">
        <v>3</v>
      </c>
      <c r="EO72" s="3">
        <v>4</v>
      </c>
      <c r="EP72" s="3">
        <v>4</v>
      </c>
      <c r="EQ72" s="3">
        <v>4</v>
      </c>
      <c r="ER72" s="3">
        <v>1</v>
      </c>
      <c r="ES72" s="3">
        <v>5</v>
      </c>
      <c r="ET72" s="3">
        <v>2</v>
      </c>
      <c r="EU72" s="3">
        <v>4</v>
      </c>
      <c r="EV72" s="3">
        <v>4</v>
      </c>
      <c r="EW72" s="3">
        <v>1</v>
      </c>
      <c r="EX72" s="5">
        <v>1</v>
      </c>
      <c r="EY72" s="1" t="s">
        <v>370</v>
      </c>
      <c r="EZ72" s="3">
        <v>0</v>
      </c>
      <c r="FA72" s="6">
        <v>4.5</v>
      </c>
      <c r="FB72" s="1" t="s">
        <v>363</v>
      </c>
      <c r="FC72" s="6">
        <v>1</v>
      </c>
      <c r="FD72" s="5">
        <v>1</v>
      </c>
      <c r="FE72" s="1" t="s">
        <v>357</v>
      </c>
      <c r="FF72" s="3">
        <v>1</v>
      </c>
      <c r="FG72" s="5">
        <v>2</v>
      </c>
      <c r="FH72" s="3">
        <v>5</v>
      </c>
      <c r="FI72" s="3">
        <v>4</v>
      </c>
      <c r="FJ72" s="3">
        <v>2</v>
      </c>
      <c r="FK72" s="3">
        <v>2</v>
      </c>
      <c r="FL72" s="3">
        <v>5</v>
      </c>
      <c r="FM72" s="3">
        <v>3</v>
      </c>
      <c r="FN72" s="3">
        <v>2</v>
      </c>
      <c r="FO72" s="3">
        <v>4</v>
      </c>
      <c r="FP72" s="3">
        <v>5</v>
      </c>
      <c r="FQ72" s="3">
        <v>3</v>
      </c>
      <c r="FR72" s="3">
        <v>4</v>
      </c>
      <c r="FS72" s="3">
        <v>3</v>
      </c>
      <c r="FT72" s="3">
        <v>4.166666666666667</v>
      </c>
      <c r="FU72" s="3">
        <v>2.8333333333333335</v>
      </c>
      <c r="FV72" s="3">
        <v>7</v>
      </c>
      <c r="FW72" s="3">
        <v>2</v>
      </c>
      <c r="FX72" s="7" t="e">
        <v>#NULL!</v>
      </c>
      <c r="FY72" s="3">
        <v>4</v>
      </c>
      <c r="FZ72" s="3">
        <v>6</v>
      </c>
      <c r="GA72" s="3">
        <v>6</v>
      </c>
      <c r="GB72" s="3">
        <v>5</v>
      </c>
      <c r="GC72" s="3">
        <v>6</v>
      </c>
      <c r="GD72" s="5">
        <v>5.666666666666667</v>
      </c>
      <c r="GE72" s="3">
        <v>4</v>
      </c>
      <c r="GF72" s="3">
        <v>2</v>
      </c>
      <c r="GG72" s="3">
        <v>4</v>
      </c>
      <c r="GH72" s="3">
        <v>1</v>
      </c>
      <c r="GI72" s="3">
        <v>5</v>
      </c>
      <c r="GJ72" s="3">
        <v>1</v>
      </c>
      <c r="GK72" s="3">
        <v>1</v>
      </c>
      <c r="GL72" s="3">
        <v>1</v>
      </c>
      <c r="GM72" s="3">
        <v>2</v>
      </c>
      <c r="GN72" s="3">
        <v>5</v>
      </c>
      <c r="GO72" s="3">
        <v>2</v>
      </c>
      <c r="GP72" s="3">
        <v>5</v>
      </c>
      <c r="GQ72" s="3">
        <v>1</v>
      </c>
      <c r="GR72" s="3">
        <v>4</v>
      </c>
      <c r="GS72" s="3">
        <v>2</v>
      </c>
      <c r="GT72" s="3">
        <v>2</v>
      </c>
      <c r="GU72" s="3">
        <v>2</v>
      </c>
      <c r="GV72" s="3">
        <v>1</v>
      </c>
      <c r="GW72" s="3">
        <v>5</v>
      </c>
      <c r="GX72" s="3">
        <v>2</v>
      </c>
      <c r="GY72" s="5">
        <v>3.8</v>
      </c>
      <c r="GZ72" s="5">
        <v>1.4</v>
      </c>
      <c r="HA72" s="3">
        <v>7</v>
      </c>
      <c r="HB72" s="3">
        <v>7</v>
      </c>
      <c r="HC72" s="3">
        <v>7</v>
      </c>
      <c r="HD72" s="3">
        <v>7</v>
      </c>
      <c r="HE72" s="3">
        <v>7</v>
      </c>
      <c r="HF72" s="3">
        <v>6</v>
      </c>
      <c r="HG72" s="3">
        <v>6</v>
      </c>
      <c r="HH72" s="3">
        <v>7</v>
      </c>
      <c r="HI72" s="5">
        <v>6.75</v>
      </c>
      <c r="HJ72" s="3">
        <v>4</v>
      </c>
      <c r="HK72" s="3">
        <v>2</v>
      </c>
      <c r="HL72" s="3">
        <v>3</v>
      </c>
      <c r="HM72" s="3">
        <v>3</v>
      </c>
      <c r="HN72" s="3">
        <v>2</v>
      </c>
      <c r="HO72" s="3">
        <v>1</v>
      </c>
      <c r="HP72" s="5">
        <v>3</v>
      </c>
      <c r="HQ72" s="5">
        <v>3</v>
      </c>
      <c r="HR72" s="5">
        <v>4</v>
      </c>
      <c r="HS72" s="5">
        <v>3.3333333333333335</v>
      </c>
      <c r="HT72" s="3">
        <v>5</v>
      </c>
      <c r="HU72" s="3">
        <v>5</v>
      </c>
      <c r="HV72" s="3">
        <v>5</v>
      </c>
      <c r="HW72" s="3">
        <v>5</v>
      </c>
      <c r="HX72" s="3">
        <v>6</v>
      </c>
      <c r="HY72" s="3">
        <v>6</v>
      </c>
      <c r="HZ72" s="5">
        <v>5.333333333333333</v>
      </c>
      <c r="IA72" s="3">
        <v>5</v>
      </c>
      <c r="IB72" s="3">
        <v>5</v>
      </c>
      <c r="IC72" s="3">
        <v>5</v>
      </c>
      <c r="ID72" s="3">
        <v>5</v>
      </c>
      <c r="IE72" s="3">
        <v>4</v>
      </c>
      <c r="IF72" s="3">
        <v>5</v>
      </c>
      <c r="IG72" s="3">
        <v>3</v>
      </c>
      <c r="IH72" s="3">
        <v>6</v>
      </c>
      <c r="II72" s="3">
        <v>6</v>
      </c>
      <c r="IJ72" s="3">
        <v>5</v>
      </c>
      <c r="IK72" s="3">
        <v>6</v>
      </c>
      <c r="IL72" s="3">
        <v>2</v>
      </c>
      <c r="IM72" s="5">
        <v>5.75</v>
      </c>
      <c r="IN72" s="5">
        <v>4.75</v>
      </c>
      <c r="IO72" s="5">
        <v>3.75</v>
      </c>
      <c r="IP72" s="3">
        <v>5</v>
      </c>
      <c r="IQ72" s="3">
        <v>4</v>
      </c>
      <c r="IR72" s="3">
        <v>4</v>
      </c>
      <c r="IS72" s="3">
        <v>5</v>
      </c>
      <c r="IT72" s="3">
        <v>5</v>
      </c>
      <c r="IU72" s="3">
        <v>3</v>
      </c>
      <c r="IV72" s="3">
        <v>4</v>
      </c>
      <c r="IW72" s="3">
        <v>3</v>
      </c>
      <c r="IX72" s="3">
        <v>4</v>
      </c>
      <c r="IY72" s="3">
        <v>4</v>
      </c>
      <c r="IZ72" s="3">
        <v>5</v>
      </c>
      <c r="JA72" s="3">
        <v>4</v>
      </c>
      <c r="JB72" s="3">
        <v>4</v>
      </c>
      <c r="JC72" s="3">
        <v>4</v>
      </c>
      <c r="JD72" s="3">
        <v>4</v>
      </c>
      <c r="JE72" s="3">
        <v>2</v>
      </c>
      <c r="JF72" s="3">
        <v>4</v>
      </c>
      <c r="JG72" s="3">
        <v>3</v>
      </c>
      <c r="JH72" s="3">
        <v>4</v>
      </c>
      <c r="JI72" s="3">
        <v>4</v>
      </c>
      <c r="JJ72" s="3">
        <v>5</v>
      </c>
      <c r="JK72" s="3">
        <v>2</v>
      </c>
      <c r="JL72" s="3">
        <v>4</v>
      </c>
      <c r="JM72" s="3">
        <v>5</v>
      </c>
      <c r="JN72" s="5">
        <v>3.5</v>
      </c>
      <c r="JO72" s="5">
        <v>3.5</v>
      </c>
      <c r="JP72" s="5">
        <v>4</v>
      </c>
      <c r="JQ72" s="5">
        <v>4.25</v>
      </c>
      <c r="JR72" s="5">
        <v>4.5</v>
      </c>
      <c r="JS72" s="5">
        <v>4</v>
      </c>
      <c r="JT72" s="3">
        <v>2</v>
      </c>
      <c r="JU72" s="3">
        <v>3</v>
      </c>
      <c r="JV72" s="3">
        <v>5</v>
      </c>
      <c r="JW72" s="3">
        <v>2</v>
      </c>
      <c r="JX72" s="3">
        <v>5</v>
      </c>
      <c r="JY72" s="3">
        <v>1</v>
      </c>
      <c r="JZ72" s="3">
        <v>1</v>
      </c>
      <c r="KA72" s="3">
        <v>2</v>
      </c>
      <c r="KB72" s="3">
        <v>2</v>
      </c>
      <c r="KC72" s="3">
        <v>5</v>
      </c>
      <c r="KD72" s="3">
        <v>5</v>
      </c>
      <c r="KE72" s="3">
        <v>2</v>
      </c>
      <c r="KF72" s="3">
        <v>2</v>
      </c>
      <c r="KG72" s="3">
        <v>2</v>
      </c>
      <c r="KH72" s="3">
        <v>2</v>
      </c>
      <c r="KI72" s="3">
        <v>2</v>
      </c>
      <c r="KJ72" s="3">
        <v>2</v>
      </c>
      <c r="KK72" s="3">
        <v>1</v>
      </c>
      <c r="KL72" s="3">
        <v>4</v>
      </c>
      <c r="KM72" s="3">
        <v>2</v>
      </c>
      <c r="KN72" s="3">
        <v>2</v>
      </c>
      <c r="KO72" s="3">
        <v>2</v>
      </c>
      <c r="KP72" s="3">
        <v>2</v>
      </c>
      <c r="KQ72" s="3">
        <v>2</v>
      </c>
      <c r="KR72" s="3">
        <v>2</v>
      </c>
      <c r="KS72" s="3">
        <v>2</v>
      </c>
      <c r="KT72" s="3">
        <v>2</v>
      </c>
      <c r="KU72" s="3">
        <v>2</v>
      </c>
      <c r="KV72" s="3">
        <v>2</v>
      </c>
      <c r="KW72" s="3">
        <v>2</v>
      </c>
      <c r="KX72" s="3">
        <v>2</v>
      </c>
      <c r="KY72" s="3">
        <v>2</v>
      </c>
      <c r="KZ72" s="5">
        <v>2.2222222222222223</v>
      </c>
      <c r="LA72" s="5">
        <v>1.8888888888888888</v>
      </c>
      <c r="LB72" s="5">
        <v>3.1428571428571428</v>
      </c>
      <c r="LC72" s="5">
        <v>2.4285714285714284</v>
      </c>
      <c r="LD72" s="3">
        <v>2</v>
      </c>
      <c r="LE72" s="3">
        <v>2</v>
      </c>
      <c r="LF72" s="5">
        <v>2</v>
      </c>
      <c r="LG72" s="3">
        <v>2</v>
      </c>
      <c r="LH72" s="3">
        <v>2</v>
      </c>
      <c r="LI72" s="3">
        <v>2</v>
      </c>
      <c r="LJ72" s="3">
        <v>3</v>
      </c>
      <c r="LK72" s="3">
        <v>3</v>
      </c>
      <c r="LL72" s="3">
        <v>2</v>
      </c>
      <c r="LM72" s="3">
        <v>2</v>
      </c>
      <c r="LN72" s="3">
        <v>4</v>
      </c>
      <c r="LO72" s="3">
        <v>4</v>
      </c>
      <c r="LP72" s="3">
        <v>4</v>
      </c>
      <c r="LQ72" s="3">
        <v>4</v>
      </c>
      <c r="LR72" s="3">
        <v>2</v>
      </c>
      <c r="LS72" s="3">
        <v>4</v>
      </c>
      <c r="LT72" s="5">
        <v>2.625</v>
      </c>
      <c r="LU72" s="5">
        <v>2.875</v>
      </c>
      <c r="LV72" s="3">
        <v>2</v>
      </c>
      <c r="LW72" s="3">
        <v>0</v>
      </c>
      <c r="LX72" s="3">
        <v>2</v>
      </c>
      <c r="LY72" s="3">
        <v>2</v>
      </c>
      <c r="LZ72" s="3">
        <v>2</v>
      </c>
      <c r="MA72" s="3">
        <v>2</v>
      </c>
      <c r="MB72" s="3">
        <v>1</v>
      </c>
      <c r="MC72" s="3">
        <v>2</v>
      </c>
      <c r="MD72" s="3">
        <v>2</v>
      </c>
      <c r="ME72" s="3">
        <v>3</v>
      </c>
      <c r="MF72" s="5">
        <f t="shared" si="89"/>
        <v>18</v>
      </c>
      <c r="MG72" s="5">
        <f t="shared" si="90"/>
        <v>1.8</v>
      </c>
      <c r="MH72" s="3">
        <v>5</v>
      </c>
      <c r="MI72" s="3">
        <v>5</v>
      </c>
      <c r="MJ72" s="3">
        <v>7</v>
      </c>
      <c r="MK72" s="3">
        <v>7</v>
      </c>
      <c r="ML72" s="3">
        <v>7</v>
      </c>
      <c r="MM72" s="3">
        <v>4</v>
      </c>
      <c r="MN72" s="3">
        <v>7</v>
      </c>
      <c r="MO72" s="3">
        <v>7</v>
      </c>
      <c r="MP72" s="3">
        <v>7</v>
      </c>
      <c r="MQ72" s="5">
        <v>6.2222222222222223</v>
      </c>
      <c r="MR72" s="3">
        <v>4</v>
      </c>
      <c r="MS72" s="3">
        <v>4</v>
      </c>
      <c r="MT72" s="3">
        <v>4</v>
      </c>
      <c r="MU72" s="3">
        <v>4</v>
      </c>
      <c r="MV72" s="3">
        <v>2</v>
      </c>
      <c r="MW72" s="3">
        <v>2</v>
      </c>
      <c r="MX72" s="3">
        <v>2</v>
      </c>
      <c r="MY72" s="3">
        <v>2</v>
      </c>
      <c r="MZ72" s="3">
        <v>4</v>
      </c>
      <c r="NA72" s="3">
        <v>4</v>
      </c>
      <c r="NB72" s="3">
        <v>4</v>
      </c>
      <c r="NC72" s="3">
        <v>4</v>
      </c>
      <c r="ND72" s="5">
        <v>3.3333333333333335</v>
      </c>
      <c r="NE72" s="5">
        <v>3.3333333333333335</v>
      </c>
      <c r="NF72" s="5">
        <v>3.3333333333333335</v>
      </c>
      <c r="NG72" s="5">
        <v>3.3333333333333335</v>
      </c>
      <c r="NH72" s="3">
        <v>4</v>
      </c>
      <c r="NI72" s="3">
        <v>4</v>
      </c>
      <c r="NJ72" s="3">
        <v>5</v>
      </c>
      <c r="NK72" s="3">
        <v>5</v>
      </c>
      <c r="NL72" s="3">
        <v>4</v>
      </c>
      <c r="NM72" s="3">
        <v>4</v>
      </c>
      <c r="NN72" s="3">
        <v>4</v>
      </c>
      <c r="NO72" s="3">
        <v>4</v>
      </c>
      <c r="NP72" s="3">
        <v>4</v>
      </c>
      <c r="NQ72" s="3">
        <v>4</v>
      </c>
      <c r="NR72" s="3">
        <v>4</v>
      </c>
      <c r="NS72" s="3">
        <v>4</v>
      </c>
      <c r="NT72" s="3">
        <v>2</v>
      </c>
      <c r="NU72" s="3">
        <v>2</v>
      </c>
      <c r="NV72" s="5">
        <v>3.8571428571428572</v>
      </c>
      <c r="NW72" s="5">
        <v>3.8571428571428572</v>
      </c>
      <c r="NX72" s="4">
        <v>43210</v>
      </c>
      <c r="NY72" s="3">
        <v>5</v>
      </c>
      <c r="NZ72" s="3">
        <v>4</v>
      </c>
      <c r="OA72" s="3">
        <v>3</v>
      </c>
      <c r="OB72" s="3">
        <v>3</v>
      </c>
      <c r="OC72" s="3">
        <v>4</v>
      </c>
      <c r="OD72" s="3">
        <v>4</v>
      </c>
      <c r="OE72" s="3">
        <v>3</v>
      </c>
      <c r="OF72" s="3">
        <v>2</v>
      </c>
      <c r="OG72" s="3">
        <v>5</v>
      </c>
      <c r="OH72" s="3">
        <v>4</v>
      </c>
      <c r="OI72" s="3">
        <v>4</v>
      </c>
      <c r="OJ72" s="3">
        <v>5</v>
      </c>
      <c r="OK72" s="5">
        <v>4.333333333333333</v>
      </c>
      <c r="OL72" s="5">
        <v>3.3333333333333335</v>
      </c>
      <c r="OM72" s="3">
        <v>4</v>
      </c>
      <c r="ON72" s="3">
        <v>2</v>
      </c>
      <c r="OO72" s="3">
        <v>3</v>
      </c>
      <c r="OP72" s="3">
        <v>4</v>
      </c>
      <c r="OQ72" s="3">
        <v>3</v>
      </c>
      <c r="OR72" s="3">
        <v>1</v>
      </c>
      <c r="OS72" s="5">
        <v>2.8333333333333335</v>
      </c>
      <c r="OT72" s="3">
        <v>5</v>
      </c>
      <c r="OU72" s="3">
        <v>6</v>
      </c>
      <c r="OV72" s="3">
        <v>4</v>
      </c>
      <c r="OW72" s="3">
        <v>5</v>
      </c>
      <c r="OX72" s="3">
        <v>5</v>
      </c>
      <c r="OY72" s="3">
        <v>6</v>
      </c>
      <c r="OZ72" s="5">
        <v>5.166666666666667</v>
      </c>
      <c r="VN72">
        <v>15</v>
      </c>
      <c r="VO72">
        <v>0</v>
      </c>
      <c r="VP72">
        <v>0</v>
      </c>
      <c r="VQ72">
        <v>0</v>
      </c>
      <c r="VR72">
        <v>0</v>
      </c>
      <c r="VS72">
        <v>0</v>
      </c>
      <c r="VT72">
        <v>0</v>
      </c>
      <c r="VU72">
        <v>0</v>
      </c>
      <c r="VV72">
        <v>0</v>
      </c>
      <c r="VW72">
        <v>0</v>
      </c>
      <c r="VX72">
        <v>0</v>
      </c>
      <c r="VY72">
        <v>0</v>
      </c>
      <c r="VZ72">
        <v>0</v>
      </c>
      <c r="WA72">
        <v>0</v>
      </c>
      <c r="WB72" s="36">
        <v>0</v>
      </c>
      <c r="WC72" s="36">
        <v>0</v>
      </c>
      <c r="WD72" s="36">
        <v>0</v>
      </c>
      <c r="WE72" s="36">
        <v>0</v>
      </c>
      <c r="WF72" s="36">
        <v>0</v>
      </c>
      <c r="WG72" s="36">
        <v>0</v>
      </c>
      <c r="WH72" s="36">
        <v>0</v>
      </c>
      <c r="WI72" s="36">
        <v>0</v>
      </c>
      <c r="WJ72" s="36">
        <v>0</v>
      </c>
      <c r="WK72" s="36">
        <v>0</v>
      </c>
      <c r="WL72" s="36">
        <v>0</v>
      </c>
      <c r="WM72" s="37">
        <v>0</v>
      </c>
      <c r="WN72" s="37">
        <v>0</v>
      </c>
      <c r="WO72" s="37">
        <v>0</v>
      </c>
      <c r="WP72" s="37">
        <v>0</v>
      </c>
      <c r="WQ72" s="37">
        <v>0</v>
      </c>
      <c r="WR72" s="37">
        <v>0</v>
      </c>
      <c r="WS72" s="37">
        <v>0</v>
      </c>
      <c r="WT72" s="37">
        <v>0</v>
      </c>
      <c r="WU72" s="37">
        <v>0</v>
      </c>
      <c r="WV72" s="37">
        <v>0</v>
      </c>
      <c r="WW72" s="37">
        <v>0</v>
      </c>
      <c r="WX72" s="38">
        <v>0</v>
      </c>
      <c r="WY72" s="38">
        <v>0</v>
      </c>
      <c r="WZ72" s="38">
        <v>0</v>
      </c>
      <c r="XA72" s="38">
        <v>0</v>
      </c>
      <c r="XB72" s="38">
        <v>0</v>
      </c>
      <c r="XC72" s="38">
        <v>0</v>
      </c>
      <c r="XD72" s="38">
        <v>0</v>
      </c>
      <c r="XE72" s="38">
        <v>0</v>
      </c>
      <c r="XF72" s="38">
        <v>0</v>
      </c>
      <c r="XG72" s="38">
        <v>0</v>
      </c>
      <c r="XH72" s="38">
        <v>0</v>
      </c>
      <c r="XI72" s="39">
        <v>0</v>
      </c>
      <c r="XJ72" s="39">
        <v>0</v>
      </c>
      <c r="XK72" s="39">
        <v>0</v>
      </c>
      <c r="XL72" s="39">
        <v>0</v>
      </c>
      <c r="XM72" s="39">
        <v>0</v>
      </c>
      <c r="XN72" s="39">
        <v>0</v>
      </c>
      <c r="XO72" s="39">
        <v>0</v>
      </c>
      <c r="XP72" s="39">
        <v>0</v>
      </c>
      <c r="XQ72" s="39">
        <v>0</v>
      </c>
      <c r="XR72" s="39">
        <v>0</v>
      </c>
      <c r="XS72" s="39">
        <v>0</v>
      </c>
      <c r="XT72" t="s">
        <v>1117</v>
      </c>
      <c r="XU72">
        <v>0</v>
      </c>
      <c r="XV72">
        <v>11</v>
      </c>
      <c r="XW72" s="37">
        <v>0</v>
      </c>
      <c r="XX72" s="37">
        <v>0</v>
      </c>
      <c r="XY72" s="37">
        <v>3</v>
      </c>
      <c r="XZ72" s="39">
        <v>0</v>
      </c>
      <c r="YA72" s="39">
        <v>0</v>
      </c>
      <c r="YB72" s="39">
        <v>3</v>
      </c>
    </row>
    <row r="73" spans="1:652" x14ac:dyDescent="0.2">
      <c r="A73" s="11">
        <v>77</v>
      </c>
      <c r="B73" s="19" t="s">
        <v>705</v>
      </c>
      <c r="C73" s="3">
        <v>0</v>
      </c>
      <c r="D73" s="3" t="str">
        <f t="shared" si="91"/>
        <v>2</v>
      </c>
      <c r="E73" s="4">
        <v>38278</v>
      </c>
      <c r="F73" s="4">
        <v>43206</v>
      </c>
      <c r="G73" s="5">
        <v>13.492128678986996</v>
      </c>
      <c r="H73" s="21">
        <v>3</v>
      </c>
      <c r="I73" s="3">
        <v>7</v>
      </c>
      <c r="J73" s="3">
        <v>9</v>
      </c>
      <c r="K73" s="3">
        <v>1</v>
      </c>
      <c r="L73" s="3">
        <v>3</v>
      </c>
      <c r="M73" s="3">
        <v>300</v>
      </c>
      <c r="N73" s="6">
        <v>118.5</v>
      </c>
      <c r="O73" s="6">
        <v>163</v>
      </c>
      <c r="P73" s="5">
        <v>3.8877952755905514</v>
      </c>
      <c r="Q73" s="5">
        <v>114.4395</v>
      </c>
      <c r="R73" s="5">
        <v>51.9</v>
      </c>
      <c r="S73" s="5">
        <v>19.5</v>
      </c>
      <c r="T73" s="5">
        <v>3</v>
      </c>
      <c r="U73" s="5">
        <v>13.4</v>
      </c>
      <c r="V73" s="5">
        <v>3</v>
      </c>
      <c r="W73" s="5">
        <v>31.1</v>
      </c>
      <c r="X73" s="5">
        <v>31.1</v>
      </c>
      <c r="Y73" s="5">
        <v>20</v>
      </c>
      <c r="Z73" s="5">
        <v>35.299999999999997</v>
      </c>
      <c r="AA73" s="5">
        <v>31.8</v>
      </c>
      <c r="AB73" s="5">
        <v>32</v>
      </c>
      <c r="AC73" s="5">
        <f t="shared" si="92"/>
        <v>31.1</v>
      </c>
      <c r="AD73" s="5">
        <f t="shared" si="93"/>
        <v>35.299999999999997</v>
      </c>
      <c r="AE73" s="5">
        <f t="shared" si="94"/>
        <v>66.400000000000006</v>
      </c>
      <c r="AF73" s="5">
        <f t="shared" si="95"/>
        <v>33.200000000000003</v>
      </c>
      <c r="AG73" s="5">
        <f t="shared" si="96"/>
        <v>73.206000000000003</v>
      </c>
      <c r="AH73" s="5">
        <f t="shared" si="97"/>
        <v>146.41200000000001</v>
      </c>
      <c r="AI73" s="5">
        <v>3</v>
      </c>
      <c r="AJ73" s="3">
        <v>44</v>
      </c>
      <c r="AK73" s="5">
        <v>46</v>
      </c>
      <c r="AL73" s="5">
        <v>3</v>
      </c>
      <c r="AM73" s="5">
        <v>3</v>
      </c>
      <c r="AN73" s="5"/>
      <c r="AO73" s="5"/>
      <c r="AP73" s="5"/>
      <c r="AQ73" s="5"/>
      <c r="AR73" s="5"/>
      <c r="AS73" s="5" t="e">
        <f t="shared" si="98"/>
        <v>#DIV/0!</v>
      </c>
      <c r="AT73" s="5">
        <v>12.51</v>
      </c>
      <c r="AU73" s="5">
        <v>12.15</v>
      </c>
      <c r="AV73" s="5">
        <v>-0.72</v>
      </c>
      <c r="AW73" s="5">
        <v>24</v>
      </c>
      <c r="AX73" s="3">
        <v>31</v>
      </c>
      <c r="AY73" s="3">
        <v>32</v>
      </c>
      <c r="AZ73" s="3"/>
      <c r="BA73" s="5">
        <v>-0.84</v>
      </c>
      <c r="BB73" s="5"/>
      <c r="BC73" s="5">
        <v>20</v>
      </c>
      <c r="BD73" s="5"/>
      <c r="BE73" s="3">
        <v>25</v>
      </c>
      <c r="BF73" s="3">
        <v>25</v>
      </c>
      <c r="BG73" s="5">
        <v>0.02</v>
      </c>
      <c r="BH73" s="5">
        <v>51</v>
      </c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3">
        <v>51</v>
      </c>
      <c r="CA73" s="3">
        <v>45</v>
      </c>
      <c r="CB73" s="3">
        <v>47</v>
      </c>
      <c r="CC73" s="5">
        <v>22.799039999999998</v>
      </c>
      <c r="CD73" s="5">
        <v>20.116800000000001</v>
      </c>
      <c r="CE73" s="5">
        <v>21.01088</v>
      </c>
      <c r="CF73" s="5">
        <v>2.0699999999999998</v>
      </c>
      <c r="CG73" s="5">
        <v>98</v>
      </c>
      <c r="CH73" s="3">
        <v>44</v>
      </c>
      <c r="CI73" s="3">
        <v>44</v>
      </c>
      <c r="CJ73" s="3">
        <v>44</v>
      </c>
      <c r="CK73" s="5">
        <v>19.66976</v>
      </c>
      <c r="CL73" s="5">
        <v>19.66976</v>
      </c>
      <c r="CM73" s="5">
        <v>19.66976</v>
      </c>
      <c r="CN73" s="5">
        <v>0.6</v>
      </c>
      <c r="CO73" s="5">
        <v>73</v>
      </c>
      <c r="CP73" s="6">
        <v>170</v>
      </c>
      <c r="CQ73" s="6">
        <v>163</v>
      </c>
      <c r="CR73" s="6">
        <v>175</v>
      </c>
      <c r="CS73" s="5">
        <v>0.49</v>
      </c>
      <c r="CT73" s="5">
        <v>69</v>
      </c>
      <c r="CU73" s="7" t="e">
        <v>#NULL!</v>
      </c>
      <c r="CV73" s="7" t="e">
        <v>#NULL!</v>
      </c>
      <c r="CW73" s="3">
        <v>4</v>
      </c>
      <c r="CX73" s="3">
        <v>4</v>
      </c>
      <c r="CY73" s="3">
        <v>5</v>
      </c>
      <c r="CZ73" s="3">
        <v>5</v>
      </c>
      <c r="DA73" s="3">
        <v>4</v>
      </c>
      <c r="DB73" s="3">
        <v>4</v>
      </c>
      <c r="DC73" s="3">
        <v>3</v>
      </c>
      <c r="DD73" s="3">
        <v>3</v>
      </c>
      <c r="DE73" s="3">
        <v>4</v>
      </c>
      <c r="DF73" s="3">
        <v>4</v>
      </c>
      <c r="DG73" s="3">
        <v>4</v>
      </c>
      <c r="DH73" s="3">
        <v>4</v>
      </c>
      <c r="DI73" s="3"/>
      <c r="DJ73" s="3"/>
      <c r="DK73" s="3"/>
      <c r="DL73" s="3"/>
      <c r="DM73" s="3"/>
      <c r="DN73" s="3"/>
      <c r="DO73" s="3"/>
      <c r="DP73" s="3"/>
      <c r="DQ73" s="3">
        <v>1</v>
      </c>
      <c r="DR73" s="3">
        <v>1</v>
      </c>
      <c r="DS73" s="3">
        <v>1</v>
      </c>
      <c r="DT73" s="3">
        <v>1</v>
      </c>
      <c r="DU73" s="3">
        <v>1</v>
      </c>
      <c r="DV73" s="5">
        <v>35.5</v>
      </c>
      <c r="DW73" s="5">
        <v>-0.82</v>
      </c>
      <c r="DX73" s="5">
        <v>46.5</v>
      </c>
      <c r="DY73" s="5">
        <v>-0.22999999999999998</v>
      </c>
      <c r="DZ73" s="5">
        <v>85.5</v>
      </c>
      <c r="EA73" s="5">
        <v>2.67</v>
      </c>
      <c r="EB73" s="5">
        <v>55.833333333333336</v>
      </c>
      <c r="EC73" s="5">
        <v>1.62</v>
      </c>
      <c r="ED73" s="5">
        <v>2</v>
      </c>
      <c r="EE73" s="3">
        <v>6</v>
      </c>
      <c r="EF73" s="3">
        <v>1</v>
      </c>
      <c r="EG73" s="3">
        <v>3</v>
      </c>
      <c r="EH73" s="3">
        <v>3</v>
      </c>
      <c r="EI73" s="3">
        <v>3</v>
      </c>
      <c r="EJ73" s="3">
        <v>4</v>
      </c>
      <c r="EK73" s="3">
        <v>5</v>
      </c>
      <c r="EL73" s="3">
        <v>1</v>
      </c>
      <c r="EM73" s="3">
        <v>1</v>
      </c>
      <c r="EN73" s="3">
        <v>3</v>
      </c>
      <c r="EO73" s="3">
        <v>1</v>
      </c>
      <c r="EP73" s="3">
        <v>2</v>
      </c>
      <c r="EQ73" s="3">
        <v>3</v>
      </c>
      <c r="ER73" s="3">
        <v>2</v>
      </c>
      <c r="ES73" s="3">
        <v>3</v>
      </c>
      <c r="ET73" s="3">
        <v>3</v>
      </c>
      <c r="EU73" s="3">
        <v>2</v>
      </c>
      <c r="EV73" s="3">
        <v>2</v>
      </c>
      <c r="EW73" s="3">
        <v>0</v>
      </c>
      <c r="EX73" s="5">
        <v>0</v>
      </c>
      <c r="EY73" s="1" t="s">
        <v>352</v>
      </c>
      <c r="EZ73" s="3">
        <v>1</v>
      </c>
      <c r="FA73" s="6">
        <v>3</v>
      </c>
      <c r="FB73" s="1" t="s">
        <v>348</v>
      </c>
      <c r="FC73" s="6">
        <v>1</v>
      </c>
      <c r="FD73" s="5">
        <v>2</v>
      </c>
      <c r="FE73" s="1" t="s">
        <v>351</v>
      </c>
      <c r="FF73" s="3">
        <v>1</v>
      </c>
      <c r="FG73" s="5">
        <v>2</v>
      </c>
      <c r="FH73" s="3">
        <v>5</v>
      </c>
      <c r="FI73" s="3">
        <v>4</v>
      </c>
      <c r="FJ73" s="3">
        <v>2</v>
      </c>
      <c r="FK73" s="3">
        <v>2</v>
      </c>
      <c r="FL73" s="3">
        <v>5</v>
      </c>
      <c r="FM73" s="3">
        <v>4</v>
      </c>
      <c r="FN73" s="3">
        <v>2</v>
      </c>
      <c r="FO73" s="3">
        <v>2</v>
      </c>
      <c r="FP73" s="3">
        <v>4</v>
      </c>
      <c r="FQ73" s="3">
        <v>5</v>
      </c>
      <c r="FR73" s="3">
        <v>3</v>
      </c>
      <c r="FS73" s="3">
        <v>2</v>
      </c>
      <c r="FT73" s="3">
        <v>4.5</v>
      </c>
      <c r="FU73" s="3">
        <v>2.1666666666666665</v>
      </c>
      <c r="FV73" s="3">
        <v>6</v>
      </c>
      <c r="FW73" s="3">
        <v>3</v>
      </c>
      <c r="FX73" s="7" t="e">
        <v>#NULL!</v>
      </c>
      <c r="FY73" s="3">
        <v>4</v>
      </c>
      <c r="FZ73" s="3">
        <v>6</v>
      </c>
      <c r="GA73" s="3">
        <v>4</v>
      </c>
      <c r="GB73" s="3">
        <v>6</v>
      </c>
      <c r="GC73" s="3">
        <v>6</v>
      </c>
      <c r="GD73" s="5">
        <v>5.333333333333333</v>
      </c>
      <c r="GE73" s="3">
        <v>4</v>
      </c>
      <c r="GF73" s="3">
        <v>1</v>
      </c>
      <c r="GG73" s="3">
        <v>4</v>
      </c>
      <c r="GH73" s="3">
        <v>1</v>
      </c>
      <c r="GI73" s="3">
        <v>4</v>
      </c>
      <c r="GJ73" s="3">
        <v>1</v>
      </c>
      <c r="GK73" s="3">
        <v>1</v>
      </c>
      <c r="GL73" s="3">
        <v>1</v>
      </c>
      <c r="GM73" s="3">
        <v>4</v>
      </c>
      <c r="GN73" s="3">
        <v>5</v>
      </c>
      <c r="GO73" s="3">
        <v>2</v>
      </c>
      <c r="GP73" s="3">
        <v>5</v>
      </c>
      <c r="GQ73" s="3">
        <v>1</v>
      </c>
      <c r="GR73" s="3">
        <v>1</v>
      </c>
      <c r="GS73" s="3">
        <v>1</v>
      </c>
      <c r="GT73" s="3">
        <v>4</v>
      </c>
      <c r="GU73" s="3">
        <v>4</v>
      </c>
      <c r="GV73" s="3">
        <v>1</v>
      </c>
      <c r="GW73" s="3">
        <v>5</v>
      </c>
      <c r="GX73" s="3">
        <v>1</v>
      </c>
      <c r="GY73" s="5">
        <v>4</v>
      </c>
      <c r="GZ73" s="5">
        <v>1.1000000000000001</v>
      </c>
      <c r="HA73" s="3">
        <v>5</v>
      </c>
      <c r="HB73" s="3">
        <v>5</v>
      </c>
      <c r="HC73" s="3">
        <v>5</v>
      </c>
      <c r="HD73" s="3">
        <v>6</v>
      </c>
      <c r="HE73" s="3">
        <v>6</v>
      </c>
      <c r="HF73" s="3">
        <v>7</v>
      </c>
      <c r="HG73" s="3">
        <v>6</v>
      </c>
      <c r="HH73" s="3">
        <v>5</v>
      </c>
      <c r="HI73" s="5">
        <v>5.625</v>
      </c>
      <c r="HJ73" s="3">
        <v>4</v>
      </c>
      <c r="HK73" s="3">
        <v>3</v>
      </c>
      <c r="HL73" s="3">
        <v>4</v>
      </c>
      <c r="HM73" s="3">
        <v>2</v>
      </c>
      <c r="HN73" s="3">
        <v>2</v>
      </c>
      <c r="HO73" s="3">
        <v>2</v>
      </c>
      <c r="HP73" s="5">
        <v>2</v>
      </c>
      <c r="HQ73" s="5">
        <v>3</v>
      </c>
      <c r="HR73" s="5">
        <v>3</v>
      </c>
      <c r="HS73" s="5">
        <v>3</v>
      </c>
      <c r="HT73" s="3">
        <v>5</v>
      </c>
      <c r="HU73" s="3">
        <v>5</v>
      </c>
      <c r="HV73" s="3">
        <v>5</v>
      </c>
      <c r="HW73" s="3">
        <v>5</v>
      </c>
      <c r="HX73" s="3">
        <v>4</v>
      </c>
      <c r="HY73" s="3">
        <v>5</v>
      </c>
      <c r="HZ73" s="5">
        <v>4.833333333333333</v>
      </c>
      <c r="IA73" s="3">
        <v>6</v>
      </c>
      <c r="IB73" s="3">
        <v>5</v>
      </c>
      <c r="IC73" s="3">
        <v>3</v>
      </c>
      <c r="ID73" s="3">
        <v>3</v>
      </c>
      <c r="IE73" s="3">
        <v>6</v>
      </c>
      <c r="IF73" s="3">
        <v>4</v>
      </c>
      <c r="IG73" s="3">
        <v>3</v>
      </c>
      <c r="IH73" s="3">
        <v>6</v>
      </c>
      <c r="II73" s="3">
        <v>6</v>
      </c>
      <c r="IJ73" s="3">
        <v>4</v>
      </c>
      <c r="IK73" s="3">
        <v>5</v>
      </c>
      <c r="IL73" s="3">
        <v>4</v>
      </c>
      <c r="IM73" s="5">
        <v>5.75</v>
      </c>
      <c r="IN73" s="5">
        <v>4</v>
      </c>
      <c r="IO73" s="5">
        <v>4</v>
      </c>
      <c r="IP73" s="3">
        <v>5</v>
      </c>
      <c r="IQ73" s="3">
        <v>3</v>
      </c>
      <c r="IR73" s="3">
        <v>3</v>
      </c>
      <c r="IS73" s="3">
        <v>3</v>
      </c>
      <c r="IT73" s="3">
        <v>4</v>
      </c>
      <c r="IU73" s="3">
        <v>4</v>
      </c>
      <c r="IV73" s="3">
        <v>3</v>
      </c>
      <c r="IW73" s="3">
        <v>3</v>
      </c>
      <c r="IX73" s="3">
        <v>4</v>
      </c>
      <c r="IY73" s="3">
        <v>3</v>
      </c>
      <c r="IZ73" s="3">
        <v>4</v>
      </c>
      <c r="JA73" s="3">
        <v>5</v>
      </c>
      <c r="JB73" s="3">
        <v>5</v>
      </c>
      <c r="JC73" s="3">
        <v>3</v>
      </c>
      <c r="JD73" s="3">
        <v>4</v>
      </c>
      <c r="JE73" s="3">
        <v>2</v>
      </c>
      <c r="JF73" s="3">
        <v>3</v>
      </c>
      <c r="JG73" s="3">
        <v>4</v>
      </c>
      <c r="JH73" s="3">
        <v>4</v>
      </c>
      <c r="JI73" s="3">
        <v>3</v>
      </c>
      <c r="JJ73" s="3">
        <v>3</v>
      </c>
      <c r="JK73" s="3">
        <v>3</v>
      </c>
      <c r="JL73" s="3">
        <v>3</v>
      </c>
      <c r="JM73" s="3">
        <v>4</v>
      </c>
      <c r="JN73" s="5">
        <v>4.25</v>
      </c>
      <c r="JO73" s="5">
        <v>3</v>
      </c>
      <c r="JP73" s="5">
        <v>4</v>
      </c>
      <c r="JQ73" s="5">
        <v>3</v>
      </c>
      <c r="JR73" s="5">
        <v>4</v>
      </c>
      <c r="JS73" s="5">
        <v>3</v>
      </c>
      <c r="JT73" s="3">
        <v>3</v>
      </c>
      <c r="JU73" s="3">
        <v>3</v>
      </c>
      <c r="JV73" s="3">
        <v>3</v>
      </c>
      <c r="JW73" s="3">
        <v>3</v>
      </c>
      <c r="JX73" s="3">
        <v>3</v>
      </c>
      <c r="JY73" s="3">
        <v>3</v>
      </c>
      <c r="JZ73" s="3">
        <v>2</v>
      </c>
      <c r="KA73" s="3">
        <v>2</v>
      </c>
      <c r="KB73" s="3">
        <v>3</v>
      </c>
      <c r="KC73" s="3">
        <v>3</v>
      </c>
      <c r="KD73" s="3">
        <v>4</v>
      </c>
      <c r="KE73" s="3">
        <v>3</v>
      </c>
      <c r="KF73" s="3">
        <v>4</v>
      </c>
      <c r="KG73" s="3">
        <v>3</v>
      </c>
      <c r="KH73" s="3">
        <v>2</v>
      </c>
      <c r="KI73" s="3">
        <v>2</v>
      </c>
      <c r="KJ73" s="3">
        <v>2</v>
      </c>
      <c r="KK73" s="3">
        <v>2</v>
      </c>
      <c r="KL73" s="3">
        <v>4</v>
      </c>
      <c r="KM73" s="3">
        <v>3</v>
      </c>
      <c r="KN73" s="3">
        <v>2</v>
      </c>
      <c r="KO73" s="3">
        <v>2</v>
      </c>
      <c r="KP73" s="3">
        <v>2</v>
      </c>
      <c r="KQ73" s="3">
        <v>2</v>
      </c>
      <c r="KR73" s="3">
        <v>4</v>
      </c>
      <c r="KS73" s="3">
        <v>4</v>
      </c>
      <c r="KT73" s="3">
        <v>2</v>
      </c>
      <c r="KU73" s="3">
        <v>2</v>
      </c>
      <c r="KV73" s="3">
        <v>2</v>
      </c>
      <c r="KW73" s="3">
        <v>2</v>
      </c>
      <c r="KX73" s="3">
        <v>3</v>
      </c>
      <c r="KY73" s="3">
        <v>2</v>
      </c>
      <c r="KZ73" s="5">
        <v>2.3333333333333335</v>
      </c>
      <c r="LA73" s="5">
        <v>2.2222222222222223</v>
      </c>
      <c r="LB73" s="5">
        <v>3.4285714285714284</v>
      </c>
      <c r="LC73" s="5">
        <v>3</v>
      </c>
      <c r="LD73" s="3">
        <v>4</v>
      </c>
      <c r="LE73" s="3">
        <v>3</v>
      </c>
      <c r="LF73" s="5">
        <v>4</v>
      </c>
      <c r="LG73" s="3">
        <v>3</v>
      </c>
      <c r="LH73" s="3">
        <v>4</v>
      </c>
      <c r="LI73" s="3">
        <v>4</v>
      </c>
      <c r="LJ73" s="3">
        <v>4</v>
      </c>
      <c r="LK73" s="3">
        <v>4</v>
      </c>
      <c r="LL73" s="3">
        <v>4</v>
      </c>
      <c r="LM73" s="3">
        <v>3</v>
      </c>
      <c r="LN73" s="3">
        <v>4</v>
      </c>
      <c r="LO73" s="3">
        <v>4</v>
      </c>
      <c r="LP73" s="3">
        <v>4</v>
      </c>
      <c r="LQ73" s="3">
        <v>4</v>
      </c>
      <c r="LR73" s="3">
        <v>4</v>
      </c>
      <c r="LS73" s="3">
        <v>3</v>
      </c>
      <c r="LT73" s="5">
        <v>4</v>
      </c>
      <c r="LU73" s="5">
        <v>3.5</v>
      </c>
      <c r="LV73" s="3">
        <v>2</v>
      </c>
      <c r="LW73" s="3">
        <v>2</v>
      </c>
      <c r="LX73" s="3">
        <v>1</v>
      </c>
      <c r="LY73" s="3">
        <v>1</v>
      </c>
      <c r="LZ73" s="3">
        <v>2</v>
      </c>
      <c r="MA73" s="3">
        <v>2</v>
      </c>
      <c r="MB73" s="3">
        <v>2</v>
      </c>
      <c r="MC73" s="3">
        <v>1</v>
      </c>
      <c r="MD73" s="3">
        <v>2</v>
      </c>
      <c r="ME73" s="3">
        <v>1</v>
      </c>
      <c r="MF73" s="5">
        <f t="shared" si="89"/>
        <v>16</v>
      </c>
      <c r="MG73" s="5">
        <f t="shared" si="90"/>
        <v>1.6</v>
      </c>
      <c r="MH73" s="3">
        <v>4</v>
      </c>
      <c r="MI73" s="3">
        <v>4</v>
      </c>
      <c r="MJ73" s="3">
        <v>4</v>
      </c>
      <c r="MK73" s="3">
        <v>4</v>
      </c>
      <c r="ML73" s="3">
        <v>4</v>
      </c>
      <c r="MM73" s="3">
        <v>4</v>
      </c>
      <c r="MN73" s="3">
        <v>6</v>
      </c>
      <c r="MO73" s="3">
        <v>6</v>
      </c>
      <c r="MP73" s="3">
        <v>6</v>
      </c>
      <c r="MQ73" s="5">
        <v>4.666666666666667</v>
      </c>
      <c r="MR73" s="3">
        <v>4</v>
      </c>
      <c r="MS73" s="3">
        <v>4</v>
      </c>
      <c r="MT73" s="3">
        <v>2</v>
      </c>
      <c r="MU73" s="3">
        <v>2</v>
      </c>
      <c r="MV73" s="3">
        <v>2</v>
      </c>
      <c r="MW73" s="3">
        <v>2</v>
      </c>
      <c r="MX73" s="3">
        <v>3</v>
      </c>
      <c r="MY73" s="3">
        <v>3</v>
      </c>
      <c r="MZ73" s="3">
        <v>4</v>
      </c>
      <c r="NA73" s="3">
        <v>4</v>
      </c>
      <c r="NB73" s="3">
        <v>4</v>
      </c>
      <c r="NC73" s="3">
        <v>4</v>
      </c>
      <c r="ND73" s="5">
        <v>2.6666666666666665</v>
      </c>
      <c r="NE73" s="5">
        <v>2.6666666666666665</v>
      </c>
      <c r="NF73" s="5">
        <v>3.6666666666666665</v>
      </c>
      <c r="NG73" s="5">
        <v>3.6666666666666665</v>
      </c>
      <c r="NH73" s="3">
        <v>4</v>
      </c>
      <c r="NI73" s="3">
        <v>3</v>
      </c>
      <c r="NJ73" s="3">
        <v>4</v>
      </c>
      <c r="NK73" s="3">
        <v>4</v>
      </c>
      <c r="NL73" s="3">
        <v>4</v>
      </c>
      <c r="NM73" s="3">
        <v>4</v>
      </c>
      <c r="NN73" s="3">
        <v>4</v>
      </c>
      <c r="NO73" s="3">
        <v>4</v>
      </c>
      <c r="NP73" s="3">
        <v>2</v>
      </c>
      <c r="NQ73" s="3">
        <v>2</v>
      </c>
      <c r="NR73" s="3">
        <v>4</v>
      </c>
      <c r="NS73" s="3">
        <v>4</v>
      </c>
      <c r="NT73" s="3">
        <v>3</v>
      </c>
      <c r="NU73" s="3">
        <v>4</v>
      </c>
      <c r="NV73" s="5">
        <v>3.5714285714285716</v>
      </c>
      <c r="NW73" s="5">
        <v>3.5714285714285716</v>
      </c>
      <c r="NX73" s="4">
        <v>43210</v>
      </c>
      <c r="NY73" s="3">
        <v>4</v>
      </c>
      <c r="NZ73" s="3">
        <v>4</v>
      </c>
      <c r="OA73" s="3">
        <v>2</v>
      </c>
      <c r="OB73" s="3">
        <v>3</v>
      </c>
      <c r="OC73" s="3">
        <v>4</v>
      </c>
      <c r="OD73" s="3">
        <v>3</v>
      </c>
      <c r="OE73" s="3">
        <v>1</v>
      </c>
      <c r="OF73" s="3">
        <v>2</v>
      </c>
      <c r="OG73" s="3">
        <v>5</v>
      </c>
      <c r="OH73" s="3">
        <v>5</v>
      </c>
      <c r="OI73" s="3">
        <v>3</v>
      </c>
      <c r="OJ73" s="3">
        <v>4</v>
      </c>
      <c r="OK73" s="5">
        <v>4.166666666666667</v>
      </c>
      <c r="OL73" s="5">
        <v>2.5</v>
      </c>
      <c r="OM73" s="3">
        <v>3</v>
      </c>
      <c r="ON73" s="3">
        <v>3</v>
      </c>
      <c r="OO73" s="3">
        <v>3</v>
      </c>
      <c r="OP73" s="3">
        <v>2</v>
      </c>
      <c r="OQ73" s="3">
        <v>2</v>
      </c>
      <c r="OR73" s="3">
        <v>2</v>
      </c>
      <c r="OS73" s="5">
        <v>2.5</v>
      </c>
      <c r="OT73" s="3">
        <v>5</v>
      </c>
      <c r="OU73" s="3">
        <v>5</v>
      </c>
      <c r="OV73" s="3">
        <v>4</v>
      </c>
      <c r="OW73" s="3">
        <v>5</v>
      </c>
      <c r="OX73" s="3">
        <v>4</v>
      </c>
      <c r="OY73" s="3">
        <v>4</v>
      </c>
      <c r="OZ73" s="5">
        <v>4.5</v>
      </c>
      <c r="VN73">
        <v>15</v>
      </c>
      <c r="VO73">
        <v>3</v>
      </c>
      <c r="VP73">
        <v>33.799999999999997</v>
      </c>
      <c r="VQ73">
        <v>11.3</v>
      </c>
      <c r="VR73">
        <v>59</v>
      </c>
      <c r="VS73">
        <v>1125.3</v>
      </c>
      <c r="VT73">
        <v>19.100000000000001</v>
      </c>
      <c r="VU73">
        <v>140.69999999999999</v>
      </c>
      <c r="VV73">
        <v>58</v>
      </c>
      <c r="VW73">
        <v>9382.7999999999993</v>
      </c>
      <c r="VX73">
        <v>161.80000000000001</v>
      </c>
      <c r="VY73">
        <v>1266.3</v>
      </c>
      <c r="VZ73">
        <v>0.3</v>
      </c>
      <c r="WA73">
        <v>1172.8</v>
      </c>
      <c r="WB73" s="36">
        <v>3252.25</v>
      </c>
      <c r="WC73" s="36">
        <v>1541.75</v>
      </c>
      <c r="WD73" s="36">
        <v>232.75</v>
      </c>
      <c r="WE73" s="36">
        <v>66.25</v>
      </c>
      <c r="WF73" s="36">
        <v>63.86</v>
      </c>
      <c r="WG73" s="36">
        <v>30.27</v>
      </c>
      <c r="WH73" s="36">
        <v>4.57</v>
      </c>
      <c r="WI73" s="36">
        <v>1.3</v>
      </c>
      <c r="WJ73" s="36">
        <v>299</v>
      </c>
      <c r="WK73" s="36">
        <v>5.87</v>
      </c>
      <c r="WL73" s="36">
        <v>49.832999999999998</v>
      </c>
      <c r="WM73" s="37">
        <v>4261.25</v>
      </c>
      <c r="WN73" s="37">
        <v>2016</v>
      </c>
      <c r="WO73" s="37">
        <v>297</v>
      </c>
      <c r="WP73" s="37">
        <v>91.75</v>
      </c>
      <c r="WQ73" s="37">
        <v>63.93</v>
      </c>
      <c r="WR73" s="37">
        <v>30.24</v>
      </c>
      <c r="WS73" s="37">
        <v>4.46</v>
      </c>
      <c r="WT73" s="37">
        <v>1.38</v>
      </c>
      <c r="WU73" s="37">
        <v>388.75</v>
      </c>
      <c r="WV73" s="37">
        <v>5.83</v>
      </c>
      <c r="WW73" s="37">
        <v>48.594000000000001</v>
      </c>
      <c r="WX73" s="38">
        <v>2777.75</v>
      </c>
      <c r="WY73" s="38">
        <v>1491.25</v>
      </c>
      <c r="WZ73" s="38">
        <v>225.25</v>
      </c>
      <c r="XA73" s="38">
        <v>65.75</v>
      </c>
      <c r="XB73" s="38">
        <v>60.92</v>
      </c>
      <c r="XC73" s="38">
        <v>32.700000000000003</v>
      </c>
      <c r="XD73" s="38">
        <v>4.9400000000000004</v>
      </c>
      <c r="XE73" s="38">
        <v>1.44</v>
      </c>
      <c r="XF73" s="38">
        <v>291</v>
      </c>
      <c r="XG73" s="38">
        <v>6.38</v>
      </c>
      <c r="XH73" s="38">
        <v>58.2</v>
      </c>
      <c r="XI73" s="39">
        <v>3786.75</v>
      </c>
      <c r="XJ73" s="39">
        <v>1965.5</v>
      </c>
      <c r="XK73" s="39">
        <v>289.5</v>
      </c>
      <c r="XL73" s="39">
        <v>91.25</v>
      </c>
      <c r="XM73" s="39">
        <v>61.74</v>
      </c>
      <c r="XN73" s="39">
        <v>32.049999999999997</v>
      </c>
      <c r="XO73" s="39">
        <v>4.72</v>
      </c>
      <c r="XP73" s="39">
        <v>1.49</v>
      </c>
      <c r="XQ73" s="39">
        <v>380.75</v>
      </c>
      <c r="XR73" s="39">
        <v>6.21</v>
      </c>
      <c r="XS73" s="39">
        <v>54.393000000000001</v>
      </c>
      <c r="XT73" t="s">
        <v>1164</v>
      </c>
      <c r="XU73">
        <v>8</v>
      </c>
      <c r="XV73">
        <v>9</v>
      </c>
      <c r="XW73" s="37">
        <v>6</v>
      </c>
      <c r="XX73" s="37">
        <v>2</v>
      </c>
      <c r="XY73" s="37">
        <v>1</v>
      </c>
      <c r="XZ73" s="39">
        <v>5</v>
      </c>
      <c r="YA73" s="39">
        <v>2</v>
      </c>
      <c r="YB73" s="39">
        <v>1</v>
      </c>
    </row>
    <row r="74" spans="1:652" x14ac:dyDescent="0.2">
      <c r="A74" s="11">
        <v>78</v>
      </c>
      <c r="B74" s="19" t="s">
        <v>821</v>
      </c>
      <c r="C74" s="3">
        <v>1</v>
      </c>
      <c r="D74" s="3" t="str">
        <f t="shared" si="91"/>
        <v>1</v>
      </c>
      <c r="E74" s="4">
        <v>38457</v>
      </c>
      <c r="F74" s="4">
        <v>43206</v>
      </c>
      <c r="G74" s="5">
        <v>13.002053388090349</v>
      </c>
      <c r="H74" s="21">
        <v>3</v>
      </c>
      <c r="I74" s="3">
        <v>7</v>
      </c>
      <c r="J74" s="3">
        <v>9</v>
      </c>
      <c r="K74" s="3">
        <v>1</v>
      </c>
      <c r="L74" s="3">
        <v>2</v>
      </c>
      <c r="M74" s="3">
        <v>300</v>
      </c>
      <c r="N74" s="6">
        <v>112</v>
      </c>
      <c r="O74" s="6">
        <v>159</v>
      </c>
      <c r="P74" s="5">
        <v>3.674540682414698</v>
      </c>
      <c r="Q74" s="5">
        <v>119.7315</v>
      </c>
      <c r="R74" s="5">
        <v>54.3</v>
      </c>
      <c r="S74" s="5">
        <v>21.5</v>
      </c>
      <c r="T74" s="5">
        <v>3</v>
      </c>
      <c r="U74" s="5">
        <v>25.5</v>
      </c>
      <c r="V74" s="5">
        <v>3</v>
      </c>
      <c r="W74" s="5">
        <v>28.1</v>
      </c>
      <c r="X74" s="5">
        <v>29.9</v>
      </c>
      <c r="Y74" s="5">
        <v>27.7</v>
      </c>
      <c r="Z74" s="5">
        <v>30.1</v>
      </c>
      <c r="AA74" s="5">
        <v>28.9</v>
      </c>
      <c r="AB74" s="5">
        <v>29</v>
      </c>
      <c r="AC74" s="5">
        <f t="shared" si="92"/>
        <v>29.9</v>
      </c>
      <c r="AD74" s="5">
        <f t="shared" si="93"/>
        <v>30.1</v>
      </c>
      <c r="AE74" s="5">
        <f t="shared" si="94"/>
        <v>60</v>
      </c>
      <c r="AF74" s="5">
        <f t="shared" si="95"/>
        <v>30</v>
      </c>
      <c r="AG74" s="5">
        <f t="shared" si="96"/>
        <v>66.150000000000006</v>
      </c>
      <c r="AH74" s="5">
        <f t="shared" si="97"/>
        <v>132.30000000000001</v>
      </c>
      <c r="AI74" s="5">
        <v>3</v>
      </c>
      <c r="AJ74" s="3">
        <v>13</v>
      </c>
      <c r="AK74" s="5">
        <v>35.6</v>
      </c>
      <c r="AL74" s="5">
        <v>1</v>
      </c>
      <c r="AM74" s="5">
        <v>2.3333333333333335</v>
      </c>
      <c r="AN74" s="5"/>
      <c r="AO74" s="5"/>
      <c r="AP74" s="5"/>
      <c r="AQ74" s="5"/>
      <c r="AR74" s="5"/>
      <c r="AS74" s="5" t="e">
        <f t="shared" si="98"/>
        <v>#DIV/0!</v>
      </c>
      <c r="AT74" s="5">
        <v>12.87</v>
      </c>
      <c r="AU74" s="5">
        <v>14.09</v>
      </c>
      <c r="AV74" s="5">
        <v>-0.28999999999999998</v>
      </c>
      <c r="AW74" s="5">
        <v>39</v>
      </c>
      <c r="AX74" s="3">
        <v>29</v>
      </c>
      <c r="AY74" s="3">
        <v>31</v>
      </c>
      <c r="AZ74" s="3"/>
      <c r="BA74" s="5">
        <v>-0.7</v>
      </c>
      <c r="BB74" s="5"/>
      <c r="BC74" s="5">
        <v>24</v>
      </c>
      <c r="BD74" s="5"/>
      <c r="BE74" s="3">
        <v>16</v>
      </c>
      <c r="BF74" s="3">
        <v>20</v>
      </c>
      <c r="BG74" s="5">
        <v>-0.94</v>
      </c>
      <c r="BH74" s="5">
        <v>17</v>
      </c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3">
        <v>35</v>
      </c>
      <c r="CA74" s="3">
        <v>36</v>
      </c>
      <c r="CB74" s="3">
        <v>35</v>
      </c>
      <c r="CC74" s="5">
        <v>15.6464</v>
      </c>
      <c r="CD74" s="5">
        <v>16.093440000000001</v>
      </c>
      <c r="CE74" s="5">
        <v>15.6464</v>
      </c>
      <c r="CF74" s="5">
        <v>1.99</v>
      </c>
      <c r="CG74" s="5">
        <v>98</v>
      </c>
      <c r="CH74" s="3">
        <v>36</v>
      </c>
      <c r="CI74" s="3">
        <v>41</v>
      </c>
      <c r="CJ74" s="3">
        <v>44</v>
      </c>
      <c r="CK74" s="5">
        <v>16.093440000000001</v>
      </c>
      <c r="CL74" s="5">
        <v>18.32864</v>
      </c>
      <c r="CM74" s="5">
        <v>19.66976</v>
      </c>
      <c r="CN74" s="5">
        <v>2.25</v>
      </c>
      <c r="CO74" s="5">
        <v>99</v>
      </c>
      <c r="CP74" s="6">
        <v>170</v>
      </c>
      <c r="CQ74" s="6">
        <v>168</v>
      </c>
      <c r="CR74" s="6">
        <v>162</v>
      </c>
      <c r="CS74" s="5">
        <v>1.46</v>
      </c>
      <c r="CT74" s="5">
        <v>93</v>
      </c>
      <c r="CU74" s="7" t="e">
        <v>#NULL!</v>
      </c>
      <c r="CV74" s="7" t="e">
        <v>#NULL!</v>
      </c>
      <c r="CW74" s="3">
        <v>3</v>
      </c>
      <c r="CX74" s="3">
        <v>4</v>
      </c>
      <c r="CY74" s="3">
        <v>5</v>
      </c>
      <c r="CZ74" s="3">
        <v>5</v>
      </c>
      <c r="DA74" s="3">
        <v>4</v>
      </c>
      <c r="DB74" s="3">
        <v>3</v>
      </c>
      <c r="DC74" s="3">
        <v>3</v>
      </c>
      <c r="DD74" s="3">
        <v>3</v>
      </c>
      <c r="DE74" s="3">
        <v>4</v>
      </c>
      <c r="DF74" s="3">
        <v>4</v>
      </c>
      <c r="DG74" s="3">
        <v>4</v>
      </c>
      <c r="DH74" s="3">
        <v>4</v>
      </c>
      <c r="DI74" s="3"/>
      <c r="DJ74" s="3"/>
      <c r="DK74" s="3"/>
      <c r="DL74" s="3"/>
      <c r="DM74" s="3"/>
      <c r="DN74" s="3"/>
      <c r="DO74" s="3"/>
      <c r="DP74" s="3"/>
      <c r="DQ74" s="3">
        <v>1</v>
      </c>
      <c r="DR74" s="3">
        <v>1</v>
      </c>
      <c r="DS74" s="3">
        <v>1</v>
      </c>
      <c r="DT74" s="3">
        <v>0</v>
      </c>
      <c r="DU74" s="3">
        <v>1</v>
      </c>
      <c r="DV74" s="5">
        <v>20.5</v>
      </c>
      <c r="DW74" s="5">
        <v>-1.64</v>
      </c>
      <c r="DX74" s="5">
        <v>66</v>
      </c>
      <c r="DY74" s="5">
        <v>1.17</v>
      </c>
      <c r="DZ74" s="5">
        <v>98.5</v>
      </c>
      <c r="EA74" s="5">
        <v>4.24</v>
      </c>
      <c r="EB74" s="5">
        <v>61.666666666666664</v>
      </c>
      <c r="EC74" s="5">
        <v>3.7700000000000005</v>
      </c>
      <c r="ED74" s="5">
        <v>2</v>
      </c>
      <c r="EE74" s="3">
        <v>6</v>
      </c>
      <c r="EF74" s="3">
        <v>1</v>
      </c>
      <c r="EG74" s="3">
        <v>3</v>
      </c>
      <c r="EH74" s="3">
        <v>1</v>
      </c>
      <c r="EI74" s="3">
        <v>5</v>
      </c>
      <c r="EJ74" s="3">
        <v>1</v>
      </c>
      <c r="EK74" s="3">
        <v>1</v>
      </c>
      <c r="EL74" s="3">
        <v>1</v>
      </c>
      <c r="EM74" s="3">
        <v>2</v>
      </c>
      <c r="EN74" s="3">
        <v>5</v>
      </c>
      <c r="EO74" s="3">
        <v>5</v>
      </c>
      <c r="EP74" s="3">
        <v>5</v>
      </c>
      <c r="EQ74" s="3">
        <v>2</v>
      </c>
      <c r="ER74" s="3">
        <v>2</v>
      </c>
      <c r="ES74" s="3">
        <v>5</v>
      </c>
      <c r="ET74" s="3">
        <v>1</v>
      </c>
      <c r="EU74" s="3">
        <v>5</v>
      </c>
      <c r="EV74" s="3">
        <v>1</v>
      </c>
      <c r="EW74" s="3">
        <v>0</v>
      </c>
      <c r="EX74" s="5">
        <v>1</v>
      </c>
      <c r="EY74" s="1" t="s">
        <v>417</v>
      </c>
      <c r="EZ74" s="3">
        <v>2</v>
      </c>
      <c r="FA74" s="6">
        <v>1</v>
      </c>
      <c r="FB74" s="1" t="s">
        <v>349</v>
      </c>
      <c r="FC74" s="6">
        <v>999</v>
      </c>
      <c r="FD74" s="5">
        <v>999</v>
      </c>
      <c r="FE74" s="1" t="s">
        <v>349</v>
      </c>
      <c r="FF74" s="3">
        <v>999</v>
      </c>
      <c r="FG74" s="5">
        <v>999</v>
      </c>
      <c r="FH74" s="3">
        <v>4</v>
      </c>
      <c r="FI74" s="3">
        <v>3</v>
      </c>
      <c r="FJ74" s="3">
        <v>1</v>
      </c>
      <c r="FK74" s="3">
        <v>2</v>
      </c>
      <c r="FL74" s="3">
        <v>5</v>
      </c>
      <c r="FM74" s="3">
        <v>3</v>
      </c>
      <c r="FN74" s="3">
        <v>1</v>
      </c>
      <c r="FO74" s="3">
        <v>1</v>
      </c>
      <c r="FP74" s="3">
        <v>3</v>
      </c>
      <c r="FQ74" s="3">
        <v>4</v>
      </c>
      <c r="FR74" s="3">
        <v>3</v>
      </c>
      <c r="FS74" s="3">
        <v>1</v>
      </c>
      <c r="FT74" s="3">
        <v>3.6666666666666665</v>
      </c>
      <c r="FU74" s="3">
        <v>1.5</v>
      </c>
      <c r="FV74" s="3">
        <v>4</v>
      </c>
      <c r="FW74" s="3">
        <v>1</v>
      </c>
      <c r="FX74" s="7" t="e">
        <v>#NULL!</v>
      </c>
      <c r="FY74" s="3">
        <v>3</v>
      </c>
      <c r="FZ74" s="3">
        <v>6</v>
      </c>
      <c r="GA74" s="3">
        <v>3</v>
      </c>
      <c r="GB74" s="3">
        <v>4</v>
      </c>
      <c r="GC74" s="3">
        <v>4</v>
      </c>
      <c r="GD74" s="5">
        <v>4</v>
      </c>
      <c r="GE74" s="3">
        <v>4</v>
      </c>
      <c r="GF74" s="3">
        <v>1</v>
      </c>
      <c r="GG74" s="3">
        <v>5</v>
      </c>
      <c r="GH74" s="3">
        <v>1</v>
      </c>
      <c r="GI74" s="3">
        <v>3</v>
      </c>
      <c r="GJ74" s="3">
        <v>1</v>
      </c>
      <c r="GK74" s="3">
        <v>2</v>
      </c>
      <c r="GL74" s="3">
        <v>1</v>
      </c>
      <c r="GM74" s="3">
        <v>2</v>
      </c>
      <c r="GN74" s="3">
        <v>3</v>
      </c>
      <c r="GO74" s="3">
        <v>1</v>
      </c>
      <c r="GP74" s="3">
        <v>2</v>
      </c>
      <c r="GQ74" s="3">
        <v>1</v>
      </c>
      <c r="GR74" s="3">
        <v>4</v>
      </c>
      <c r="GS74" s="3">
        <v>2</v>
      </c>
      <c r="GT74" s="3">
        <v>2</v>
      </c>
      <c r="GU74" s="3">
        <v>2</v>
      </c>
      <c r="GV74" s="3">
        <v>1</v>
      </c>
      <c r="GW74" s="3">
        <v>4</v>
      </c>
      <c r="GX74" s="3">
        <v>2</v>
      </c>
      <c r="GY74" s="5">
        <v>3.1</v>
      </c>
      <c r="GZ74" s="5">
        <v>1.3</v>
      </c>
      <c r="HA74" s="3">
        <v>1</v>
      </c>
      <c r="HB74" s="3">
        <v>3</v>
      </c>
      <c r="HC74" s="3">
        <v>4</v>
      </c>
      <c r="HD74" s="3">
        <v>4</v>
      </c>
      <c r="HE74" s="3">
        <v>3</v>
      </c>
      <c r="HF74" s="3">
        <v>5</v>
      </c>
      <c r="HG74" s="3">
        <v>4</v>
      </c>
      <c r="HH74" s="3">
        <v>7</v>
      </c>
      <c r="HI74" s="5">
        <v>3.875</v>
      </c>
      <c r="HJ74" s="3">
        <v>3</v>
      </c>
      <c r="HK74" s="3">
        <v>2</v>
      </c>
      <c r="HL74" s="3">
        <v>3</v>
      </c>
      <c r="HM74" s="3">
        <v>3</v>
      </c>
      <c r="HN74" s="3">
        <v>1</v>
      </c>
      <c r="HO74" s="3">
        <v>2</v>
      </c>
      <c r="HP74" s="5">
        <v>3</v>
      </c>
      <c r="HQ74" s="5">
        <v>4</v>
      </c>
      <c r="HR74" s="5">
        <v>3</v>
      </c>
      <c r="HS74" s="5">
        <v>3.1666666666666665</v>
      </c>
      <c r="HT74" s="3">
        <v>5</v>
      </c>
      <c r="HU74" s="3">
        <v>6</v>
      </c>
      <c r="HV74" s="3">
        <v>5</v>
      </c>
      <c r="HW74" s="3">
        <v>5</v>
      </c>
      <c r="HX74" s="3">
        <v>4</v>
      </c>
      <c r="HY74" s="3">
        <v>6</v>
      </c>
      <c r="HZ74" s="5">
        <v>5.166666666666667</v>
      </c>
      <c r="IA74" s="3">
        <v>7</v>
      </c>
      <c r="IB74" s="3">
        <v>7</v>
      </c>
      <c r="IC74" s="3">
        <v>1</v>
      </c>
      <c r="ID74" s="3">
        <v>5</v>
      </c>
      <c r="IE74" s="3">
        <v>7</v>
      </c>
      <c r="IF74" s="3">
        <v>6</v>
      </c>
      <c r="IG74" s="3">
        <v>1</v>
      </c>
      <c r="IH74" s="3">
        <v>4</v>
      </c>
      <c r="II74" s="3">
        <v>4</v>
      </c>
      <c r="IJ74" s="3">
        <v>7</v>
      </c>
      <c r="IK74" s="3">
        <v>7</v>
      </c>
      <c r="IL74" s="3">
        <v>3</v>
      </c>
      <c r="IM74" s="5">
        <v>5.5</v>
      </c>
      <c r="IN74" s="5">
        <v>4.75</v>
      </c>
      <c r="IO74" s="5">
        <v>4.5</v>
      </c>
      <c r="IP74" s="3">
        <v>5</v>
      </c>
      <c r="IQ74" s="3">
        <v>2</v>
      </c>
      <c r="IR74" s="3">
        <v>4</v>
      </c>
      <c r="IS74" s="3">
        <v>5</v>
      </c>
      <c r="IT74" s="3">
        <v>5</v>
      </c>
      <c r="IU74" s="3">
        <v>3</v>
      </c>
      <c r="IV74" s="3">
        <v>5</v>
      </c>
      <c r="IW74" s="3">
        <v>3</v>
      </c>
      <c r="IX74" s="3">
        <v>2</v>
      </c>
      <c r="IY74" s="3">
        <v>5</v>
      </c>
      <c r="IZ74" s="3">
        <v>5</v>
      </c>
      <c r="JA74" s="3">
        <v>4</v>
      </c>
      <c r="JB74" s="3">
        <v>3</v>
      </c>
      <c r="JC74" s="3">
        <v>3</v>
      </c>
      <c r="JD74" s="3">
        <v>2</v>
      </c>
      <c r="JE74" s="3">
        <v>3</v>
      </c>
      <c r="JF74" s="3">
        <v>5</v>
      </c>
      <c r="JG74" s="3">
        <v>5</v>
      </c>
      <c r="JH74" s="3">
        <v>3</v>
      </c>
      <c r="JI74" s="3">
        <v>3</v>
      </c>
      <c r="JJ74" s="3">
        <v>2</v>
      </c>
      <c r="JK74" s="3">
        <v>4</v>
      </c>
      <c r="JL74" s="3">
        <v>5</v>
      </c>
      <c r="JM74" s="3">
        <v>3</v>
      </c>
      <c r="JN74" s="5">
        <v>3.75</v>
      </c>
      <c r="JO74" s="5">
        <v>3.75</v>
      </c>
      <c r="JP74" s="5">
        <v>2.75</v>
      </c>
      <c r="JQ74" s="5">
        <v>5</v>
      </c>
      <c r="JR74" s="5">
        <v>4.5</v>
      </c>
      <c r="JS74" s="5">
        <v>2.5</v>
      </c>
      <c r="JT74" s="3">
        <v>2</v>
      </c>
      <c r="JU74" s="3">
        <v>5</v>
      </c>
      <c r="JV74" s="3">
        <v>2</v>
      </c>
      <c r="JW74" s="3">
        <v>2</v>
      </c>
      <c r="JX74" s="3">
        <v>3</v>
      </c>
      <c r="JY74" s="3">
        <v>5</v>
      </c>
      <c r="JZ74" s="3">
        <v>999</v>
      </c>
      <c r="KA74" s="3">
        <v>1</v>
      </c>
      <c r="KB74" s="3">
        <v>5</v>
      </c>
      <c r="KC74" s="3">
        <v>5</v>
      </c>
      <c r="KD74" s="3">
        <v>5</v>
      </c>
      <c r="KE74" s="3">
        <v>4</v>
      </c>
      <c r="KF74" s="3">
        <v>1</v>
      </c>
      <c r="KG74" s="3">
        <v>1</v>
      </c>
      <c r="KH74" s="3">
        <v>1</v>
      </c>
      <c r="KI74" s="3">
        <v>1</v>
      </c>
      <c r="KJ74" s="3">
        <v>1</v>
      </c>
      <c r="KK74" s="3">
        <v>1</v>
      </c>
      <c r="KL74" s="3">
        <v>3</v>
      </c>
      <c r="KM74" s="3">
        <v>4</v>
      </c>
      <c r="KN74" s="3">
        <v>1</v>
      </c>
      <c r="KO74" s="3">
        <v>1</v>
      </c>
      <c r="KP74" s="3">
        <v>1</v>
      </c>
      <c r="KQ74" s="3">
        <v>1</v>
      </c>
      <c r="KR74" s="3">
        <v>5</v>
      </c>
      <c r="KS74" s="3">
        <v>5</v>
      </c>
      <c r="KT74" s="3">
        <v>1</v>
      </c>
      <c r="KU74" s="3">
        <v>1</v>
      </c>
      <c r="KV74" s="3">
        <v>1</v>
      </c>
      <c r="KW74" s="3">
        <v>1</v>
      </c>
      <c r="KX74" s="3">
        <v>3</v>
      </c>
      <c r="KY74" s="3">
        <v>3</v>
      </c>
      <c r="KZ74" s="5">
        <v>1.125</v>
      </c>
      <c r="LA74" s="5">
        <v>1.1111111111111112</v>
      </c>
      <c r="LB74" s="5">
        <v>3.7142857142857144</v>
      </c>
      <c r="LC74" s="5">
        <v>4.4285714285714288</v>
      </c>
      <c r="LD74" s="3">
        <v>5</v>
      </c>
      <c r="LE74" s="3">
        <v>5</v>
      </c>
      <c r="LF74" s="5">
        <v>4</v>
      </c>
      <c r="LG74" s="3">
        <v>4</v>
      </c>
      <c r="LH74" s="3">
        <v>3</v>
      </c>
      <c r="LI74" s="3">
        <v>4</v>
      </c>
      <c r="LJ74" s="3">
        <v>5</v>
      </c>
      <c r="LK74" s="3">
        <v>5</v>
      </c>
      <c r="LL74" s="3">
        <v>4</v>
      </c>
      <c r="LM74" s="3">
        <v>4</v>
      </c>
      <c r="LN74" s="3">
        <v>5</v>
      </c>
      <c r="LO74" s="3">
        <v>5</v>
      </c>
      <c r="LP74" s="3">
        <v>5</v>
      </c>
      <c r="LQ74" s="3">
        <v>5</v>
      </c>
      <c r="LR74" s="3">
        <v>4</v>
      </c>
      <c r="LS74" s="3">
        <v>4</v>
      </c>
      <c r="LT74" s="5">
        <v>4.375</v>
      </c>
      <c r="LU74" s="5">
        <v>4.5</v>
      </c>
      <c r="LV74" s="3">
        <v>1</v>
      </c>
      <c r="LW74" s="3">
        <v>2</v>
      </c>
      <c r="LX74" s="3">
        <v>1</v>
      </c>
      <c r="LY74" s="3">
        <v>1</v>
      </c>
      <c r="LZ74" s="3">
        <v>2</v>
      </c>
      <c r="MA74" s="3">
        <v>999</v>
      </c>
      <c r="MB74" s="3">
        <v>0</v>
      </c>
      <c r="MC74" s="3">
        <v>1</v>
      </c>
      <c r="MD74" s="3">
        <v>1</v>
      </c>
      <c r="ME74" s="3">
        <v>0</v>
      </c>
      <c r="MF74" s="5">
        <f t="shared" si="89"/>
        <v>1008</v>
      </c>
      <c r="MG74" s="5">
        <f t="shared" si="90"/>
        <v>100.8</v>
      </c>
      <c r="MH74" s="3">
        <v>1</v>
      </c>
      <c r="MI74" s="3">
        <v>1</v>
      </c>
      <c r="MJ74" s="3">
        <v>3</v>
      </c>
      <c r="MK74" s="3">
        <v>5</v>
      </c>
      <c r="ML74" s="3">
        <v>1</v>
      </c>
      <c r="MM74" s="3">
        <v>2</v>
      </c>
      <c r="MN74" s="3">
        <v>6</v>
      </c>
      <c r="MO74" s="3">
        <v>4</v>
      </c>
      <c r="MP74" s="3">
        <v>3</v>
      </c>
      <c r="MQ74" s="5">
        <v>2.8888888888888888</v>
      </c>
      <c r="MR74" s="3">
        <v>1</v>
      </c>
      <c r="MS74" s="3">
        <v>1</v>
      </c>
      <c r="MT74" s="3">
        <v>1</v>
      </c>
      <c r="MU74" s="3">
        <v>1</v>
      </c>
      <c r="MV74" s="3">
        <v>1</v>
      </c>
      <c r="MW74" s="3">
        <v>1</v>
      </c>
      <c r="MX74" s="3">
        <v>1</v>
      </c>
      <c r="MY74" s="3">
        <v>1</v>
      </c>
      <c r="MZ74" s="3">
        <v>2</v>
      </c>
      <c r="NA74" s="3">
        <v>2</v>
      </c>
      <c r="NB74" s="3">
        <v>1</v>
      </c>
      <c r="NC74" s="3">
        <v>1</v>
      </c>
      <c r="ND74" s="5">
        <v>1</v>
      </c>
      <c r="NE74" s="5">
        <v>1</v>
      </c>
      <c r="NF74" s="5">
        <v>1.3333333333333333</v>
      </c>
      <c r="NG74" s="5">
        <v>1.3333333333333333</v>
      </c>
      <c r="NH74" s="3">
        <v>5</v>
      </c>
      <c r="NI74" s="3">
        <v>5</v>
      </c>
      <c r="NJ74" s="3">
        <v>5</v>
      </c>
      <c r="NK74" s="3">
        <v>5</v>
      </c>
      <c r="NL74" s="3">
        <v>5</v>
      </c>
      <c r="NM74" s="3">
        <v>5</v>
      </c>
      <c r="NN74" s="3">
        <v>1</v>
      </c>
      <c r="NO74" s="3">
        <v>1</v>
      </c>
      <c r="NP74" s="3">
        <v>1</v>
      </c>
      <c r="NQ74" s="3">
        <v>1</v>
      </c>
      <c r="NR74" s="3">
        <v>1</v>
      </c>
      <c r="NS74" s="3">
        <v>1</v>
      </c>
      <c r="NT74" s="3">
        <v>1</v>
      </c>
      <c r="NU74" s="3">
        <v>1</v>
      </c>
      <c r="NV74" s="5">
        <v>2.7142857142857144</v>
      </c>
      <c r="NW74" s="5">
        <v>2.7142857142857144</v>
      </c>
      <c r="NX74" s="4">
        <v>43210</v>
      </c>
      <c r="NY74" s="3">
        <v>5</v>
      </c>
      <c r="NZ74" s="3">
        <v>5</v>
      </c>
      <c r="OA74" s="3">
        <v>2</v>
      </c>
      <c r="OB74" s="3">
        <v>5</v>
      </c>
      <c r="OC74" s="3">
        <v>5</v>
      </c>
      <c r="OD74" s="3">
        <v>5</v>
      </c>
      <c r="OE74" s="3">
        <v>2</v>
      </c>
      <c r="OF74" s="3">
        <v>2</v>
      </c>
      <c r="OG74" s="3">
        <v>5</v>
      </c>
      <c r="OH74" s="3">
        <v>5</v>
      </c>
      <c r="OI74" s="3">
        <v>5</v>
      </c>
      <c r="OJ74" s="3">
        <v>3</v>
      </c>
      <c r="OK74" s="5">
        <v>5</v>
      </c>
      <c r="OL74" s="5">
        <v>3.1666666666666665</v>
      </c>
      <c r="OM74" s="3">
        <v>4</v>
      </c>
      <c r="ON74" s="3">
        <v>4</v>
      </c>
      <c r="OO74" s="3">
        <v>2</v>
      </c>
      <c r="OP74" s="3">
        <v>4</v>
      </c>
      <c r="OQ74" s="3">
        <v>1</v>
      </c>
      <c r="OR74" s="3">
        <v>1</v>
      </c>
      <c r="OS74" s="5">
        <v>2.6666666666666665</v>
      </c>
      <c r="OT74" s="3">
        <v>6</v>
      </c>
      <c r="OU74" s="3">
        <v>6</v>
      </c>
      <c r="OV74" s="3">
        <v>6</v>
      </c>
      <c r="OW74" s="3">
        <v>6</v>
      </c>
      <c r="OX74" s="3">
        <v>6</v>
      </c>
      <c r="OY74" s="3">
        <v>6</v>
      </c>
      <c r="OZ74" s="5">
        <v>6</v>
      </c>
      <c r="VN74">
        <v>15</v>
      </c>
      <c r="VO74">
        <v>0</v>
      </c>
      <c r="VP74">
        <v>0</v>
      </c>
      <c r="VQ74">
        <v>0</v>
      </c>
      <c r="VR74">
        <v>0</v>
      </c>
      <c r="VS74">
        <v>0</v>
      </c>
      <c r="VT74">
        <v>0</v>
      </c>
      <c r="VU74">
        <v>0</v>
      </c>
      <c r="VV74">
        <v>0</v>
      </c>
      <c r="VW74">
        <v>0</v>
      </c>
      <c r="VX74">
        <v>0</v>
      </c>
      <c r="VY74">
        <v>0</v>
      </c>
      <c r="VZ74">
        <v>0</v>
      </c>
      <c r="WA74">
        <v>0</v>
      </c>
      <c r="WB74" s="36">
        <v>0</v>
      </c>
      <c r="WC74" s="36">
        <v>0</v>
      </c>
      <c r="WD74" s="36">
        <v>0</v>
      </c>
      <c r="WE74" s="36">
        <v>0</v>
      </c>
      <c r="WF74" s="36">
        <v>0</v>
      </c>
      <c r="WG74" s="36">
        <v>0</v>
      </c>
      <c r="WH74" s="36">
        <v>0</v>
      </c>
      <c r="WI74" s="36">
        <v>0</v>
      </c>
      <c r="WJ74" s="36">
        <v>0</v>
      </c>
      <c r="WK74" s="36">
        <v>0</v>
      </c>
      <c r="WL74" s="36">
        <v>0</v>
      </c>
      <c r="WM74" s="37">
        <v>0</v>
      </c>
      <c r="WN74" s="37">
        <v>0</v>
      </c>
      <c r="WO74" s="37">
        <v>0</v>
      </c>
      <c r="WP74" s="37">
        <v>0</v>
      </c>
      <c r="WQ74" s="37">
        <v>0</v>
      </c>
      <c r="WR74" s="37">
        <v>0</v>
      </c>
      <c r="WS74" s="37">
        <v>0</v>
      </c>
      <c r="WT74" s="37">
        <v>0</v>
      </c>
      <c r="WU74" s="37">
        <v>0</v>
      </c>
      <c r="WV74" s="37">
        <v>0</v>
      </c>
      <c r="WW74" s="37">
        <v>0</v>
      </c>
      <c r="WX74" s="38">
        <v>0</v>
      </c>
      <c r="WY74" s="38">
        <v>0</v>
      </c>
      <c r="WZ74" s="38">
        <v>0</v>
      </c>
      <c r="XA74" s="38">
        <v>0</v>
      </c>
      <c r="XB74" s="38">
        <v>0</v>
      </c>
      <c r="XC74" s="38">
        <v>0</v>
      </c>
      <c r="XD74" s="38">
        <v>0</v>
      </c>
      <c r="XE74" s="38">
        <v>0</v>
      </c>
      <c r="XF74" s="38">
        <v>0</v>
      </c>
      <c r="XG74" s="38">
        <v>0</v>
      </c>
      <c r="XH74" s="38">
        <v>0</v>
      </c>
      <c r="XI74" s="39">
        <v>0</v>
      </c>
      <c r="XJ74" s="39">
        <v>0</v>
      </c>
      <c r="XK74" s="39">
        <v>0</v>
      </c>
      <c r="XL74" s="39">
        <v>0</v>
      </c>
      <c r="XM74" s="39">
        <v>0</v>
      </c>
      <c r="XN74" s="39">
        <v>0</v>
      </c>
      <c r="XO74" s="39">
        <v>0</v>
      </c>
      <c r="XP74" s="39">
        <v>0</v>
      </c>
      <c r="XQ74" s="39">
        <v>0</v>
      </c>
      <c r="XR74" s="39">
        <v>0</v>
      </c>
      <c r="XS74" s="39">
        <v>0</v>
      </c>
      <c r="XT74" t="s">
        <v>1117</v>
      </c>
      <c r="XU74">
        <v>0</v>
      </c>
      <c r="XV74">
        <v>11</v>
      </c>
      <c r="XW74" s="37">
        <v>0</v>
      </c>
      <c r="XX74" s="37">
        <v>0</v>
      </c>
      <c r="XY74" s="37">
        <v>3</v>
      </c>
      <c r="XZ74" s="39">
        <v>0</v>
      </c>
      <c r="YA74" s="39">
        <v>0</v>
      </c>
      <c r="YB74" s="39">
        <v>3</v>
      </c>
    </row>
    <row r="75" spans="1:652" x14ac:dyDescent="0.2">
      <c r="A75" s="11">
        <v>79</v>
      </c>
      <c r="B75" s="19" t="s">
        <v>706</v>
      </c>
      <c r="C75" s="3">
        <v>0</v>
      </c>
      <c r="D75" s="3" t="str">
        <f t="shared" si="91"/>
        <v>2</v>
      </c>
      <c r="E75" s="4">
        <v>38169</v>
      </c>
      <c r="F75" s="4">
        <v>43206</v>
      </c>
      <c r="G75" s="5">
        <v>13.790554414784394</v>
      </c>
      <c r="H75" s="21">
        <v>3</v>
      </c>
      <c r="I75" s="3">
        <v>8</v>
      </c>
      <c r="J75" s="3">
        <v>9</v>
      </c>
      <c r="K75" s="3">
        <v>1</v>
      </c>
      <c r="L75" s="3">
        <v>2</v>
      </c>
      <c r="M75" s="3">
        <v>300</v>
      </c>
      <c r="N75" s="6">
        <v>115</v>
      </c>
      <c r="O75" s="6">
        <v>168.5</v>
      </c>
      <c r="P75" s="5">
        <v>3.772965879265092</v>
      </c>
      <c r="Q75" s="5">
        <v>125.244</v>
      </c>
      <c r="R75" s="5">
        <v>56.8</v>
      </c>
      <c r="S75" s="5">
        <v>20.100000000000001</v>
      </c>
      <c r="T75" s="5">
        <v>3</v>
      </c>
      <c r="U75" s="5">
        <v>17.100000000000001</v>
      </c>
      <c r="V75" s="5">
        <v>3</v>
      </c>
      <c r="W75" s="5">
        <v>29.2</v>
      </c>
      <c r="X75" s="5">
        <v>28.6</v>
      </c>
      <c r="Y75" s="5">
        <v>29.1</v>
      </c>
      <c r="Z75" s="5">
        <v>27.6</v>
      </c>
      <c r="AA75" s="5">
        <v>27.1</v>
      </c>
      <c r="AB75" s="5">
        <v>29.1</v>
      </c>
      <c r="AC75" s="5">
        <f t="shared" si="92"/>
        <v>29.2</v>
      </c>
      <c r="AD75" s="5">
        <f t="shared" si="93"/>
        <v>29.1</v>
      </c>
      <c r="AE75" s="5">
        <f t="shared" si="94"/>
        <v>58.3</v>
      </c>
      <c r="AF75" s="5">
        <f t="shared" si="95"/>
        <v>29.15</v>
      </c>
      <c r="AG75" s="5">
        <f t="shared" si="96"/>
        <v>64.275750000000002</v>
      </c>
      <c r="AH75" s="5">
        <f t="shared" si="97"/>
        <v>128.5515</v>
      </c>
      <c r="AI75" s="5">
        <v>2</v>
      </c>
      <c r="AJ75" s="3">
        <v>36</v>
      </c>
      <c r="AK75" s="5">
        <v>42.9</v>
      </c>
      <c r="AL75" s="5">
        <v>3</v>
      </c>
      <c r="AM75" s="5">
        <v>2.6666666666666665</v>
      </c>
      <c r="AN75" s="5"/>
      <c r="AO75" s="5"/>
      <c r="AP75" s="5"/>
      <c r="AQ75" s="5"/>
      <c r="AR75" s="5"/>
      <c r="AS75" s="5" t="e">
        <f t="shared" si="98"/>
        <v>#DIV/0!</v>
      </c>
      <c r="AT75" s="5">
        <v>11.78</v>
      </c>
      <c r="AU75" s="5">
        <v>12.7</v>
      </c>
      <c r="AV75" s="5">
        <v>-0.57999999999999996</v>
      </c>
      <c r="AW75" s="5">
        <v>28</v>
      </c>
      <c r="AX75" s="3">
        <v>33</v>
      </c>
      <c r="AY75" s="3">
        <v>37</v>
      </c>
      <c r="AZ75" s="3"/>
      <c r="BA75" s="5">
        <v>-0.28999999999999998</v>
      </c>
      <c r="BB75" s="5"/>
      <c r="BC75" s="5">
        <v>39</v>
      </c>
      <c r="BD75" s="5"/>
      <c r="BE75" s="3">
        <v>29</v>
      </c>
      <c r="BF75" s="3">
        <v>33</v>
      </c>
      <c r="BG75" s="5">
        <v>1.88</v>
      </c>
      <c r="BH75" s="5">
        <v>97</v>
      </c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3">
        <v>48</v>
      </c>
      <c r="CA75" s="3">
        <v>43</v>
      </c>
      <c r="CB75" s="3">
        <v>46</v>
      </c>
      <c r="CC75" s="5">
        <v>21.457920000000001</v>
      </c>
      <c r="CD75" s="5">
        <v>19.222719999999999</v>
      </c>
      <c r="CE75" s="5">
        <v>20.563839999999999</v>
      </c>
      <c r="CF75" s="5">
        <v>1.52</v>
      </c>
      <c r="CG75" s="5">
        <v>94</v>
      </c>
      <c r="CH75" s="3">
        <v>35</v>
      </c>
      <c r="CI75" s="3">
        <v>38</v>
      </c>
      <c r="CJ75" s="3">
        <v>39</v>
      </c>
      <c r="CK75" s="5">
        <v>15.6464</v>
      </c>
      <c r="CL75" s="5">
        <v>16.98752</v>
      </c>
      <c r="CM75" s="5">
        <v>17.434560000000001</v>
      </c>
      <c r="CN75" s="5">
        <v>-0.52</v>
      </c>
      <c r="CO75" s="5">
        <v>30</v>
      </c>
      <c r="CP75" s="6">
        <v>170</v>
      </c>
      <c r="CQ75" s="6">
        <v>157</v>
      </c>
      <c r="CR75" s="6">
        <v>143</v>
      </c>
      <c r="CS75" s="5">
        <v>7.0000000000000007E-2</v>
      </c>
      <c r="CT75" s="5">
        <v>53</v>
      </c>
      <c r="CU75" s="7" t="e">
        <v>#NULL!</v>
      </c>
      <c r="CV75" s="7" t="e">
        <v>#NULL!</v>
      </c>
      <c r="CW75" s="3">
        <v>4</v>
      </c>
      <c r="CX75" s="3">
        <v>4</v>
      </c>
      <c r="CY75" s="3">
        <v>5</v>
      </c>
      <c r="CZ75" s="3">
        <v>5</v>
      </c>
      <c r="DA75" s="3">
        <v>4</v>
      </c>
      <c r="DB75" s="3">
        <v>4</v>
      </c>
      <c r="DC75" s="3">
        <v>3</v>
      </c>
      <c r="DD75" s="3">
        <v>3</v>
      </c>
      <c r="DE75" s="3">
        <v>4</v>
      </c>
      <c r="DF75" s="3">
        <v>4</v>
      </c>
      <c r="DG75" s="3">
        <v>4</v>
      </c>
      <c r="DH75" s="3">
        <v>4</v>
      </c>
      <c r="DI75" s="3"/>
      <c r="DJ75" s="3"/>
      <c r="DK75" s="3"/>
      <c r="DL75" s="3"/>
      <c r="DM75" s="3"/>
      <c r="DN75" s="3"/>
      <c r="DO75" s="3"/>
      <c r="DP75" s="3"/>
      <c r="DQ75" s="3">
        <v>1</v>
      </c>
      <c r="DR75" s="3">
        <v>1</v>
      </c>
      <c r="DS75" s="3">
        <v>1</v>
      </c>
      <c r="DT75" s="3">
        <v>1</v>
      </c>
      <c r="DU75" s="3">
        <v>1</v>
      </c>
      <c r="DV75" s="5">
        <v>68</v>
      </c>
      <c r="DW75" s="5">
        <v>1.5899999999999999</v>
      </c>
      <c r="DX75" s="5">
        <v>40.5</v>
      </c>
      <c r="DY75" s="5">
        <v>-0.51</v>
      </c>
      <c r="DZ75" s="5">
        <v>62</v>
      </c>
      <c r="EA75" s="5">
        <v>1</v>
      </c>
      <c r="EB75" s="5">
        <v>56.833333333333336</v>
      </c>
      <c r="EC75" s="5">
        <v>2.08</v>
      </c>
      <c r="ED75" s="5">
        <v>2</v>
      </c>
      <c r="EE75" s="3">
        <v>6</v>
      </c>
      <c r="EF75" s="3">
        <v>3</v>
      </c>
      <c r="EG75" s="3">
        <v>3</v>
      </c>
      <c r="EH75" s="3">
        <v>1</v>
      </c>
      <c r="EI75" s="3">
        <v>4</v>
      </c>
      <c r="EJ75" s="3">
        <v>1</v>
      </c>
      <c r="EK75" s="3">
        <v>2</v>
      </c>
      <c r="EL75" s="3">
        <v>1</v>
      </c>
      <c r="EM75" s="3">
        <v>2</v>
      </c>
      <c r="EN75" s="3">
        <v>3</v>
      </c>
      <c r="EO75" s="3">
        <v>3</v>
      </c>
      <c r="EP75" s="3">
        <v>4</v>
      </c>
      <c r="EQ75" s="3">
        <v>3</v>
      </c>
      <c r="ER75" s="3">
        <v>3</v>
      </c>
      <c r="ES75" s="3">
        <v>1</v>
      </c>
      <c r="ET75" s="3">
        <v>2</v>
      </c>
      <c r="EU75" s="3">
        <v>3</v>
      </c>
      <c r="EV75" s="3">
        <v>2</v>
      </c>
      <c r="EW75" s="3">
        <v>1</v>
      </c>
      <c r="EX75" s="5">
        <v>2</v>
      </c>
      <c r="EY75" s="1" t="s">
        <v>371</v>
      </c>
      <c r="EZ75" s="3">
        <v>0</v>
      </c>
      <c r="FA75" s="6">
        <v>5</v>
      </c>
      <c r="FB75" s="1" t="s">
        <v>370</v>
      </c>
      <c r="FC75" s="6">
        <v>0</v>
      </c>
      <c r="FD75" s="5">
        <v>2</v>
      </c>
      <c r="FE75" s="1" t="s">
        <v>351</v>
      </c>
      <c r="FF75" s="3">
        <v>1</v>
      </c>
      <c r="FG75" s="5">
        <v>1</v>
      </c>
      <c r="FH75" s="3">
        <v>5</v>
      </c>
      <c r="FI75" s="3">
        <v>5</v>
      </c>
      <c r="FJ75" s="3">
        <v>3</v>
      </c>
      <c r="FK75" s="3">
        <v>2</v>
      </c>
      <c r="FL75" s="3">
        <v>5</v>
      </c>
      <c r="FM75" s="3">
        <v>5</v>
      </c>
      <c r="FN75" s="3">
        <v>3</v>
      </c>
      <c r="FO75" s="3">
        <v>2</v>
      </c>
      <c r="FP75" s="3">
        <v>5</v>
      </c>
      <c r="FQ75" s="3">
        <v>5</v>
      </c>
      <c r="FR75" s="3">
        <v>4</v>
      </c>
      <c r="FS75" s="3">
        <v>3</v>
      </c>
      <c r="FT75" s="3">
        <v>5</v>
      </c>
      <c r="FU75" s="3">
        <v>2.8333333333333335</v>
      </c>
      <c r="FV75" s="3">
        <v>7</v>
      </c>
      <c r="FW75" s="3">
        <v>2</v>
      </c>
      <c r="FX75" s="7" t="e">
        <v>#NULL!</v>
      </c>
      <c r="FY75" s="3">
        <v>6</v>
      </c>
      <c r="FZ75" s="3">
        <v>6</v>
      </c>
      <c r="GA75" s="3">
        <v>6</v>
      </c>
      <c r="GB75" s="3">
        <v>7</v>
      </c>
      <c r="GC75" s="3">
        <v>6</v>
      </c>
      <c r="GD75" s="5">
        <v>6.333333333333333</v>
      </c>
      <c r="GE75" s="3">
        <v>5</v>
      </c>
      <c r="GF75" s="3">
        <v>1</v>
      </c>
      <c r="GG75" s="3">
        <v>4</v>
      </c>
      <c r="GH75" s="3">
        <v>1</v>
      </c>
      <c r="GI75" s="3">
        <v>4</v>
      </c>
      <c r="GJ75" s="3">
        <v>1</v>
      </c>
      <c r="GK75" s="3">
        <v>1</v>
      </c>
      <c r="GL75" s="3">
        <v>2</v>
      </c>
      <c r="GM75" s="3">
        <v>3</v>
      </c>
      <c r="GN75" s="3">
        <v>5</v>
      </c>
      <c r="GO75" s="3">
        <v>2</v>
      </c>
      <c r="GP75" s="3">
        <v>4</v>
      </c>
      <c r="GQ75" s="3">
        <v>2</v>
      </c>
      <c r="GR75" s="3">
        <v>3</v>
      </c>
      <c r="GS75" s="3">
        <v>2</v>
      </c>
      <c r="GT75" s="3">
        <v>2</v>
      </c>
      <c r="GU75" s="3">
        <v>4</v>
      </c>
      <c r="GV75" s="3">
        <v>1</v>
      </c>
      <c r="GW75" s="3">
        <v>5</v>
      </c>
      <c r="GX75" s="3">
        <v>1</v>
      </c>
      <c r="GY75" s="5">
        <v>3.9</v>
      </c>
      <c r="GZ75" s="5">
        <v>1.4</v>
      </c>
      <c r="HA75" s="3">
        <v>3</v>
      </c>
      <c r="HB75" s="3">
        <v>7</v>
      </c>
      <c r="HC75" s="3">
        <v>6</v>
      </c>
      <c r="HD75" s="3">
        <v>7</v>
      </c>
      <c r="HE75" s="3">
        <v>7</v>
      </c>
      <c r="HF75" s="3">
        <v>7</v>
      </c>
      <c r="HG75" s="3">
        <v>6</v>
      </c>
      <c r="HH75" s="3">
        <v>7</v>
      </c>
      <c r="HI75" s="5">
        <v>6.25</v>
      </c>
      <c r="HJ75" s="3">
        <v>3</v>
      </c>
      <c r="HK75" s="3">
        <v>2</v>
      </c>
      <c r="HL75" s="3">
        <v>3</v>
      </c>
      <c r="HM75" s="3">
        <v>3</v>
      </c>
      <c r="HN75" s="3">
        <v>2</v>
      </c>
      <c r="HO75" s="3">
        <v>2</v>
      </c>
      <c r="HP75" s="5">
        <v>3</v>
      </c>
      <c r="HQ75" s="5">
        <v>3</v>
      </c>
      <c r="HR75" s="5">
        <v>3</v>
      </c>
      <c r="HS75" s="5">
        <v>3</v>
      </c>
      <c r="HT75" s="3">
        <v>4</v>
      </c>
      <c r="HU75" s="3">
        <v>3</v>
      </c>
      <c r="HV75" s="3">
        <v>4</v>
      </c>
      <c r="HW75" s="3">
        <v>5</v>
      </c>
      <c r="HX75" s="3">
        <v>4</v>
      </c>
      <c r="HY75" s="3">
        <v>6</v>
      </c>
      <c r="HZ75" s="5">
        <v>4.333333333333333</v>
      </c>
      <c r="IA75" s="3">
        <v>7</v>
      </c>
      <c r="IB75" s="3">
        <v>1</v>
      </c>
      <c r="IC75" s="3">
        <v>4</v>
      </c>
      <c r="ID75" s="3">
        <v>4</v>
      </c>
      <c r="IE75" s="3">
        <v>6</v>
      </c>
      <c r="IF75" s="3">
        <v>5</v>
      </c>
      <c r="IG75" s="3">
        <v>1</v>
      </c>
      <c r="IH75" s="3">
        <v>7</v>
      </c>
      <c r="II75" s="3">
        <v>7</v>
      </c>
      <c r="IJ75" s="3">
        <v>1</v>
      </c>
      <c r="IK75" s="3">
        <v>6</v>
      </c>
      <c r="IL75" s="3">
        <v>1</v>
      </c>
      <c r="IM75" s="5">
        <v>6.75</v>
      </c>
      <c r="IN75" s="5">
        <v>4.75</v>
      </c>
      <c r="IO75" s="5">
        <v>1</v>
      </c>
      <c r="IP75" s="3">
        <v>5</v>
      </c>
      <c r="IQ75" s="3">
        <v>5</v>
      </c>
      <c r="IR75" s="3">
        <v>5</v>
      </c>
      <c r="IS75" s="3">
        <v>4</v>
      </c>
      <c r="IT75" s="3">
        <v>4</v>
      </c>
      <c r="IU75" s="3">
        <v>5</v>
      </c>
      <c r="IV75" s="3">
        <v>5</v>
      </c>
      <c r="IW75" s="3">
        <v>2</v>
      </c>
      <c r="IX75" s="3">
        <v>4</v>
      </c>
      <c r="IY75" s="3">
        <v>2</v>
      </c>
      <c r="IZ75" s="3">
        <v>5</v>
      </c>
      <c r="JA75" s="3">
        <v>5</v>
      </c>
      <c r="JB75" s="3">
        <v>4</v>
      </c>
      <c r="JC75" s="3">
        <v>4</v>
      </c>
      <c r="JD75" s="3">
        <v>4</v>
      </c>
      <c r="JE75" s="3">
        <v>1</v>
      </c>
      <c r="JF75" s="3">
        <v>1</v>
      </c>
      <c r="JG75" s="3">
        <v>5</v>
      </c>
      <c r="JH75" s="3">
        <v>4</v>
      </c>
      <c r="JI75" s="3">
        <v>4</v>
      </c>
      <c r="JJ75" s="3">
        <v>1</v>
      </c>
      <c r="JK75" s="3">
        <v>5</v>
      </c>
      <c r="JL75" s="3">
        <v>1</v>
      </c>
      <c r="JM75" s="3">
        <v>4</v>
      </c>
      <c r="JN75" s="5">
        <v>4.75</v>
      </c>
      <c r="JO75" s="5">
        <v>3</v>
      </c>
      <c r="JP75" s="5">
        <v>4.25</v>
      </c>
      <c r="JQ75" s="5">
        <v>2.75</v>
      </c>
      <c r="JR75" s="5">
        <v>4.5</v>
      </c>
      <c r="JS75" s="5">
        <v>3</v>
      </c>
      <c r="JT75" s="3">
        <v>3</v>
      </c>
      <c r="JU75" s="3">
        <v>3</v>
      </c>
      <c r="JV75" s="3">
        <v>4</v>
      </c>
      <c r="JW75" s="3">
        <v>4</v>
      </c>
      <c r="JX75" s="3">
        <v>5</v>
      </c>
      <c r="JY75" s="3">
        <v>5</v>
      </c>
      <c r="JZ75" s="3">
        <v>1</v>
      </c>
      <c r="KA75" s="3">
        <v>1</v>
      </c>
      <c r="KB75" s="3">
        <v>4</v>
      </c>
      <c r="KC75" s="3">
        <v>4</v>
      </c>
      <c r="KD75" s="3">
        <v>5</v>
      </c>
      <c r="KE75" s="3">
        <v>5</v>
      </c>
      <c r="KF75" s="3">
        <v>1</v>
      </c>
      <c r="KG75" s="3">
        <v>1</v>
      </c>
      <c r="KH75" s="3">
        <v>1</v>
      </c>
      <c r="KI75" s="3">
        <v>1</v>
      </c>
      <c r="KJ75" s="3">
        <v>1</v>
      </c>
      <c r="KK75" s="3">
        <v>1</v>
      </c>
      <c r="KL75" s="3">
        <v>4</v>
      </c>
      <c r="KM75" s="3">
        <v>4</v>
      </c>
      <c r="KN75" s="3">
        <v>2</v>
      </c>
      <c r="KO75" s="3">
        <v>2</v>
      </c>
      <c r="KP75" s="3">
        <v>1</v>
      </c>
      <c r="KQ75" s="3">
        <v>1</v>
      </c>
      <c r="KR75" s="3">
        <v>5</v>
      </c>
      <c r="KS75" s="3">
        <v>5</v>
      </c>
      <c r="KT75" s="3">
        <v>1</v>
      </c>
      <c r="KU75" s="3">
        <v>1</v>
      </c>
      <c r="KV75" s="3">
        <v>2</v>
      </c>
      <c r="KW75" s="3">
        <v>2</v>
      </c>
      <c r="KX75" s="3">
        <v>4</v>
      </c>
      <c r="KY75" s="3">
        <v>4</v>
      </c>
      <c r="KZ75" s="5">
        <v>1.5555555555555556</v>
      </c>
      <c r="LA75" s="5">
        <v>1.5555555555555556</v>
      </c>
      <c r="LB75" s="5">
        <v>4.2857142857142856</v>
      </c>
      <c r="LC75" s="5">
        <v>4.2857142857142856</v>
      </c>
      <c r="LD75" s="3">
        <v>5</v>
      </c>
      <c r="LE75" s="3">
        <v>4</v>
      </c>
      <c r="LF75" s="5">
        <v>5</v>
      </c>
      <c r="LG75" s="3">
        <v>5</v>
      </c>
      <c r="LH75" s="3">
        <v>5</v>
      </c>
      <c r="LI75" s="3">
        <v>5</v>
      </c>
      <c r="LJ75" s="3">
        <v>4</v>
      </c>
      <c r="LK75" s="3">
        <v>4</v>
      </c>
      <c r="LL75" s="3">
        <v>4</v>
      </c>
      <c r="LM75" s="3">
        <v>4</v>
      </c>
      <c r="LN75" s="3">
        <v>3</v>
      </c>
      <c r="LO75" s="3">
        <v>3</v>
      </c>
      <c r="LP75" s="3">
        <v>4</v>
      </c>
      <c r="LQ75" s="3">
        <v>4</v>
      </c>
      <c r="LR75" s="3">
        <v>2</v>
      </c>
      <c r="LS75" s="3">
        <v>2</v>
      </c>
      <c r="LT75" s="5">
        <v>4</v>
      </c>
      <c r="LU75" s="5">
        <v>3.875</v>
      </c>
      <c r="LV75" s="3">
        <v>3</v>
      </c>
      <c r="LW75" s="3">
        <v>2</v>
      </c>
      <c r="LX75" s="3">
        <v>2</v>
      </c>
      <c r="LY75" s="3">
        <v>1</v>
      </c>
      <c r="LZ75" s="3">
        <v>2</v>
      </c>
      <c r="MA75" s="3">
        <v>1</v>
      </c>
      <c r="MB75" s="3">
        <v>2</v>
      </c>
      <c r="MC75" s="3">
        <v>2</v>
      </c>
      <c r="MD75" s="3">
        <v>2</v>
      </c>
      <c r="ME75" s="3">
        <v>2</v>
      </c>
      <c r="MF75" s="5">
        <f t="shared" si="89"/>
        <v>19</v>
      </c>
      <c r="MG75" s="5">
        <f t="shared" si="90"/>
        <v>1.9</v>
      </c>
      <c r="MH75" s="3">
        <v>4</v>
      </c>
      <c r="MI75" s="3">
        <v>4</v>
      </c>
      <c r="MJ75" s="3">
        <v>7</v>
      </c>
      <c r="MK75" s="3">
        <v>4</v>
      </c>
      <c r="ML75" s="3">
        <v>5</v>
      </c>
      <c r="MM75" s="3">
        <v>6</v>
      </c>
      <c r="MN75" s="3">
        <v>7</v>
      </c>
      <c r="MO75" s="3">
        <v>7</v>
      </c>
      <c r="MP75" s="3">
        <v>7</v>
      </c>
      <c r="MQ75" s="5">
        <v>5.666666666666667</v>
      </c>
      <c r="MR75" s="3">
        <v>1</v>
      </c>
      <c r="MS75" s="3">
        <v>1</v>
      </c>
      <c r="MT75" s="3">
        <v>1</v>
      </c>
      <c r="MU75" s="3">
        <v>1</v>
      </c>
      <c r="MV75" s="3">
        <v>2</v>
      </c>
      <c r="MW75" s="3">
        <v>2</v>
      </c>
      <c r="MX75" s="3">
        <v>3</v>
      </c>
      <c r="MY75" s="3">
        <v>3</v>
      </c>
      <c r="MZ75" s="3">
        <v>3</v>
      </c>
      <c r="NA75" s="3">
        <v>3</v>
      </c>
      <c r="NB75" s="3">
        <v>3</v>
      </c>
      <c r="NC75" s="3">
        <v>3</v>
      </c>
      <c r="ND75" s="5">
        <v>1.3333333333333333</v>
      </c>
      <c r="NE75" s="5">
        <v>1.3333333333333333</v>
      </c>
      <c r="NF75" s="5">
        <v>3</v>
      </c>
      <c r="NG75" s="5">
        <v>3</v>
      </c>
      <c r="NH75" s="3">
        <v>5</v>
      </c>
      <c r="NI75" s="3">
        <v>5</v>
      </c>
      <c r="NJ75" s="3">
        <v>5</v>
      </c>
      <c r="NK75" s="3">
        <v>5</v>
      </c>
      <c r="NL75" s="3">
        <v>4</v>
      </c>
      <c r="NM75" s="3">
        <v>4</v>
      </c>
      <c r="NN75" s="3">
        <v>3</v>
      </c>
      <c r="NO75" s="3">
        <v>3</v>
      </c>
      <c r="NP75" s="3">
        <v>2</v>
      </c>
      <c r="NQ75" s="3">
        <v>2</v>
      </c>
      <c r="NR75" s="3">
        <v>3</v>
      </c>
      <c r="NS75" s="3">
        <v>3</v>
      </c>
      <c r="NT75" s="3">
        <v>3</v>
      </c>
      <c r="NU75" s="3">
        <v>3</v>
      </c>
      <c r="NV75" s="5">
        <v>3.5714285714285716</v>
      </c>
      <c r="NW75" s="5">
        <v>3.5714285714285716</v>
      </c>
      <c r="NX75" s="4">
        <v>43210</v>
      </c>
      <c r="NY75" s="3">
        <v>4</v>
      </c>
      <c r="NZ75" s="3">
        <v>4</v>
      </c>
      <c r="OA75" s="3">
        <v>3</v>
      </c>
      <c r="OB75" s="3">
        <v>1</v>
      </c>
      <c r="OC75" s="3">
        <v>5</v>
      </c>
      <c r="OD75" s="3">
        <v>4</v>
      </c>
      <c r="OE75" s="3">
        <v>1</v>
      </c>
      <c r="OF75" s="3">
        <v>1</v>
      </c>
      <c r="OG75" s="3">
        <v>4</v>
      </c>
      <c r="OH75" s="3">
        <v>4</v>
      </c>
      <c r="OI75" s="3">
        <v>4</v>
      </c>
      <c r="OJ75" s="3">
        <v>2</v>
      </c>
      <c r="OK75" s="5">
        <v>4.166666666666667</v>
      </c>
      <c r="OL75" s="5">
        <v>2</v>
      </c>
      <c r="OM75" s="3">
        <v>3</v>
      </c>
      <c r="ON75" s="3">
        <v>2</v>
      </c>
      <c r="OO75" s="3">
        <v>3</v>
      </c>
      <c r="OP75" s="3">
        <v>3</v>
      </c>
      <c r="OQ75" s="3">
        <v>2</v>
      </c>
      <c r="OR75" s="3">
        <v>3</v>
      </c>
      <c r="OS75" s="5">
        <v>2.6666666666666665</v>
      </c>
      <c r="OT75" s="3">
        <v>5</v>
      </c>
      <c r="OU75" s="3">
        <v>4</v>
      </c>
      <c r="OV75" s="3">
        <v>4</v>
      </c>
      <c r="OW75" s="3">
        <v>4</v>
      </c>
      <c r="OX75" s="3">
        <v>3</v>
      </c>
      <c r="OY75" s="3">
        <v>4</v>
      </c>
      <c r="OZ75" s="5">
        <v>4</v>
      </c>
      <c r="VN75">
        <v>15</v>
      </c>
      <c r="VO75">
        <v>2</v>
      </c>
      <c r="VP75">
        <v>24.8</v>
      </c>
      <c r="VQ75">
        <v>12.4</v>
      </c>
      <c r="VR75">
        <v>68</v>
      </c>
      <c r="VS75">
        <v>1324.8</v>
      </c>
      <c r="VT75">
        <v>19.5</v>
      </c>
      <c r="VU75">
        <v>220.8</v>
      </c>
      <c r="VV75">
        <v>67</v>
      </c>
      <c r="VW75">
        <v>9213.5</v>
      </c>
      <c r="VX75">
        <v>137.5</v>
      </c>
      <c r="VY75">
        <v>3687</v>
      </c>
      <c r="VZ75">
        <v>0.3</v>
      </c>
      <c r="WA75">
        <v>1535.6</v>
      </c>
      <c r="WB75" s="36">
        <v>3345</v>
      </c>
      <c r="WC75" s="36">
        <v>1183.25</v>
      </c>
      <c r="WD75" s="36">
        <v>140.25</v>
      </c>
      <c r="WE75" s="36">
        <v>69.5</v>
      </c>
      <c r="WF75" s="36">
        <v>70.599999999999994</v>
      </c>
      <c r="WG75" s="36">
        <v>24.97</v>
      </c>
      <c r="WH75" s="36">
        <v>2.96</v>
      </c>
      <c r="WI75" s="36">
        <v>1.47</v>
      </c>
      <c r="WJ75" s="36">
        <v>209.75</v>
      </c>
      <c r="WK75" s="36">
        <v>4.43</v>
      </c>
      <c r="WL75" s="36">
        <v>34.957999999999998</v>
      </c>
      <c r="WM75" s="37">
        <v>3345</v>
      </c>
      <c r="WN75" s="37">
        <v>1183.25</v>
      </c>
      <c r="WO75" s="37">
        <v>140.25</v>
      </c>
      <c r="WP75" s="37">
        <v>69.5</v>
      </c>
      <c r="WQ75" s="37">
        <v>70.599999999999994</v>
      </c>
      <c r="WR75" s="37">
        <v>24.97</v>
      </c>
      <c r="WS75" s="37">
        <v>2.96</v>
      </c>
      <c r="WT75" s="37">
        <v>1.47</v>
      </c>
      <c r="WU75" s="37">
        <v>209.75</v>
      </c>
      <c r="WV75" s="37">
        <v>4.43</v>
      </c>
      <c r="WW75" s="37">
        <v>34.957999999999998</v>
      </c>
      <c r="WX75" s="38">
        <v>2970.75</v>
      </c>
      <c r="WY75" s="38">
        <v>1055.5</v>
      </c>
      <c r="WZ75" s="38">
        <v>132.75</v>
      </c>
      <c r="XA75" s="38">
        <v>67</v>
      </c>
      <c r="XB75" s="38">
        <v>70.3</v>
      </c>
      <c r="XC75" s="38">
        <v>24.98</v>
      </c>
      <c r="XD75" s="38">
        <v>3.14</v>
      </c>
      <c r="XE75" s="38">
        <v>1.59</v>
      </c>
      <c r="XF75" s="38">
        <v>199.75</v>
      </c>
      <c r="XG75" s="38">
        <v>4.7300000000000004</v>
      </c>
      <c r="XH75" s="38">
        <v>39.950000000000003</v>
      </c>
      <c r="XI75" s="39">
        <v>2970.75</v>
      </c>
      <c r="XJ75" s="39">
        <v>1055.5</v>
      </c>
      <c r="XK75" s="39">
        <v>132.75</v>
      </c>
      <c r="XL75" s="39">
        <v>67</v>
      </c>
      <c r="XM75" s="39">
        <v>70.3</v>
      </c>
      <c r="XN75" s="39">
        <v>24.98</v>
      </c>
      <c r="XO75" s="39">
        <v>3.14</v>
      </c>
      <c r="XP75" s="39">
        <v>1.59</v>
      </c>
      <c r="XQ75" s="39">
        <v>199.75</v>
      </c>
      <c r="XR75" s="39">
        <v>4.7300000000000004</v>
      </c>
      <c r="XS75" s="39">
        <v>39.950000000000003</v>
      </c>
      <c r="XT75" t="s">
        <v>1165</v>
      </c>
      <c r="XU75">
        <v>6</v>
      </c>
      <c r="XV75">
        <v>9</v>
      </c>
      <c r="XW75" s="37">
        <v>6</v>
      </c>
      <c r="XX75" s="37">
        <v>0</v>
      </c>
      <c r="XY75" s="37">
        <v>2</v>
      </c>
      <c r="XZ75" s="39">
        <v>5</v>
      </c>
      <c r="YA75" s="39">
        <v>0</v>
      </c>
      <c r="YB75" s="39">
        <v>2</v>
      </c>
    </row>
    <row r="76" spans="1:652" x14ac:dyDescent="0.2">
      <c r="A76" s="11">
        <v>80</v>
      </c>
      <c r="B76" s="19" t="s">
        <v>707</v>
      </c>
      <c r="C76" s="3">
        <v>0</v>
      </c>
      <c r="D76" s="3" t="str">
        <f t="shared" si="91"/>
        <v>2</v>
      </c>
      <c r="E76" s="4">
        <v>38184</v>
      </c>
      <c r="F76" s="4">
        <v>43206</v>
      </c>
      <c r="G76" s="5">
        <v>13.749486652977414</v>
      </c>
      <c r="H76" s="21">
        <v>3</v>
      </c>
      <c r="I76" s="3">
        <v>8</v>
      </c>
      <c r="J76" s="3">
        <v>9</v>
      </c>
      <c r="K76" s="3">
        <v>1</v>
      </c>
      <c r="L76" s="3">
        <v>2</v>
      </c>
      <c r="M76" s="3">
        <v>300</v>
      </c>
      <c r="N76" s="6">
        <v>108</v>
      </c>
      <c r="O76" s="6">
        <v>151</v>
      </c>
      <c r="P76" s="5">
        <v>3.5433070866141736</v>
      </c>
      <c r="Q76" s="5">
        <v>92.389499999999998</v>
      </c>
      <c r="R76" s="5">
        <v>41.9</v>
      </c>
      <c r="S76" s="5">
        <v>18.399999999999999</v>
      </c>
      <c r="T76" s="5">
        <v>3</v>
      </c>
      <c r="U76" s="5">
        <v>13</v>
      </c>
      <c r="V76" s="5">
        <v>3</v>
      </c>
      <c r="W76" s="5">
        <v>21.2</v>
      </c>
      <c r="X76" s="5">
        <v>19.5</v>
      </c>
      <c r="Y76" s="5">
        <v>20.100000000000001</v>
      </c>
      <c r="Z76" s="5">
        <v>16.2</v>
      </c>
      <c r="AA76" s="5">
        <v>19</v>
      </c>
      <c r="AB76" s="5">
        <v>16.5</v>
      </c>
      <c r="AC76" s="5">
        <f t="shared" si="92"/>
        <v>21.2</v>
      </c>
      <c r="AD76" s="5">
        <f t="shared" si="93"/>
        <v>19</v>
      </c>
      <c r="AE76" s="5">
        <f t="shared" si="94"/>
        <v>40.200000000000003</v>
      </c>
      <c r="AF76" s="5">
        <f t="shared" si="95"/>
        <v>20.100000000000001</v>
      </c>
      <c r="AG76" s="5">
        <f t="shared" si="96"/>
        <v>44.320500000000003</v>
      </c>
      <c r="AH76" s="5">
        <f t="shared" si="97"/>
        <v>88.641000000000005</v>
      </c>
      <c r="AI76" s="5">
        <v>1</v>
      </c>
      <c r="AJ76" s="3">
        <v>21</v>
      </c>
      <c r="AK76" s="5">
        <v>37.6</v>
      </c>
      <c r="AL76" s="5">
        <v>1</v>
      </c>
      <c r="AM76" s="5">
        <v>1.6666666666666667</v>
      </c>
      <c r="AN76" s="5"/>
      <c r="AO76" s="5"/>
      <c r="AP76" s="5"/>
      <c r="AQ76" s="5"/>
      <c r="AR76" s="5"/>
      <c r="AS76" s="5" t="e">
        <f t="shared" si="98"/>
        <v>#DIV/0!</v>
      </c>
      <c r="AT76" s="5">
        <v>12.82</v>
      </c>
      <c r="AU76" s="5">
        <v>13</v>
      </c>
      <c r="AV76" s="5">
        <v>-1.55</v>
      </c>
      <c r="AW76" s="5">
        <v>6</v>
      </c>
      <c r="AX76" s="3">
        <v>37</v>
      </c>
      <c r="AY76" s="3">
        <v>36</v>
      </c>
      <c r="AZ76" s="3"/>
      <c r="BA76" s="5">
        <v>-0.28999999999999998</v>
      </c>
      <c r="BB76" s="5"/>
      <c r="BC76" s="5">
        <v>39</v>
      </c>
      <c r="BD76" s="5"/>
      <c r="BE76" s="3">
        <v>26</v>
      </c>
      <c r="BF76" s="3">
        <v>29</v>
      </c>
      <c r="BG76" s="5">
        <v>0.89</v>
      </c>
      <c r="BH76" s="5">
        <v>81</v>
      </c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3">
        <v>48</v>
      </c>
      <c r="CA76" s="3">
        <v>53</v>
      </c>
      <c r="CB76" s="3">
        <v>53</v>
      </c>
      <c r="CC76" s="5">
        <v>21.457920000000001</v>
      </c>
      <c r="CD76" s="5">
        <v>23.69312</v>
      </c>
      <c r="CE76" s="5">
        <v>23.69312</v>
      </c>
      <c r="CF76" s="5">
        <v>2.13</v>
      </c>
      <c r="CG76" s="5">
        <v>98</v>
      </c>
      <c r="CH76" s="3">
        <v>40</v>
      </c>
      <c r="CI76" s="3">
        <v>41</v>
      </c>
      <c r="CJ76" s="3">
        <v>38</v>
      </c>
      <c r="CK76" s="5">
        <v>17.881599999999999</v>
      </c>
      <c r="CL76" s="5">
        <v>18.32864</v>
      </c>
      <c r="CM76" s="5">
        <v>16.98752</v>
      </c>
      <c r="CN76" s="5">
        <v>-0.2</v>
      </c>
      <c r="CO76" s="5">
        <v>42</v>
      </c>
      <c r="CP76" s="6">
        <v>179</v>
      </c>
      <c r="CQ76" s="6">
        <v>162</v>
      </c>
      <c r="CR76" s="6">
        <v>167</v>
      </c>
      <c r="CS76" s="5">
        <v>0.43</v>
      </c>
      <c r="CT76" s="5">
        <v>67</v>
      </c>
      <c r="CU76" s="7" t="e">
        <v>#NULL!</v>
      </c>
      <c r="CV76" s="7" t="e">
        <v>#NULL!</v>
      </c>
      <c r="CW76" s="3">
        <v>4</v>
      </c>
      <c r="CX76" s="3">
        <v>4</v>
      </c>
      <c r="CY76" s="3">
        <v>5</v>
      </c>
      <c r="CZ76" s="3">
        <v>4</v>
      </c>
      <c r="DA76" s="3">
        <v>4</v>
      </c>
      <c r="DB76" s="3">
        <v>4</v>
      </c>
      <c r="DC76" s="3">
        <v>3</v>
      </c>
      <c r="DD76" s="3">
        <v>3</v>
      </c>
      <c r="DE76" s="3">
        <v>4</v>
      </c>
      <c r="DF76" s="3">
        <v>4</v>
      </c>
      <c r="DG76" s="3">
        <v>4</v>
      </c>
      <c r="DH76" s="3">
        <v>4</v>
      </c>
      <c r="DI76" s="3"/>
      <c r="DJ76" s="3"/>
      <c r="DK76" s="3"/>
      <c r="DL76" s="3"/>
      <c r="DM76" s="3"/>
      <c r="DN76" s="3"/>
      <c r="DO76" s="3"/>
      <c r="DP76" s="3"/>
      <c r="DQ76" s="3">
        <v>1</v>
      </c>
      <c r="DR76" s="3">
        <v>1</v>
      </c>
      <c r="DS76" s="3">
        <v>1</v>
      </c>
      <c r="DT76" s="3">
        <v>1</v>
      </c>
      <c r="DU76" s="3">
        <v>1</v>
      </c>
      <c r="DV76" s="5">
        <v>60</v>
      </c>
      <c r="DW76" s="5">
        <v>0.60000000000000009</v>
      </c>
      <c r="DX76" s="5">
        <v>36.5</v>
      </c>
      <c r="DY76" s="5">
        <v>-1.1200000000000001</v>
      </c>
      <c r="DZ76" s="5">
        <v>70</v>
      </c>
      <c r="EA76" s="5">
        <v>1.93</v>
      </c>
      <c r="EB76" s="5">
        <v>55.5</v>
      </c>
      <c r="EC76" s="5">
        <v>1.41</v>
      </c>
      <c r="ED76" s="5">
        <v>2</v>
      </c>
      <c r="EE76" s="3">
        <v>6</v>
      </c>
      <c r="EF76" s="3">
        <v>2</v>
      </c>
      <c r="EG76" s="3">
        <v>4</v>
      </c>
      <c r="EH76" s="3">
        <v>3</v>
      </c>
      <c r="EI76" s="3">
        <v>4</v>
      </c>
      <c r="EJ76" s="3">
        <v>5</v>
      </c>
      <c r="EK76" s="3">
        <v>3</v>
      </c>
      <c r="EL76" s="3">
        <v>3</v>
      </c>
      <c r="EM76" s="3">
        <v>4</v>
      </c>
      <c r="EN76" s="3">
        <v>4</v>
      </c>
      <c r="EO76" s="3">
        <v>3</v>
      </c>
      <c r="EP76" s="3">
        <v>4</v>
      </c>
      <c r="EQ76" s="3">
        <v>3</v>
      </c>
      <c r="ER76" s="3">
        <v>1</v>
      </c>
      <c r="ES76" s="3">
        <v>3</v>
      </c>
      <c r="ET76" s="3">
        <v>3</v>
      </c>
      <c r="EU76" s="3">
        <v>4</v>
      </c>
      <c r="EV76" s="3">
        <v>1</v>
      </c>
      <c r="EW76" s="3">
        <v>1</v>
      </c>
      <c r="EX76" s="5">
        <v>1</v>
      </c>
      <c r="EY76" s="1" t="s">
        <v>352</v>
      </c>
      <c r="EZ76" s="3">
        <v>2</v>
      </c>
      <c r="FA76" s="6">
        <v>7</v>
      </c>
      <c r="FB76" s="1" t="s">
        <v>355</v>
      </c>
      <c r="FC76" s="6">
        <v>1</v>
      </c>
      <c r="FD76" s="5">
        <v>3</v>
      </c>
      <c r="FE76" s="1" t="s">
        <v>350</v>
      </c>
      <c r="FF76" s="3">
        <v>1</v>
      </c>
      <c r="FG76" s="5">
        <v>4.5</v>
      </c>
      <c r="FH76" s="3">
        <v>4</v>
      </c>
      <c r="FI76" s="3">
        <v>5</v>
      </c>
      <c r="FJ76" s="3">
        <v>2</v>
      </c>
      <c r="FK76" s="3">
        <v>4</v>
      </c>
      <c r="FL76" s="3">
        <v>5</v>
      </c>
      <c r="FM76" s="3">
        <v>4</v>
      </c>
      <c r="FN76" s="3">
        <v>1</v>
      </c>
      <c r="FO76" s="3">
        <v>2</v>
      </c>
      <c r="FP76" s="3">
        <v>5</v>
      </c>
      <c r="FQ76" s="3">
        <v>5</v>
      </c>
      <c r="FR76" s="3">
        <v>3</v>
      </c>
      <c r="FS76" s="3">
        <v>2</v>
      </c>
      <c r="FT76" s="3">
        <v>4.666666666666667</v>
      </c>
      <c r="FU76" s="3">
        <v>2.3333333333333335</v>
      </c>
      <c r="FV76" s="3">
        <v>6</v>
      </c>
      <c r="FW76" s="3">
        <v>4</v>
      </c>
      <c r="FX76" s="7" t="e">
        <v>#NULL!</v>
      </c>
      <c r="FY76" s="3">
        <v>2</v>
      </c>
      <c r="FZ76" s="3">
        <v>6</v>
      </c>
      <c r="GA76" s="3">
        <v>6</v>
      </c>
      <c r="GB76" s="3">
        <v>4</v>
      </c>
      <c r="GC76" s="3">
        <v>6</v>
      </c>
      <c r="GD76" s="5">
        <v>5</v>
      </c>
      <c r="GE76" s="3">
        <v>4</v>
      </c>
      <c r="GF76" s="3">
        <v>1</v>
      </c>
      <c r="GG76" s="3">
        <v>4</v>
      </c>
      <c r="GH76" s="3">
        <v>1</v>
      </c>
      <c r="GI76" s="3">
        <v>4</v>
      </c>
      <c r="GJ76" s="3">
        <v>1</v>
      </c>
      <c r="GK76" s="3">
        <v>1</v>
      </c>
      <c r="GL76" s="3">
        <v>1</v>
      </c>
      <c r="GM76" s="3">
        <v>1</v>
      </c>
      <c r="GN76" s="3">
        <v>4</v>
      </c>
      <c r="GO76" s="3">
        <v>1</v>
      </c>
      <c r="GP76" s="3">
        <v>1</v>
      </c>
      <c r="GQ76" s="3">
        <v>1</v>
      </c>
      <c r="GR76" s="3">
        <v>3</v>
      </c>
      <c r="GS76" s="3">
        <v>1</v>
      </c>
      <c r="GT76" s="3">
        <v>4</v>
      </c>
      <c r="GU76" s="3">
        <v>3</v>
      </c>
      <c r="GV76" s="3">
        <v>1</v>
      </c>
      <c r="GW76" s="3">
        <v>5</v>
      </c>
      <c r="GX76" s="3">
        <v>1</v>
      </c>
      <c r="GY76" s="5">
        <v>3.3</v>
      </c>
      <c r="GZ76" s="5">
        <v>1</v>
      </c>
      <c r="HA76" s="3">
        <v>6</v>
      </c>
      <c r="HB76" s="3">
        <v>6</v>
      </c>
      <c r="HC76" s="3">
        <v>6</v>
      </c>
      <c r="HD76" s="3">
        <v>5</v>
      </c>
      <c r="HE76" s="3">
        <v>7</v>
      </c>
      <c r="HF76" s="3">
        <v>6</v>
      </c>
      <c r="HG76" s="3">
        <v>5</v>
      </c>
      <c r="HH76" s="3">
        <v>7</v>
      </c>
      <c r="HI76" s="5">
        <v>6</v>
      </c>
      <c r="HJ76" s="3">
        <v>3</v>
      </c>
      <c r="HK76" s="3">
        <v>2</v>
      </c>
      <c r="HL76" s="3">
        <v>3</v>
      </c>
      <c r="HM76" s="3">
        <v>3</v>
      </c>
      <c r="HN76" s="3">
        <v>2</v>
      </c>
      <c r="HO76" s="3">
        <v>3</v>
      </c>
      <c r="HP76" s="5">
        <v>3</v>
      </c>
      <c r="HQ76" s="5">
        <v>3</v>
      </c>
      <c r="HR76" s="5">
        <v>2</v>
      </c>
      <c r="HS76" s="5">
        <v>2.8333333333333335</v>
      </c>
      <c r="HT76" s="3">
        <v>5</v>
      </c>
      <c r="HU76" s="3">
        <v>5</v>
      </c>
      <c r="HV76" s="3">
        <v>5</v>
      </c>
      <c r="HW76" s="3">
        <v>5</v>
      </c>
      <c r="HX76" s="3">
        <v>4</v>
      </c>
      <c r="HY76" s="3">
        <v>5</v>
      </c>
      <c r="HZ76" s="5">
        <v>4.833333333333333</v>
      </c>
      <c r="IA76" s="3">
        <v>7</v>
      </c>
      <c r="IB76" s="3">
        <v>2</v>
      </c>
      <c r="IC76" s="3">
        <v>7</v>
      </c>
      <c r="ID76" s="3">
        <v>6</v>
      </c>
      <c r="IE76" s="3">
        <v>4</v>
      </c>
      <c r="IF76" s="3">
        <v>6</v>
      </c>
      <c r="IG76" s="3">
        <v>2</v>
      </c>
      <c r="IH76" s="3">
        <v>7</v>
      </c>
      <c r="II76" s="3">
        <v>6</v>
      </c>
      <c r="IJ76" s="3">
        <v>2</v>
      </c>
      <c r="IK76" s="3">
        <v>4</v>
      </c>
      <c r="IL76" s="3">
        <v>7</v>
      </c>
      <c r="IM76" s="5">
        <v>6</v>
      </c>
      <c r="IN76" s="5">
        <v>5.75</v>
      </c>
      <c r="IO76" s="5">
        <v>3.25</v>
      </c>
      <c r="IP76" s="3">
        <v>4</v>
      </c>
      <c r="IQ76" s="3">
        <v>2</v>
      </c>
      <c r="IR76" s="3">
        <v>4</v>
      </c>
      <c r="IS76" s="3">
        <v>2</v>
      </c>
      <c r="IT76" s="3">
        <v>5</v>
      </c>
      <c r="IU76" s="3">
        <v>5</v>
      </c>
      <c r="IV76" s="3">
        <v>1</v>
      </c>
      <c r="IW76" s="3">
        <v>1</v>
      </c>
      <c r="IX76" s="3">
        <v>4</v>
      </c>
      <c r="IY76" s="3">
        <v>1</v>
      </c>
      <c r="IZ76" s="3">
        <v>5</v>
      </c>
      <c r="JA76" s="3">
        <v>999</v>
      </c>
      <c r="JB76" s="3">
        <v>5</v>
      </c>
      <c r="JC76" s="3">
        <v>5</v>
      </c>
      <c r="JD76" s="3">
        <v>5</v>
      </c>
      <c r="JE76" s="3">
        <v>2</v>
      </c>
      <c r="JF76" s="3">
        <v>2</v>
      </c>
      <c r="JG76" s="3">
        <v>5</v>
      </c>
      <c r="JH76" s="3">
        <v>2</v>
      </c>
      <c r="JI76" s="3">
        <v>4</v>
      </c>
      <c r="JJ76" s="3">
        <v>2</v>
      </c>
      <c r="JK76" s="3">
        <v>5</v>
      </c>
      <c r="JL76" s="3">
        <v>1</v>
      </c>
      <c r="JM76" s="3">
        <v>4</v>
      </c>
      <c r="JN76" s="5">
        <v>4.75</v>
      </c>
      <c r="JO76" s="5">
        <v>2.25</v>
      </c>
      <c r="JP76" s="5">
        <v>4.333333333333333</v>
      </c>
      <c r="JQ76" s="5">
        <v>1.5</v>
      </c>
      <c r="JR76" s="5">
        <v>4.75</v>
      </c>
      <c r="JS76" s="5">
        <v>2.5</v>
      </c>
      <c r="JT76" s="3">
        <v>2</v>
      </c>
      <c r="JU76" s="3">
        <v>2</v>
      </c>
      <c r="JV76" s="3">
        <v>3</v>
      </c>
      <c r="JW76" s="3">
        <v>3</v>
      </c>
      <c r="JX76" s="3">
        <v>4</v>
      </c>
      <c r="JY76" s="3">
        <v>4</v>
      </c>
      <c r="JZ76" s="3">
        <v>1</v>
      </c>
      <c r="KA76" s="3">
        <v>1</v>
      </c>
      <c r="KB76" s="3">
        <v>5</v>
      </c>
      <c r="KC76" s="3">
        <v>5</v>
      </c>
      <c r="KD76" s="3">
        <v>5</v>
      </c>
      <c r="KE76" s="3">
        <v>5</v>
      </c>
      <c r="KF76" s="3">
        <v>1</v>
      </c>
      <c r="KG76" s="3">
        <v>1</v>
      </c>
      <c r="KH76" s="3">
        <v>1</v>
      </c>
      <c r="KI76" s="3">
        <v>1</v>
      </c>
      <c r="KJ76" s="3">
        <v>4</v>
      </c>
      <c r="KK76" s="3">
        <v>4</v>
      </c>
      <c r="KL76" s="3">
        <v>4</v>
      </c>
      <c r="KM76" s="3">
        <v>4</v>
      </c>
      <c r="KN76" s="3">
        <v>1</v>
      </c>
      <c r="KO76" s="3">
        <v>1</v>
      </c>
      <c r="KP76" s="3">
        <v>1</v>
      </c>
      <c r="KQ76" s="3">
        <v>1</v>
      </c>
      <c r="KR76" s="3">
        <v>5</v>
      </c>
      <c r="KS76" s="3">
        <v>5</v>
      </c>
      <c r="KT76" s="3">
        <v>1</v>
      </c>
      <c r="KU76" s="3">
        <v>1</v>
      </c>
      <c r="KV76" s="3">
        <v>1</v>
      </c>
      <c r="KW76" s="3">
        <v>1</v>
      </c>
      <c r="KX76" s="3">
        <v>2</v>
      </c>
      <c r="KY76" s="3">
        <v>2</v>
      </c>
      <c r="KZ76" s="5">
        <v>1.5555555555555556</v>
      </c>
      <c r="LA76" s="5">
        <v>1.5555555555555556</v>
      </c>
      <c r="LB76" s="5">
        <v>3.8571428571428572</v>
      </c>
      <c r="LC76" s="5">
        <v>3.8571428571428572</v>
      </c>
      <c r="LD76" s="3">
        <v>5</v>
      </c>
      <c r="LE76" s="3">
        <v>5</v>
      </c>
      <c r="LF76" s="5">
        <v>4</v>
      </c>
      <c r="LG76" s="3">
        <v>4</v>
      </c>
      <c r="LH76" s="3">
        <v>5</v>
      </c>
      <c r="LI76" s="3">
        <v>5</v>
      </c>
      <c r="LJ76" s="3">
        <v>4</v>
      </c>
      <c r="LK76" s="3">
        <v>4</v>
      </c>
      <c r="LL76" s="3">
        <v>4</v>
      </c>
      <c r="LM76" s="3">
        <v>4</v>
      </c>
      <c r="LN76" s="3">
        <v>4</v>
      </c>
      <c r="LO76" s="3">
        <v>4</v>
      </c>
      <c r="LP76" s="3">
        <v>4</v>
      </c>
      <c r="LQ76" s="3">
        <v>4</v>
      </c>
      <c r="LR76" s="3">
        <v>5</v>
      </c>
      <c r="LS76" s="3">
        <v>5</v>
      </c>
      <c r="LT76" s="5">
        <v>4.375</v>
      </c>
      <c r="LU76" s="5">
        <v>4.375</v>
      </c>
      <c r="LV76" s="3">
        <v>2</v>
      </c>
      <c r="LW76" s="3">
        <v>1</v>
      </c>
      <c r="LX76" s="3">
        <v>1</v>
      </c>
      <c r="LY76" s="3">
        <v>0</v>
      </c>
      <c r="LZ76" s="3">
        <v>3</v>
      </c>
      <c r="MA76" s="3">
        <v>1</v>
      </c>
      <c r="MB76" s="3">
        <v>3</v>
      </c>
      <c r="MC76" s="3">
        <v>2</v>
      </c>
      <c r="MD76" s="3">
        <v>2</v>
      </c>
      <c r="ME76" s="3">
        <v>2</v>
      </c>
      <c r="MF76" s="5">
        <f t="shared" si="89"/>
        <v>17</v>
      </c>
      <c r="MG76" s="5">
        <f t="shared" si="90"/>
        <v>1.7</v>
      </c>
      <c r="MH76" s="3">
        <v>1</v>
      </c>
      <c r="MI76" s="3">
        <v>3</v>
      </c>
      <c r="MJ76" s="3">
        <v>7</v>
      </c>
      <c r="MK76" s="3">
        <v>5</v>
      </c>
      <c r="ML76" s="3">
        <v>4</v>
      </c>
      <c r="MM76" s="3">
        <v>6</v>
      </c>
      <c r="MN76" s="3">
        <v>7</v>
      </c>
      <c r="MO76" s="3">
        <v>7</v>
      </c>
      <c r="MP76" s="3">
        <v>7</v>
      </c>
      <c r="MQ76" s="5">
        <v>5.2222222222222223</v>
      </c>
      <c r="MR76" s="3">
        <v>1</v>
      </c>
      <c r="MS76" s="3">
        <v>1</v>
      </c>
      <c r="MT76" s="3">
        <v>1</v>
      </c>
      <c r="MU76" s="3">
        <v>1</v>
      </c>
      <c r="MV76" s="3">
        <v>1</v>
      </c>
      <c r="MW76" s="3">
        <v>1</v>
      </c>
      <c r="MX76" s="3">
        <v>1</v>
      </c>
      <c r="MY76" s="3">
        <v>1</v>
      </c>
      <c r="MZ76" s="3">
        <v>3</v>
      </c>
      <c r="NA76" s="3">
        <v>3</v>
      </c>
      <c r="NB76" s="3">
        <v>1</v>
      </c>
      <c r="NC76" s="3">
        <v>1</v>
      </c>
      <c r="ND76" s="5">
        <v>1</v>
      </c>
      <c r="NE76" s="5">
        <v>1</v>
      </c>
      <c r="NF76" s="5">
        <v>1.6666666666666667</v>
      </c>
      <c r="NG76" s="5">
        <v>1.6666666666666667</v>
      </c>
      <c r="NH76" s="3">
        <v>4</v>
      </c>
      <c r="NI76" s="3">
        <v>4</v>
      </c>
      <c r="NJ76" s="3">
        <v>2</v>
      </c>
      <c r="NK76" s="3">
        <v>2</v>
      </c>
      <c r="NL76" s="3">
        <v>4</v>
      </c>
      <c r="NM76" s="3">
        <v>4</v>
      </c>
      <c r="NN76" s="3">
        <v>3</v>
      </c>
      <c r="NO76" s="3">
        <v>3</v>
      </c>
      <c r="NP76" s="3">
        <v>1</v>
      </c>
      <c r="NQ76" s="3">
        <v>1</v>
      </c>
      <c r="NR76" s="3">
        <v>5</v>
      </c>
      <c r="NS76" s="3">
        <v>5</v>
      </c>
      <c r="NT76" s="3">
        <v>2</v>
      </c>
      <c r="NU76" s="3">
        <v>2</v>
      </c>
      <c r="NV76" s="5">
        <v>3</v>
      </c>
      <c r="NW76" s="5">
        <v>3</v>
      </c>
      <c r="NX76" s="4">
        <v>43210</v>
      </c>
      <c r="NY76" s="3">
        <v>4</v>
      </c>
      <c r="NZ76" s="3">
        <v>5</v>
      </c>
      <c r="OA76" s="3">
        <v>2</v>
      </c>
      <c r="OB76" s="3">
        <v>3</v>
      </c>
      <c r="OC76" s="3">
        <v>4</v>
      </c>
      <c r="OD76" s="3">
        <v>4</v>
      </c>
      <c r="OE76" s="3">
        <v>1</v>
      </c>
      <c r="OF76" s="3">
        <v>3</v>
      </c>
      <c r="OG76" s="3">
        <v>5</v>
      </c>
      <c r="OH76" s="3">
        <v>4</v>
      </c>
      <c r="OI76" s="3">
        <v>2</v>
      </c>
      <c r="OJ76" s="3">
        <v>2</v>
      </c>
      <c r="OK76" s="5">
        <v>4.333333333333333</v>
      </c>
      <c r="OL76" s="5">
        <v>2.1666666666666665</v>
      </c>
      <c r="OM76" s="3">
        <v>3</v>
      </c>
      <c r="ON76" s="3">
        <v>3</v>
      </c>
      <c r="OO76" s="3">
        <v>3</v>
      </c>
      <c r="OP76" s="3">
        <v>2</v>
      </c>
      <c r="OQ76" s="3">
        <v>2</v>
      </c>
      <c r="OR76" s="3">
        <v>2</v>
      </c>
      <c r="OS76" s="5">
        <v>2.5</v>
      </c>
      <c r="OT76" s="3">
        <v>4</v>
      </c>
      <c r="OU76" s="3">
        <v>5</v>
      </c>
      <c r="OV76" s="3">
        <v>4</v>
      </c>
      <c r="OW76" s="3">
        <v>4</v>
      </c>
      <c r="OX76" s="3">
        <v>3</v>
      </c>
      <c r="OY76" s="3">
        <v>4</v>
      </c>
      <c r="OZ76" s="5">
        <v>4</v>
      </c>
      <c r="VN76">
        <v>15</v>
      </c>
      <c r="VO76">
        <v>0</v>
      </c>
      <c r="VP76">
        <v>0</v>
      </c>
      <c r="VQ76">
        <v>0</v>
      </c>
      <c r="VR76">
        <v>58</v>
      </c>
      <c r="VS76">
        <v>1098</v>
      </c>
      <c r="VT76">
        <v>18.899999999999999</v>
      </c>
      <c r="VU76">
        <v>156.9</v>
      </c>
      <c r="VV76">
        <v>57</v>
      </c>
      <c r="VW76">
        <v>9435.2999999999993</v>
      </c>
      <c r="VX76">
        <v>165.5</v>
      </c>
      <c r="VY76">
        <v>2147.8000000000002</v>
      </c>
      <c r="VZ76">
        <v>0.3</v>
      </c>
      <c r="WA76">
        <v>1347.9</v>
      </c>
      <c r="WB76" s="36">
        <v>2852</v>
      </c>
      <c r="WC76" s="36">
        <v>1490</v>
      </c>
      <c r="WD76" s="36">
        <v>156.5</v>
      </c>
      <c r="WE76" s="36">
        <v>48.5</v>
      </c>
      <c r="WF76" s="36">
        <v>62.72</v>
      </c>
      <c r="WG76" s="36">
        <v>32.770000000000003</v>
      </c>
      <c r="WH76" s="36">
        <v>3.44</v>
      </c>
      <c r="WI76" s="36">
        <v>1.07</v>
      </c>
      <c r="WJ76" s="36">
        <v>205</v>
      </c>
      <c r="WK76" s="36">
        <v>4.51</v>
      </c>
      <c r="WL76" s="36">
        <v>34.167000000000002</v>
      </c>
      <c r="WM76" s="37">
        <v>3419</v>
      </c>
      <c r="WN76" s="37">
        <v>1611.25</v>
      </c>
      <c r="WO76" s="37">
        <v>168.75</v>
      </c>
      <c r="WP76" s="37">
        <v>52</v>
      </c>
      <c r="WQ76" s="37">
        <v>65.11</v>
      </c>
      <c r="WR76" s="37">
        <v>30.68</v>
      </c>
      <c r="WS76" s="37">
        <v>3.21</v>
      </c>
      <c r="WT76" s="37">
        <v>0.99</v>
      </c>
      <c r="WU76" s="37">
        <v>220.75</v>
      </c>
      <c r="WV76" s="37">
        <v>4.2</v>
      </c>
      <c r="WW76" s="37">
        <v>31.536000000000001</v>
      </c>
      <c r="WX76" s="38">
        <v>2401.5</v>
      </c>
      <c r="WY76" s="38">
        <v>1430.25</v>
      </c>
      <c r="WZ76" s="38">
        <v>150</v>
      </c>
      <c r="XA76" s="38">
        <v>42.25</v>
      </c>
      <c r="XB76" s="38">
        <v>59.68</v>
      </c>
      <c r="XC76" s="38">
        <v>35.54</v>
      </c>
      <c r="XD76" s="38">
        <v>3.73</v>
      </c>
      <c r="XE76" s="38">
        <v>1.05</v>
      </c>
      <c r="XF76" s="38">
        <v>192.25</v>
      </c>
      <c r="XG76" s="38">
        <v>4.78</v>
      </c>
      <c r="XH76" s="38">
        <v>38.450000000000003</v>
      </c>
      <c r="XI76" s="39">
        <v>2968.5</v>
      </c>
      <c r="XJ76" s="39">
        <v>1551.5</v>
      </c>
      <c r="XK76" s="39">
        <v>162.25</v>
      </c>
      <c r="XL76" s="39">
        <v>45.75</v>
      </c>
      <c r="XM76" s="39">
        <v>62.79</v>
      </c>
      <c r="XN76" s="39">
        <v>32.82</v>
      </c>
      <c r="XO76" s="39">
        <v>3.43</v>
      </c>
      <c r="XP76" s="39">
        <v>0.97</v>
      </c>
      <c r="XQ76" s="39">
        <v>208</v>
      </c>
      <c r="XR76" s="39">
        <v>4.4000000000000004</v>
      </c>
      <c r="XS76" s="39">
        <v>34.667000000000002</v>
      </c>
      <c r="XT76" t="s">
        <v>1166</v>
      </c>
      <c r="XU76">
        <v>7</v>
      </c>
      <c r="XV76">
        <v>9</v>
      </c>
      <c r="XW76" s="37">
        <v>6</v>
      </c>
      <c r="XX76" s="37">
        <v>1</v>
      </c>
      <c r="XY76" s="37">
        <v>1</v>
      </c>
      <c r="XZ76" s="39">
        <v>5</v>
      </c>
      <c r="YA76" s="39">
        <v>1</v>
      </c>
      <c r="YB76" s="39">
        <v>1</v>
      </c>
    </row>
    <row r="77" spans="1:652" x14ac:dyDescent="0.2">
      <c r="A77" s="11">
        <v>81</v>
      </c>
      <c r="B77" s="19" t="s">
        <v>822</v>
      </c>
      <c r="C77" s="3">
        <v>1</v>
      </c>
      <c r="D77" s="3" t="str">
        <f t="shared" si="91"/>
        <v>1</v>
      </c>
      <c r="E77" s="4">
        <v>38004</v>
      </c>
      <c r="F77" s="4">
        <v>43206</v>
      </c>
      <c r="G77" s="5">
        <v>14.242299794661191</v>
      </c>
      <c r="H77" s="21">
        <v>3</v>
      </c>
      <c r="I77" s="3">
        <v>8</v>
      </c>
      <c r="J77" s="3">
        <v>9</v>
      </c>
      <c r="K77" s="3">
        <v>1</v>
      </c>
      <c r="L77" s="3">
        <v>2</v>
      </c>
      <c r="M77" s="3">
        <v>300</v>
      </c>
      <c r="N77" s="6">
        <v>112.5</v>
      </c>
      <c r="O77" s="6">
        <v>157</v>
      </c>
      <c r="P77" s="5">
        <v>3.6909448818897634</v>
      </c>
      <c r="Q77" s="5">
        <v>168.2415</v>
      </c>
      <c r="R77" s="5">
        <v>76.3</v>
      </c>
      <c r="S77" s="5">
        <v>31</v>
      </c>
      <c r="T77" s="5">
        <v>1</v>
      </c>
      <c r="U77" s="5">
        <v>40.299999999999997</v>
      </c>
      <c r="V77" s="5">
        <v>1</v>
      </c>
      <c r="W77" s="5">
        <v>29.3</v>
      </c>
      <c r="X77" s="5">
        <v>27.2</v>
      </c>
      <c r="Y77" s="5">
        <v>29</v>
      </c>
      <c r="Z77" s="5">
        <v>29.2</v>
      </c>
      <c r="AA77" s="5">
        <v>29.3</v>
      </c>
      <c r="AB77" s="5">
        <v>26.4</v>
      </c>
      <c r="AC77" s="5">
        <f t="shared" si="92"/>
        <v>29.3</v>
      </c>
      <c r="AD77" s="5">
        <f t="shared" si="93"/>
        <v>29.3</v>
      </c>
      <c r="AE77" s="5">
        <f t="shared" si="94"/>
        <v>58.6</v>
      </c>
      <c r="AF77" s="5">
        <f t="shared" si="95"/>
        <v>29.3</v>
      </c>
      <c r="AG77" s="5">
        <f t="shared" si="96"/>
        <v>64.606499999999997</v>
      </c>
      <c r="AH77" s="5">
        <f t="shared" si="97"/>
        <v>129.21299999999999</v>
      </c>
      <c r="AI77" s="5">
        <v>3</v>
      </c>
      <c r="AJ77" s="3">
        <v>18</v>
      </c>
      <c r="AK77" s="5">
        <v>36</v>
      </c>
      <c r="AL77" s="5">
        <v>1</v>
      </c>
      <c r="AM77" s="5">
        <v>1.6666666666666667</v>
      </c>
      <c r="AN77" s="5"/>
      <c r="AO77" s="5"/>
      <c r="AP77" s="5"/>
      <c r="AQ77" s="5"/>
      <c r="AR77" s="5"/>
      <c r="AS77" s="5" t="e">
        <f t="shared" si="98"/>
        <v>#DIV/0!</v>
      </c>
      <c r="AT77" s="5">
        <v>12.46</v>
      </c>
      <c r="AU77" s="5">
        <v>12.9</v>
      </c>
      <c r="AV77" s="5">
        <v>-0.04</v>
      </c>
      <c r="AW77" s="5">
        <v>48</v>
      </c>
      <c r="AX77" s="3">
        <v>31</v>
      </c>
      <c r="AY77" s="3">
        <v>35</v>
      </c>
      <c r="AZ77" s="3"/>
      <c r="BA77" s="5">
        <v>-0.28999999999999998</v>
      </c>
      <c r="BB77" s="5"/>
      <c r="BC77" s="5">
        <v>39</v>
      </c>
      <c r="BD77" s="5"/>
      <c r="BE77" s="3">
        <v>25</v>
      </c>
      <c r="BF77" s="3">
        <v>29</v>
      </c>
      <c r="BG77" s="5">
        <v>1.18</v>
      </c>
      <c r="BH77" s="5">
        <v>88</v>
      </c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3">
        <v>44</v>
      </c>
      <c r="CA77" s="3">
        <v>46</v>
      </c>
      <c r="CB77" s="3">
        <v>46</v>
      </c>
      <c r="CC77" s="5">
        <v>19.66976</v>
      </c>
      <c r="CD77" s="5">
        <v>20.563839999999999</v>
      </c>
      <c r="CE77" s="5">
        <v>20.563839999999999</v>
      </c>
      <c r="CF77" s="5">
        <v>3.64</v>
      </c>
      <c r="CG77" s="5">
        <v>100</v>
      </c>
      <c r="CH77" s="3">
        <v>44</v>
      </c>
      <c r="CI77" s="3">
        <v>43</v>
      </c>
      <c r="CJ77" s="3">
        <v>44</v>
      </c>
      <c r="CK77" s="5">
        <v>19.66976</v>
      </c>
      <c r="CL77" s="5">
        <v>19.222719999999999</v>
      </c>
      <c r="CM77" s="5">
        <v>19.66976</v>
      </c>
      <c r="CN77" s="5">
        <v>2.04</v>
      </c>
      <c r="CO77" s="5">
        <v>98</v>
      </c>
      <c r="CP77" s="6">
        <v>120</v>
      </c>
      <c r="CQ77" s="6">
        <v>105</v>
      </c>
      <c r="CR77" s="6">
        <v>124</v>
      </c>
      <c r="CS77" s="5">
        <v>-0.65</v>
      </c>
      <c r="CT77" s="5">
        <v>26</v>
      </c>
      <c r="CU77" s="7" t="e">
        <v>#NULL!</v>
      </c>
      <c r="CV77" s="7" t="e">
        <v>#NULL!</v>
      </c>
      <c r="CW77" s="3">
        <v>4</v>
      </c>
      <c r="CX77" s="3">
        <v>4</v>
      </c>
      <c r="CY77" s="3">
        <v>5</v>
      </c>
      <c r="CZ77" s="3">
        <v>5</v>
      </c>
      <c r="DA77" s="3">
        <v>999</v>
      </c>
      <c r="DB77" s="3">
        <v>999</v>
      </c>
      <c r="DC77" s="3">
        <v>3</v>
      </c>
      <c r="DD77" s="3">
        <v>3</v>
      </c>
      <c r="DE77" s="3">
        <v>3</v>
      </c>
      <c r="DF77" s="3">
        <v>3</v>
      </c>
      <c r="DG77" s="3">
        <v>4</v>
      </c>
      <c r="DH77" s="3">
        <v>4</v>
      </c>
      <c r="DI77" s="3"/>
      <c r="DJ77" s="3"/>
      <c r="DK77" s="3"/>
      <c r="DL77" s="3"/>
      <c r="DM77" s="3"/>
      <c r="DN77" s="3"/>
      <c r="DO77" s="3"/>
      <c r="DP77" s="3"/>
      <c r="DQ77" s="3">
        <v>1</v>
      </c>
      <c r="DR77" s="3">
        <v>1</v>
      </c>
      <c r="DS77" s="3">
        <v>1</v>
      </c>
      <c r="DT77" s="3">
        <v>1</v>
      </c>
      <c r="DU77" s="3">
        <v>1</v>
      </c>
      <c r="DV77" s="5">
        <v>63.5</v>
      </c>
      <c r="DW77" s="5">
        <v>0.8899999999999999</v>
      </c>
      <c r="DX77" s="5">
        <v>37</v>
      </c>
      <c r="DY77" s="5">
        <v>-0.69000000000000006</v>
      </c>
      <c r="DZ77" s="5">
        <v>99</v>
      </c>
      <c r="EA77" s="5">
        <v>5.68</v>
      </c>
      <c r="EB77" s="5">
        <v>66.5</v>
      </c>
      <c r="EC77" s="5">
        <v>5.88</v>
      </c>
      <c r="ED77" s="5">
        <v>2</v>
      </c>
      <c r="EE77" s="3">
        <v>6</v>
      </c>
      <c r="EF77" s="3">
        <v>1</v>
      </c>
      <c r="EG77" s="3">
        <v>1</v>
      </c>
      <c r="EH77" s="3">
        <v>1</v>
      </c>
      <c r="EI77" s="3">
        <v>4</v>
      </c>
      <c r="EJ77" s="3">
        <v>1</v>
      </c>
      <c r="EK77" s="3">
        <v>3</v>
      </c>
      <c r="EL77" s="3">
        <v>1</v>
      </c>
      <c r="EM77" s="3">
        <v>5</v>
      </c>
      <c r="EN77" s="3">
        <v>5</v>
      </c>
      <c r="EO77" s="3">
        <v>1</v>
      </c>
      <c r="EP77" s="3">
        <v>5</v>
      </c>
      <c r="EQ77" s="3">
        <v>3</v>
      </c>
      <c r="ER77" s="3">
        <v>2</v>
      </c>
      <c r="ES77" s="3">
        <v>5</v>
      </c>
      <c r="ET77" s="3">
        <v>1</v>
      </c>
      <c r="EU77" s="3">
        <v>5</v>
      </c>
      <c r="EV77" s="3">
        <v>3</v>
      </c>
      <c r="EW77" s="3">
        <v>1</v>
      </c>
      <c r="EX77" s="5">
        <v>1</v>
      </c>
      <c r="EY77" s="1" t="s">
        <v>351</v>
      </c>
      <c r="EZ77" s="3">
        <v>2</v>
      </c>
      <c r="FA77" s="6">
        <v>7</v>
      </c>
      <c r="FB77" s="1" t="s">
        <v>376</v>
      </c>
      <c r="FC77" s="6">
        <v>1</v>
      </c>
      <c r="FD77" s="5">
        <v>3</v>
      </c>
      <c r="FE77" s="1" t="s">
        <v>349</v>
      </c>
      <c r="FF77" s="3">
        <v>999</v>
      </c>
      <c r="FG77" s="5">
        <v>999</v>
      </c>
      <c r="FH77" s="3">
        <v>4</v>
      </c>
      <c r="FI77" s="3">
        <v>5</v>
      </c>
      <c r="FJ77" s="3">
        <v>4</v>
      </c>
      <c r="FK77" s="3">
        <v>3</v>
      </c>
      <c r="FL77" s="3">
        <v>5</v>
      </c>
      <c r="FM77" s="3">
        <v>5</v>
      </c>
      <c r="FN77" s="3">
        <v>5</v>
      </c>
      <c r="FO77" s="3">
        <v>5</v>
      </c>
      <c r="FP77" s="3">
        <v>4</v>
      </c>
      <c r="FQ77" s="3">
        <v>5</v>
      </c>
      <c r="FR77" s="3">
        <v>3</v>
      </c>
      <c r="FS77" s="3">
        <v>5</v>
      </c>
      <c r="FT77" s="3">
        <v>4.666666666666667</v>
      </c>
      <c r="FU77" s="3">
        <v>4.166666666666667</v>
      </c>
      <c r="FV77" s="3">
        <v>7</v>
      </c>
      <c r="FW77" s="3">
        <v>2</v>
      </c>
      <c r="FX77" s="7" t="e">
        <v>#NULL!</v>
      </c>
      <c r="FY77" s="3">
        <v>6</v>
      </c>
      <c r="FZ77" s="3">
        <v>5</v>
      </c>
      <c r="GA77" s="3">
        <v>5</v>
      </c>
      <c r="GB77" s="3">
        <v>4</v>
      </c>
      <c r="GC77" s="3">
        <v>4</v>
      </c>
      <c r="GD77" s="5">
        <v>5.166666666666667</v>
      </c>
      <c r="GE77" s="3">
        <v>3</v>
      </c>
      <c r="GF77" s="3">
        <v>2</v>
      </c>
      <c r="GG77" s="3">
        <v>4</v>
      </c>
      <c r="GH77" s="3">
        <v>2</v>
      </c>
      <c r="GI77" s="3">
        <v>4</v>
      </c>
      <c r="GJ77" s="3">
        <v>1</v>
      </c>
      <c r="GK77" s="3">
        <v>2</v>
      </c>
      <c r="GL77" s="3">
        <v>5</v>
      </c>
      <c r="GM77" s="3">
        <v>4</v>
      </c>
      <c r="GN77" s="3">
        <v>1</v>
      </c>
      <c r="GO77" s="3">
        <v>2</v>
      </c>
      <c r="GP77" s="3">
        <v>2</v>
      </c>
      <c r="GQ77" s="3">
        <v>1</v>
      </c>
      <c r="GR77" s="3">
        <v>3</v>
      </c>
      <c r="GS77" s="3">
        <v>1</v>
      </c>
      <c r="GT77" s="3">
        <v>4</v>
      </c>
      <c r="GU77" s="3">
        <v>4</v>
      </c>
      <c r="GV77" s="3">
        <v>2</v>
      </c>
      <c r="GW77" s="3">
        <v>5</v>
      </c>
      <c r="GX77" s="3">
        <v>3</v>
      </c>
      <c r="GY77" s="5">
        <v>3.4</v>
      </c>
      <c r="GZ77" s="5">
        <v>2.1</v>
      </c>
      <c r="HA77" s="3">
        <v>4</v>
      </c>
      <c r="HB77" s="3">
        <v>3</v>
      </c>
      <c r="HC77" s="3">
        <v>4</v>
      </c>
      <c r="HD77" s="3">
        <v>4</v>
      </c>
      <c r="HE77" s="3">
        <v>6</v>
      </c>
      <c r="HF77" s="3">
        <v>7</v>
      </c>
      <c r="HG77" s="3">
        <v>4</v>
      </c>
      <c r="HH77" s="3">
        <v>5</v>
      </c>
      <c r="HI77" s="5">
        <v>4.625</v>
      </c>
      <c r="HJ77" s="3">
        <v>3</v>
      </c>
      <c r="HK77" s="3">
        <v>4</v>
      </c>
      <c r="HL77" s="3">
        <v>3</v>
      </c>
      <c r="HM77" s="3">
        <v>3</v>
      </c>
      <c r="HN77" s="3">
        <v>2</v>
      </c>
      <c r="HO77" s="3">
        <v>3</v>
      </c>
      <c r="HP77" s="5">
        <v>1</v>
      </c>
      <c r="HQ77" s="5">
        <v>3</v>
      </c>
      <c r="HR77" s="5">
        <v>2</v>
      </c>
      <c r="HS77" s="5">
        <v>2.5</v>
      </c>
      <c r="HT77" s="3">
        <v>5</v>
      </c>
      <c r="HU77" s="3">
        <v>4</v>
      </c>
      <c r="HV77" s="3">
        <v>4</v>
      </c>
      <c r="HW77" s="3">
        <v>4</v>
      </c>
      <c r="HX77" s="3">
        <v>4</v>
      </c>
      <c r="HY77" s="3">
        <v>6</v>
      </c>
      <c r="HZ77" s="5">
        <v>4.5</v>
      </c>
      <c r="IA77" s="3">
        <v>4</v>
      </c>
      <c r="IB77" s="3">
        <v>7</v>
      </c>
      <c r="IC77" s="3">
        <v>7</v>
      </c>
      <c r="ID77" s="3">
        <v>4</v>
      </c>
      <c r="IE77" s="3">
        <v>3</v>
      </c>
      <c r="IF77" s="3">
        <v>6</v>
      </c>
      <c r="IG77" s="3">
        <v>7</v>
      </c>
      <c r="IH77" s="3">
        <v>5</v>
      </c>
      <c r="II77" s="3">
        <v>4</v>
      </c>
      <c r="IJ77" s="3">
        <v>7</v>
      </c>
      <c r="IK77" s="3">
        <v>4</v>
      </c>
      <c r="IL77" s="3">
        <v>7</v>
      </c>
      <c r="IM77" s="5">
        <v>4.25</v>
      </c>
      <c r="IN77" s="5">
        <v>5</v>
      </c>
      <c r="IO77" s="5">
        <v>7</v>
      </c>
      <c r="IP77" s="3">
        <v>4</v>
      </c>
      <c r="IQ77" s="3">
        <v>4</v>
      </c>
      <c r="IR77" s="3">
        <v>1</v>
      </c>
      <c r="IS77" s="3">
        <v>5</v>
      </c>
      <c r="IT77" s="3">
        <v>5</v>
      </c>
      <c r="IU77" s="3">
        <v>5</v>
      </c>
      <c r="IV77" s="3">
        <v>5</v>
      </c>
      <c r="IW77" s="3">
        <v>5</v>
      </c>
      <c r="IX77" s="3">
        <v>3</v>
      </c>
      <c r="IY77" s="3">
        <v>4</v>
      </c>
      <c r="IZ77" s="3">
        <v>5</v>
      </c>
      <c r="JA77" s="3">
        <v>4</v>
      </c>
      <c r="JB77" s="3">
        <v>5</v>
      </c>
      <c r="JC77" s="3">
        <v>4</v>
      </c>
      <c r="JD77" s="3">
        <v>4</v>
      </c>
      <c r="JE77" s="3">
        <v>2</v>
      </c>
      <c r="JF77" s="3">
        <v>5</v>
      </c>
      <c r="JG77" s="3">
        <v>5</v>
      </c>
      <c r="JH77" s="3">
        <v>4</v>
      </c>
      <c r="JI77" s="3">
        <v>4</v>
      </c>
      <c r="JJ77" s="3">
        <v>5</v>
      </c>
      <c r="JK77" s="3">
        <v>3</v>
      </c>
      <c r="JL77" s="3">
        <v>5</v>
      </c>
      <c r="JM77" s="3">
        <v>3</v>
      </c>
      <c r="JN77" s="5">
        <v>4.25</v>
      </c>
      <c r="JO77" s="5">
        <v>2.75</v>
      </c>
      <c r="JP77" s="5">
        <v>3.75</v>
      </c>
      <c r="JQ77" s="5">
        <v>5</v>
      </c>
      <c r="JR77" s="5">
        <v>4.5</v>
      </c>
      <c r="JS77" s="5">
        <v>4.5</v>
      </c>
      <c r="JT77" s="3">
        <v>3</v>
      </c>
      <c r="JU77" s="3">
        <v>1</v>
      </c>
      <c r="JV77" s="3">
        <v>3</v>
      </c>
      <c r="JW77" s="3">
        <v>1</v>
      </c>
      <c r="JX77" s="3">
        <v>2</v>
      </c>
      <c r="JY77" s="3">
        <v>1</v>
      </c>
      <c r="JZ77" s="3">
        <v>3</v>
      </c>
      <c r="KA77" s="3">
        <v>1</v>
      </c>
      <c r="KB77" s="3">
        <v>4</v>
      </c>
      <c r="KC77" s="3">
        <v>1</v>
      </c>
      <c r="KD77" s="3">
        <v>4</v>
      </c>
      <c r="KE77" s="3">
        <v>4</v>
      </c>
      <c r="KF77" s="3">
        <v>3</v>
      </c>
      <c r="KG77" s="3">
        <v>5</v>
      </c>
      <c r="KH77" s="3">
        <v>5</v>
      </c>
      <c r="KI77" s="3">
        <v>5</v>
      </c>
      <c r="KJ77" s="3">
        <v>5</v>
      </c>
      <c r="KK77" s="3">
        <v>5</v>
      </c>
      <c r="KL77" s="3">
        <v>2</v>
      </c>
      <c r="KM77" s="3">
        <v>2</v>
      </c>
      <c r="KN77" s="3">
        <v>3</v>
      </c>
      <c r="KO77" s="3">
        <v>3</v>
      </c>
      <c r="KP77" s="3">
        <v>5</v>
      </c>
      <c r="KQ77" s="3">
        <v>5</v>
      </c>
      <c r="KR77" s="3">
        <v>3</v>
      </c>
      <c r="KS77" s="3">
        <v>3</v>
      </c>
      <c r="KT77" s="3">
        <v>3</v>
      </c>
      <c r="KU77" s="3">
        <v>3</v>
      </c>
      <c r="KV77" s="3">
        <v>2</v>
      </c>
      <c r="KW77" s="3">
        <v>3</v>
      </c>
      <c r="KX77" s="3">
        <v>4</v>
      </c>
      <c r="KY77" s="3">
        <v>4</v>
      </c>
      <c r="KZ77" s="5">
        <v>3.5555555555555554</v>
      </c>
      <c r="LA77" s="5">
        <v>3.4444444444444446</v>
      </c>
      <c r="LB77" s="5">
        <v>3.1428571428571428</v>
      </c>
      <c r="LC77" s="5">
        <v>2.2857142857142856</v>
      </c>
      <c r="LD77" s="3">
        <v>5</v>
      </c>
      <c r="LE77" s="3">
        <v>5</v>
      </c>
      <c r="LF77" s="5">
        <v>4</v>
      </c>
      <c r="LG77" s="3">
        <v>4</v>
      </c>
      <c r="LH77" s="3">
        <v>4</v>
      </c>
      <c r="LI77" s="3">
        <v>4</v>
      </c>
      <c r="LJ77" s="3">
        <v>4</v>
      </c>
      <c r="LK77" s="3">
        <v>4</v>
      </c>
      <c r="LL77" s="3">
        <v>3</v>
      </c>
      <c r="LM77" s="3">
        <v>3</v>
      </c>
      <c r="LN77" s="3">
        <v>3</v>
      </c>
      <c r="LO77" s="3">
        <v>3</v>
      </c>
      <c r="LP77" s="3">
        <v>4</v>
      </c>
      <c r="LQ77" s="3">
        <v>4</v>
      </c>
      <c r="LR77" s="3">
        <v>3</v>
      </c>
      <c r="LS77" s="3">
        <v>3</v>
      </c>
      <c r="LT77" s="5">
        <v>3.75</v>
      </c>
      <c r="LU77" s="5">
        <v>3.75</v>
      </c>
      <c r="LV77" s="3">
        <v>2</v>
      </c>
      <c r="LW77" s="3">
        <v>0</v>
      </c>
      <c r="LX77" s="3">
        <v>0</v>
      </c>
      <c r="LY77" s="3">
        <v>0</v>
      </c>
      <c r="LZ77" s="3">
        <v>1</v>
      </c>
      <c r="MA77" s="3">
        <v>2</v>
      </c>
      <c r="MB77" s="3">
        <v>0</v>
      </c>
      <c r="MC77" s="3">
        <v>0</v>
      </c>
      <c r="MD77" s="3">
        <v>0</v>
      </c>
      <c r="ME77" s="3">
        <v>0</v>
      </c>
      <c r="MF77" s="5">
        <f t="shared" si="89"/>
        <v>5</v>
      </c>
      <c r="MG77" s="5">
        <f t="shared" si="90"/>
        <v>0.5</v>
      </c>
      <c r="MH77" s="3">
        <v>3</v>
      </c>
      <c r="MI77" s="3">
        <v>2</v>
      </c>
      <c r="MJ77" s="3">
        <v>3</v>
      </c>
      <c r="MK77" s="3">
        <v>5</v>
      </c>
      <c r="ML77" s="3">
        <v>5</v>
      </c>
      <c r="MM77" s="3">
        <v>4</v>
      </c>
      <c r="MN77" s="3">
        <v>6</v>
      </c>
      <c r="MO77" s="3">
        <v>7</v>
      </c>
      <c r="MP77" s="3">
        <v>7</v>
      </c>
      <c r="MQ77" s="5">
        <v>4.666666666666667</v>
      </c>
      <c r="MR77" s="3">
        <v>3</v>
      </c>
      <c r="MS77" s="3">
        <v>3</v>
      </c>
      <c r="MT77" s="3">
        <v>3</v>
      </c>
      <c r="MU77" s="3">
        <v>3</v>
      </c>
      <c r="MV77" s="3">
        <v>3</v>
      </c>
      <c r="MW77" s="3">
        <v>3</v>
      </c>
      <c r="MX77" s="3">
        <v>4</v>
      </c>
      <c r="MY77" s="3">
        <v>4</v>
      </c>
      <c r="MZ77" s="3">
        <v>4</v>
      </c>
      <c r="NA77" s="3">
        <v>4</v>
      </c>
      <c r="NB77" s="3">
        <v>4</v>
      </c>
      <c r="NC77" s="3">
        <v>4</v>
      </c>
      <c r="ND77" s="5">
        <v>3</v>
      </c>
      <c r="NE77" s="5">
        <v>3</v>
      </c>
      <c r="NF77" s="5">
        <v>4</v>
      </c>
      <c r="NG77" s="5">
        <v>4</v>
      </c>
      <c r="NH77" s="3">
        <v>4</v>
      </c>
      <c r="NI77" s="3">
        <v>4</v>
      </c>
      <c r="NJ77" s="3">
        <v>4</v>
      </c>
      <c r="NK77" s="3">
        <v>4</v>
      </c>
      <c r="NL77" s="3">
        <v>4</v>
      </c>
      <c r="NM77" s="3">
        <v>4</v>
      </c>
      <c r="NN77" s="3">
        <v>4</v>
      </c>
      <c r="NO77" s="3">
        <v>4</v>
      </c>
      <c r="NP77" s="3">
        <v>2</v>
      </c>
      <c r="NQ77" s="3">
        <v>2</v>
      </c>
      <c r="NR77" s="3">
        <v>4</v>
      </c>
      <c r="NS77" s="3">
        <v>4</v>
      </c>
      <c r="NT77" s="3">
        <v>2</v>
      </c>
      <c r="NU77" s="3">
        <v>2</v>
      </c>
      <c r="NV77" s="5">
        <v>3.4285714285714284</v>
      </c>
      <c r="NW77" s="5">
        <v>3.4285714285714284</v>
      </c>
      <c r="NX77" s="4">
        <v>43210</v>
      </c>
      <c r="NY77" s="3">
        <v>4</v>
      </c>
      <c r="NZ77" s="3">
        <v>3</v>
      </c>
      <c r="OA77" s="3">
        <v>5</v>
      </c>
      <c r="OB77" s="3">
        <v>3</v>
      </c>
      <c r="OC77" s="3">
        <v>3</v>
      </c>
      <c r="OD77" s="3">
        <v>3</v>
      </c>
      <c r="OE77" s="3">
        <v>4</v>
      </c>
      <c r="OF77" s="3">
        <v>3</v>
      </c>
      <c r="OG77" s="3">
        <v>4</v>
      </c>
      <c r="OH77" s="3">
        <v>5</v>
      </c>
      <c r="OI77" s="3">
        <v>3</v>
      </c>
      <c r="OJ77" s="3">
        <v>3</v>
      </c>
      <c r="OK77" s="5">
        <v>3.6666666666666665</v>
      </c>
      <c r="OL77" s="5">
        <v>3.5</v>
      </c>
      <c r="OM77" s="3">
        <v>3</v>
      </c>
      <c r="ON77" s="3">
        <v>4</v>
      </c>
      <c r="OO77" s="3">
        <v>2</v>
      </c>
      <c r="OP77" s="3">
        <v>999</v>
      </c>
      <c r="OQ77" s="3">
        <v>3</v>
      </c>
      <c r="OR77" s="3">
        <v>2</v>
      </c>
      <c r="OS77" s="5">
        <v>2.8</v>
      </c>
      <c r="OT77" s="3">
        <v>4</v>
      </c>
      <c r="OU77" s="3">
        <v>4</v>
      </c>
      <c r="OV77" s="3">
        <v>4</v>
      </c>
      <c r="OW77" s="3">
        <v>4</v>
      </c>
      <c r="OX77" s="3">
        <v>4</v>
      </c>
      <c r="OY77" s="3">
        <v>4</v>
      </c>
      <c r="OZ77" s="5">
        <v>4</v>
      </c>
      <c r="VN77">
        <v>15</v>
      </c>
      <c r="VO77">
        <v>0</v>
      </c>
      <c r="VP77">
        <v>0</v>
      </c>
      <c r="VQ77">
        <v>0</v>
      </c>
      <c r="VR77">
        <v>74</v>
      </c>
      <c r="VS77">
        <v>2095.8000000000002</v>
      </c>
      <c r="VT77">
        <v>28.3</v>
      </c>
      <c r="VU77">
        <v>299.39999999999998</v>
      </c>
      <c r="VV77">
        <v>73</v>
      </c>
      <c r="VW77">
        <v>8437.5</v>
      </c>
      <c r="VX77">
        <v>115.6</v>
      </c>
      <c r="VY77">
        <v>2084</v>
      </c>
      <c r="VZ77">
        <v>0.3</v>
      </c>
      <c r="WA77">
        <v>1205.4000000000001</v>
      </c>
      <c r="WB77" s="36">
        <v>3450.75</v>
      </c>
      <c r="WC77" s="36">
        <v>1031</v>
      </c>
      <c r="WD77" s="36">
        <v>75.25</v>
      </c>
      <c r="WE77" s="36">
        <v>13</v>
      </c>
      <c r="WF77" s="36">
        <v>75.510000000000005</v>
      </c>
      <c r="WG77" s="36">
        <v>22.56</v>
      </c>
      <c r="WH77" s="36">
        <v>1.65</v>
      </c>
      <c r="WI77" s="36">
        <v>0.28000000000000003</v>
      </c>
      <c r="WJ77" s="36">
        <v>88.25</v>
      </c>
      <c r="WK77" s="36">
        <v>1.93</v>
      </c>
      <c r="WL77" s="36">
        <v>14.708</v>
      </c>
      <c r="WM77" s="37">
        <v>3891.25</v>
      </c>
      <c r="WN77" s="37">
        <v>1068.75</v>
      </c>
      <c r="WO77" s="37">
        <v>77.75</v>
      </c>
      <c r="WP77" s="37">
        <v>13.25</v>
      </c>
      <c r="WQ77" s="37">
        <v>77.040000000000006</v>
      </c>
      <c r="WR77" s="37">
        <v>21.16</v>
      </c>
      <c r="WS77" s="37">
        <v>1.54</v>
      </c>
      <c r="WT77" s="37">
        <v>0.26</v>
      </c>
      <c r="WU77" s="37">
        <v>91</v>
      </c>
      <c r="WV77" s="37">
        <v>1.8</v>
      </c>
      <c r="WW77" s="37">
        <v>13</v>
      </c>
      <c r="WX77" s="38">
        <v>2566.5</v>
      </c>
      <c r="WY77" s="38">
        <v>756</v>
      </c>
      <c r="WZ77" s="38">
        <v>58.75</v>
      </c>
      <c r="XA77" s="38">
        <v>12.75</v>
      </c>
      <c r="XB77" s="38">
        <v>75.62</v>
      </c>
      <c r="XC77" s="38">
        <v>22.27</v>
      </c>
      <c r="XD77" s="38">
        <v>1.73</v>
      </c>
      <c r="XE77" s="38">
        <v>0.38</v>
      </c>
      <c r="XF77" s="38">
        <v>71.5</v>
      </c>
      <c r="XG77" s="38">
        <v>2.11</v>
      </c>
      <c r="XH77" s="38">
        <v>17.875</v>
      </c>
      <c r="XI77" s="39">
        <v>2566.5</v>
      </c>
      <c r="XJ77" s="39">
        <v>756</v>
      </c>
      <c r="XK77" s="39">
        <v>58.75</v>
      </c>
      <c r="XL77" s="39">
        <v>12.75</v>
      </c>
      <c r="XM77" s="39">
        <v>75.62</v>
      </c>
      <c r="XN77" s="39">
        <v>22.27</v>
      </c>
      <c r="XO77" s="39">
        <v>1.73</v>
      </c>
      <c r="XP77" s="39">
        <v>0.38</v>
      </c>
      <c r="XQ77" s="39">
        <v>71.5</v>
      </c>
      <c r="XR77" s="39">
        <v>2.11</v>
      </c>
      <c r="XS77" s="39">
        <v>17.875</v>
      </c>
      <c r="XT77" t="s">
        <v>1167</v>
      </c>
      <c r="XU77">
        <v>7</v>
      </c>
      <c r="XV77">
        <v>9</v>
      </c>
      <c r="XW77" s="37">
        <v>6</v>
      </c>
      <c r="XX77" s="37">
        <v>1</v>
      </c>
      <c r="XY77" s="37">
        <v>1</v>
      </c>
      <c r="XZ77" s="39">
        <v>4</v>
      </c>
      <c r="YA77" s="39">
        <v>0</v>
      </c>
      <c r="YB77" s="39">
        <v>2</v>
      </c>
    </row>
    <row r="78" spans="1:652" x14ac:dyDescent="0.2">
      <c r="A78" s="11">
        <v>82</v>
      </c>
      <c r="B78" s="19" t="s">
        <v>708</v>
      </c>
      <c r="C78" s="3">
        <v>0</v>
      </c>
      <c r="D78" s="3" t="str">
        <f t="shared" si="91"/>
        <v>2</v>
      </c>
      <c r="E78" s="4">
        <v>38107</v>
      </c>
      <c r="F78" s="4">
        <v>43208</v>
      </c>
      <c r="G78" s="5">
        <v>13.96577686516085</v>
      </c>
      <c r="H78" s="21">
        <v>3</v>
      </c>
      <c r="I78" s="3">
        <v>8</v>
      </c>
      <c r="J78" s="3">
        <v>9</v>
      </c>
      <c r="K78" s="3">
        <v>1</v>
      </c>
      <c r="L78" s="3">
        <v>2</v>
      </c>
      <c r="M78" s="3">
        <v>300</v>
      </c>
      <c r="N78" s="6">
        <v>123</v>
      </c>
      <c r="O78" s="6">
        <v>173</v>
      </c>
      <c r="P78" s="5">
        <v>4.0354330708661417</v>
      </c>
      <c r="Q78" s="5">
        <v>222.26400000000001</v>
      </c>
      <c r="R78" s="5">
        <v>100.8</v>
      </c>
      <c r="S78" s="5">
        <v>33.700000000000003</v>
      </c>
      <c r="T78" s="5">
        <v>1</v>
      </c>
      <c r="U78" s="5">
        <v>41.5</v>
      </c>
      <c r="V78" s="5">
        <v>1</v>
      </c>
      <c r="W78" s="5">
        <v>33.1</v>
      </c>
      <c r="X78" s="5">
        <v>30.3</v>
      </c>
      <c r="Y78" s="5">
        <v>27.2</v>
      </c>
      <c r="Z78" s="5">
        <v>30.5</v>
      </c>
      <c r="AA78" s="5">
        <v>27.6</v>
      </c>
      <c r="AB78" s="5">
        <v>30.2</v>
      </c>
      <c r="AC78" s="5">
        <f t="shared" si="92"/>
        <v>33.1</v>
      </c>
      <c r="AD78" s="5">
        <f t="shared" si="93"/>
        <v>30.5</v>
      </c>
      <c r="AE78" s="5">
        <f t="shared" si="94"/>
        <v>63.6</v>
      </c>
      <c r="AF78" s="5">
        <f t="shared" si="95"/>
        <v>31.8</v>
      </c>
      <c r="AG78" s="5">
        <f t="shared" si="96"/>
        <v>70.119</v>
      </c>
      <c r="AH78" s="5">
        <f t="shared" si="97"/>
        <v>140.238</v>
      </c>
      <c r="AI78" s="5">
        <v>3</v>
      </c>
      <c r="AJ78" s="3">
        <v>8</v>
      </c>
      <c r="AK78" s="5">
        <v>32.799999999999997</v>
      </c>
      <c r="AL78" s="5">
        <v>1</v>
      </c>
      <c r="AM78" s="5">
        <v>1.6666666666666667</v>
      </c>
      <c r="AN78" s="5"/>
      <c r="AO78" s="5"/>
      <c r="AP78" s="5"/>
      <c r="AQ78" s="5"/>
      <c r="AR78" s="5"/>
      <c r="AS78" s="5" t="e">
        <f t="shared" si="98"/>
        <v>#DIV/0!</v>
      </c>
      <c r="AT78" s="5">
        <v>15.33</v>
      </c>
      <c r="AU78" s="5">
        <v>14.72</v>
      </c>
      <c r="AV78" s="5">
        <v>-2.82</v>
      </c>
      <c r="AW78" s="5">
        <v>0</v>
      </c>
      <c r="AX78" s="3">
        <v>17</v>
      </c>
      <c r="AY78" s="3">
        <v>24</v>
      </c>
      <c r="AZ78" s="3"/>
      <c r="BA78" s="5">
        <v>-2.17</v>
      </c>
      <c r="BB78" s="5"/>
      <c r="BC78" s="5">
        <v>2</v>
      </c>
      <c r="BD78" s="5"/>
      <c r="BE78" s="3">
        <v>6</v>
      </c>
      <c r="BF78" s="3">
        <v>999</v>
      </c>
      <c r="BG78" s="5">
        <v>-5.35</v>
      </c>
      <c r="BH78" s="5">
        <v>0</v>
      </c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3">
        <v>33</v>
      </c>
      <c r="CA78" s="3">
        <v>34</v>
      </c>
      <c r="CB78" s="3">
        <v>23</v>
      </c>
      <c r="CC78" s="5">
        <v>14.752319999999999</v>
      </c>
      <c r="CD78" s="5">
        <v>15.19936</v>
      </c>
      <c r="CE78" s="5">
        <v>10.28192</v>
      </c>
      <c r="CF78" s="5">
        <v>-0.39</v>
      </c>
      <c r="CG78" s="5">
        <v>35</v>
      </c>
      <c r="CH78" s="3">
        <v>30</v>
      </c>
      <c r="CI78" s="3">
        <v>29</v>
      </c>
      <c r="CJ78" s="3">
        <v>28</v>
      </c>
      <c r="CK78" s="5">
        <v>13.411199999999999</v>
      </c>
      <c r="CL78" s="5">
        <v>12.96416</v>
      </c>
      <c r="CM78" s="5">
        <v>12.51712</v>
      </c>
      <c r="CN78" s="5">
        <v>-1.82</v>
      </c>
      <c r="CO78" s="5">
        <v>3</v>
      </c>
      <c r="CP78" s="6">
        <v>103</v>
      </c>
      <c r="CQ78" s="6">
        <v>113</v>
      </c>
      <c r="CR78" s="6">
        <v>101</v>
      </c>
      <c r="CS78" s="5">
        <v>-1.96</v>
      </c>
      <c r="CT78" s="5">
        <v>2</v>
      </c>
      <c r="CU78" s="7" t="e">
        <v>#NULL!</v>
      </c>
      <c r="CV78" s="7" t="e">
        <v>#NULL!</v>
      </c>
      <c r="CW78" s="3">
        <v>4</v>
      </c>
      <c r="CX78" s="3">
        <v>4</v>
      </c>
      <c r="CY78" s="3">
        <v>5</v>
      </c>
      <c r="CZ78" s="3">
        <v>4</v>
      </c>
      <c r="DA78" s="3">
        <v>4</v>
      </c>
      <c r="DB78" s="3">
        <v>4</v>
      </c>
      <c r="DC78" s="3">
        <v>3</v>
      </c>
      <c r="DD78" s="3">
        <v>3</v>
      </c>
      <c r="DE78" s="3">
        <v>3</v>
      </c>
      <c r="DF78" s="3">
        <v>3</v>
      </c>
      <c r="DG78" s="3">
        <v>4</v>
      </c>
      <c r="DH78" s="3">
        <v>4</v>
      </c>
      <c r="DI78" s="3"/>
      <c r="DJ78" s="3"/>
      <c r="DK78" s="3"/>
      <c r="DL78" s="3"/>
      <c r="DM78" s="3"/>
      <c r="DN78" s="3"/>
      <c r="DO78" s="3"/>
      <c r="DP78" s="3"/>
      <c r="DQ78" s="3">
        <v>1</v>
      </c>
      <c r="DR78" s="3">
        <v>1</v>
      </c>
      <c r="DS78" s="3">
        <v>1</v>
      </c>
      <c r="DT78" s="3">
        <v>1</v>
      </c>
      <c r="DU78" s="3">
        <v>0</v>
      </c>
      <c r="DV78" s="5">
        <v>1</v>
      </c>
      <c r="DW78" s="5">
        <v>-7.52</v>
      </c>
      <c r="DX78" s="5">
        <v>1</v>
      </c>
      <c r="DY78" s="5">
        <v>-4.7799999999999994</v>
      </c>
      <c r="DZ78" s="5">
        <v>19</v>
      </c>
      <c r="EA78" s="5">
        <v>-2.21</v>
      </c>
      <c r="EB78" s="5">
        <v>7</v>
      </c>
      <c r="EC78" s="5">
        <v>-14.509999999999998</v>
      </c>
      <c r="ED78" s="5">
        <v>1</v>
      </c>
      <c r="EE78" s="3">
        <v>6</v>
      </c>
      <c r="EF78" s="3">
        <v>1</v>
      </c>
      <c r="EG78" s="3">
        <v>6</v>
      </c>
      <c r="EH78" s="3">
        <v>1</v>
      </c>
      <c r="EI78" s="3">
        <v>6</v>
      </c>
      <c r="EJ78" s="3">
        <v>1</v>
      </c>
      <c r="EK78" s="3">
        <v>2</v>
      </c>
      <c r="EL78" s="3">
        <v>1</v>
      </c>
      <c r="EM78" s="3">
        <v>1</v>
      </c>
      <c r="EN78" s="3">
        <v>1</v>
      </c>
      <c r="EO78" s="3">
        <v>1</v>
      </c>
      <c r="EP78" s="3">
        <v>2</v>
      </c>
      <c r="EQ78" s="3">
        <v>1</v>
      </c>
      <c r="ER78" s="3">
        <v>2</v>
      </c>
      <c r="ES78" s="3">
        <v>3</v>
      </c>
      <c r="ET78" s="3">
        <v>2</v>
      </c>
      <c r="EU78" s="3">
        <v>5</v>
      </c>
      <c r="EV78" s="3">
        <v>5</v>
      </c>
      <c r="EW78" s="3">
        <v>0</v>
      </c>
      <c r="EX78" s="5">
        <v>0</v>
      </c>
      <c r="EY78" s="1" t="s">
        <v>349</v>
      </c>
      <c r="EZ78" s="3">
        <v>999</v>
      </c>
      <c r="FA78" s="6">
        <v>999</v>
      </c>
      <c r="FB78" s="1" t="s">
        <v>349</v>
      </c>
      <c r="FC78" s="6">
        <v>999</v>
      </c>
      <c r="FD78" s="5">
        <v>999</v>
      </c>
      <c r="FE78" s="1" t="s">
        <v>349</v>
      </c>
      <c r="FF78" s="3">
        <v>999</v>
      </c>
      <c r="FG78" s="5">
        <v>999</v>
      </c>
      <c r="FH78" s="3">
        <v>3</v>
      </c>
      <c r="FI78" s="3">
        <v>3</v>
      </c>
      <c r="FJ78" s="3">
        <v>1</v>
      </c>
      <c r="FK78" s="3">
        <v>4</v>
      </c>
      <c r="FL78" s="3">
        <v>1</v>
      </c>
      <c r="FM78" s="3">
        <v>3</v>
      </c>
      <c r="FN78" s="3">
        <v>1</v>
      </c>
      <c r="FO78" s="3">
        <v>2</v>
      </c>
      <c r="FP78" s="3">
        <v>2</v>
      </c>
      <c r="FQ78" s="3">
        <v>3</v>
      </c>
      <c r="FR78" s="3">
        <v>1</v>
      </c>
      <c r="FS78" s="3">
        <v>1</v>
      </c>
      <c r="FT78" s="3">
        <v>2.5</v>
      </c>
      <c r="FU78" s="3">
        <v>1.6666666666666667</v>
      </c>
      <c r="FV78" s="3">
        <v>7</v>
      </c>
      <c r="FW78" s="3">
        <v>1</v>
      </c>
      <c r="FX78" s="7" t="e">
        <v>#NULL!</v>
      </c>
      <c r="FY78" s="3">
        <v>1</v>
      </c>
      <c r="FZ78" s="3">
        <v>1</v>
      </c>
      <c r="GA78" s="3">
        <v>1</v>
      </c>
      <c r="GB78" s="3">
        <v>2</v>
      </c>
      <c r="GC78" s="3">
        <v>4</v>
      </c>
      <c r="GD78" s="5">
        <v>2.6666666666666665</v>
      </c>
      <c r="GE78" s="3">
        <v>999</v>
      </c>
      <c r="GF78" s="3">
        <v>999</v>
      </c>
      <c r="GG78" s="3">
        <v>999</v>
      </c>
      <c r="GH78" s="3">
        <v>999</v>
      </c>
      <c r="GI78" s="3">
        <v>999</v>
      </c>
      <c r="GJ78" s="3">
        <v>999</v>
      </c>
      <c r="GK78" s="3">
        <v>999</v>
      </c>
      <c r="GL78" s="3">
        <v>999</v>
      </c>
      <c r="GM78" s="3">
        <v>999</v>
      </c>
      <c r="GN78" s="3">
        <v>999</v>
      </c>
      <c r="GO78" s="3">
        <v>4</v>
      </c>
      <c r="GP78" s="3">
        <v>3</v>
      </c>
      <c r="GQ78" s="3">
        <v>1</v>
      </c>
      <c r="GR78" s="3">
        <v>2</v>
      </c>
      <c r="GS78" s="3">
        <v>3</v>
      </c>
      <c r="GT78" s="3">
        <v>1</v>
      </c>
      <c r="GU78" s="3">
        <v>3</v>
      </c>
      <c r="GV78" s="3">
        <v>1</v>
      </c>
      <c r="GW78" s="3">
        <v>1</v>
      </c>
      <c r="GX78" s="3">
        <v>2</v>
      </c>
      <c r="GY78" s="5">
        <v>2</v>
      </c>
      <c r="GZ78" s="5">
        <v>2.2000000000000002</v>
      </c>
      <c r="HA78" s="3">
        <v>4</v>
      </c>
      <c r="HB78" s="3">
        <v>5</v>
      </c>
      <c r="HC78" s="3">
        <v>3</v>
      </c>
      <c r="HD78" s="3">
        <v>5</v>
      </c>
      <c r="HE78" s="3">
        <v>4</v>
      </c>
      <c r="HF78" s="3">
        <v>5</v>
      </c>
      <c r="HG78" s="3">
        <v>4</v>
      </c>
      <c r="HH78" s="3">
        <v>888</v>
      </c>
      <c r="HI78" s="5">
        <v>4.2857142857142856</v>
      </c>
      <c r="HJ78" s="3">
        <v>1</v>
      </c>
      <c r="HK78" s="3">
        <v>1</v>
      </c>
      <c r="HL78" s="3">
        <v>1</v>
      </c>
      <c r="HM78" s="3">
        <v>1</v>
      </c>
      <c r="HN78" s="3">
        <v>1</v>
      </c>
      <c r="HO78" s="3">
        <v>3</v>
      </c>
      <c r="HP78" s="5">
        <v>4</v>
      </c>
      <c r="HQ78" s="5">
        <v>4</v>
      </c>
      <c r="HR78" s="5">
        <v>2</v>
      </c>
      <c r="HS78" s="5">
        <v>2.1666666666666665</v>
      </c>
      <c r="HT78" s="3">
        <v>2</v>
      </c>
      <c r="HU78" s="3">
        <v>1</v>
      </c>
      <c r="HV78" s="3">
        <v>1</v>
      </c>
      <c r="HW78" s="3">
        <v>1</v>
      </c>
      <c r="HX78" s="3">
        <v>1</v>
      </c>
      <c r="HY78" s="3">
        <v>1</v>
      </c>
      <c r="HZ78" s="5">
        <v>1.1666666666666667</v>
      </c>
      <c r="IA78" s="3">
        <v>7</v>
      </c>
      <c r="IB78" s="3">
        <v>4</v>
      </c>
      <c r="IC78" s="3">
        <v>1</v>
      </c>
      <c r="ID78" s="3">
        <v>1</v>
      </c>
      <c r="IE78" s="3">
        <v>1</v>
      </c>
      <c r="IF78" s="3">
        <v>7</v>
      </c>
      <c r="IG78" s="3">
        <v>7</v>
      </c>
      <c r="IH78" s="3">
        <v>4</v>
      </c>
      <c r="II78" s="3">
        <v>4</v>
      </c>
      <c r="IJ78" s="3">
        <v>3</v>
      </c>
      <c r="IK78" s="3">
        <v>4</v>
      </c>
      <c r="IL78" s="3">
        <v>4</v>
      </c>
      <c r="IM78" s="5">
        <v>4.75</v>
      </c>
      <c r="IN78" s="5">
        <v>2.5</v>
      </c>
      <c r="IO78" s="5">
        <v>4.5</v>
      </c>
      <c r="IP78" s="3">
        <v>3</v>
      </c>
      <c r="IQ78" s="3">
        <v>4</v>
      </c>
      <c r="IR78" s="3">
        <v>4</v>
      </c>
      <c r="IS78" s="3">
        <v>5</v>
      </c>
      <c r="IT78" s="3">
        <v>5</v>
      </c>
      <c r="IU78" s="3">
        <v>1</v>
      </c>
      <c r="IV78" s="3">
        <v>4</v>
      </c>
      <c r="IW78" s="3">
        <v>999</v>
      </c>
      <c r="IX78" s="3">
        <v>999</v>
      </c>
      <c r="IY78" s="3">
        <v>5</v>
      </c>
      <c r="IZ78" s="3">
        <v>4</v>
      </c>
      <c r="JA78" s="3">
        <v>4</v>
      </c>
      <c r="JB78" s="3">
        <v>3</v>
      </c>
      <c r="JC78" s="3">
        <v>1</v>
      </c>
      <c r="JD78" s="3">
        <v>3</v>
      </c>
      <c r="JE78" s="3">
        <v>1</v>
      </c>
      <c r="JF78" s="3">
        <v>5</v>
      </c>
      <c r="JG78" s="3">
        <v>5</v>
      </c>
      <c r="JH78" s="3">
        <v>5</v>
      </c>
      <c r="JI78" s="3">
        <v>4</v>
      </c>
      <c r="JJ78" s="3">
        <v>1</v>
      </c>
      <c r="JK78" s="3">
        <v>2</v>
      </c>
      <c r="JL78" s="3">
        <v>3</v>
      </c>
      <c r="JM78" s="3">
        <v>2</v>
      </c>
      <c r="JN78" s="5">
        <v>2.25</v>
      </c>
      <c r="JO78" s="5">
        <v>3.75</v>
      </c>
      <c r="JP78" s="5">
        <v>3.6666666666666665</v>
      </c>
      <c r="JQ78" s="5">
        <v>4.25</v>
      </c>
      <c r="JR78" s="5">
        <v>4</v>
      </c>
      <c r="JS78" s="5">
        <v>2</v>
      </c>
      <c r="JT78" s="3">
        <v>5</v>
      </c>
      <c r="JU78" s="3">
        <v>3</v>
      </c>
      <c r="JV78" s="3">
        <v>2</v>
      </c>
      <c r="JW78" s="3">
        <v>3</v>
      </c>
      <c r="JX78" s="3">
        <v>5</v>
      </c>
      <c r="JY78" s="3">
        <v>4</v>
      </c>
      <c r="JZ78" s="3">
        <v>1</v>
      </c>
      <c r="KA78" s="3">
        <v>3</v>
      </c>
      <c r="KB78" s="3">
        <v>5</v>
      </c>
      <c r="KC78" s="3">
        <v>4</v>
      </c>
      <c r="KD78" s="3">
        <v>5</v>
      </c>
      <c r="KE78" s="3">
        <v>3</v>
      </c>
      <c r="KF78" s="3">
        <v>1</v>
      </c>
      <c r="KG78" s="3">
        <v>2</v>
      </c>
      <c r="KH78" s="3">
        <v>1</v>
      </c>
      <c r="KI78" s="3">
        <v>2</v>
      </c>
      <c r="KJ78" s="3">
        <v>1</v>
      </c>
      <c r="KK78" s="3">
        <v>1</v>
      </c>
      <c r="KL78" s="3">
        <v>5</v>
      </c>
      <c r="KM78" s="3">
        <v>4</v>
      </c>
      <c r="KN78" s="3">
        <v>1</v>
      </c>
      <c r="KO78" s="3">
        <v>1</v>
      </c>
      <c r="KP78" s="3">
        <v>1</v>
      </c>
      <c r="KQ78" s="3">
        <v>1</v>
      </c>
      <c r="KR78" s="3">
        <v>5</v>
      </c>
      <c r="KS78" s="3">
        <v>3</v>
      </c>
      <c r="KT78" s="3">
        <v>1</v>
      </c>
      <c r="KU78" s="3">
        <v>2</v>
      </c>
      <c r="KV78" s="3">
        <v>1</v>
      </c>
      <c r="KW78" s="3">
        <v>1</v>
      </c>
      <c r="KX78" s="3">
        <v>4</v>
      </c>
      <c r="KY78" s="3">
        <v>3</v>
      </c>
      <c r="KZ78" s="5">
        <v>1.1111111111111112</v>
      </c>
      <c r="LA78" s="5">
        <v>1.7777777777777777</v>
      </c>
      <c r="LB78" s="5">
        <v>4.8571428571428568</v>
      </c>
      <c r="LC78" s="5">
        <v>3.4285714285714284</v>
      </c>
      <c r="LD78" s="3">
        <v>5</v>
      </c>
      <c r="LE78" s="3">
        <v>3</v>
      </c>
      <c r="LF78" s="5">
        <v>4</v>
      </c>
      <c r="LG78" s="3">
        <v>3</v>
      </c>
      <c r="LH78" s="3">
        <v>5</v>
      </c>
      <c r="LI78" s="3">
        <v>3</v>
      </c>
      <c r="LJ78" s="3">
        <v>4</v>
      </c>
      <c r="LK78" s="3">
        <v>3</v>
      </c>
      <c r="LL78" s="3">
        <v>3</v>
      </c>
      <c r="LM78" s="3">
        <v>3</v>
      </c>
      <c r="LN78" s="3">
        <v>5</v>
      </c>
      <c r="LO78" s="3">
        <v>3</v>
      </c>
      <c r="LP78" s="3">
        <v>4</v>
      </c>
      <c r="LQ78" s="3">
        <v>3</v>
      </c>
      <c r="LR78" s="3">
        <v>5</v>
      </c>
      <c r="LS78" s="3">
        <v>3</v>
      </c>
      <c r="LT78" s="5">
        <v>4.375</v>
      </c>
      <c r="LU78" s="5">
        <v>3</v>
      </c>
      <c r="LV78" s="3">
        <v>0</v>
      </c>
      <c r="LW78" s="3">
        <v>0</v>
      </c>
      <c r="LX78" s="3">
        <v>0</v>
      </c>
      <c r="LY78" s="3">
        <v>0</v>
      </c>
      <c r="LZ78" s="3">
        <v>0</v>
      </c>
      <c r="MA78" s="3">
        <v>0</v>
      </c>
      <c r="MB78" s="3">
        <v>0</v>
      </c>
      <c r="MC78" s="3">
        <v>1</v>
      </c>
      <c r="MD78" s="3">
        <v>0</v>
      </c>
      <c r="ME78" s="3">
        <v>0</v>
      </c>
      <c r="MF78" s="5">
        <f t="shared" si="89"/>
        <v>1</v>
      </c>
      <c r="MG78" s="5">
        <f t="shared" si="90"/>
        <v>0.1</v>
      </c>
      <c r="MH78" s="3">
        <v>1</v>
      </c>
      <c r="MI78" s="3">
        <v>1</v>
      </c>
      <c r="MJ78" s="3">
        <v>2</v>
      </c>
      <c r="MK78" s="3">
        <v>1</v>
      </c>
      <c r="ML78" s="3">
        <v>1</v>
      </c>
      <c r="MM78" s="3">
        <v>1</v>
      </c>
      <c r="MN78" s="3">
        <v>3</v>
      </c>
      <c r="MO78" s="3">
        <v>4</v>
      </c>
      <c r="MP78" s="3">
        <v>7</v>
      </c>
      <c r="MQ78" s="5">
        <v>2.3333333333333335</v>
      </c>
      <c r="MR78" s="3">
        <v>1</v>
      </c>
      <c r="MS78" s="3">
        <v>3</v>
      </c>
      <c r="MT78" s="3">
        <v>1</v>
      </c>
      <c r="MU78" s="3">
        <v>2</v>
      </c>
      <c r="MV78" s="3">
        <v>1</v>
      </c>
      <c r="MW78" s="3">
        <v>1</v>
      </c>
      <c r="MX78" s="3">
        <v>1</v>
      </c>
      <c r="MY78" s="3">
        <v>1</v>
      </c>
      <c r="MZ78" s="3">
        <v>1</v>
      </c>
      <c r="NA78" s="3">
        <v>1</v>
      </c>
      <c r="NB78" s="3">
        <v>1</v>
      </c>
      <c r="NC78" s="3">
        <v>1</v>
      </c>
      <c r="ND78" s="5">
        <v>1</v>
      </c>
      <c r="NE78" s="5">
        <v>2</v>
      </c>
      <c r="NF78" s="5">
        <v>1</v>
      </c>
      <c r="NG78" s="5">
        <v>1</v>
      </c>
      <c r="NH78" s="3">
        <v>3</v>
      </c>
      <c r="NI78" s="3">
        <v>3</v>
      </c>
      <c r="NJ78" s="3">
        <v>1</v>
      </c>
      <c r="NK78" s="3">
        <v>1</v>
      </c>
      <c r="NL78" s="3">
        <v>1</v>
      </c>
      <c r="NM78" s="3">
        <v>1</v>
      </c>
      <c r="NN78" s="3">
        <v>4</v>
      </c>
      <c r="NO78" s="3">
        <v>3</v>
      </c>
      <c r="NP78" s="3">
        <v>3</v>
      </c>
      <c r="NQ78" s="3">
        <v>3</v>
      </c>
      <c r="NR78" s="3">
        <v>3</v>
      </c>
      <c r="NS78" s="3">
        <v>3</v>
      </c>
      <c r="NT78" s="3">
        <v>2</v>
      </c>
      <c r="NU78" s="3">
        <v>3</v>
      </c>
      <c r="NV78" s="5">
        <v>2.4285714285714284</v>
      </c>
      <c r="NW78" s="5">
        <v>2.4285714285714284</v>
      </c>
      <c r="NX78" s="4">
        <v>43210</v>
      </c>
      <c r="NY78" s="3">
        <v>3</v>
      </c>
      <c r="NZ78" s="3">
        <v>2</v>
      </c>
      <c r="OA78" s="3">
        <v>1</v>
      </c>
      <c r="OB78" s="3">
        <v>4</v>
      </c>
      <c r="OC78" s="3">
        <v>2</v>
      </c>
      <c r="OD78" s="3">
        <v>2</v>
      </c>
      <c r="OE78" s="3">
        <v>1</v>
      </c>
      <c r="OF78" s="3">
        <v>1</v>
      </c>
      <c r="OG78" s="3">
        <v>2</v>
      </c>
      <c r="OH78" s="3">
        <v>4</v>
      </c>
      <c r="OI78" s="3">
        <v>1</v>
      </c>
      <c r="OJ78" s="3">
        <v>3</v>
      </c>
      <c r="OK78" s="5">
        <v>2.5</v>
      </c>
      <c r="OL78" s="5">
        <v>1.8333333333333333</v>
      </c>
      <c r="OM78" s="3">
        <v>2</v>
      </c>
      <c r="ON78" s="3">
        <v>1</v>
      </c>
      <c r="OO78" s="3">
        <v>2</v>
      </c>
      <c r="OP78" s="3">
        <v>1</v>
      </c>
      <c r="OQ78" s="3">
        <v>1</v>
      </c>
      <c r="OR78" s="3">
        <v>3</v>
      </c>
      <c r="OS78" s="5">
        <v>1.6666666666666667</v>
      </c>
      <c r="OT78" s="3">
        <v>2</v>
      </c>
      <c r="OU78" s="3">
        <v>3</v>
      </c>
      <c r="OV78" s="3">
        <v>2</v>
      </c>
      <c r="OW78" s="3">
        <v>3</v>
      </c>
      <c r="OX78" s="3">
        <v>1</v>
      </c>
      <c r="OY78" s="3">
        <v>3</v>
      </c>
      <c r="OZ78" s="5">
        <v>2.3333333333333335</v>
      </c>
      <c r="VN78">
        <v>15</v>
      </c>
      <c r="VO78">
        <v>0</v>
      </c>
      <c r="VP78">
        <v>0</v>
      </c>
      <c r="VQ78">
        <v>0</v>
      </c>
      <c r="VR78">
        <v>35</v>
      </c>
      <c r="VS78">
        <v>695</v>
      </c>
      <c r="VT78">
        <v>19.899999999999999</v>
      </c>
      <c r="VU78">
        <v>173.8</v>
      </c>
      <c r="VV78">
        <v>34</v>
      </c>
      <c r="VW78">
        <v>9846.5</v>
      </c>
      <c r="VX78">
        <v>289.60000000000002</v>
      </c>
      <c r="VY78">
        <v>4990.8</v>
      </c>
      <c r="VZ78">
        <v>0.3</v>
      </c>
      <c r="WA78">
        <v>2461.6</v>
      </c>
      <c r="WB78" s="36">
        <v>2269.75</v>
      </c>
      <c r="WC78" s="36">
        <v>741.75</v>
      </c>
      <c r="WD78" s="36">
        <v>61.5</v>
      </c>
      <c r="WE78" s="36">
        <v>5</v>
      </c>
      <c r="WF78" s="36">
        <v>73.739999999999995</v>
      </c>
      <c r="WG78" s="36">
        <v>24.1</v>
      </c>
      <c r="WH78" s="36">
        <v>2</v>
      </c>
      <c r="WI78" s="36">
        <v>0.16</v>
      </c>
      <c r="WJ78" s="36">
        <v>66.5</v>
      </c>
      <c r="WK78" s="36">
        <v>2.16</v>
      </c>
      <c r="WL78" s="36">
        <v>16.625</v>
      </c>
      <c r="WM78" s="37">
        <v>2269.75</v>
      </c>
      <c r="WN78" s="37">
        <v>741.75</v>
      </c>
      <c r="WO78" s="37">
        <v>61.5</v>
      </c>
      <c r="WP78" s="37">
        <v>5</v>
      </c>
      <c r="WQ78" s="37">
        <v>73.739999999999995</v>
      </c>
      <c r="WR78" s="37">
        <v>24.1</v>
      </c>
      <c r="WS78" s="37">
        <v>2</v>
      </c>
      <c r="WT78" s="37">
        <v>0.16</v>
      </c>
      <c r="WU78" s="37">
        <v>66.5</v>
      </c>
      <c r="WV78" s="37">
        <v>2.16</v>
      </c>
      <c r="WW78" s="37">
        <v>16.625</v>
      </c>
      <c r="WX78" s="38">
        <v>1758.25</v>
      </c>
      <c r="WY78" s="38">
        <v>689</v>
      </c>
      <c r="WZ78" s="38">
        <v>57.5</v>
      </c>
      <c r="XA78" s="38">
        <v>4.25</v>
      </c>
      <c r="XB78" s="38">
        <v>70.08</v>
      </c>
      <c r="XC78" s="38">
        <v>27.46</v>
      </c>
      <c r="XD78" s="38">
        <v>2.29</v>
      </c>
      <c r="XE78" s="38">
        <v>0.17</v>
      </c>
      <c r="XF78" s="38">
        <v>61.75</v>
      </c>
      <c r="XG78" s="38">
        <v>2.46</v>
      </c>
      <c r="XH78" s="38">
        <v>20.582999999999998</v>
      </c>
      <c r="XI78" s="39">
        <v>1758.25</v>
      </c>
      <c r="XJ78" s="39">
        <v>689</v>
      </c>
      <c r="XK78" s="39">
        <v>57.5</v>
      </c>
      <c r="XL78" s="39">
        <v>4.25</v>
      </c>
      <c r="XM78" s="39">
        <v>70.08</v>
      </c>
      <c r="XN78" s="39">
        <v>27.46</v>
      </c>
      <c r="XO78" s="39">
        <v>2.29</v>
      </c>
      <c r="XP78" s="39">
        <v>0.17</v>
      </c>
      <c r="XQ78" s="39">
        <v>61.75</v>
      </c>
      <c r="XR78" s="39">
        <v>2.46</v>
      </c>
      <c r="XS78" s="39">
        <v>20.582999999999998</v>
      </c>
      <c r="XT78" t="s">
        <v>1168</v>
      </c>
      <c r="XU78">
        <v>4</v>
      </c>
      <c r="XV78">
        <v>9</v>
      </c>
      <c r="XW78" s="37">
        <v>4</v>
      </c>
      <c r="XX78" s="37">
        <v>0</v>
      </c>
      <c r="XY78" s="37">
        <v>2</v>
      </c>
      <c r="XZ78" s="39">
        <v>3</v>
      </c>
      <c r="YA78" s="39">
        <v>0</v>
      </c>
      <c r="YB78" s="39">
        <v>2</v>
      </c>
    </row>
    <row r="79" spans="1:652" x14ac:dyDescent="0.2">
      <c r="A79" s="11">
        <v>83</v>
      </c>
      <c r="B79" s="19" t="s">
        <v>823</v>
      </c>
      <c r="C79" s="3">
        <v>1</v>
      </c>
      <c r="D79" s="3" t="str">
        <f t="shared" si="91"/>
        <v>1</v>
      </c>
      <c r="E79" s="4">
        <v>38134</v>
      </c>
      <c r="F79" s="4">
        <v>43208</v>
      </c>
      <c r="G79" s="5">
        <v>13.891854893908283</v>
      </c>
      <c r="H79" s="21">
        <v>3</v>
      </c>
      <c r="I79" s="3">
        <v>8</v>
      </c>
      <c r="J79" s="3">
        <v>9</v>
      </c>
      <c r="K79" s="3">
        <v>1</v>
      </c>
      <c r="L79" s="3">
        <v>0</v>
      </c>
      <c r="M79" s="3">
        <v>300</v>
      </c>
      <c r="N79" s="6">
        <v>115.5</v>
      </c>
      <c r="O79" s="6">
        <v>160.5</v>
      </c>
      <c r="P79" s="5">
        <v>3.7893700787401574</v>
      </c>
      <c r="Q79" s="5">
        <v>135.828</v>
      </c>
      <c r="R79" s="5">
        <v>61.6</v>
      </c>
      <c r="S79" s="5">
        <v>23.8</v>
      </c>
      <c r="T79" s="5">
        <v>2</v>
      </c>
      <c r="U79" s="5">
        <v>32.200000000000003</v>
      </c>
      <c r="V79" s="5">
        <v>2</v>
      </c>
      <c r="W79" s="5">
        <v>31.3</v>
      </c>
      <c r="X79" s="5">
        <v>31</v>
      </c>
      <c r="Y79" s="5">
        <v>29.4</v>
      </c>
      <c r="Z79" s="5">
        <v>24.5</v>
      </c>
      <c r="AA79" s="5">
        <v>26.4</v>
      </c>
      <c r="AB79" s="5">
        <v>25.2</v>
      </c>
      <c r="AC79" s="5">
        <f t="shared" si="92"/>
        <v>31.3</v>
      </c>
      <c r="AD79" s="5">
        <f t="shared" si="93"/>
        <v>26.4</v>
      </c>
      <c r="AE79" s="5">
        <f t="shared" si="94"/>
        <v>57.7</v>
      </c>
      <c r="AF79" s="5">
        <f t="shared" si="95"/>
        <v>28.85</v>
      </c>
      <c r="AG79" s="5">
        <f t="shared" si="96"/>
        <v>63.614250000000006</v>
      </c>
      <c r="AH79" s="5">
        <f t="shared" si="97"/>
        <v>127.22850000000001</v>
      </c>
      <c r="AI79" s="5">
        <v>3</v>
      </c>
      <c r="AJ79" s="3">
        <v>8</v>
      </c>
      <c r="AK79" s="5">
        <v>32.9</v>
      </c>
      <c r="AL79" s="5">
        <v>1</v>
      </c>
      <c r="AM79" s="5">
        <v>2</v>
      </c>
      <c r="AN79" s="5"/>
      <c r="AO79" s="5"/>
      <c r="AP79" s="5"/>
      <c r="AQ79" s="5"/>
      <c r="AR79" s="5"/>
      <c r="AS79" s="5" t="e">
        <f t="shared" si="98"/>
        <v>#DIV/0!</v>
      </c>
      <c r="AT79" s="5">
        <v>15.26</v>
      </c>
      <c r="AU79" s="5">
        <v>15.02</v>
      </c>
      <c r="AV79" s="5">
        <v>-2.0499999999999998</v>
      </c>
      <c r="AW79" s="5">
        <v>2</v>
      </c>
      <c r="AX79" s="3">
        <v>30</v>
      </c>
      <c r="AY79" s="3">
        <v>29</v>
      </c>
      <c r="AZ79" s="3"/>
      <c r="BA79" s="5">
        <v>-0.94</v>
      </c>
      <c r="BB79" s="5"/>
      <c r="BC79" s="5">
        <v>17</v>
      </c>
      <c r="BD79" s="5"/>
      <c r="BE79" s="3">
        <v>18</v>
      </c>
      <c r="BF79" s="3">
        <v>16</v>
      </c>
      <c r="BG79" s="5">
        <v>-1.64</v>
      </c>
      <c r="BH79" s="5">
        <v>5</v>
      </c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3">
        <v>42</v>
      </c>
      <c r="CA79" s="3">
        <v>36</v>
      </c>
      <c r="CB79" s="3">
        <v>34</v>
      </c>
      <c r="CC79" s="5">
        <v>18.775680000000001</v>
      </c>
      <c r="CD79" s="5">
        <v>16.093440000000001</v>
      </c>
      <c r="CE79" s="5">
        <v>15.19936</v>
      </c>
      <c r="CF79" s="5">
        <v>3.07</v>
      </c>
      <c r="CG79" s="5">
        <v>100</v>
      </c>
      <c r="CH79" s="3">
        <v>38</v>
      </c>
      <c r="CI79" s="3">
        <v>33</v>
      </c>
      <c r="CJ79" s="3">
        <v>28</v>
      </c>
      <c r="CK79" s="5">
        <v>16.98752</v>
      </c>
      <c r="CL79" s="5">
        <v>14.752319999999999</v>
      </c>
      <c r="CM79" s="5">
        <v>12.51712</v>
      </c>
      <c r="CN79" s="5">
        <v>1.18</v>
      </c>
      <c r="CO79" s="5">
        <v>88</v>
      </c>
      <c r="CP79" s="6">
        <v>119</v>
      </c>
      <c r="CQ79" s="6">
        <v>95</v>
      </c>
      <c r="CR79" s="6">
        <v>106</v>
      </c>
      <c r="CS79" s="5">
        <v>-0.82</v>
      </c>
      <c r="CT79" s="5">
        <v>21</v>
      </c>
      <c r="CU79" s="7" t="e">
        <v>#NULL!</v>
      </c>
      <c r="CV79" s="7" t="e">
        <v>#NULL!</v>
      </c>
      <c r="CW79" s="3">
        <v>4</v>
      </c>
      <c r="CX79" s="3">
        <v>4</v>
      </c>
      <c r="CY79" s="3">
        <v>4</v>
      </c>
      <c r="CZ79" s="3">
        <v>4</v>
      </c>
      <c r="DA79" s="3">
        <v>3</v>
      </c>
      <c r="DB79" s="3">
        <v>3</v>
      </c>
      <c r="DC79" s="3">
        <v>3</v>
      </c>
      <c r="DD79" s="3">
        <v>3</v>
      </c>
      <c r="DE79" s="3">
        <v>4</v>
      </c>
      <c r="DF79" s="3">
        <v>4</v>
      </c>
      <c r="DG79" s="3">
        <v>4</v>
      </c>
      <c r="DH79" s="3">
        <v>4</v>
      </c>
      <c r="DI79" s="3"/>
      <c r="DJ79" s="3"/>
      <c r="DK79" s="3"/>
      <c r="DL79" s="3"/>
      <c r="DM79" s="3"/>
      <c r="DN79" s="3"/>
      <c r="DO79" s="3"/>
      <c r="DP79" s="3"/>
      <c r="DQ79" s="3">
        <v>1</v>
      </c>
      <c r="DR79" s="3">
        <v>1</v>
      </c>
      <c r="DS79" s="3">
        <v>1</v>
      </c>
      <c r="DT79" s="3">
        <v>1</v>
      </c>
      <c r="DU79" s="3">
        <v>1</v>
      </c>
      <c r="DV79" s="5">
        <v>11</v>
      </c>
      <c r="DW79" s="5">
        <v>-2.58</v>
      </c>
      <c r="DX79" s="5">
        <v>11.5</v>
      </c>
      <c r="DY79" s="5">
        <v>-2.8699999999999997</v>
      </c>
      <c r="DZ79" s="5">
        <v>94</v>
      </c>
      <c r="EA79" s="5">
        <v>4.25</v>
      </c>
      <c r="EB79" s="5">
        <v>38.833333333333336</v>
      </c>
      <c r="EC79" s="5">
        <v>-1.1999999999999993</v>
      </c>
      <c r="ED79" s="5">
        <v>2</v>
      </c>
      <c r="EE79" s="3">
        <v>6</v>
      </c>
      <c r="EF79" s="3">
        <v>1</v>
      </c>
      <c r="EG79" s="3">
        <v>6</v>
      </c>
      <c r="EH79" s="3">
        <v>1</v>
      </c>
      <c r="EI79" s="3">
        <v>5</v>
      </c>
      <c r="EJ79" s="3">
        <v>1</v>
      </c>
      <c r="EK79" s="3">
        <v>3</v>
      </c>
      <c r="EL79" s="3">
        <v>1</v>
      </c>
      <c r="EM79" s="3">
        <v>1</v>
      </c>
      <c r="EN79" s="3">
        <v>2</v>
      </c>
      <c r="EO79" s="3">
        <v>5</v>
      </c>
      <c r="EP79" s="3">
        <v>2</v>
      </c>
      <c r="EQ79" s="3">
        <v>1</v>
      </c>
      <c r="ER79" s="3">
        <v>3</v>
      </c>
      <c r="ES79" s="3">
        <v>3</v>
      </c>
      <c r="ET79" s="3">
        <v>1</v>
      </c>
      <c r="EU79" s="3">
        <v>3</v>
      </c>
      <c r="EV79" s="3">
        <v>2</v>
      </c>
      <c r="EW79" s="3">
        <v>0</v>
      </c>
      <c r="EX79" s="5">
        <v>0</v>
      </c>
      <c r="EY79" s="1" t="s">
        <v>352</v>
      </c>
      <c r="EZ79" s="3">
        <v>1</v>
      </c>
      <c r="FA79" s="6">
        <v>999</v>
      </c>
      <c r="FB79" s="1" t="s">
        <v>351</v>
      </c>
      <c r="FC79" s="6">
        <v>1</v>
      </c>
      <c r="FD79" s="5">
        <v>999</v>
      </c>
      <c r="FE79" s="1" t="s">
        <v>411</v>
      </c>
      <c r="FF79" s="3">
        <v>1</v>
      </c>
      <c r="FG79" s="5">
        <v>999</v>
      </c>
      <c r="FH79" s="3">
        <v>4</v>
      </c>
      <c r="FI79" s="3">
        <v>4</v>
      </c>
      <c r="FJ79" s="3">
        <v>2</v>
      </c>
      <c r="FK79" s="3">
        <v>2</v>
      </c>
      <c r="FL79" s="3">
        <v>3</v>
      </c>
      <c r="FM79" s="3">
        <v>3</v>
      </c>
      <c r="FN79" s="3">
        <v>1</v>
      </c>
      <c r="FO79" s="3">
        <v>1</v>
      </c>
      <c r="FP79" s="3">
        <v>3</v>
      </c>
      <c r="FQ79" s="3">
        <v>5</v>
      </c>
      <c r="FR79" s="3">
        <v>3</v>
      </c>
      <c r="FS79" s="3">
        <v>1</v>
      </c>
      <c r="FT79" s="3">
        <v>3.6666666666666665</v>
      </c>
      <c r="FU79" s="3">
        <v>1.6666666666666667</v>
      </c>
      <c r="FV79" s="3">
        <v>1</v>
      </c>
      <c r="FW79" s="3">
        <v>1</v>
      </c>
      <c r="FX79" s="7" t="e">
        <v>#NULL!</v>
      </c>
      <c r="FY79" s="3">
        <v>1</v>
      </c>
      <c r="FZ79" s="3">
        <v>5</v>
      </c>
      <c r="GA79" s="3">
        <v>5</v>
      </c>
      <c r="GB79" s="3">
        <v>3</v>
      </c>
      <c r="GC79" s="3">
        <v>3</v>
      </c>
      <c r="GD79" s="5">
        <v>3</v>
      </c>
      <c r="GE79" s="3">
        <v>4</v>
      </c>
      <c r="GF79" s="3">
        <v>1</v>
      </c>
      <c r="GG79" s="3">
        <v>2</v>
      </c>
      <c r="GH79" s="3">
        <v>1</v>
      </c>
      <c r="GI79" s="3">
        <v>4</v>
      </c>
      <c r="GJ79" s="3">
        <v>1</v>
      </c>
      <c r="GK79" s="3">
        <v>1</v>
      </c>
      <c r="GL79" s="3">
        <v>1</v>
      </c>
      <c r="GM79" s="3">
        <v>1</v>
      </c>
      <c r="GN79" s="3">
        <v>2</v>
      </c>
      <c r="GO79" s="3">
        <v>1</v>
      </c>
      <c r="GP79" s="3">
        <v>1</v>
      </c>
      <c r="GQ79" s="3">
        <v>1</v>
      </c>
      <c r="GR79" s="3">
        <v>4</v>
      </c>
      <c r="GS79" s="3">
        <v>1</v>
      </c>
      <c r="GT79" s="3">
        <v>4</v>
      </c>
      <c r="GU79" s="3">
        <v>1</v>
      </c>
      <c r="GV79" s="3">
        <v>2</v>
      </c>
      <c r="GW79" s="3">
        <v>4</v>
      </c>
      <c r="GX79" s="3">
        <v>1</v>
      </c>
      <c r="GY79" s="5">
        <v>2.7</v>
      </c>
      <c r="GZ79" s="5">
        <v>1.1000000000000001</v>
      </c>
      <c r="HA79" s="3">
        <v>5</v>
      </c>
      <c r="HB79" s="3">
        <v>6</v>
      </c>
      <c r="HC79" s="3">
        <v>5</v>
      </c>
      <c r="HD79" s="3">
        <v>6</v>
      </c>
      <c r="HE79" s="3">
        <v>6</v>
      </c>
      <c r="HF79" s="3">
        <v>7</v>
      </c>
      <c r="HG79" s="3">
        <v>5</v>
      </c>
      <c r="HH79" s="3">
        <v>7</v>
      </c>
      <c r="HI79" s="5">
        <v>5.875</v>
      </c>
      <c r="HJ79" s="3">
        <v>3</v>
      </c>
      <c r="HK79" s="3">
        <v>2</v>
      </c>
      <c r="HL79" s="3">
        <v>3</v>
      </c>
      <c r="HM79" s="3">
        <v>2</v>
      </c>
      <c r="HN79" s="3">
        <v>2</v>
      </c>
      <c r="HO79" s="3">
        <v>1</v>
      </c>
      <c r="HP79" s="5">
        <v>3</v>
      </c>
      <c r="HQ79" s="5">
        <v>3</v>
      </c>
      <c r="HR79" s="5">
        <v>4</v>
      </c>
      <c r="HS79" s="5">
        <v>3</v>
      </c>
      <c r="HT79" s="3">
        <v>4</v>
      </c>
      <c r="HU79" s="3">
        <v>4</v>
      </c>
      <c r="HV79" s="3">
        <v>3</v>
      </c>
      <c r="HW79" s="3">
        <v>2</v>
      </c>
      <c r="HX79" s="3">
        <v>3</v>
      </c>
      <c r="HY79" s="3">
        <v>4</v>
      </c>
      <c r="HZ79" s="5">
        <v>3.3333333333333335</v>
      </c>
      <c r="IA79" s="3">
        <v>7</v>
      </c>
      <c r="IB79" s="3">
        <v>3</v>
      </c>
      <c r="IC79" s="3">
        <v>3</v>
      </c>
      <c r="ID79" s="3">
        <v>2</v>
      </c>
      <c r="IE79" s="3">
        <v>3</v>
      </c>
      <c r="IF79" s="3">
        <v>3</v>
      </c>
      <c r="IG79" s="3">
        <v>1</v>
      </c>
      <c r="IH79" s="3">
        <v>5</v>
      </c>
      <c r="II79" s="3">
        <v>5</v>
      </c>
      <c r="IJ79" s="3">
        <v>4</v>
      </c>
      <c r="IK79" s="3">
        <v>5</v>
      </c>
      <c r="IL79" s="3">
        <v>1</v>
      </c>
      <c r="IM79" s="5">
        <v>5.5</v>
      </c>
      <c r="IN79" s="5">
        <v>2.75</v>
      </c>
      <c r="IO79" s="5">
        <v>2.25</v>
      </c>
      <c r="IP79" s="3">
        <v>3</v>
      </c>
      <c r="IQ79" s="3">
        <v>1</v>
      </c>
      <c r="IR79" s="3">
        <v>1</v>
      </c>
      <c r="IS79" s="3">
        <v>3</v>
      </c>
      <c r="IT79" s="3">
        <v>5</v>
      </c>
      <c r="IU79" s="3">
        <v>3</v>
      </c>
      <c r="IV79" s="3">
        <v>3</v>
      </c>
      <c r="IW79" s="3">
        <v>3</v>
      </c>
      <c r="IX79" s="3">
        <v>4</v>
      </c>
      <c r="IY79" s="3">
        <v>3</v>
      </c>
      <c r="IZ79" s="3">
        <v>5</v>
      </c>
      <c r="JA79" s="3">
        <v>3</v>
      </c>
      <c r="JB79" s="3">
        <v>5</v>
      </c>
      <c r="JC79" s="3">
        <v>1</v>
      </c>
      <c r="JD79" s="3">
        <v>5</v>
      </c>
      <c r="JE79" s="3">
        <v>1</v>
      </c>
      <c r="JF79" s="3">
        <v>3</v>
      </c>
      <c r="JG79" s="3">
        <v>5</v>
      </c>
      <c r="JH79" s="3">
        <v>1</v>
      </c>
      <c r="JI79" s="3">
        <v>3</v>
      </c>
      <c r="JJ79" s="3">
        <v>1</v>
      </c>
      <c r="JK79" s="3">
        <v>3</v>
      </c>
      <c r="JL79" s="3">
        <v>2</v>
      </c>
      <c r="JM79" s="3">
        <v>3</v>
      </c>
      <c r="JN79" s="5">
        <v>3.5</v>
      </c>
      <c r="JO79" s="5">
        <v>1.5</v>
      </c>
      <c r="JP79" s="5">
        <v>3.75</v>
      </c>
      <c r="JQ79" s="5">
        <v>2.75</v>
      </c>
      <c r="JR79" s="5">
        <v>4.5</v>
      </c>
      <c r="JS79" s="5">
        <v>1.5</v>
      </c>
      <c r="JT79" s="3">
        <v>4</v>
      </c>
      <c r="JU79" s="3">
        <v>4</v>
      </c>
      <c r="JV79" s="3">
        <v>1</v>
      </c>
      <c r="JW79" s="3">
        <v>1</v>
      </c>
      <c r="JX79" s="3">
        <v>4</v>
      </c>
      <c r="JY79" s="3">
        <v>4</v>
      </c>
      <c r="JZ79" s="3">
        <v>1</v>
      </c>
      <c r="KA79" s="3">
        <v>1</v>
      </c>
      <c r="KB79" s="3">
        <v>5</v>
      </c>
      <c r="KC79" s="3">
        <v>5</v>
      </c>
      <c r="KD79" s="3">
        <v>5</v>
      </c>
      <c r="KE79" s="3">
        <v>5</v>
      </c>
      <c r="KF79" s="3">
        <v>1</v>
      </c>
      <c r="KG79" s="3">
        <v>1</v>
      </c>
      <c r="KH79" s="3">
        <v>1</v>
      </c>
      <c r="KI79" s="3">
        <v>1</v>
      </c>
      <c r="KJ79" s="3">
        <v>1</v>
      </c>
      <c r="KK79" s="3">
        <v>1</v>
      </c>
      <c r="KL79" s="3">
        <v>4</v>
      </c>
      <c r="KM79" s="3">
        <v>4</v>
      </c>
      <c r="KN79" s="3">
        <v>1</v>
      </c>
      <c r="KO79" s="3">
        <v>1</v>
      </c>
      <c r="KP79" s="3">
        <v>1</v>
      </c>
      <c r="KQ79" s="3">
        <v>1</v>
      </c>
      <c r="KR79" s="3">
        <v>5</v>
      </c>
      <c r="KS79" s="3">
        <v>5</v>
      </c>
      <c r="KT79" s="3">
        <v>1</v>
      </c>
      <c r="KU79" s="3">
        <v>1</v>
      </c>
      <c r="KV79" s="3">
        <v>1</v>
      </c>
      <c r="KW79" s="3">
        <v>1</v>
      </c>
      <c r="KX79" s="3">
        <v>1</v>
      </c>
      <c r="KY79" s="3">
        <v>1</v>
      </c>
      <c r="KZ79" s="5">
        <v>1</v>
      </c>
      <c r="LA79" s="5">
        <v>1</v>
      </c>
      <c r="LB79" s="5">
        <v>4</v>
      </c>
      <c r="LC79" s="5">
        <v>4</v>
      </c>
      <c r="LD79" s="3">
        <v>4</v>
      </c>
      <c r="LE79" s="3">
        <v>4</v>
      </c>
      <c r="LF79" s="5">
        <v>4</v>
      </c>
      <c r="LG79" s="3">
        <v>4</v>
      </c>
      <c r="LH79" s="3">
        <v>5</v>
      </c>
      <c r="LI79" s="3">
        <v>5</v>
      </c>
      <c r="LJ79" s="3">
        <v>5</v>
      </c>
      <c r="LK79" s="3">
        <v>5</v>
      </c>
      <c r="LL79" s="3">
        <v>1</v>
      </c>
      <c r="LM79" s="3">
        <v>1</v>
      </c>
      <c r="LN79" s="3">
        <v>4</v>
      </c>
      <c r="LO79" s="3">
        <v>4</v>
      </c>
      <c r="LP79" s="3">
        <v>5</v>
      </c>
      <c r="LQ79" s="3">
        <v>5</v>
      </c>
      <c r="LR79" s="3">
        <v>1</v>
      </c>
      <c r="LS79" s="3">
        <v>1</v>
      </c>
      <c r="LT79" s="5">
        <v>3.625</v>
      </c>
      <c r="LU79" s="5">
        <v>3.625</v>
      </c>
      <c r="LV79" s="3">
        <v>1</v>
      </c>
      <c r="LW79" s="3">
        <v>0</v>
      </c>
      <c r="LX79" s="3">
        <v>1</v>
      </c>
      <c r="LY79" s="3">
        <v>1</v>
      </c>
      <c r="LZ79" s="3">
        <v>3</v>
      </c>
      <c r="MA79" s="3">
        <v>2</v>
      </c>
      <c r="MB79" s="3">
        <v>2</v>
      </c>
      <c r="MC79" s="3">
        <v>2</v>
      </c>
      <c r="MD79" s="3">
        <v>1</v>
      </c>
      <c r="ME79" s="3">
        <v>2</v>
      </c>
      <c r="MF79" s="5">
        <f t="shared" si="89"/>
        <v>15</v>
      </c>
      <c r="MG79" s="5">
        <f t="shared" si="90"/>
        <v>1.5</v>
      </c>
      <c r="MH79" s="3">
        <v>2</v>
      </c>
      <c r="MI79" s="3">
        <v>1</v>
      </c>
      <c r="MJ79" s="3">
        <v>6</v>
      </c>
      <c r="MK79" s="3">
        <v>2</v>
      </c>
      <c r="ML79" s="3">
        <v>4</v>
      </c>
      <c r="MM79" s="3">
        <v>4</v>
      </c>
      <c r="MN79" s="3">
        <v>5</v>
      </c>
      <c r="MO79" s="3">
        <v>5</v>
      </c>
      <c r="MP79" s="3">
        <v>7</v>
      </c>
      <c r="MQ79" s="5">
        <v>4</v>
      </c>
      <c r="MR79" s="3">
        <v>1</v>
      </c>
      <c r="MS79" s="3">
        <v>1</v>
      </c>
      <c r="MT79" s="3">
        <v>1</v>
      </c>
      <c r="MU79" s="3">
        <v>1</v>
      </c>
      <c r="MV79" s="3">
        <v>1</v>
      </c>
      <c r="MW79" s="3">
        <v>1</v>
      </c>
      <c r="MX79" s="3">
        <v>1</v>
      </c>
      <c r="MY79" s="3">
        <v>1</v>
      </c>
      <c r="MZ79" s="3">
        <v>1</v>
      </c>
      <c r="NA79" s="3">
        <v>1</v>
      </c>
      <c r="NB79" s="3">
        <v>1</v>
      </c>
      <c r="NC79" s="3">
        <v>1</v>
      </c>
      <c r="ND79" s="5">
        <v>1</v>
      </c>
      <c r="NE79" s="5">
        <v>1</v>
      </c>
      <c r="NF79" s="5">
        <v>1</v>
      </c>
      <c r="NG79" s="5">
        <v>1</v>
      </c>
      <c r="NH79" s="3">
        <v>5</v>
      </c>
      <c r="NI79" s="3">
        <v>5</v>
      </c>
      <c r="NJ79" s="3">
        <v>4</v>
      </c>
      <c r="NK79" s="3">
        <v>4</v>
      </c>
      <c r="NL79" s="3">
        <v>4</v>
      </c>
      <c r="NM79" s="3">
        <v>4</v>
      </c>
      <c r="NN79" s="3">
        <v>2</v>
      </c>
      <c r="NO79" s="3">
        <v>2</v>
      </c>
      <c r="NP79" s="3">
        <v>1</v>
      </c>
      <c r="NQ79" s="3">
        <v>1</v>
      </c>
      <c r="NR79" s="3">
        <v>2</v>
      </c>
      <c r="NS79" s="3">
        <v>2</v>
      </c>
      <c r="NT79" s="3">
        <v>1</v>
      </c>
      <c r="NU79" s="3">
        <v>1</v>
      </c>
      <c r="NV79" s="5">
        <v>2.7142857142857144</v>
      </c>
      <c r="NW79" s="5">
        <v>2.7142857142857144</v>
      </c>
      <c r="NX79" s="4">
        <v>43210</v>
      </c>
      <c r="NY79" s="3">
        <v>4</v>
      </c>
      <c r="NZ79" s="3">
        <v>4</v>
      </c>
      <c r="OA79" s="3">
        <v>1</v>
      </c>
      <c r="OB79" s="3">
        <v>1</v>
      </c>
      <c r="OC79" s="3">
        <v>3</v>
      </c>
      <c r="OD79" s="3">
        <v>3</v>
      </c>
      <c r="OE79" s="3">
        <v>1</v>
      </c>
      <c r="OF79" s="3">
        <v>4</v>
      </c>
      <c r="OG79" s="3">
        <v>4</v>
      </c>
      <c r="OH79" s="3">
        <v>5</v>
      </c>
      <c r="OI79" s="3">
        <v>3</v>
      </c>
      <c r="OJ79" s="3">
        <v>1</v>
      </c>
      <c r="OK79" s="5">
        <v>3.8333333333333335</v>
      </c>
      <c r="OL79" s="5">
        <v>1.8333333333333333</v>
      </c>
      <c r="OM79" s="3">
        <v>2</v>
      </c>
      <c r="ON79" s="3">
        <v>2</v>
      </c>
      <c r="OO79" s="3">
        <v>3</v>
      </c>
      <c r="OP79" s="3">
        <v>2</v>
      </c>
      <c r="OQ79" s="3">
        <v>1</v>
      </c>
      <c r="OR79" s="3">
        <v>2</v>
      </c>
      <c r="OS79" s="5">
        <v>2</v>
      </c>
      <c r="OT79" s="3">
        <v>4</v>
      </c>
      <c r="OU79" s="3">
        <v>4</v>
      </c>
      <c r="OV79" s="3">
        <v>3</v>
      </c>
      <c r="OW79" s="3">
        <v>4</v>
      </c>
      <c r="OX79" s="3">
        <v>4</v>
      </c>
      <c r="OY79" s="3">
        <v>4</v>
      </c>
      <c r="OZ79" s="5">
        <v>3.8333333333333335</v>
      </c>
      <c r="VN79">
        <v>15</v>
      </c>
      <c r="VO79">
        <v>0</v>
      </c>
      <c r="VP79">
        <v>0</v>
      </c>
      <c r="VQ79">
        <v>0</v>
      </c>
      <c r="VR79">
        <v>23</v>
      </c>
      <c r="VS79">
        <v>427.3</v>
      </c>
      <c r="VT79">
        <v>18.600000000000001</v>
      </c>
      <c r="VU79">
        <v>142.4</v>
      </c>
      <c r="VV79">
        <v>22</v>
      </c>
      <c r="VW79">
        <v>2998.5</v>
      </c>
      <c r="VX79">
        <v>136.30000000000001</v>
      </c>
      <c r="VY79">
        <v>1001</v>
      </c>
      <c r="VZ79">
        <v>0.3</v>
      </c>
      <c r="WA79">
        <v>999.5</v>
      </c>
      <c r="WB79" s="36">
        <v>1425.5</v>
      </c>
      <c r="WC79" s="36">
        <v>520.75</v>
      </c>
      <c r="WD79" s="36">
        <v>28.75</v>
      </c>
      <c r="WE79" s="36">
        <v>5</v>
      </c>
      <c r="WF79" s="36">
        <v>71.989999999999995</v>
      </c>
      <c r="WG79" s="36">
        <v>26.3</v>
      </c>
      <c r="WH79" s="36">
        <v>1.45</v>
      </c>
      <c r="WI79" s="36">
        <v>0.25</v>
      </c>
      <c r="WJ79" s="36">
        <v>33.75</v>
      </c>
      <c r="WK79" s="36">
        <v>1.7</v>
      </c>
      <c r="WL79" s="36">
        <v>11.25</v>
      </c>
      <c r="WM79" s="37">
        <v>1425.5</v>
      </c>
      <c r="WN79" s="37">
        <v>520.75</v>
      </c>
      <c r="WO79" s="37">
        <v>28.75</v>
      </c>
      <c r="WP79" s="37">
        <v>5</v>
      </c>
      <c r="WQ79" s="37">
        <v>71.989999999999995</v>
      </c>
      <c r="WR79" s="37">
        <v>26.3</v>
      </c>
      <c r="WS79" s="37">
        <v>1.45</v>
      </c>
      <c r="WT79" s="37">
        <v>0.25</v>
      </c>
      <c r="WU79" s="37">
        <v>33.75</v>
      </c>
      <c r="WV79" s="37">
        <v>1.7</v>
      </c>
      <c r="WW79" s="37">
        <v>11.25</v>
      </c>
      <c r="WX79" s="38">
        <v>1041</v>
      </c>
      <c r="WY79" s="38">
        <v>370.5</v>
      </c>
      <c r="WZ79" s="38">
        <v>20.75</v>
      </c>
      <c r="XA79" s="38">
        <v>4.75</v>
      </c>
      <c r="XB79" s="38">
        <v>72.44</v>
      </c>
      <c r="XC79" s="38">
        <v>25.78</v>
      </c>
      <c r="XD79" s="38">
        <v>1.44</v>
      </c>
      <c r="XE79" s="38">
        <v>0.33</v>
      </c>
      <c r="XF79" s="38">
        <v>25.5</v>
      </c>
      <c r="XG79" s="38">
        <v>1.77</v>
      </c>
      <c r="XH79" s="38">
        <v>12.75</v>
      </c>
      <c r="XI79" s="39">
        <v>1041</v>
      </c>
      <c r="XJ79" s="39">
        <v>370.5</v>
      </c>
      <c r="XK79" s="39">
        <v>20.75</v>
      </c>
      <c r="XL79" s="39">
        <v>4.75</v>
      </c>
      <c r="XM79" s="39">
        <v>72.44</v>
      </c>
      <c r="XN79" s="39">
        <v>25.78</v>
      </c>
      <c r="XO79" s="39">
        <v>1.44</v>
      </c>
      <c r="XP79" s="39">
        <v>0.33</v>
      </c>
      <c r="XQ79" s="39">
        <v>25.5</v>
      </c>
      <c r="XR79" s="39">
        <v>1.77</v>
      </c>
      <c r="XS79" s="39">
        <v>12.75</v>
      </c>
      <c r="XT79" t="s">
        <v>1169</v>
      </c>
      <c r="XU79">
        <v>3</v>
      </c>
      <c r="XV79">
        <v>14</v>
      </c>
      <c r="XW79" s="37">
        <v>3</v>
      </c>
      <c r="XX79" s="37">
        <v>0</v>
      </c>
      <c r="XY79" s="37">
        <v>2</v>
      </c>
      <c r="XZ79" s="39">
        <v>2</v>
      </c>
      <c r="YA79" s="39">
        <v>0</v>
      </c>
      <c r="YB79" s="39">
        <v>3</v>
      </c>
    </row>
    <row r="80" spans="1:652" x14ac:dyDescent="0.2">
      <c r="A80" s="11">
        <v>84</v>
      </c>
      <c r="B80" s="19" t="s">
        <v>690</v>
      </c>
      <c r="C80" s="3">
        <v>1</v>
      </c>
      <c r="D80" s="3" t="str">
        <f t="shared" si="91"/>
        <v>1</v>
      </c>
      <c r="E80" s="4">
        <v>38106</v>
      </c>
      <c r="F80" s="4">
        <v>43206</v>
      </c>
      <c r="G80" s="5">
        <v>13.963039014373717</v>
      </c>
      <c r="H80" s="21">
        <v>3</v>
      </c>
      <c r="I80" s="3">
        <v>8</v>
      </c>
      <c r="J80" s="3">
        <v>9</v>
      </c>
      <c r="K80" s="3">
        <v>1</v>
      </c>
      <c r="L80" s="3">
        <v>2</v>
      </c>
      <c r="M80" s="3">
        <v>300</v>
      </c>
      <c r="N80" s="6">
        <v>113</v>
      </c>
      <c r="O80" s="6">
        <v>155.5</v>
      </c>
      <c r="P80" s="5">
        <v>3.7073490813648298</v>
      </c>
      <c r="Q80" s="5">
        <v>113.5575</v>
      </c>
      <c r="R80" s="5">
        <v>51.5</v>
      </c>
      <c r="S80" s="5">
        <v>21.2</v>
      </c>
      <c r="T80" s="5">
        <v>3</v>
      </c>
      <c r="U80" s="5">
        <v>25.1</v>
      </c>
      <c r="V80" s="5">
        <v>3</v>
      </c>
      <c r="W80" s="5">
        <v>30.5</v>
      </c>
      <c r="X80" s="5">
        <v>29.5</v>
      </c>
      <c r="Y80" s="5">
        <v>29.3</v>
      </c>
      <c r="Z80" s="5">
        <v>25</v>
      </c>
      <c r="AA80" s="5">
        <v>26.4</v>
      </c>
      <c r="AB80" s="5">
        <v>23.4</v>
      </c>
      <c r="AC80" s="5">
        <f t="shared" si="92"/>
        <v>30.5</v>
      </c>
      <c r="AD80" s="5">
        <f t="shared" si="93"/>
        <v>26.4</v>
      </c>
      <c r="AE80" s="5">
        <f t="shared" si="94"/>
        <v>56.9</v>
      </c>
      <c r="AF80" s="5">
        <f t="shared" si="95"/>
        <v>28.45</v>
      </c>
      <c r="AG80" s="5">
        <f t="shared" si="96"/>
        <v>62.732250000000001</v>
      </c>
      <c r="AH80" s="5">
        <f t="shared" si="97"/>
        <v>125.4645</v>
      </c>
      <c r="AI80" s="5">
        <v>3</v>
      </c>
      <c r="AJ80" s="3">
        <v>24</v>
      </c>
      <c r="AK80" s="5">
        <v>38.4</v>
      </c>
      <c r="AL80" s="5">
        <v>2</v>
      </c>
      <c r="AM80" s="5">
        <v>2.6666666666666665</v>
      </c>
      <c r="AN80" s="5"/>
      <c r="AO80" s="5"/>
      <c r="AP80" s="5"/>
      <c r="AQ80" s="5"/>
      <c r="AR80" s="5"/>
      <c r="AS80" s="5" t="e">
        <f t="shared" si="98"/>
        <v>#DIV/0!</v>
      </c>
      <c r="AT80" s="5">
        <v>12.26</v>
      </c>
      <c r="AU80" s="5">
        <v>12.15</v>
      </c>
      <c r="AV80" s="5">
        <v>0.34</v>
      </c>
      <c r="AW80" s="5">
        <v>63</v>
      </c>
      <c r="AX80" s="3">
        <v>30</v>
      </c>
      <c r="AY80" s="3">
        <v>33</v>
      </c>
      <c r="AZ80" s="3"/>
      <c r="BA80" s="5">
        <v>-0.5</v>
      </c>
      <c r="BB80" s="5"/>
      <c r="BC80" s="5">
        <v>31</v>
      </c>
      <c r="BD80" s="5"/>
      <c r="BE80" s="3">
        <v>26</v>
      </c>
      <c r="BF80" s="3">
        <v>25</v>
      </c>
      <c r="BG80" s="5">
        <v>0.53</v>
      </c>
      <c r="BH80" s="5">
        <v>70</v>
      </c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3">
        <v>30</v>
      </c>
      <c r="CA80" s="3">
        <v>49</v>
      </c>
      <c r="CB80" s="3">
        <v>34</v>
      </c>
      <c r="CC80" s="5">
        <v>13.411199999999999</v>
      </c>
      <c r="CD80" s="5">
        <v>21.904959999999999</v>
      </c>
      <c r="CE80" s="5">
        <v>15.19936</v>
      </c>
      <c r="CF80" s="5">
        <v>4.26</v>
      </c>
      <c r="CG80" s="5">
        <v>100</v>
      </c>
      <c r="CH80" s="3">
        <v>33</v>
      </c>
      <c r="CI80" s="3">
        <v>34</v>
      </c>
      <c r="CJ80" s="3">
        <v>39</v>
      </c>
      <c r="CK80" s="5">
        <v>14.752319999999999</v>
      </c>
      <c r="CL80" s="5">
        <v>15.19936</v>
      </c>
      <c r="CM80" s="5">
        <v>17.434560000000001</v>
      </c>
      <c r="CN80" s="5">
        <v>1.34</v>
      </c>
      <c r="CO80" s="5">
        <v>91</v>
      </c>
      <c r="CP80" s="6">
        <v>164</v>
      </c>
      <c r="CQ80" s="6">
        <v>164</v>
      </c>
      <c r="CR80" s="6">
        <v>172</v>
      </c>
      <c r="CS80" s="5">
        <v>1.47</v>
      </c>
      <c r="CT80" s="5">
        <v>93</v>
      </c>
      <c r="CU80" s="7" t="e">
        <v>#NULL!</v>
      </c>
      <c r="CV80" s="7" t="e">
        <v>#NULL!</v>
      </c>
      <c r="CW80" s="3">
        <v>4</v>
      </c>
      <c r="CX80" s="3">
        <v>4</v>
      </c>
      <c r="CY80" s="3">
        <v>5</v>
      </c>
      <c r="CZ80" s="3">
        <v>5</v>
      </c>
      <c r="DA80" s="3">
        <v>4</v>
      </c>
      <c r="DB80" s="3">
        <v>4</v>
      </c>
      <c r="DC80" s="3">
        <v>3</v>
      </c>
      <c r="DD80" s="3">
        <v>3</v>
      </c>
      <c r="DE80" s="3">
        <v>4</v>
      </c>
      <c r="DF80" s="3">
        <v>4</v>
      </c>
      <c r="DG80" s="3">
        <v>4</v>
      </c>
      <c r="DH80" s="3">
        <v>4</v>
      </c>
      <c r="DI80" s="3"/>
      <c r="DJ80" s="3"/>
      <c r="DK80" s="3"/>
      <c r="DL80" s="3"/>
      <c r="DM80" s="3"/>
      <c r="DN80" s="3"/>
      <c r="DO80" s="3"/>
      <c r="DP80" s="3"/>
      <c r="DQ80" s="3">
        <v>1</v>
      </c>
      <c r="DR80" s="3">
        <v>1</v>
      </c>
      <c r="DS80" s="3">
        <v>1</v>
      </c>
      <c r="DT80" s="3">
        <v>1</v>
      </c>
      <c r="DU80" s="3">
        <v>1</v>
      </c>
      <c r="DV80" s="5">
        <v>50.5</v>
      </c>
      <c r="DW80" s="5">
        <v>3.000000000000003E-2</v>
      </c>
      <c r="DX80" s="5">
        <v>78</v>
      </c>
      <c r="DY80" s="5">
        <v>1.81</v>
      </c>
      <c r="DZ80" s="5">
        <v>95.5</v>
      </c>
      <c r="EA80" s="5">
        <v>5.6</v>
      </c>
      <c r="EB80" s="5">
        <v>74.666666666666671</v>
      </c>
      <c r="EC80" s="5">
        <v>7.4399999999999995</v>
      </c>
      <c r="ED80" s="5">
        <v>2</v>
      </c>
      <c r="EE80" s="3">
        <v>6</v>
      </c>
      <c r="EF80" s="3">
        <v>1</v>
      </c>
      <c r="EG80" s="3">
        <v>1</v>
      </c>
      <c r="EH80" s="3">
        <v>999</v>
      </c>
      <c r="EI80" s="3">
        <v>999</v>
      </c>
      <c r="EJ80" s="3">
        <v>999</v>
      </c>
      <c r="EK80" s="3">
        <v>999</v>
      </c>
      <c r="EL80" s="3">
        <v>999</v>
      </c>
      <c r="EM80" s="3">
        <v>4</v>
      </c>
      <c r="EN80" s="3">
        <v>3</v>
      </c>
      <c r="EO80" s="3">
        <v>3</v>
      </c>
      <c r="EP80" s="3">
        <v>1</v>
      </c>
      <c r="EQ80" s="3">
        <v>1</v>
      </c>
      <c r="ER80" s="3">
        <v>5</v>
      </c>
      <c r="ES80" s="3">
        <v>3</v>
      </c>
      <c r="ET80" s="3">
        <v>2</v>
      </c>
      <c r="EU80" s="3">
        <v>3</v>
      </c>
      <c r="EV80" s="3">
        <v>4</v>
      </c>
      <c r="EW80" s="3">
        <v>0</v>
      </c>
      <c r="EX80" s="5">
        <v>0</v>
      </c>
      <c r="EY80" s="1" t="s">
        <v>418</v>
      </c>
      <c r="EZ80" s="3">
        <v>1</v>
      </c>
      <c r="FA80" s="6">
        <v>3</v>
      </c>
      <c r="FB80" s="1" t="s">
        <v>352</v>
      </c>
      <c r="FC80" s="6">
        <v>1</v>
      </c>
      <c r="FD80" s="5">
        <v>1</v>
      </c>
      <c r="FE80" s="1" t="s">
        <v>372</v>
      </c>
      <c r="FF80" s="3">
        <v>1</v>
      </c>
      <c r="FG80" s="5">
        <v>999</v>
      </c>
      <c r="FH80" s="3">
        <v>5</v>
      </c>
      <c r="FI80" s="3">
        <v>4</v>
      </c>
      <c r="FJ80" s="3">
        <v>2</v>
      </c>
      <c r="FK80" s="3">
        <v>2</v>
      </c>
      <c r="FL80" s="3">
        <v>5</v>
      </c>
      <c r="FM80" s="3">
        <v>3</v>
      </c>
      <c r="FN80" s="3">
        <v>1</v>
      </c>
      <c r="FO80" s="3">
        <v>1</v>
      </c>
      <c r="FP80" s="3">
        <v>5</v>
      </c>
      <c r="FQ80" s="3">
        <v>3</v>
      </c>
      <c r="FR80" s="3">
        <v>1</v>
      </c>
      <c r="FS80" s="3">
        <v>1</v>
      </c>
      <c r="FT80" s="3">
        <v>4.166666666666667</v>
      </c>
      <c r="FU80" s="3">
        <v>1.3333333333333333</v>
      </c>
      <c r="FV80" s="3">
        <v>5</v>
      </c>
      <c r="FW80" s="3">
        <v>1</v>
      </c>
      <c r="FX80" s="7" t="e">
        <v>#NULL!</v>
      </c>
      <c r="FY80" s="3">
        <v>4</v>
      </c>
      <c r="FZ80" s="3">
        <v>6</v>
      </c>
      <c r="GA80" s="3">
        <v>4</v>
      </c>
      <c r="GB80" s="3">
        <v>4</v>
      </c>
      <c r="GC80" s="3">
        <v>4</v>
      </c>
      <c r="GD80" s="5">
        <v>4.5</v>
      </c>
      <c r="GE80" s="3">
        <v>4</v>
      </c>
      <c r="GF80" s="3">
        <v>2</v>
      </c>
      <c r="GG80" s="3">
        <v>4</v>
      </c>
      <c r="GH80" s="3">
        <v>1</v>
      </c>
      <c r="GI80" s="3">
        <v>5</v>
      </c>
      <c r="GJ80" s="3">
        <v>1</v>
      </c>
      <c r="GK80" s="3">
        <v>1</v>
      </c>
      <c r="GL80" s="3">
        <v>1</v>
      </c>
      <c r="GM80" s="3">
        <v>3</v>
      </c>
      <c r="GN80" s="3">
        <v>4</v>
      </c>
      <c r="GO80" s="3">
        <v>2</v>
      </c>
      <c r="GP80" s="3">
        <v>1</v>
      </c>
      <c r="GQ80" s="3">
        <v>1</v>
      </c>
      <c r="GR80" s="3">
        <v>4</v>
      </c>
      <c r="GS80" s="3">
        <v>1</v>
      </c>
      <c r="GT80" s="3">
        <v>4</v>
      </c>
      <c r="GU80" s="3">
        <v>2</v>
      </c>
      <c r="GV80" s="3">
        <v>3</v>
      </c>
      <c r="GW80" s="3">
        <v>5</v>
      </c>
      <c r="GX80" s="3">
        <v>1</v>
      </c>
      <c r="GY80" s="5">
        <v>3.6</v>
      </c>
      <c r="GZ80" s="5">
        <v>1.4</v>
      </c>
      <c r="HA80" s="3">
        <v>5</v>
      </c>
      <c r="HB80" s="3">
        <v>4</v>
      </c>
      <c r="HC80" s="3">
        <v>4</v>
      </c>
      <c r="HD80" s="3">
        <v>4</v>
      </c>
      <c r="HE80" s="3">
        <v>5</v>
      </c>
      <c r="HF80" s="3">
        <v>6</v>
      </c>
      <c r="HG80" s="3">
        <v>4</v>
      </c>
      <c r="HH80" s="3">
        <v>3</v>
      </c>
      <c r="HI80" s="5">
        <v>4.375</v>
      </c>
      <c r="HJ80" s="3">
        <v>3</v>
      </c>
      <c r="HK80" s="3">
        <v>4</v>
      </c>
      <c r="HL80" s="3">
        <v>3</v>
      </c>
      <c r="HM80" s="3">
        <v>3</v>
      </c>
      <c r="HN80" s="3">
        <v>1</v>
      </c>
      <c r="HO80" s="3">
        <v>1</v>
      </c>
      <c r="HP80" s="5">
        <v>1</v>
      </c>
      <c r="HQ80" s="5">
        <v>4</v>
      </c>
      <c r="HR80" s="5">
        <v>4</v>
      </c>
      <c r="HS80" s="5">
        <v>3</v>
      </c>
      <c r="HT80" s="3">
        <v>5</v>
      </c>
      <c r="HU80" s="3">
        <v>5</v>
      </c>
      <c r="HV80" s="3">
        <v>4</v>
      </c>
      <c r="HW80" s="3">
        <v>5</v>
      </c>
      <c r="HX80" s="3">
        <v>4</v>
      </c>
      <c r="HY80" s="3">
        <v>6</v>
      </c>
      <c r="HZ80" s="5">
        <v>4.833333333333333</v>
      </c>
      <c r="IA80" s="3">
        <v>6</v>
      </c>
      <c r="IB80" s="3">
        <v>7</v>
      </c>
      <c r="IC80" s="3">
        <v>4</v>
      </c>
      <c r="ID80" s="3">
        <v>5</v>
      </c>
      <c r="IE80" s="3">
        <v>7</v>
      </c>
      <c r="IF80" s="3">
        <v>4</v>
      </c>
      <c r="IG80" s="3">
        <v>6</v>
      </c>
      <c r="IH80" s="3">
        <v>7</v>
      </c>
      <c r="II80" s="3">
        <v>6</v>
      </c>
      <c r="IJ80" s="3">
        <v>4</v>
      </c>
      <c r="IK80" s="3">
        <v>5</v>
      </c>
      <c r="IL80" s="3">
        <v>1</v>
      </c>
      <c r="IM80" s="5">
        <v>6</v>
      </c>
      <c r="IN80" s="5">
        <v>5</v>
      </c>
      <c r="IO80" s="5">
        <v>4.5</v>
      </c>
      <c r="IP80" s="3">
        <v>3</v>
      </c>
      <c r="IQ80" s="3">
        <v>4</v>
      </c>
      <c r="IR80" s="3">
        <v>3</v>
      </c>
      <c r="IS80" s="3">
        <v>5</v>
      </c>
      <c r="IT80" s="3">
        <v>5</v>
      </c>
      <c r="IU80" s="3">
        <v>4</v>
      </c>
      <c r="IV80" s="3">
        <v>5</v>
      </c>
      <c r="IW80" s="3">
        <v>2</v>
      </c>
      <c r="IX80" s="3">
        <v>4</v>
      </c>
      <c r="IY80" s="3">
        <v>3</v>
      </c>
      <c r="IZ80" s="3">
        <v>2</v>
      </c>
      <c r="JA80" s="3">
        <v>3</v>
      </c>
      <c r="JB80" s="3">
        <v>4</v>
      </c>
      <c r="JC80" s="3">
        <v>4</v>
      </c>
      <c r="JD80" s="3">
        <v>4</v>
      </c>
      <c r="JE80" s="3">
        <v>1</v>
      </c>
      <c r="JF80" s="3">
        <v>3</v>
      </c>
      <c r="JG80" s="3">
        <v>3</v>
      </c>
      <c r="JH80" s="3">
        <v>1</v>
      </c>
      <c r="JI80" s="3">
        <v>3</v>
      </c>
      <c r="JJ80" s="3">
        <v>1</v>
      </c>
      <c r="JK80" s="3">
        <v>3</v>
      </c>
      <c r="JL80" s="3">
        <v>5</v>
      </c>
      <c r="JM80" s="3">
        <v>5</v>
      </c>
      <c r="JN80" s="5">
        <v>3.5</v>
      </c>
      <c r="JO80" s="5">
        <v>2</v>
      </c>
      <c r="JP80" s="5">
        <v>3.5</v>
      </c>
      <c r="JQ80" s="5">
        <v>4.5</v>
      </c>
      <c r="JR80" s="5">
        <v>3.75</v>
      </c>
      <c r="JS80" s="5">
        <v>2.75</v>
      </c>
      <c r="JT80" s="3">
        <v>4</v>
      </c>
      <c r="JU80" s="3">
        <v>3</v>
      </c>
      <c r="JV80" s="3">
        <v>4</v>
      </c>
      <c r="JW80" s="3">
        <v>5</v>
      </c>
      <c r="JX80" s="3">
        <v>3</v>
      </c>
      <c r="JY80" s="3">
        <v>3</v>
      </c>
      <c r="JZ80" s="3">
        <v>1</v>
      </c>
      <c r="KA80" s="3">
        <v>3</v>
      </c>
      <c r="KB80" s="3">
        <v>5</v>
      </c>
      <c r="KC80" s="3">
        <v>1</v>
      </c>
      <c r="KD80" s="3">
        <v>5</v>
      </c>
      <c r="KE80" s="3">
        <v>3</v>
      </c>
      <c r="KF80" s="3">
        <v>4</v>
      </c>
      <c r="KG80" s="3">
        <v>5</v>
      </c>
      <c r="KH80" s="3">
        <v>3</v>
      </c>
      <c r="KI80" s="3">
        <v>4</v>
      </c>
      <c r="KJ80" s="3">
        <v>2</v>
      </c>
      <c r="KK80" s="3">
        <v>2</v>
      </c>
      <c r="KL80" s="3">
        <v>3</v>
      </c>
      <c r="KM80" s="3">
        <v>3</v>
      </c>
      <c r="KN80" s="3">
        <v>2</v>
      </c>
      <c r="KO80" s="3">
        <v>3</v>
      </c>
      <c r="KP80" s="3">
        <v>2</v>
      </c>
      <c r="KQ80" s="3">
        <v>3</v>
      </c>
      <c r="KR80" s="3">
        <v>4</v>
      </c>
      <c r="KS80" s="3">
        <v>3</v>
      </c>
      <c r="KT80" s="3">
        <v>2</v>
      </c>
      <c r="KU80" s="3">
        <v>3</v>
      </c>
      <c r="KV80" s="3">
        <v>4</v>
      </c>
      <c r="KW80" s="3">
        <v>4</v>
      </c>
      <c r="KX80" s="3">
        <v>5</v>
      </c>
      <c r="KY80" s="3">
        <v>2</v>
      </c>
      <c r="KZ80" s="5">
        <v>2.6666666666666665</v>
      </c>
      <c r="LA80" s="5">
        <v>3.5555555555555554</v>
      </c>
      <c r="LB80" s="5">
        <v>4.1428571428571432</v>
      </c>
      <c r="LC80" s="5">
        <v>2.5714285714285716</v>
      </c>
      <c r="LD80" s="3">
        <v>5</v>
      </c>
      <c r="LE80" s="3">
        <v>4</v>
      </c>
      <c r="LF80" s="5">
        <v>5</v>
      </c>
      <c r="LG80" s="3">
        <v>3</v>
      </c>
      <c r="LH80" s="3">
        <v>4</v>
      </c>
      <c r="LI80" s="3">
        <v>4</v>
      </c>
      <c r="LJ80" s="3">
        <v>4</v>
      </c>
      <c r="LK80" s="3">
        <v>3</v>
      </c>
      <c r="LL80" s="3">
        <v>4</v>
      </c>
      <c r="LM80" s="3">
        <v>4</v>
      </c>
      <c r="LN80" s="3">
        <v>4</v>
      </c>
      <c r="LO80" s="3">
        <v>3</v>
      </c>
      <c r="LP80" s="3">
        <v>5</v>
      </c>
      <c r="LQ80" s="3">
        <v>4</v>
      </c>
      <c r="LR80" s="3">
        <v>4</v>
      </c>
      <c r="LS80" s="3">
        <v>3</v>
      </c>
      <c r="LT80" s="5">
        <v>4.375</v>
      </c>
      <c r="LU80" s="5">
        <v>3.5</v>
      </c>
      <c r="LV80" s="3">
        <v>1</v>
      </c>
      <c r="LW80" s="3">
        <v>1</v>
      </c>
      <c r="LX80" s="3">
        <v>0</v>
      </c>
      <c r="LY80" s="3">
        <v>0</v>
      </c>
      <c r="LZ80" s="3">
        <v>0</v>
      </c>
      <c r="MA80" s="3">
        <v>1</v>
      </c>
      <c r="MB80" s="3">
        <v>0</v>
      </c>
      <c r="MC80" s="3">
        <v>0</v>
      </c>
      <c r="MD80" s="3">
        <v>0</v>
      </c>
      <c r="ME80" s="3">
        <v>0</v>
      </c>
      <c r="MF80" s="5">
        <f t="shared" si="89"/>
        <v>3</v>
      </c>
      <c r="MG80" s="5">
        <f t="shared" si="90"/>
        <v>0.3</v>
      </c>
      <c r="MH80" s="3">
        <v>1</v>
      </c>
      <c r="MI80" s="3">
        <v>2</v>
      </c>
      <c r="MJ80" s="3">
        <v>1</v>
      </c>
      <c r="MK80" s="3">
        <v>2</v>
      </c>
      <c r="ML80" s="3">
        <v>2</v>
      </c>
      <c r="MM80" s="3">
        <v>1</v>
      </c>
      <c r="MN80" s="3">
        <v>2</v>
      </c>
      <c r="MO80" s="3">
        <v>2</v>
      </c>
      <c r="MP80" s="3">
        <v>1</v>
      </c>
      <c r="MQ80" s="5">
        <v>1.5555555555555556</v>
      </c>
      <c r="MR80" s="3">
        <v>2</v>
      </c>
      <c r="MS80" s="3">
        <v>4</v>
      </c>
      <c r="MT80" s="3">
        <v>3</v>
      </c>
      <c r="MU80" s="3">
        <v>4</v>
      </c>
      <c r="MV80" s="3">
        <v>2</v>
      </c>
      <c r="MW80" s="3">
        <v>2</v>
      </c>
      <c r="MX80" s="3">
        <v>2</v>
      </c>
      <c r="MY80" s="3">
        <v>2</v>
      </c>
      <c r="MZ80" s="3">
        <v>1</v>
      </c>
      <c r="NA80" s="3">
        <v>1</v>
      </c>
      <c r="NB80" s="3">
        <v>2</v>
      </c>
      <c r="NC80" s="3">
        <v>2</v>
      </c>
      <c r="ND80" s="5">
        <v>2.3333333333333335</v>
      </c>
      <c r="NE80" s="5">
        <v>3.3333333333333335</v>
      </c>
      <c r="NF80" s="5">
        <v>1.6666666666666667</v>
      </c>
      <c r="NG80" s="5">
        <v>1.6666666666666667</v>
      </c>
      <c r="NH80" s="3">
        <v>4</v>
      </c>
      <c r="NI80" s="3">
        <v>3</v>
      </c>
      <c r="NJ80" s="3">
        <v>2</v>
      </c>
      <c r="NK80" s="3">
        <v>2</v>
      </c>
      <c r="NL80" s="3">
        <v>2</v>
      </c>
      <c r="NM80" s="3">
        <v>4</v>
      </c>
      <c r="NN80" s="3">
        <v>4</v>
      </c>
      <c r="NO80" s="3">
        <v>5</v>
      </c>
      <c r="NP80" s="3">
        <v>1</v>
      </c>
      <c r="NQ80" s="3">
        <v>4</v>
      </c>
      <c r="NR80" s="3">
        <v>2</v>
      </c>
      <c r="NS80" s="3">
        <v>4</v>
      </c>
      <c r="NT80" s="3">
        <v>1</v>
      </c>
      <c r="NU80" s="3">
        <v>4</v>
      </c>
      <c r="NV80" s="5">
        <v>2.2857142857142856</v>
      </c>
      <c r="NW80" s="5">
        <v>3.7142857142857144</v>
      </c>
      <c r="NX80" s="4">
        <v>43210</v>
      </c>
      <c r="NY80" s="3">
        <v>4</v>
      </c>
      <c r="NZ80" s="3">
        <v>3</v>
      </c>
      <c r="OA80" s="3">
        <v>1</v>
      </c>
      <c r="OB80" s="3">
        <v>1</v>
      </c>
      <c r="OC80" s="3">
        <v>3</v>
      </c>
      <c r="OD80" s="3">
        <v>3</v>
      </c>
      <c r="OE80" s="3">
        <v>1</v>
      </c>
      <c r="OF80" s="3">
        <v>1</v>
      </c>
      <c r="OG80" s="3">
        <v>4</v>
      </c>
      <c r="OH80" s="3">
        <v>4</v>
      </c>
      <c r="OI80" s="3">
        <v>1</v>
      </c>
      <c r="OJ80" s="3">
        <v>1</v>
      </c>
      <c r="OK80" s="5">
        <v>3.5</v>
      </c>
      <c r="OL80" s="5">
        <v>1</v>
      </c>
      <c r="OM80" s="3">
        <v>3</v>
      </c>
      <c r="ON80" s="3">
        <v>3</v>
      </c>
      <c r="OO80" s="3">
        <v>3</v>
      </c>
      <c r="OP80" s="3">
        <v>3</v>
      </c>
      <c r="OQ80" s="3">
        <v>2</v>
      </c>
      <c r="OR80" s="3">
        <v>1</v>
      </c>
      <c r="OS80" s="5">
        <v>2.5</v>
      </c>
      <c r="OT80" s="3">
        <v>5</v>
      </c>
      <c r="OU80" s="3">
        <v>5</v>
      </c>
      <c r="OV80" s="3">
        <v>4</v>
      </c>
      <c r="OW80" s="3">
        <v>4</v>
      </c>
      <c r="OX80" s="3">
        <v>2</v>
      </c>
      <c r="OY80" s="3">
        <v>5</v>
      </c>
      <c r="OZ80" s="5">
        <v>4.166666666666667</v>
      </c>
      <c r="VN80">
        <v>15</v>
      </c>
      <c r="VO80">
        <v>0</v>
      </c>
      <c r="VP80">
        <v>0</v>
      </c>
      <c r="VQ80">
        <v>0</v>
      </c>
      <c r="VR80">
        <v>79</v>
      </c>
      <c r="VS80">
        <v>1430.5</v>
      </c>
      <c r="VT80">
        <v>18.100000000000001</v>
      </c>
      <c r="VU80">
        <v>204.4</v>
      </c>
      <c r="VV80">
        <v>78</v>
      </c>
      <c r="VW80">
        <v>13695.8</v>
      </c>
      <c r="VX80">
        <v>175.6</v>
      </c>
      <c r="VY80">
        <v>4046.5</v>
      </c>
      <c r="VZ80">
        <v>0.3</v>
      </c>
      <c r="WA80">
        <v>1956.5</v>
      </c>
      <c r="WB80" s="36">
        <v>4503</v>
      </c>
      <c r="WC80" s="36">
        <v>1491.5</v>
      </c>
      <c r="WD80" s="36">
        <v>110.25</v>
      </c>
      <c r="WE80" s="36">
        <v>55.25</v>
      </c>
      <c r="WF80" s="36">
        <v>73.099999999999994</v>
      </c>
      <c r="WG80" s="36">
        <v>24.21</v>
      </c>
      <c r="WH80" s="36">
        <v>1.79</v>
      </c>
      <c r="WI80" s="36">
        <v>0.9</v>
      </c>
      <c r="WJ80" s="36">
        <v>165.5</v>
      </c>
      <c r="WK80" s="36">
        <v>2.69</v>
      </c>
      <c r="WL80" s="36">
        <v>23.643000000000001</v>
      </c>
      <c r="WM80" s="37">
        <v>4503</v>
      </c>
      <c r="WN80" s="37">
        <v>1491.5</v>
      </c>
      <c r="WO80" s="37">
        <v>110.25</v>
      </c>
      <c r="WP80" s="37">
        <v>55.25</v>
      </c>
      <c r="WQ80" s="37">
        <v>73.099999999999994</v>
      </c>
      <c r="WR80" s="37">
        <v>24.21</v>
      </c>
      <c r="WS80" s="37">
        <v>1.79</v>
      </c>
      <c r="WT80" s="37">
        <v>0.9</v>
      </c>
      <c r="WU80" s="37">
        <v>165.5</v>
      </c>
      <c r="WV80" s="37">
        <v>2.69</v>
      </c>
      <c r="WW80" s="37">
        <v>23.643000000000001</v>
      </c>
      <c r="WX80" s="38">
        <v>4503</v>
      </c>
      <c r="WY80" s="38">
        <v>1491.5</v>
      </c>
      <c r="WZ80" s="38">
        <v>110.25</v>
      </c>
      <c r="XA80" s="38">
        <v>55.25</v>
      </c>
      <c r="XB80" s="38">
        <v>73.099999999999994</v>
      </c>
      <c r="XC80" s="38">
        <v>24.21</v>
      </c>
      <c r="XD80" s="38">
        <v>1.79</v>
      </c>
      <c r="XE80" s="38">
        <v>0.9</v>
      </c>
      <c r="XF80" s="38">
        <v>165.5</v>
      </c>
      <c r="XG80" s="38">
        <v>2.69</v>
      </c>
      <c r="XH80" s="38">
        <v>23.643000000000001</v>
      </c>
      <c r="XI80" s="39">
        <v>4503</v>
      </c>
      <c r="XJ80" s="39">
        <v>1491.5</v>
      </c>
      <c r="XK80" s="39">
        <v>110.25</v>
      </c>
      <c r="XL80" s="39">
        <v>55.25</v>
      </c>
      <c r="XM80" s="39">
        <v>73.099999999999994</v>
      </c>
      <c r="XN80" s="39">
        <v>24.21</v>
      </c>
      <c r="XO80" s="39">
        <v>1.79</v>
      </c>
      <c r="XP80" s="39">
        <v>0.9</v>
      </c>
      <c r="XQ80" s="39">
        <v>165.5</v>
      </c>
      <c r="XR80" s="39">
        <v>2.69</v>
      </c>
      <c r="XS80" s="39">
        <v>23.643000000000001</v>
      </c>
      <c r="XT80" t="s">
        <v>1170</v>
      </c>
      <c r="XU80">
        <v>7</v>
      </c>
      <c r="XV80">
        <v>14</v>
      </c>
      <c r="XW80" s="37">
        <v>7</v>
      </c>
      <c r="XX80" s="37">
        <v>0</v>
      </c>
      <c r="XY80" s="37">
        <v>2</v>
      </c>
      <c r="XZ80" s="39">
        <v>7</v>
      </c>
      <c r="YA80" s="39">
        <v>0</v>
      </c>
      <c r="YB80" s="39">
        <v>2</v>
      </c>
    </row>
    <row r="81" spans="1:652" x14ac:dyDescent="0.2">
      <c r="A81" s="11">
        <v>85</v>
      </c>
      <c r="B81" s="19" t="s">
        <v>709</v>
      </c>
      <c r="C81" s="3">
        <v>0</v>
      </c>
      <c r="D81" s="3" t="str">
        <f t="shared" si="91"/>
        <v>2</v>
      </c>
      <c r="E81" s="4">
        <v>38041</v>
      </c>
      <c r="F81" s="4">
        <v>43206</v>
      </c>
      <c r="G81" s="5">
        <v>14.140999315537304</v>
      </c>
      <c r="H81" s="21">
        <v>3</v>
      </c>
      <c r="I81" s="3">
        <v>8</v>
      </c>
      <c r="J81" s="3">
        <v>9</v>
      </c>
      <c r="K81" s="3">
        <v>1</v>
      </c>
      <c r="L81" s="3">
        <v>2</v>
      </c>
      <c r="M81" s="3">
        <v>300</v>
      </c>
      <c r="N81" s="6">
        <v>118.5</v>
      </c>
      <c r="O81" s="6">
        <v>171</v>
      </c>
      <c r="P81" s="5">
        <v>3.8877952755905514</v>
      </c>
      <c r="Q81" s="5">
        <v>120.834</v>
      </c>
      <c r="R81" s="5">
        <v>54.8</v>
      </c>
      <c r="S81" s="5">
        <v>18.8</v>
      </c>
      <c r="T81" s="5">
        <v>3</v>
      </c>
      <c r="U81" s="5">
        <v>7</v>
      </c>
      <c r="V81" s="5">
        <v>4</v>
      </c>
      <c r="W81" s="5">
        <v>31.8</v>
      </c>
      <c r="X81" s="5">
        <v>31.3</v>
      </c>
      <c r="Y81" s="5">
        <v>29.9</v>
      </c>
      <c r="Z81" s="5">
        <v>30.6</v>
      </c>
      <c r="AA81" s="5">
        <v>27.5</v>
      </c>
      <c r="AB81" s="5">
        <v>27.8</v>
      </c>
      <c r="AC81" s="5">
        <f t="shared" si="92"/>
        <v>31.8</v>
      </c>
      <c r="AD81" s="5">
        <f t="shared" si="93"/>
        <v>30.6</v>
      </c>
      <c r="AE81" s="5">
        <f t="shared" si="94"/>
        <v>62.400000000000006</v>
      </c>
      <c r="AF81" s="5">
        <f t="shared" si="95"/>
        <v>31.200000000000003</v>
      </c>
      <c r="AG81" s="5">
        <f t="shared" si="96"/>
        <v>68.796000000000006</v>
      </c>
      <c r="AH81" s="5">
        <f t="shared" si="97"/>
        <v>137.59200000000001</v>
      </c>
      <c r="AI81" s="5">
        <v>2</v>
      </c>
      <c r="AJ81" s="3">
        <v>54</v>
      </c>
      <c r="AK81" s="5">
        <v>48.8</v>
      </c>
      <c r="AL81" s="5">
        <v>3</v>
      </c>
      <c r="AM81" s="5">
        <v>3</v>
      </c>
      <c r="AN81" s="5"/>
      <c r="AO81" s="5"/>
      <c r="AP81" s="5"/>
      <c r="AQ81" s="5"/>
      <c r="AR81" s="5"/>
      <c r="AS81" s="5" t="e">
        <f t="shared" si="98"/>
        <v>#DIV/0!</v>
      </c>
      <c r="AT81" s="5">
        <v>12.84</v>
      </c>
      <c r="AU81" s="5">
        <v>11.29</v>
      </c>
      <c r="AV81" s="5">
        <v>-0.26</v>
      </c>
      <c r="AW81" s="5">
        <v>40</v>
      </c>
      <c r="AX81" s="3">
        <v>36</v>
      </c>
      <c r="AY81" s="3">
        <v>37</v>
      </c>
      <c r="AZ81" s="3"/>
      <c r="BA81" s="5">
        <v>-0.42</v>
      </c>
      <c r="BB81" s="5"/>
      <c r="BC81" s="5">
        <v>34</v>
      </c>
      <c r="BD81" s="5"/>
      <c r="BE81" s="3">
        <v>25</v>
      </c>
      <c r="BF81" s="3">
        <v>26</v>
      </c>
      <c r="BG81" s="5">
        <v>-0.01</v>
      </c>
      <c r="BH81" s="5">
        <v>50</v>
      </c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3">
        <v>61</v>
      </c>
      <c r="CA81" s="3">
        <v>64</v>
      </c>
      <c r="CB81" s="3">
        <v>67</v>
      </c>
      <c r="CC81" s="5">
        <v>27.269439999999999</v>
      </c>
      <c r="CD81" s="5">
        <v>28.61056</v>
      </c>
      <c r="CE81" s="5">
        <v>29.95168</v>
      </c>
      <c r="CF81" s="5">
        <v>3.55</v>
      </c>
      <c r="CG81" s="5">
        <v>100</v>
      </c>
      <c r="CH81" s="3">
        <v>46</v>
      </c>
      <c r="CI81" s="3">
        <v>50</v>
      </c>
      <c r="CJ81" s="3">
        <v>53</v>
      </c>
      <c r="CK81" s="5">
        <v>20.563839999999999</v>
      </c>
      <c r="CL81" s="5">
        <v>22.352</v>
      </c>
      <c r="CM81" s="5">
        <v>23.69312</v>
      </c>
      <c r="CN81" s="5">
        <v>1.65</v>
      </c>
      <c r="CO81" s="5">
        <v>95</v>
      </c>
      <c r="CP81" s="6">
        <v>172</v>
      </c>
      <c r="CQ81" s="6">
        <v>178</v>
      </c>
      <c r="CR81" s="6">
        <v>190</v>
      </c>
      <c r="CS81" s="5">
        <v>0.65</v>
      </c>
      <c r="CT81" s="5">
        <v>74</v>
      </c>
      <c r="CU81" s="7" t="e">
        <v>#NULL!</v>
      </c>
      <c r="CV81" s="7" t="e">
        <v>#NULL!</v>
      </c>
      <c r="CW81" s="3">
        <v>4</v>
      </c>
      <c r="CX81" s="3">
        <v>4</v>
      </c>
      <c r="CY81" s="3">
        <v>5</v>
      </c>
      <c r="CZ81" s="3">
        <v>5</v>
      </c>
      <c r="DA81" s="3">
        <v>4</v>
      </c>
      <c r="DB81" s="3">
        <v>4</v>
      </c>
      <c r="DC81" s="3">
        <v>3</v>
      </c>
      <c r="DD81" s="3">
        <v>3</v>
      </c>
      <c r="DE81" s="3">
        <v>4</v>
      </c>
      <c r="DF81" s="3">
        <v>4</v>
      </c>
      <c r="DG81" s="3">
        <v>4</v>
      </c>
      <c r="DH81" s="3">
        <v>4</v>
      </c>
      <c r="DI81" s="3"/>
      <c r="DJ81" s="3"/>
      <c r="DK81" s="3"/>
      <c r="DL81" s="3"/>
      <c r="DM81" s="3"/>
      <c r="DN81" s="3"/>
      <c r="DO81" s="3"/>
      <c r="DP81" s="3"/>
      <c r="DQ81" s="3">
        <v>1</v>
      </c>
      <c r="DR81" s="3">
        <v>1</v>
      </c>
      <c r="DS81" s="3">
        <v>1</v>
      </c>
      <c r="DT81" s="3">
        <v>1</v>
      </c>
      <c r="DU81" s="3">
        <v>1</v>
      </c>
      <c r="DV81" s="5">
        <v>42</v>
      </c>
      <c r="DW81" s="5">
        <v>-0.43</v>
      </c>
      <c r="DX81" s="5">
        <v>57</v>
      </c>
      <c r="DY81" s="5">
        <v>0.39</v>
      </c>
      <c r="DZ81" s="5">
        <v>97.5</v>
      </c>
      <c r="EA81" s="5">
        <v>5.1999999999999993</v>
      </c>
      <c r="EB81" s="5">
        <v>65.5</v>
      </c>
      <c r="EC81" s="5">
        <v>5.1599999999999993</v>
      </c>
      <c r="ED81" s="5">
        <v>2</v>
      </c>
      <c r="EE81" s="3">
        <v>6</v>
      </c>
      <c r="EF81" s="3">
        <v>2</v>
      </c>
      <c r="EG81" s="3">
        <v>3</v>
      </c>
      <c r="EH81" s="3">
        <v>1</v>
      </c>
      <c r="EI81" s="3">
        <v>5</v>
      </c>
      <c r="EJ81" s="3">
        <v>1</v>
      </c>
      <c r="EK81" s="3">
        <v>2</v>
      </c>
      <c r="EL81" s="3">
        <v>1</v>
      </c>
      <c r="EM81" s="3">
        <v>1</v>
      </c>
      <c r="EN81" s="3">
        <v>2</v>
      </c>
      <c r="EO81" s="3">
        <v>1</v>
      </c>
      <c r="EP81" s="3">
        <v>4</v>
      </c>
      <c r="EQ81" s="3">
        <v>4</v>
      </c>
      <c r="ER81" s="3">
        <v>3</v>
      </c>
      <c r="ES81" s="3">
        <v>2</v>
      </c>
      <c r="ET81" s="3">
        <v>1</v>
      </c>
      <c r="EU81" s="3">
        <v>3</v>
      </c>
      <c r="EV81" s="3">
        <v>3</v>
      </c>
      <c r="EW81" s="3">
        <v>1</v>
      </c>
      <c r="EX81" s="5">
        <v>1</v>
      </c>
      <c r="EY81" s="1" t="s">
        <v>352</v>
      </c>
      <c r="EZ81" s="3">
        <v>2</v>
      </c>
      <c r="FA81" s="6">
        <v>2</v>
      </c>
      <c r="FB81" s="1" t="s">
        <v>350</v>
      </c>
      <c r="FC81" s="6">
        <v>1</v>
      </c>
      <c r="FD81" s="5">
        <v>1.5</v>
      </c>
      <c r="FE81" s="1" t="s">
        <v>349</v>
      </c>
      <c r="FF81" s="3">
        <v>999</v>
      </c>
      <c r="FG81" s="5">
        <v>999</v>
      </c>
      <c r="FH81" s="3">
        <v>5</v>
      </c>
      <c r="FI81" s="3">
        <v>5</v>
      </c>
      <c r="FJ81" s="3">
        <v>3</v>
      </c>
      <c r="FK81" s="3">
        <v>4</v>
      </c>
      <c r="FL81" s="3">
        <v>5</v>
      </c>
      <c r="FM81" s="3">
        <v>5</v>
      </c>
      <c r="FN81" s="3">
        <v>1</v>
      </c>
      <c r="FO81" s="3">
        <v>1</v>
      </c>
      <c r="FP81" s="3">
        <v>5</v>
      </c>
      <c r="FQ81" s="3">
        <v>5</v>
      </c>
      <c r="FR81" s="3">
        <v>2</v>
      </c>
      <c r="FS81" s="3">
        <v>1</v>
      </c>
      <c r="FT81" s="3">
        <v>5</v>
      </c>
      <c r="FU81" s="3">
        <v>2</v>
      </c>
      <c r="FV81" s="3">
        <v>7</v>
      </c>
      <c r="FW81" s="3">
        <v>5</v>
      </c>
      <c r="FX81" s="7" t="e">
        <v>#NULL!</v>
      </c>
      <c r="FY81" s="3">
        <v>6</v>
      </c>
      <c r="FZ81" s="3">
        <v>5</v>
      </c>
      <c r="GA81" s="3">
        <v>6</v>
      </c>
      <c r="GB81" s="3">
        <v>5</v>
      </c>
      <c r="GC81" s="3">
        <v>4</v>
      </c>
      <c r="GD81" s="5">
        <v>5.5</v>
      </c>
      <c r="GE81" s="3">
        <v>4</v>
      </c>
      <c r="GF81" s="3">
        <v>1</v>
      </c>
      <c r="GG81" s="3">
        <v>4</v>
      </c>
      <c r="GH81" s="3">
        <v>1</v>
      </c>
      <c r="GI81" s="3">
        <v>5</v>
      </c>
      <c r="GJ81" s="3">
        <v>1</v>
      </c>
      <c r="GK81" s="3">
        <v>1</v>
      </c>
      <c r="GL81" s="3">
        <v>1</v>
      </c>
      <c r="GM81" s="3">
        <v>3</v>
      </c>
      <c r="GN81" s="3">
        <v>5</v>
      </c>
      <c r="GO81" s="3">
        <v>1</v>
      </c>
      <c r="GP81" s="3">
        <v>2</v>
      </c>
      <c r="GQ81" s="3">
        <v>1</v>
      </c>
      <c r="GR81" s="3">
        <v>3</v>
      </c>
      <c r="GS81" s="3">
        <v>1</v>
      </c>
      <c r="GT81" s="3">
        <v>5</v>
      </c>
      <c r="GU81" s="3">
        <v>2</v>
      </c>
      <c r="GV81" s="3">
        <v>1</v>
      </c>
      <c r="GW81" s="3">
        <v>5</v>
      </c>
      <c r="GX81" s="3">
        <v>1</v>
      </c>
      <c r="GY81" s="5">
        <v>3.8</v>
      </c>
      <c r="GZ81" s="5">
        <v>1</v>
      </c>
      <c r="HA81" s="3">
        <v>6</v>
      </c>
      <c r="HB81" s="3">
        <v>6</v>
      </c>
      <c r="HC81" s="3">
        <v>6</v>
      </c>
      <c r="HD81" s="3">
        <v>5</v>
      </c>
      <c r="HE81" s="3">
        <v>7</v>
      </c>
      <c r="HF81" s="3">
        <v>7</v>
      </c>
      <c r="HG81" s="3">
        <v>6</v>
      </c>
      <c r="HH81" s="3">
        <v>7</v>
      </c>
      <c r="HI81" s="5">
        <v>6.25</v>
      </c>
      <c r="HJ81" s="3">
        <v>4</v>
      </c>
      <c r="HK81" s="3">
        <v>2</v>
      </c>
      <c r="HL81" s="3">
        <v>2</v>
      </c>
      <c r="HM81" s="3">
        <v>3</v>
      </c>
      <c r="HN81" s="3">
        <v>2</v>
      </c>
      <c r="HO81" s="3">
        <v>2</v>
      </c>
      <c r="HP81" s="5">
        <v>3</v>
      </c>
      <c r="HQ81" s="5">
        <v>3</v>
      </c>
      <c r="HR81" s="5">
        <v>3</v>
      </c>
      <c r="HS81" s="5">
        <v>3</v>
      </c>
      <c r="HT81" s="3">
        <v>6</v>
      </c>
      <c r="HU81" s="3">
        <v>4</v>
      </c>
      <c r="HV81" s="3">
        <v>4</v>
      </c>
      <c r="HW81" s="3">
        <v>5</v>
      </c>
      <c r="HX81" s="3">
        <v>4</v>
      </c>
      <c r="HY81" s="3">
        <v>6</v>
      </c>
      <c r="HZ81" s="5">
        <v>4.833333333333333</v>
      </c>
      <c r="IA81" s="3">
        <v>6</v>
      </c>
      <c r="IB81" s="3">
        <v>5</v>
      </c>
      <c r="IC81" s="3">
        <v>2</v>
      </c>
      <c r="ID81" s="3">
        <v>2</v>
      </c>
      <c r="IE81" s="3">
        <v>4</v>
      </c>
      <c r="IF81" s="3">
        <v>2</v>
      </c>
      <c r="IG81" s="3">
        <v>2</v>
      </c>
      <c r="IH81" s="3">
        <v>7</v>
      </c>
      <c r="II81" s="3">
        <v>7</v>
      </c>
      <c r="IJ81" s="3">
        <v>6</v>
      </c>
      <c r="IK81" s="3">
        <v>7</v>
      </c>
      <c r="IL81" s="3">
        <v>1</v>
      </c>
      <c r="IM81" s="5">
        <v>6.75</v>
      </c>
      <c r="IN81" s="5">
        <v>2.5</v>
      </c>
      <c r="IO81" s="5">
        <v>3.5</v>
      </c>
      <c r="IP81" s="3">
        <v>5</v>
      </c>
      <c r="IQ81" s="3">
        <v>3</v>
      </c>
      <c r="IR81" s="3">
        <v>3</v>
      </c>
      <c r="IS81" s="3">
        <v>2</v>
      </c>
      <c r="IT81" s="3">
        <v>5</v>
      </c>
      <c r="IU81" s="3">
        <v>5</v>
      </c>
      <c r="IV81" s="3">
        <v>4</v>
      </c>
      <c r="IW81" s="3">
        <v>1</v>
      </c>
      <c r="IX81" s="3">
        <v>5</v>
      </c>
      <c r="IY81" s="3">
        <v>1</v>
      </c>
      <c r="IZ81" s="3">
        <v>5</v>
      </c>
      <c r="JA81" s="3">
        <v>5</v>
      </c>
      <c r="JB81" s="3">
        <v>4</v>
      </c>
      <c r="JC81" s="3">
        <v>4</v>
      </c>
      <c r="JD81" s="3">
        <v>5</v>
      </c>
      <c r="JE81" s="3">
        <v>1</v>
      </c>
      <c r="JF81" s="3">
        <v>1</v>
      </c>
      <c r="JG81" s="3">
        <v>5</v>
      </c>
      <c r="JH81" s="3">
        <v>3</v>
      </c>
      <c r="JI81" s="3">
        <v>5</v>
      </c>
      <c r="JJ81" s="3">
        <v>1</v>
      </c>
      <c r="JK81" s="3">
        <v>5</v>
      </c>
      <c r="JL81" s="3">
        <v>1</v>
      </c>
      <c r="JM81" s="3">
        <v>5</v>
      </c>
      <c r="JN81" s="5">
        <v>4.75</v>
      </c>
      <c r="JO81" s="5">
        <v>2</v>
      </c>
      <c r="JP81" s="5">
        <v>5</v>
      </c>
      <c r="JQ81" s="5">
        <v>2</v>
      </c>
      <c r="JR81" s="5">
        <v>5</v>
      </c>
      <c r="JS81" s="5">
        <v>2.25</v>
      </c>
      <c r="JT81" s="3">
        <v>5</v>
      </c>
      <c r="JU81" s="3">
        <v>5</v>
      </c>
      <c r="JV81" s="3">
        <v>2</v>
      </c>
      <c r="JW81" s="3">
        <v>2</v>
      </c>
      <c r="JX81" s="3">
        <v>4</v>
      </c>
      <c r="JY81" s="3">
        <v>4</v>
      </c>
      <c r="JZ81" s="3">
        <v>1</v>
      </c>
      <c r="KA81" s="3">
        <v>1</v>
      </c>
      <c r="KB81" s="3">
        <v>4</v>
      </c>
      <c r="KC81" s="3">
        <v>5</v>
      </c>
      <c r="KD81" s="3">
        <v>5</v>
      </c>
      <c r="KE81" s="3">
        <v>5</v>
      </c>
      <c r="KF81" s="3">
        <v>1</v>
      </c>
      <c r="KG81" s="3">
        <v>1</v>
      </c>
      <c r="KH81" s="3">
        <v>1</v>
      </c>
      <c r="KI81" s="3">
        <v>1</v>
      </c>
      <c r="KJ81" s="3">
        <v>1</v>
      </c>
      <c r="KK81" s="3">
        <v>1</v>
      </c>
      <c r="KL81" s="3">
        <v>4</v>
      </c>
      <c r="KM81" s="3">
        <v>4</v>
      </c>
      <c r="KN81" s="3">
        <v>1</v>
      </c>
      <c r="KO81" s="3">
        <v>1</v>
      </c>
      <c r="KP81" s="3">
        <v>1</v>
      </c>
      <c r="KQ81" s="3">
        <v>1</v>
      </c>
      <c r="KR81" s="3">
        <v>4</v>
      </c>
      <c r="KS81" s="3">
        <v>4</v>
      </c>
      <c r="KT81" s="3">
        <v>1</v>
      </c>
      <c r="KU81" s="3">
        <v>1</v>
      </c>
      <c r="KV81" s="3">
        <v>1</v>
      </c>
      <c r="KW81" s="3">
        <v>1</v>
      </c>
      <c r="KX81" s="3">
        <v>4</v>
      </c>
      <c r="KY81" s="3">
        <v>4</v>
      </c>
      <c r="KZ81" s="5">
        <v>1.1111111111111112</v>
      </c>
      <c r="LA81" s="5">
        <v>1.1111111111111112</v>
      </c>
      <c r="LB81" s="5">
        <v>4.2857142857142856</v>
      </c>
      <c r="LC81" s="5">
        <v>4.4285714285714288</v>
      </c>
      <c r="LD81" s="3">
        <v>4</v>
      </c>
      <c r="LE81" s="3">
        <v>4</v>
      </c>
      <c r="LF81" s="5">
        <v>4</v>
      </c>
      <c r="LG81" s="3">
        <v>4</v>
      </c>
      <c r="LH81" s="3">
        <v>4</v>
      </c>
      <c r="LI81" s="3">
        <v>4</v>
      </c>
      <c r="LJ81" s="3">
        <v>4</v>
      </c>
      <c r="LK81" s="3">
        <v>4</v>
      </c>
      <c r="LL81" s="3">
        <v>4</v>
      </c>
      <c r="LM81" s="3">
        <v>4</v>
      </c>
      <c r="LN81" s="3">
        <v>4</v>
      </c>
      <c r="LO81" s="3">
        <v>4</v>
      </c>
      <c r="LP81" s="3">
        <v>4</v>
      </c>
      <c r="LQ81" s="3">
        <v>4</v>
      </c>
      <c r="LR81" s="3">
        <v>4</v>
      </c>
      <c r="LS81" s="3">
        <v>4</v>
      </c>
      <c r="LT81" s="5">
        <v>4</v>
      </c>
      <c r="LU81" s="5">
        <v>4</v>
      </c>
      <c r="LV81" s="3">
        <v>3</v>
      </c>
      <c r="LW81" s="3">
        <v>0</v>
      </c>
      <c r="LX81" s="3">
        <v>1</v>
      </c>
      <c r="LY81" s="3">
        <v>1</v>
      </c>
      <c r="LZ81" s="3">
        <v>3</v>
      </c>
      <c r="MA81" s="3">
        <v>1</v>
      </c>
      <c r="MB81" s="3">
        <v>3</v>
      </c>
      <c r="MC81" s="3">
        <v>2</v>
      </c>
      <c r="MD81" s="3">
        <v>2</v>
      </c>
      <c r="ME81" s="3">
        <v>2</v>
      </c>
      <c r="MF81" s="5">
        <f t="shared" si="89"/>
        <v>18</v>
      </c>
      <c r="MG81" s="5">
        <f t="shared" si="90"/>
        <v>1.8</v>
      </c>
      <c r="MH81" s="3">
        <v>4</v>
      </c>
      <c r="MI81" s="3">
        <v>6</v>
      </c>
      <c r="MJ81" s="3">
        <v>7</v>
      </c>
      <c r="MK81" s="3">
        <v>7</v>
      </c>
      <c r="ML81" s="3">
        <v>6</v>
      </c>
      <c r="MM81" s="3">
        <v>6</v>
      </c>
      <c r="MN81" s="3">
        <v>6</v>
      </c>
      <c r="MO81" s="3">
        <v>6</v>
      </c>
      <c r="MP81" s="3">
        <v>6</v>
      </c>
      <c r="MQ81" s="5">
        <v>6</v>
      </c>
      <c r="MR81" s="3">
        <v>1</v>
      </c>
      <c r="MS81" s="3">
        <v>1</v>
      </c>
      <c r="MT81" s="3">
        <v>1</v>
      </c>
      <c r="MU81" s="3">
        <v>1</v>
      </c>
      <c r="MV81" s="3">
        <v>1</v>
      </c>
      <c r="MW81" s="3">
        <v>1</v>
      </c>
      <c r="MX81" s="3">
        <v>2</v>
      </c>
      <c r="MY81" s="3">
        <v>2</v>
      </c>
      <c r="MZ81" s="3">
        <v>2</v>
      </c>
      <c r="NA81" s="3">
        <v>2</v>
      </c>
      <c r="NB81" s="3">
        <v>2</v>
      </c>
      <c r="NC81" s="3">
        <v>2</v>
      </c>
      <c r="ND81" s="5">
        <v>1</v>
      </c>
      <c r="NE81" s="5">
        <v>1</v>
      </c>
      <c r="NF81" s="5">
        <v>2</v>
      </c>
      <c r="NG81" s="5">
        <v>2</v>
      </c>
      <c r="NH81" s="3">
        <v>4</v>
      </c>
      <c r="NI81" s="3">
        <v>4</v>
      </c>
      <c r="NJ81" s="3">
        <v>4</v>
      </c>
      <c r="NK81" s="3">
        <v>4</v>
      </c>
      <c r="NL81" s="3">
        <v>4</v>
      </c>
      <c r="NM81" s="3">
        <v>4</v>
      </c>
      <c r="NN81" s="3">
        <v>4</v>
      </c>
      <c r="NO81" s="3">
        <v>4</v>
      </c>
      <c r="NP81" s="3">
        <v>4</v>
      </c>
      <c r="NQ81" s="3">
        <v>4</v>
      </c>
      <c r="NR81" s="3">
        <v>3</v>
      </c>
      <c r="NS81" s="3">
        <v>3</v>
      </c>
      <c r="NT81" s="3">
        <v>1</v>
      </c>
      <c r="NU81" s="3">
        <v>1</v>
      </c>
      <c r="NV81" s="5">
        <v>3.4285714285714284</v>
      </c>
      <c r="NW81" s="5">
        <v>3.4285714285714284</v>
      </c>
      <c r="NX81" s="4">
        <v>43210</v>
      </c>
      <c r="NY81" s="3">
        <v>5</v>
      </c>
      <c r="NZ81" s="3">
        <v>5</v>
      </c>
      <c r="OA81" s="3">
        <v>3</v>
      </c>
      <c r="OB81" s="3">
        <v>3</v>
      </c>
      <c r="OC81" s="3">
        <v>5</v>
      </c>
      <c r="OD81" s="3">
        <v>4</v>
      </c>
      <c r="OE81" s="3">
        <v>1</v>
      </c>
      <c r="OF81" s="3">
        <v>2</v>
      </c>
      <c r="OG81" s="3">
        <v>5</v>
      </c>
      <c r="OH81" s="3">
        <v>5</v>
      </c>
      <c r="OI81" s="3">
        <v>3</v>
      </c>
      <c r="OJ81" s="3">
        <v>2</v>
      </c>
      <c r="OK81" s="5">
        <v>4.833333333333333</v>
      </c>
      <c r="OL81" s="5">
        <v>2.3333333333333335</v>
      </c>
      <c r="OM81" s="3">
        <v>4</v>
      </c>
      <c r="ON81" s="3">
        <v>3</v>
      </c>
      <c r="OO81" s="3">
        <v>4</v>
      </c>
      <c r="OP81" s="3">
        <v>4</v>
      </c>
      <c r="OQ81" s="3">
        <v>4</v>
      </c>
      <c r="OR81" s="3">
        <v>3</v>
      </c>
      <c r="OS81" s="5">
        <v>3.6666666666666665</v>
      </c>
      <c r="OT81" s="3">
        <v>6</v>
      </c>
      <c r="OU81" s="3">
        <v>6</v>
      </c>
      <c r="OV81" s="3">
        <v>6</v>
      </c>
      <c r="OW81" s="3">
        <v>6</v>
      </c>
      <c r="OX81" s="3">
        <v>5</v>
      </c>
      <c r="OY81" s="3">
        <v>6</v>
      </c>
      <c r="OZ81" s="5">
        <v>5.833333333333333</v>
      </c>
      <c r="VN81">
        <v>15</v>
      </c>
      <c r="VO81">
        <v>0</v>
      </c>
      <c r="VP81">
        <v>0</v>
      </c>
      <c r="VQ81">
        <v>0</v>
      </c>
      <c r="VR81">
        <v>73</v>
      </c>
      <c r="VS81">
        <v>2032</v>
      </c>
      <c r="VT81">
        <v>27.8</v>
      </c>
      <c r="VU81">
        <v>338.7</v>
      </c>
      <c r="VV81">
        <v>72</v>
      </c>
      <c r="VW81">
        <v>8509.7999999999993</v>
      </c>
      <c r="VX81">
        <v>118.2</v>
      </c>
      <c r="VY81">
        <v>3417.5</v>
      </c>
      <c r="VZ81">
        <v>0.3</v>
      </c>
      <c r="WA81">
        <v>1418.3</v>
      </c>
      <c r="WB81" s="36">
        <v>3413.25</v>
      </c>
      <c r="WC81" s="36">
        <v>739.25</v>
      </c>
      <c r="WD81" s="36">
        <v>126</v>
      </c>
      <c r="WE81" s="36">
        <v>42.5</v>
      </c>
      <c r="WF81" s="36">
        <v>78.989999999999995</v>
      </c>
      <c r="WG81" s="36">
        <v>17.11</v>
      </c>
      <c r="WH81" s="36">
        <v>2.92</v>
      </c>
      <c r="WI81" s="36">
        <v>0.98</v>
      </c>
      <c r="WJ81" s="36">
        <v>168.5</v>
      </c>
      <c r="WK81" s="36">
        <v>3.9</v>
      </c>
      <c r="WL81" s="36">
        <v>28.082999999999998</v>
      </c>
      <c r="WM81" s="37">
        <v>3413.25</v>
      </c>
      <c r="WN81" s="37">
        <v>739.25</v>
      </c>
      <c r="WO81" s="37">
        <v>126</v>
      </c>
      <c r="WP81" s="37">
        <v>42.5</v>
      </c>
      <c r="WQ81" s="37">
        <v>78.989999999999995</v>
      </c>
      <c r="WR81" s="37">
        <v>17.11</v>
      </c>
      <c r="WS81" s="37">
        <v>2.92</v>
      </c>
      <c r="WT81" s="37">
        <v>0.98</v>
      </c>
      <c r="WU81" s="37">
        <v>168.5</v>
      </c>
      <c r="WV81" s="37">
        <v>3.9</v>
      </c>
      <c r="WW81" s="37">
        <v>28.082999999999998</v>
      </c>
      <c r="WX81" s="38">
        <v>2926.5</v>
      </c>
      <c r="WY81" s="38">
        <v>682.25</v>
      </c>
      <c r="WZ81" s="38">
        <v>117.75</v>
      </c>
      <c r="XA81" s="38">
        <v>36.5</v>
      </c>
      <c r="XB81" s="38">
        <v>77.77</v>
      </c>
      <c r="XC81" s="38">
        <v>18.13</v>
      </c>
      <c r="XD81" s="38">
        <v>3.13</v>
      </c>
      <c r="XE81" s="38">
        <v>0.97</v>
      </c>
      <c r="XF81" s="38">
        <v>154.25</v>
      </c>
      <c r="XG81" s="38">
        <v>4.0999999999999996</v>
      </c>
      <c r="XH81" s="38">
        <v>30.85</v>
      </c>
      <c r="XI81" s="39">
        <v>2926.5</v>
      </c>
      <c r="XJ81" s="39">
        <v>682.25</v>
      </c>
      <c r="XK81" s="39">
        <v>117.75</v>
      </c>
      <c r="XL81" s="39">
        <v>36.5</v>
      </c>
      <c r="XM81" s="39">
        <v>77.77</v>
      </c>
      <c r="XN81" s="39">
        <v>18.13</v>
      </c>
      <c r="XO81" s="39">
        <v>3.13</v>
      </c>
      <c r="XP81" s="39">
        <v>0.97</v>
      </c>
      <c r="XQ81" s="39">
        <v>154.25</v>
      </c>
      <c r="XR81" s="39">
        <v>4.0999999999999996</v>
      </c>
      <c r="XS81" s="39">
        <v>30.85</v>
      </c>
      <c r="XT81" t="s">
        <v>1171</v>
      </c>
      <c r="XU81">
        <v>6</v>
      </c>
      <c r="XV81">
        <v>14</v>
      </c>
      <c r="XW81" s="37">
        <v>6</v>
      </c>
      <c r="XX81" s="37">
        <v>0</v>
      </c>
      <c r="XY81" s="37">
        <v>2</v>
      </c>
      <c r="XZ81" s="39">
        <v>5</v>
      </c>
      <c r="YA81" s="39">
        <v>0</v>
      </c>
      <c r="YB81" s="39">
        <v>2</v>
      </c>
    </row>
    <row r="82" spans="1:652" x14ac:dyDescent="0.2">
      <c r="A82" s="11">
        <v>86</v>
      </c>
      <c r="B82" s="19" t="s">
        <v>710</v>
      </c>
      <c r="C82" s="3">
        <v>0</v>
      </c>
      <c r="D82" s="3" t="str">
        <f t="shared" si="91"/>
        <v>2</v>
      </c>
      <c r="E82" s="4">
        <v>38556</v>
      </c>
      <c r="F82" s="4">
        <v>43206</v>
      </c>
      <c r="G82" s="5">
        <v>12.731006160164272</v>
      </c>
      <c r="H82" s="21">
        <v>3</v>
      </c>
      <c r="I82" s="3">
        <v>7</v>
      </c>
      <c r="J82" s="3">
        <v>10</v>
      </c>
      <c r="K82" s="3">
        <v>1</v>
      </c>
      <c r="L82" s="3">
        <v>2</v>
      </c>
      <c r="M82" s="3">
        <v>300</v>
      </c>
      <c r="N82" s="6">
        <v>104</v>
      </c>
      <c r="O82" s="6">
        <v>149</v>
      </c>
      <c r="P82" s="5">
        <v>3.4120734908136483</v>
      </c>
      <c r="Q82" s="5">
        <v>69.236999999999995</v>
      </c>
      <c r="R82" s="5">
        <v>31.4</v>
      </c>
      <c r="S82" s="5">
        <v>14.1</v>
      </c>
      <c r="T82" s="5">
        <v>4</v>
      </c>
      <c r="U82" s="5">
        <v>7.8</v>
      </c>
      <c r="V82" s="5">
        <v>4</v>
      </c>
      <c r="W82" s="5">
        <v>15.4</v>
      </c>
      <c r="X82" s="5">
        <v>9.8000000000000007</v>
      </c>
      <c r="Y82" s="5">
        <v>10.5</v>
      </c>
      <c r="Z82" s="5">
        <v>12.6</v>
      </c>
      <c r="AA82" s="5">
        <v>12.5</v>
      </c>
      <c r="AB82" s="5">
        <v>12.5</v>
      </c>
      <c r="AC82" s="5">
        <f t="shared" si="92"/>
        <v>15.4</v>
      </c>
      <c r="AD82" s="5">
        <f t="shared" si="93"/>
        <v>12.6</v>
      </c>
      <c r="AE82" s="5">
        <f t="shared" si="94"/>
        <v>28</v>
      </c>
      <c r="AF82" s="5">
        <f t="shared" si="95"/>
        <v>14</v>
      </c>
      <c r="AG82" s="5">
        <f t="shared" si="96"/>
        <v>30.87</v>
      </c>
      <c r="AH82" s="5">
        <f t="shared" si="97"/>
        <v>61.74</v>
      </c>
      <c r="AI82" s="5">
        <v>1</v>
      </c>
      <c r="AJ82" s="3">
        <v>37</v>
      </c>
      <c r="AK82" s="5">
        <v>44.4</v>
      </c>
      <c r="AL82" s="5">
        <v>3</v>
      </c>
      <c r="AM82" s="5">
        <v>2.6666666666666665</v>
      </c>
      <c r="AN82" s="5"/>
      <c r="AO82" s="5"/>
      <c r="AP82" s="5"/>
      <c r="AQ82" s="5"/>
      <c r="AR82" s="5"/>
      <c r="AS82" s="5" t="e">
        <f t="shared" si="98"/>
        <v>#DIV/0!</v>
      </c>
      <c r="AT82" s="5">
        <v>13.25</v>
      </c>
      <c r="AU82" s="5">
        <v>13.48</v>
      </c>
      <c r="AV82" s="5">
        <v>-1.45</v>
      </c>
      <c r="AW82" s="5">
        <v>7</v>
      </c>
      <c r="AX82" s="3">
        <v>28</v>
      </c>
      <c r="AY82" s="3">
        <v>29</v>
      </c>
      <c r="AZ82" s="3"/>
      <c r="BA82" s="5">
        <v>-1.1200000000000001</v>
      </c>
      <c r="BB82" s="5"/>
      <c r="BC82" s="5">
        <v>13</v>
      </c>
      <c r="BD82" s="5"/>
      <c r="BE82" s="3">
        <v>26</v>
      </c>
      <c r="BF82" s="3">
        <v>31</v>
      </c>
      <c r="BG82" s="5">
        <v>1.67</v>
      </c>
      <c r="BH82" s="5">
        <v>95</v>
      </c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3">
        <v>36</v>
      </c>
      <c r="CA82" s="3">
        <v>34</v>
      </c>
      <c r="CB82" s="3">
        <v>34</v>
      </c>
      <c r="CC82" s="5">
        <v>16.093440000000001</v>
      </c>
      <c r="CD82" s="5">
        <v>15.19936</v>
      </c>
      <c r="CE82" s="5">
        <v>15.19936</v>
      </c>
      <c r="CF82" s="5">
        <v>0.21</v>
      </c>
      <c r="CG82" s="5">
        <v>58</v>
      </c>
      <c r="CH82" s="3">
        <v>34</v>
      </c>
      <c r="CI82" s="3">
        <v>30</v>
      </c>
      <c r="CJ82" s="3">
        <v>29</v>
      </c>
      <c r="CK82" s="5">
        <v>15.19936</v>
      </c>
      <c r="CL82" s="5">
        <v>13.411199999999999</v>
      </c>
      <c r="CM82" s="5">
        <v>12.96416</v>
      </c>
      <c r="CN82" s="5">
        <v>-0.87</v>
      </c>
      <c r="CO82" s="5">
        <v>19</v>
      </c>
      <c r="CP82" s="6">
        <v>146</v>
      </c>
      <c r="CQ82" s="6">
        <v>118</v>
      </c>
      <c r="CR82" s="6">
        <v>126</v>
      </c>
      <c r="CS82" s="5">
        <v>-0.47</v>
      </c>
      <c r="CT82" s="5">
        <v>32</v>
      </c>
      <c r="CU82" s="7" t="e">
        <v>#NULL!</v>
      </c>
      <c r="CV82" s="7" t="e">
        <v>#NULL!</v>
      </c>
      <c r="CW82" s="3">
        <v>4</v>
      </c>
      <c r="CX82" s="3">
        <v>4</v>
      </c>
      <c r="CY82" s="3">
        <v>5</v>
      </c>
      <c r="CZ82" s="3">
        <v>5</v>
      </c>
      <c r="DA82" s="3">
        <v>4</v>
      </c>
      <c r="DB82" s="3">
        <v>4</v>
      </c>
      <c r="DC82" s="3">
        <v>3</v>
      </c>
      <c r="DD82" s="3">
        <v>3</v>
      </c>
      <c r="DE82" s="3">
        <v>4</v>
      </c>
      <c r="DF82" s="3">
        <v>4</v>
      </c>
      <c r="DG82" s="3">
        <v>3</v>
      </c>
      <c r="DH82" s="3">
        <v>3</v>
      </c>
      <c r="DI82" s="3"/>
      <c r="DJ82" s="3"/>
      <c r="DK82" s="3"/>
      <c r="DL82" s="3"/>
      <c r="DM82" s="3"/>
      <c r="DN82" s="3"/>
      <c r="DO82" s="3"/>
      <c r="DP82" s="3"/>
      <c r="DQ82" s="3">
        <v>1</v>
      </c>
      <c r="DR82" s="3">
        <v>1</v>
      </c>
      <c r="DS82" s="3">
        <v>1</v>
      </c>
      <c r="DT82" s="3">
        <v>1</v>
      </c>
      <c r="DU82" s="3">
        <v>1</v>
      </c>
      <c r="DV82" s="5">
        <v>54</v>
      </c>
      <c r="DW82" s="5">
        <v>0.54999999999999982</v>
      </c>
      <c r="DX82" s="5">
        <v>19.5</v>
      </c>
      <c r="DY82" s="5">
        <v>-1.92</v>
      </c>
      <c r="DZ82" s="5">
        <v>38.5</v>
      </c>
      <c r="EA82" s="5">
        <v>-0.66</v>
      </c>
      <c r="EB82" s="5">
        <v>37.333333333333336</v>
      </c>
      <c r="EC82" s="5">
        <v>-2.0300000000000002</v>
      </c>
      <c r="ED82" s="5">
        <v>2</v>
      </c>
      <c r="EE82" s="3">
        <v>6</v>
      </c>
      <c r="EF82" s="3">
        <v>1</v>
      </c>
      <c r="EG82" s="3">
        <v>1</v>
      </c>
      <c r="EH82" s="3">
        <v>1</v>
      </c>
      <c r="EI82" s="3">
        <v>5</v>
      </c>
      <c r="EJ82" s="3">
        <v>1</v>
      </c>
      <c r="EK82" s="3">
        <v>3</v>
      </c>
      <c r="EL82" s="3">
        <v>1</v>
      </c>
      <c r="EM82" s="3">
        <v>1</v>
      </c>
      <c r="EN82" s="3">
        <v>4</v>
      </c>
      <c r="EO82" s="3">
        <v>3</v>
      </c>
      <c r="EP82" s="3">
        <v>4</v>
      </c>
      <c r="EQ82" s="3">
        <v>3</v>
      </c>
      <c r="ER82" s="3">
        <v>3</v>
      </c>
      <c r="ES82" s="3">
        <v>4</v>
      </c>
      <c r="ET82" s="3">
        <v>1</v>
      </c>
      <c r="EU82" s="3">
        <v>2</v>
      </c>
      <c r="EV82" s="3">
        <v>2</v>
      </c>
      <c r="EW82" s="3">
        <v>0</v>
      </c>
      <c r="EX82" s="5">
        <v>0</v>
      </c>
      <c r="EY82" s="1" t="s">
        <v>372</v>
      </c>
      <c r="EZ82" s="3">
        <v>1</v>
      </c>
      <c r="FA82" s="6">
        <v>2</v>
      </c>
      <c r="FB82" s="1" t="s">
        <v>351</v>
      </c>
      <c r="FC82" s="6">
        <v>1</v>
      </c>
      <c r="FD82" s="5">
        <v>999</v>
      </c>
      <c r="FE82" s="1" t="s">
        <v>348</v>
      </c>
      <c r="FF82" s="3">
        <v>1</v>
      </c>
      <c r="FG82" s="5">
        <v>2</v>
      </c>
      <c r="FH82" s="3">
        <v>4</v>
      </c>
      <c r="FI82" s="3">
        <v>3</v>
      </c>
      <c r="FJ82" s="3">
        <v>2</v>
      </c>
      <c r="FK82" s="3">
        <v>3</v>
      </c>
      <c r="FL82" s="3">
        <v>4</v>
      </c>
      <c r="FM82" s="3">
        <v>2</v>
      </c>
      <c r="FN82" s="3">
        <v>3</v>
      </c>
      <c r="FO82" s="3">
        <v>1</v>
      </c>
      <c r="FP82" s="3">
        <v>4</v>
      </c>
      <c r="FQ82" s="3">
        <v>5</v>
      </c>
      <c r="FR82" s="3">
        <v>2</v>
      </c>
      <c r="FS82" s="3">
        <v>2</v>
      </c>
      <c r="FT82" s="3">
        <v>3.6666666666666665</v>
      </c>
      <c r="FU82" s="3">
        <v>2.1666666666666665</v>
      </c>
      <c r="FV82" s="3">
        <v>5</v>
      </c>
      <c r="FW82" s="3">
        <v>4</v>
      </c>
      <c r="FX82" s="7" t="e">
        <v>#NULL!</v>
      </c>
      <c r="FY82" s="3">
        <v>4</v>
      </c>
      <c r="FZ82" s="3">
        <v>6</v>
      </c>
      <c r="GA82" s="3">
        <v>5</v>
      </c>
      <c r="GB82" s="3">
        <v>3</v>
      </c>
      <c r="GC82" s="3">
        <v>6</v>
      </c>
      <c r="GD82" s="5">
        <v>4.833333333333333</v>
      </c>
      <c r="GE82" s="3">
        <v>4</v>
      </c>
      <c r="GF82" s="3">
        <v>1</v>
      </c>
      <c r="GG82" s="3">
        <v>5</v>
      </c>
      <c r="GH82" s="3">
        <v>1</v>
      </c>
      <c r="GI82" s="3">
        <v>4</v>
      </c>
      <c r="GJ82" s="3">
        <v>1</v>
      </c>
      <c r="GK82" s="3">
        <v>1</v>
      </c>
      <c r="GL82" s="3">
        <v>2</v>
      </c>
      <c r="GM82" s="3">
        <v>888</v>
      </c>
      <c r="GN82" s="3">
        <v>999</v>
      </c>
      <c r="GO82" s="3">
        <v>3</v>
      </c>
      <c r="GP82" s="3">
        <v>4</v>
      </c>
      <c r="GQ82" s="3">
        <v>1</v>
      </c>
      <c r="GR82" s="3">
        <v>5</v>
      </c>
      <c r="GS82" s="3">
        <v>3</v>
      </c>
      <c r="GT82" s="3">
        <v>4</v>
      </c>
      <c r="GU82" s="3">
        <v>3</v>
      </c>
      <c r="GV82" s="3">
        <v>2</v>
      </c>
      <c r="GW82" s="3">
        <v>4</v>
      </c>
      <c r="GX82" s="3">
        <v>2</v>
      </c>
      <c r="GY82" s="5">
        <v>4.125</v>
      </c>
      <c r="GZ82" s="5">
        <v>1.7</v>
      </c>
      <c r="HA82" s="3">
        <v>6</v>
      </c>
      <c r="HB82" s="3">
        <v>5</v>
      </c>
      <c r="HC82" s="3">
        <v>7</v>
      </c>
      <c r="HD82" s="3">
        <v>4</v>
      </c>
      <c r="HE82" s="3">
        <v>6</v>
      </c>
      <c r="HF82" s="3">
        <v>5</v>
      </c>
      <c r="HG82" s="3">
        <v>4</v>
      </c>
      <c r="HH82" s="3">
        <v>5</v>
      </c>
      <c r="HI82" s="5">
        <v>5.25</v>
      </c>
      <c r="HJ82" s="3">
        <v>2</v>
      </c>
      <c r="HK82" s="3">
        <v>3</v>
      </c>
      <c r="HL82" s="3">
        <v>2</v>
      </c>
      <c r="HM82" s="3">
        <v>3</v>
      </c>
      <c r="HN82" s="3">
        <v>1</v>
      </c>
      <c r="HO82" s="3">
        <v>3</v>
      </c>
      <c r="HP82" s="5">
        <v>2</v>
      </c>
      <c r="HQ82" s="5">
        <v>4</v>
      </c>
      <c r="HR82" s="5">
        <v>2</v>
      </c>
      <c r="HS82" s="5">
        <v>2.5</v>
      </c>
      <c r="HT82" s="3">
        <v>4</v>
      </c>
      <c r="HU82" s="3">
        <v>3</v>
      </c>
      <c r="HV82" s="3">
        <v>5</v>
      </c>
      <c r="HW82" s="3">
        <v>4</v>
      </c>
      <c r="HX82" s="3">
        <v>5</v>
      </c>
      <c r="HY82" s="3">
        <v>5</v>
      </c>
      <c r="HZ82" s="5">
        <v>4.333333333333333</v>
      </c>
      <c r="IA82" s="3">
        <v>6</v>
      </c>
      <c r="IB82" s="3">
        <v>4</v>
      </c>
      <c r="IC82" s="3">
        <v>2</v>
      </c>
      <c r="ID82" s="3">
        <v>7</v>
      </c>
      <c r="IE82" s="3">
        <v>1</v>
      </c>
      <c r="IF82" s="3">
        <v>6</v>
      </c>
      <c r="IG82" s="3">
        <v>4</v>
      </c>
      <c r="IH82" s="3">
        <v>7</v>
      </c>
      <c r="II82" s="3">
        <v>6</v>
      </c>
      <c r="IJ82" s="3">
        <v>2</v>
      </c>
      <c r="IK82" s="3">
        <v>5</v>
      </c>
      <c r="IL82" s="3">
        <v>4</v>
      </c>
      <c r="IM82" s="5">
        <v>6</v>
      </c>
      <c r="IN82" s="5">
        <v>4</v>
      </c>
      <c r="IO82" s="5">
        <v>3.5</v>
      </c>
      <c r="IP82" s="3">
        <v>4</v>
      </c>
      <c r="IQ82" s="3">
        <v>1</v>
      </c>
      <c r="IR82" s="3">
        <v>3</v>
      </c>
      <c r="IS82" s="3">
        <v>2</v>
      </c>
      <c r="IT82" s="3">
        <v>5</v>
      </c>
      <c r="IU82" s="3">
        <v>4</v>
      </c>
      <c r="IV82" s="3">
        <v>2</v>
      </c>
      <c r="IW82" s="3">
        <v>888</v>
      </c>
      <c r="IX82" s="3">
        <v>3</v>
      </c>
      <c r="IY82" s="3">
        <v>2</v>
      </c>
      <c r="IZ82" s="3">
        <v>4</v>
      </c>
      <c r="JA82" s="3">
        <v>3</v>
      </c>
      <c r="JB82" s="3">
        <v>4</v>
      </c>
      <c r="JC82" s="3">
        <v>2</v>
      </c>
      <c r="JD82" s="3">
        <v>4</v>
      </c>
      <c r="JE82" s="3">
        <v>3</v>
      </c>
      <c r="JF82" s="3">
        <v>2</v>
      </c>
      <c r="JG82" s="3">
        <v>5</v>
      </c>
      <c r="JH82" s="3">
        <v>4</v>
      </c>
      <c r="JI82" s="3">
        <v>3</v>
      </c>
      <c r="JJ82" s="3">
        <v>1</v>
      </c>
      <c r="JK82" s="3">
        <v>4</v>
      </c>
      <c r="JL82" s="3">
        <v>1</v>
      </c>
      <c r="JM82" s="3">
        <v>5</v>
      </c>
      <c r="JN82" s="5">
        <v>4</v>
      </c>
      <c r="JO82" s="5">
        <v>3</v>
      </c>
      <c r="JP82" s="5">
        <v>3.25</v>
      </c>
      <c r="JQ82" s="5">
        <v>1.75</v>
      </c>
      <c r="JR82" s="5">
        <v>4.75</v>
      </c>
      <c r="JS82" s="5">
        <v>1.3333333333333333</v>
      </c>
      <c r="JT82" s="3">
        <v>4</v>
      </c>
      <c r="JU82" s="3">
        <v>4</v>
      </c>
      <c r="JV82" s="3">
        <v>5</v>
      </c>
      <c r="JW82" s="3">
        <v>5</v>
      </c>
      <c r="JX82" s="3">
        <v>4</v>
      </c>
      <c r="JY82" s="3">
        <v>4</v>
      </c>
      <c r="JZ82" s="3">
        <v>1</v>
      </c>
      <c r="KA82" s="3">
        <v>1</v>
      </c>
      <c r="KB82" s="3">
        <v>5</v>
      </c>
      <c r="KC82" s="3">
        <v>5</v>
      </c>
      <c r="KD82" s="3">
        <v>5</v>
      </c>
      <c r="KE82" s="3">
        <v>5</v>
      </c>
      <c r="KF82" s="3">
        <v>1</v>
      </c>
      <c r="KG82" s="3">
        <v>1</v>
      </c>
      <c r="KH82" s="3">
        <v>2</v>
      </c>
      <c r="KI82" s="3">
        <v>2</v>
      </c>
      <c r="KJ82" s="3">
        <v>1</v>
      </c>
      <c r="KK82" s="3">
        <v>1</v>
      </c>
      <c r="KL82" s="3">
        <v>4</v>
      </c>
      <c r="KM82" s="3">
        <v>4</v>
      </c>
      <c r="KN82" s="3">
        <v>1</v>
      </c>
      <c r="KO82" s="3">
        <v>1</v>
      </c>
      <c r="KP82" s="3">
        <v>1</v>
      </c>
      <c r="KQ82" s="3">
        <v>1</v>
      </c>
      <c r="KR82" s="3">
        <v>5</v>
      </c>
      <c r="KS82" s="3">
        <v>5</v>
      </c>
      <c r="KT82" s="3">
        <v>1</v>
      </c>
      <c r="KU82" s="3">
        <v>1</v>
      </c>
      <c r="KV82" s="3">
        <v>1</v>
      </c>
      <c r="KW82" s="3">
        <v>1</v>
      </c>
      <c r="KX82" s="3">
        <v>4</v>
      </c>
      <c r="KY82" s="3">
        <v>4</v>
      </c>
      <c r="KZ82" s="5">
        <v>1.5555555555555556</v>
      </c>
      <c r="LA82" s="5">
        <v>1.5555555555555556</v>
      </c>
      <c r="LB82" s="5">
        <v>4.4285714285714288</v>
      </c>
      <c r="LC82" s="5">
        <v>4.4285714285714288</v>
      </c>
      <c r="LD82" s="3">
        <v>4</v>
      </c>
      <c r="LE82" s="3">
        <v>4</v>
      </c>
      <c r="LF82" s="5">
        <v>3</v>
      </c>
      <c r="LG82" s="3">
        <v>3</v>
      </c>
      <c r="LH82" s="3">
        <v>4</v>
      </c>
      <c r="LI82" s="3">
        <v>4</v>
      </c>
      <c r="LJ82" s="3">
        <v>5</v>
      </c>
      <c r="LK82" s="3">
        <v>5</v>
      </c>
      <c r="LL82" s="3">
        <v>4</v>
      </c>
      <c r="LM82" s="3">
        <v>4</v>
      </c>
      <c r="LN82" s="3">
        <v>3</v>
      </c>
      <c r="LO82" s="3">
        <v>3</v>
      </c>
      <c r="LP82" s="3">
        <v>5</v>
      </c>
      <c r="LQ82" s="3">
        <v>5</v>
      </c>
      <c r="LR82" s="3">
        <v>4</v>
      </c>
      <c r="LS82" s="3">
        <v>4</v>
      </c>
      <c r="LT82" s="5">
        <v>4</v>
      </c>
      <c r="LU82" s="5">
        <v>4</v>
      </c>
      <c r="LV82" s="3">
        <v>1</v>
      </c>
      <c r="LW82" s="3">
        <v>0</v>
      </c>
      <c r="LX82" s="3">
        <v>0</v>
      </c>
      <c r="LY82" s="3">
        <v>1</v>
      </c>
      <c r="LZ82" s="3">
        <v>2</v>
      </c>
      <c r="MA82" s="3">
        <v>2</v>
      </c>
      <c r="MB82" s="3">
        <v>0</v>
      </c>
      <c r="MC82" s="3">
        <v>0</v>
      </c>
      <c r="MD82" s="3">
        <v>0</v>
      </c>
      <c r="ME82" s="3">
        <v>1</v>
      </c>
      <c r="MF82" s="5">
        <f t="shared" si="89"/>
        <v>7</v>
      </c>
      <c r="MG82" s="5">
        <f t="shared" si="90"/>
        <v>0.7</v>
      </c>
      <c r="MH82" s="3">
        <v>4</v>
      </c>
      <c r="MI82" s="3">
        <v>2</v>
      </c>
      <c r="MJ82" s="3">
        <v>6</v>
      </c>
      <c r="MK82" s="3">
        <v>5</v>
      </c>
      <c r="ML82" s="3">
        <v>5</v>
      </c>
      <c r="MM82" s="3">
        <v>5</v>
      </c>
      <c r="MN82" s="3">
        <v>6</v>
      </c>
      <c r="MO82" s="3">
        <v>7</v>
      </c>
      <c r="MP82" s="3">
        <v>5</v>
      </c>
      <c r="MQ82" s="5">
        <v>5</v>
      </c>
      <c r="MR82" s="3">
        <v>1</v>
      </c>
      <c r="MS82" s="3">
        <v>1</v>
      </c>
      <c r="MT82" s="3">
        <v>1</v>
      </c>
      <c r="MU82" s="3">
        <v>1</v>
      </c>
      <c r="MV82" s="3">
        <v>2</v>
      </c>
      <c r="MW82" s="3">
        <v>2</v>
      </c>
      <c r="MX82" s="3">
        <v>3</v>
      </c>
      <c r="MY82" s="3">
        <v>3</v>
      </c>
      <c r="MZ82" s="3">
        <v>3</v>
      </c>
      <c r="NA82" s="3">
        <v>3</v>
      </c>
      <c r="NB82" s="3">
        <v>2</v>
      </c>
      <c r="NC82" s="3">
        <v>2</v>
      </c>
      <c r="ND82" s="5">
        <v>1.3333333333333333</v>
      </c>
      <c r="NE82" s="5">
        <v>1.3333333333333333</v>
      </c>
      <c r="NF82" s="5">
        <v>2.6666666666666665</v>
      </c>
      <c r="NG82" s="5">
        <v>2.6666666666666665</v>
      </c>
      <c r="NH82" s="3">
        <v>4</v>
      </c>
      <c r="NI82" s="3">
        <v>4</v>
      </c>
      <c r="NJ82" s="3">
        <v>4</v>
      </c>
      <c r="NK82" s="3">
        <v>4</v>
      </c>
      <c r="NL82" s="3">
        <v>2</v>
      </c>
      <c r="NM82" s="3">
        <v>2</v>
      </c>
      <c r="NN82" s="3">
        <v>4</v>
      </c>
      <c r="NO82" s="3">
        <v>4</v>
      </c>
      <c r="NP82" s="3">
        <v>2</v>
      </c>
      <c r="NQ82" s="3">
        <v>2</v>
      </c>
      <c r="NR82" s="3">
        <v>4</v>
      </c>
      <c r="NS82" s="3">
        <v>4</v>
      </c>
      <c r="NT82" s="3">
        <v>3</v>
      </c>
      <c r="NU82" s="3">
        <v>3</v>
      </c>
      <c r="NV82" s="5">
        <v>3.2857142857142856</v>
      </c>
      <c r="NW82" s="5">
        <v>3.2857142857142856</v>
      </c>
      <c r="NX82" s="4">
        <v>43210</v>
      </c>
      <c r="NY82" s="3">
        <v>4</v>
      </c>
      <c r="NZ82" s="3">
        <v>4</v>
      </c>
      <c r="OA82" s="3">
        <v>2</v>
      </c>
      <c r="OB82" s="3">
        <v>2</v>
      </c>
      <c r="OC82" s="3">
        <v>4</v>
      </c>
      <c r="OD82" s="3">
        <v>3</v>
      </c>
      <c r="OE82" s="3">
        <v>1</v>
      </c>
      <c r="OF82" s="3">
        <v>1</v>
      </c>
      <c r="OG82" s="3">
        <v>4</v>
      </c>
      <c r="OH82" s="3">
        <v>3</v>
      </c>
      <c r="OI82" s="3">
        <v>2</v>
      </c>
      <c r="OJ82" s="3">
        <v>2</v>
      </c>
      <c r="OK82" s="5">
        <v>3.6666666666666665</v>
      </c>
      <c r="OL82" s="5">
        <v>1.6666666666666667</v>
      </c>
      <c r="OM82" s="3">
        <v>3</v>
      </c>
      <c r="ON82" s="3">
        <v>3</v>
      </c>
      <c r="OO82" s="3">
        <v>2</v>
      </c>
      <c r="OP82" s="3">
        <v>2</v>
      </c>
      <c r="OQ82" s="3">
        <v>1</v>
      </c>
      <c r="OR82" s="3">
        <v>2</v>
      </c>
      <c r="OS82" s="5">
        <v>2.1666666666666665</v>
      </c>
      <c r="OT82" s="3">
        <v>4</v>
      </c>
      <c r="OU82" s="3">
        <v>4</v>
      </c>
      <c r="OV82" s="3">
        <v>3</v>
      </c>
      <c r="OW82" s="3">
        <v>4</v>
      </c>
      <c r="OX82" s="3">
        <v>4</v>
      </c>
      <c r="OY82" s="3">
        <v>4</v>
      </c>
      <c r="OZ82" s="5">
        <v>3.8333333333333335</v>
      </c>
    </row>
    <row r="83" spans="1:652" x14ac:dyDescent="0.2">
      <c r="A83" s="11">
        <v>87</v>
      </c>
      <c r="B83" s="19" t="s">
        <v>711</v>
      </c>
      <c r="C83" s="3">
        <v>0</v>
      </c>
      <c r="D83" s="3" t="str">
        <f t="shared" si="91"/>
        <v>2</v>
      </c>
      <c r="E83" s="4">
        <v>38393</v>
      </c>
      <c r="F83" s="4">
        <v>43206</v>
      </c>
      <c r="G83" s="5">
        <v>13.177275838466803</v>
      </c>
      <c r="H83" s="21">
        <v>3</v>
      </c>
      <c r="I83" s="3">
        <v>7</v>
      </c>
      <c r="J83" s="3">
        <v>10</v>
      </c>
      <c r="K83" s="3">
        <v>1</v>
      </c>
      <c r="L83" s="3">
        <v>4</v>
      </c>
      <c r="M83" s="3">
        <v>300</v>
      </c>
      <c r="N83" s="6">
        <v>107</v>
      </c>
      <c r="O83" s="6">
        <v>152.5</v>
      </c>
      <c r="P83" s="5">
        <v>3.5104986876640418</v>
      </c>
      <c r="Q83" s="5">
        <v>98.563500000000005</v>
      </c>
      <c r="R83" s="5">
        <v>44.7</v>
      </c>
      <c r="S83" s="5">
        <v>19.100000000000001</v>
      </c>
      <c r="T83" s="5">
        <v>3</v>
      </c>
      <c r="U83" s="5">
        <v>19.399999999999999</v>
      </c>
      <c r="V83" s="5">
        <v>3</v>
      </c>
      <c r="W83" s="5">
        <v>20.7</v>
      </c>
      <c r="X83" s="5">
        <v>16.600000000000001</v>
      </c>
      <c r="Y83" s="5">
        <v>16.2</v>
      </c>
      <c r="Z83" s="5">
        <v>18.5</v>
      </c>
      <c r="AA83" s="5">
        <v>16.399999999999999</v>
      </c>
      <c r="AB83" s="5">
        <v>15.1</v>
      </c>
      <c r="AC83" s="5">
        <f t="shared" si="92"/>
        <v>20.7</v>
      </c>
      <c r="AD83" s="5">
        <f t="shared" si="93"/>
        <v>18.5</v>
      </c>
      <c r="AE83" s="5">
        <f t="shared" si="94"/>
        <v>39.200000000000003</v>
      </c>
      <c r="AF83" s="5">
        <f t="shared" si="95"/>
        <v>19.600000000000001</v>
      </c>
      <c r="AG83" s="5">
        <f t="shared" si="96"/>
        <v>43.218000000000004</v>
      </c>
      <c r="AH83" s="5">
        <f t="shared" si="97"/>
        <v>86.436000000000007</v>
      </c>
      <c r="AI83" s="5">
        <v>1</v>
      </c>
      <c r="AJ83" s="3">
        <v>15</v>
      </c>
      <c r="AK83" s="5">
        <v>36.1</v>
      </c>
      <c r="AL83" s="5">
        <v>1</v>
      </c>
      <c r="AM83" s="5">
        <v>1.6666666666666667</v>
      </c>
      <c r="AN83" s="5"/>
      <c r="AO83" s="5"/>
      <c r="AP83" s="5"/>
      <c r="AQ83" s="5"/>
      <c r="AR83" s="5"/>
      <c r="AS83" s="5" t="e">
        <f t="shared" si="98"/>
        <v>#DIV/0!</v>
      </c>
      <c r="AT83" s="5">
        <v>14.6</v>
      </c>
      <c r="AU83" s="5">
        <v>15.33</v>
      </c>
      <c r="AV83" s="5">
        <v>-2.57</v>
      </c>
      <c r="AW83" s="5">
        <v>1</v>
      </c>
      <c r="AX83" s="3">
        <v>23</v>
      </c>
      <c r="AY83" s="3">
        <v>30</v>
      </c>
      <c r="AZ83" s="3"/>
      <c r="BA83" s="5">
        <v>-1.1299999999999999</v>
      </c>
      <c r="BB83" s="5"/>
      <c r="BC83" s="5">
        <v>13</v>
      </c>
      <c r="BD83" s="5"/>
      <c r="BE83" s="3">
        <v>29</v>
      </c>
      <c r="BF83" s="3">
        <v>26</v>
      </c>
      <c r="BG83" s="5">
        <v>1.03</v>
      </c>
      <c r="BH83" s="5">
        <v>85</v>
      </c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3">
        <v>44</v>
      </c>
      <c r="CA83" s="3">
        <v>42</v>
      </c>
      <c r="CB83" s="3">
        <v>44</v>
      </c>
      <c r="CC83" s="5">
        <v>19.66976</v>
      </c>
      <c r="CD83" s="5">
        <v>18.775680000000001</v>
      </c>
      <c r="CE83" s="5">
        <v>19.66976</v>
      </c>
      <c r="CF83" s="5">
        <v>1.17</v>
      </c>
      <c r="CG83" s="5">
        <v>88</v>
      </c>
      <c r="CH83" s="3">
        <v>32</v>
      </c>
      <c r="CI83" s="3">
        <v>29</v>
      </c>
      <c r="CJ83" s="3">
        <v>31</v>
      </c>
      <c r="CK83" s="5">
        <v>14.30528</v>
      </c>
      <c r="CL83" s="5">
        <v>12.96416</v>
      </c>
      <c r="CM83" s="5">
        <v>13.85824</v>
      </c>
      <c r="CN83" s="5">
        <v>-1.37</v>
      </c>
      <c r="CO83" s="5">
        <v>8</v>
      </c>
      <c r="CP83" s="6">
        <v>86</v>
      </c>
      <c r="CQ83" s="6">
        <v>96</v>
      </c>
      <c r="CR83" s="6">
        <v>95</v>
      </c>
      <c r="CS83" s="5">
        <v>-2.36</v>
      </c>
      <c r="CT83" s="5">
        <v>1</v>
      </c>
      <c r="CU83" s="7" t="e">
        <v>#NULL!</v>
      </c>
      <c r="CV83" s="7" t="e">
        <v>#NULL!</v>
      </c>
      <c r="CW83" s="3">
        <v>4</v>
      </c>
      <c r="CX83" s="3">
        <v>4</v>
      </c>
      <c r="CY83" s="3">
        <v>5</v>
      </c>
      <c r="CZ83" s="3">
        <v>5</v>
      </c>
      <c r="DA83" s="3">
        <v>2</v>
      </c>
      <c r="DB83" s="3">
        <v>2</v>
      </c>
      <c r="DC83" s="3">
        <v>3</v>
      </c>
      <c r="DD83" s="3">
        <v>3</v>
      </c>
      <c r="DE83" s="3">
        <v>4</v>
      </c>
      <c r="DF83" s="3">
        <v>4</v>
      </c>
      <c r="DG83" s="3">
        <v>4</v>
      </c>
      <c r="DH83" s="3">
        <v>4</v>
      </c>
      <c r="DI83" s="3"/>
      <c r="DJ83" s="3"/>
      <c r="DK83" s="3"/>
      <c r="DL83" s="3"/>
      <c r="DM83" s="3"/>
      <c r="DN83" s="3"/>
      <c r="DO83" s="3"/>
      <c r="DP83" s="3"/>
      <c r="DQ83" s="3">
        <v>1</v>
      </c>
      <c r="DR83" s="3">
        <v>1</v>
      </c>
      <c r="DS83" s="3">
        <v>1</v>
      </c>
      <c r="DT83" s="3">
        <v>1</v>
      </c>
      <c r="DU83" s="3">
        <v>1</v>
      </c>
      <c r="DV83" s="5">
        <v>49</v>
      </c>
      <c r="DW83" s="5">
        <v>-9.9999999999999867E-2</v>
      </c>
      <c r="DX83" s="5">
        <v>1</v>
      </c>
      <c r="DY83" s="5">
        <v>-4.93</v>
      </c>
      <c r="DZ83" s="5">
        <v>48</v>
      </c>
      <c r="EA83" s="5">
        <v>-0.20000000000000018</v>
      </c>
      <c r="EB83" s="5">
        <v>32.666666666666664</v>
      </c>
      <c r="EC83" s="5">
        <v>-5.2299999999999995</v>
      </c>
      <c r="ED83" s="5">
        <v>2</v>
      </c>
      <c r="EE83" s="3">
        <v>6</v>
      </c>
      <c r="EF83" s="3">
        <v>1</v>
      </c>
      <c r="EG83" s="3">
        <v>2</v>
      </c>
      <c r="EH83" s="3">
        <v>5</v>
      </c>
      <c r="EI83" s="3">
        <v>5</v>
      </c>
      <c r="EJ83" s="3">
        <v>1</v>
      </c>
      <c r="EK83" s="3">
        <v>2</v>
      </c>
      <c r="EL83" s="3">
        <v>5</v>
      </c>
      <c r="EM83" s="3">
        <v>5</v>
      </c>
      <c r="EN83" s="3">
        <v>3</v>
      </c>
      <c r="EO83" s="3">
        <v>4</v>
      </c>
      <c r="EP83" s="3">
        <v>5</v>
      </c>
      <c r="EQ83" s="3">
        <v>4</v>
      </c>
      <c r="ER83" s="3">
        <v>2</v>
      </c>
      <c r="ES83" s="3">
        <v>2</v>
      </c>
      <c r="ET83" s="3">
        <v>1</v>
      </c>
      <c r="EU83" s="3">
        <v>1</v>
      </c>
      <c r="EV83" s="3">
        <v>2</v>
      </c>
      <c r="EW83" s="3">
        <v>0</v>
      </c>
      <c r="EX83" s="5">
        <v>2</v>
      </c>
      <c r="EY83" s="1" t="s">
        <v>372</v>
      </c>
      <c r="EZ83" s="3">
        <v>1</v>
      </c>
      <c r="FA83" s="6">
        <v>13</v>
      </c>
      <c r="FB83" s="1" t="s">
        <v>356</v>
      </c>
      <c r="FC83" s="6">
        <v>2</v>
      </c>
      <c r="FD83" s="5">
        <v>5</v>
      </c>
      <c r="FE83" s="1" t="s">
        <v>373</v>
      </c>
      <c r="FF83" s="3">
        <v>2</v>
      </c>
      <c r="FG83" s="5">
        <v>10</v>
      </c>
      <c r="FH83" s="3">
        <v>5</v>
      </c>
      <c r="FI83" s="3">
        <v>4</v>
      </c>
      <c r="FJ83" s="3">
        <v>2</v>
      </c>
      <c r="FK83" s="3">
        <v>1</v>
      </c>
      <c r="FL83" s="3">
        <v>5</v>
      </c>
      <c r="FM83" s="3">
        <v>5</v>
      </c>
      <c r="FN83" s="3">
        <v>1</v>
      </c>
      <c r="FO83" s="3">
        <v>1</v>
      </c>
      <c r="FP83" s="3">
        <v>5</v>
      </c>
      <c r="FQ83" s="3">
        <v>3</v>
      </c>
      <c r="FR83" s="3">
        <v>3</v>
      </c>
      <c r="FS83" s="3">
        <v>3</v>
      </c>
      <c r="FT83" s="3">
        <v>4.5</v>
      </c>
      <c r="FU83" s="3">
        <v>1.8333333333333333</v>
      </c>
      <c r="FV83" s="3">
        <v>7</v>
      </c>
      <c r="FW83" s="3">
        <v>7</v>
      </c>
      <c r="FX83" s="7" t="e">
        <v>#NULL!</v>
      </c>
      <c r="FY83" s="3">
        <v>6</v>
      </c>
      <c r="FZ83" s="3">
        <v>7</v>
      </c>
      <c r="GA83" s="3">
        <v>7</v>
      </c>
      <c r="GB83" s="3">
        <v>7</v>
      </c>
      <c r="GC83" s="3">
        <v>7</v>
      </c>
      <c r="GD83" s="5">
        <v>6.833333333333333</v>
      </c>
      <c r="GE83" s="3">
        <v>5</v>
      </c>
      <c r="GF83" s="3">
        <v>4</v>
      </c>
      <c r="GG83" s="3">
        <v>5</v>
      </c>
      <c r="GH83" s="3">
        <v>1</v>
      </c>
      <c r="GI83" s="3">
        <v>5</v>
      </c>
      <c r="GJ83" s="3">
        <v>1</v>
      </c>
      <c r="GK83" s="3">
        <v>1</v>
      </c>
      <c r="GL83" s="3">
        <v>5</v>
      </c>
      <c r="GM83" s="3">
        <v>5</v>
      </c>
      <c r="GN83" s="3">
        <v>5</v>
      </c>
      <c r="GO83" s="3">
        <v>5</v>
      </c>
      <c r="GP83" s="3">
        <v>1</v>
      </c>
      <c r="GQ83" s="3">
        <v>5</v>
      </c>
      <c r="GR83" s="3">
        <v>5</v>
      </c>
      <c r="GS83" s="3">
        <v>5</v>
      </c>
      <c r="GT83" s="3">
        <v>5</v>
      </c>
      <c r="GU83" s="3">
        <v>5</v>
      </c>
      <c r="GV83" s="3">
        <v>5</v>
      </c>
      <c r="GW83" s="3">
        <v>5</v>
      </c>
      <c r="GX83" s="3">
        <v>1</v>
      </c>
      <c r="GY83" s="5">
        <v>4.5999999999999996</v>
      </c>
      <c r="GZ83" s="5">
        <v>3.3</v>
      </c>
      <c r="HA83" s="3">
        <v>7</v>
      </c>
      <c r="HB83" s="3">
        <v>7</v>
      </c>
      <c r="HC83" s="3">
        <v>7</v>
      </c>
      <c r="HD83" s="3">
        <v>7</v>
      </c>
      <c r="HE83" s="3">
        <v>7</v>
      </c>
      <c r="HF83" s="3">
        <v>7</v>
      </c>
      <c r="HG83" s="3">
        <v>7</v>
      </c>
      <c r="HH83" s="3">
        <v>7</v>
      </c>
      <c r="HI83" s="5">
        <v>7</v>
      </c>
      <c r="HJ83" s="3">
        <v>4</v>
      </c>
      <c r="HK83" s="3">
        <v>1</v>
      </c>
      <c r="HL83" s="3">
        <v>4</v>
      </c>
      <c r="HM83" s="3">
        <v>4</v>
      </c>
      <c r="HN83" s="3">
        <v>2</v>
      </c>
      <c r="HO83" s="3">
        <v>1</v>
      </c>
      <c r="HP83" s="5">
        <v>4</v>
      </c>
      <c r="HQ83" s="5">
        <v>3</v>
      </c>
      <c r="HR83" s="5">
        <v>4</v>
      </c>
      <c r="HS83" s="5">
        <v>3.8333333333333335</v>
      </c>
      <c r="HT83" s="3">
        <v>6</v>
      </c>
      <c r="HU83" s="3">
        <v>6</v>
      </c>
      <c r="HV83" s="3">
        <v>6</v>
      </c>
      <c r="HW83" s="3">
        <v>6</v>
      </c>
      <c r="HX83" s="3">
        <v>6</v>
      </c>
      <c r="HY83" s="3">
        <v>6</v>
      </c>
      <c r="HZ83" s="5">
        <v>6</v>
      </c>
      <c r="IA83" s="3">
        <v>7</v>
      </c>
      <c r="IB83" s="3">
        <v>1</v>
      </c>
      <c r="IC83" s="3">
        <v>1</v>
      </c>
      <c r="ID83" s="3">
        <v>1</v>
      </c>
      <c r="IE83" s="3">
        <v>1</v>
      </c>
      <c r="IF83" s="3">
        <v>1</v>
      </c>
      <c r="IG83" s="3">
        <v>1</v>
      </c>
      <c r="IH83" s="3">
        <v>7</v>
      </c>
      <c r="II83" s="3">
        <v>7</v>
      </c>
      <c r="IJ83" s="3">
        <v>1</v>
      </c>
      <c r="IK83" s="3">
        <v>7</v>
      </c>
      <c r="IL83" s="3">
        <v>1</v>
      </c>
      <c r="IM83" s="5">
        <v>7</v>
      </c>
      <c r="IN83" s="5">
        <v>1</v>
      </c>
      <c r="IO83" s="5">
        <v>1</v>
      </c>
      <c r="IP83" s="3">
        <v>5</v>
      </c>
      <c r="IQ83" s="3">
        <v>1</v>
      </c>
      <c r="IR83" s="3">
        <v>1</v>
      </c>
      <c r="IS83" s="3">
        <v>1</v>
      </c>
      <c r="IT83" s="3">
        <v>5</v>
      </c>
      <c r="IU83" s="3">
        <v>5</v>
      </c>
      <c r="IV83" s="3">
        <v>1</v>
      </c>
      <c r="IW83" s="3">
        <v>1</v>
      </c>
      <c r="IX83" s="3">
        <v>5</v>
      </c>
      <c r="IY83" s="3">
        <v>1</v>
      </c>
      <c r="IZ83" s="3">
        <v>5</v>
      </c>
      <c r="JA83" s="3">
        <v>5</v>
      </c>
      <c r="JB83" s="3">
        <v>5</v>
      </c>
      <c r="JC83" s="3">
        <v>1</v>
      </c>
      <c r="JD83" s="3">
        <v>5</v>
      </c>
      <c r="JE83" s="3">
        <v>1</v>
      </c>
      <c r="JF83" s="3">
        <v>1</v>
      </c>
      <c r="JG83" s="3">
        <v>5</v>
      </c>
      <c r="JH83" s="3">
        <v>1</v>
      </c>
      <c r="JI83" s="3">
        <v>5</v>
      </c>
      <c r="JJ83" s="3">
        <v>1</v>
      </c>
      <c r="JK83" s="3">
        <v>5</v>
      </c>
      <c r="JL83" s="3">
        <v>1</v>
      </c>
      <c r="JM83" s="3">
        <v>5</v>
      </c>
      <c r="JN83" s="5">
        <v>5</v>
      </c>
      <c r="JO83" s="5">
        <v>1</v>
      </c>
      <c r="JP83" s="5">
        <v>5</v>
      </c>
      <c r="JQ83" s="5">
        <v>1</v>
      </c>
      <c r="JR83" s="5">
        <v>5</v>
      </c>
      <c r="JS83" s="5">
        <v>1</v>
      </c>
      <c r="JT83" s="3">
        <v>4</v>
      </c>
      <c r="JU83" s="3">
        <v>4</v>
      </c>
      <c r="JV83" s="3">
        <v>5</v>
      </c>
      <c r="JW83" s="3">
        <v>5</v>
      </c>
      <c r="JX83" s="3">
        <v>4</v>
      </c>
      <c r="JY83" s="3">
        <v>4</v>
      </c>
      <c r="JZ83" s="3">
        <v>1</v>
      </c>
      <c r="KA83" s="3">
        <v>1</v>
      </c>
      <c r="KB83" s="3">
        <v>4</v>
      </c>
      <c r="KC83" s="3">
        <v>4</v>
      </c>
      <c r="KD83" s="3">
        <v>5</v>
      </c>
      <c r="KE83" s="3">
        <v>5</v>
      </c>
      <c r="KF83" s="3">
        <v>2</v>
      </c>
      <c r="KG83" s="3">
        <v>2</v>
      </c>
      <c r="KH83" s="3">
        <v>2</v>
      </c>
      <c r="KI83" s="3">
        <v>2</v>
      </c>
      <c r="KJ83" s="3">
        <v>2</v>
      </c>
      <c r="KK83" s="3">
        <v>2</v>
      </c>
      <c r="KL83" s="3">
        <v>4</v>
      </c>
      <c r="KM83" s="3">
        <v>4</v>
      </c>
      <c r="KN83" s="3">
        <v>1</v>
      </c>
      <c r="KO83" s="3">
        <v>1</v>
      </c>
      <c r="KP83" s="3">
        <v>1</v>
      </c>
      <c r="KQ83" s="3">
        <v>1</v>
      </c>
      <c r="KR83" s="3">
        <v>4</v>
      </c>
      <c r="KS83" s="3">
        <v>4</v>
      </c>
      <c r="KT83" s="3">
        <v>3</v>
      </c>
      <c r="KU83" s="3">
        <v>3</v>
      </c>
      <c r="KV83" s="3">
        <v>2</v>
      </c>
      <c r="KW83" s="3">
        <v>2</v>
      </c>
      <c r="KX83" s="3">
        <v>5</v>
      </c>
      <c r="KY83" s="3">
        <v>5</v>
      </c>
      <c r="KZ83" s="5">
        <v>2.1111111111111112</v>
      </c>
      <c r="LA83" s="5">
        <v>2.1111111111111112</v>
      </c>
      <c r="LB83" s="5">
        <v>4.2857142857142856</v>
      </c>
      <c r="LC83" s="5">
        <v>4.2857142857142856</v>
      </c>
      <c r="LD83" s="3">
        <v>4</v>
      </c>
      <c r="LE83" s="3">
        <v>4</v>
      </c>
      <c r="LF83" s="5">
        <v>4</v>
      </c>
      <c r="LG83" s="3">
        <v>4</v>
      </c>
      <c r="LH83" s="3">
        <v>4</v>
      </c>
      <c r="LI83" s="3">
        <v>4</v>
      </c>
      <c r="LJ83" s="3">
        <v>4</v>
      </c>
      <c r="LK83" s="3">
        <v>4</v>
      </c>
      <c r="LL83" s="3">
        <v>4</v>
      </c>
      <c r="LM83" s="3">
        <v>4</v>
      </c>
      <c r="LN83" s="3">
        <v>4</v>
      </c>
      <c r="LO83" s="3">
        <v>4</v>
      </c>
      <c r="LP83" s="3">
        <v>4</v>
      </c>
      <c r="LQ83" s="3">
        <v>4</v>
      </c>
      <c r="LR83" s="3">
        <v>4</v>
      </c>
      <c r="LS83" s="3">
        <v>4</v>
      </c>
      <c r="LT83" s="5">
        <v>4</v>
      </c>
      <c r="LU83" s="5">
        <v>4</v>
      </c>
      <c r="LV83" s="3">
        <v>0</v>
      </c>
      <c r="LW83" s="3">
        <v>0</v>
      </c>
      <c r="LX83" s="3">
        <v>2</v>
      </c>
      <c r="LY83" s="3">
        <v>0</v>
      </c>
      <c r="LZ83" s="3">
        <v>0</v>
      </c>
      <c r="MA83" s="3">
        <v>1</v>
      </c>
      <c r="MB83" s="3">
        <v>1</v>
      </c>
      <c r="MC83" s="3">
        <v>3</v>
      </c>
      <c r="MD83" s="3">
        <v>0</v>
      </c>
      <c r="ME83" s="3">
        <v>0</v>
      </c>
      <c r="MF83" s="5">
        <f t="shared" si="89"/>
        <v>7</v>
      </c>
      <c r="MG83" s="5">
        <f t="shared" si="90"/>
        <v>0.7</v>
      </c>
      <c r="MH83" s="3">
        <v>1</v>
      </c>
      <c r="MI83" s="3">
        <v>1</v>
      </c>
      <c r="MJ83" s="3">
        <v>7</v>
      </c>
      <c r="MK83" s="3">
        <v>1</v>
      </c>
      <c r="ML83" s="3">
        <v>1</v>
      </c>
      <c r="MM83" s="3">
        <v>5</v>
      </c>
      <c r="MN83" s="3">
        <v>7</v>
      </c>
      <c r="MO83" s="3">
        <v>7</v>
      </c>
      <c r="MP83" s="3">
        <v>7</v>
      </c>
      <c r="MQ83" s="5">
        <v>4.1111111111111107</v>
      </c>
      <c r="MR83" s="3">
        <v>3</v>
      </c>
      <c r="MS83" s="3">
        <v>3</v>
      </c>
      <c r="MT83" s="3">
        <v>3</v>
      </c>
      <c r="MU83" s="3">
        <v>3</v>
      </c>
      <c r="MV83" s="3">
        <v>3</v>
      </c>
      <c r="MW83" s="3">
        <v>3</v>
      </c>
      <c r="MX83" s="3">
        <v>3</v>
      </c>
      <c r="MY83" s="3">
        <v>3</v>
      </c>
      <c r="MZ83" s="3">
        <v>3</v>
      </c>
      <c r="NA83" s="3">
        <v>3</v>
      </c>
      <c r="NB83" s="3">
        <v>3</v>
      </c>
      <c r="NC83" s="3">
        <v>3</v>
      </c>
      <c r="ND83" s="5">
        <v>3</v>
      </c>
      <c r="NE83" s="5">
        <v>3</v>
      </c>
      <c r="NF83" s="5">
        <v>3</v>
      </c>
      <c r="NG83" s="5">
        <v>3</v>
      </c>
      <c r="NH83" s="3">
        <v>3</v>
      </c>
      <c r="NI83" s="3">
        <v>3</v>
      </c>
      <c r="NJ83" s="3">
        <v>3</v>
      </c>
      <c r="NK83" s="3">
        <v>3</v>
      </c>
      <c r="NL83" s="3">
        <v>3</v>
      </c>
      <c r="NM83" s="3">
        <v>3</v>
      </c>
      <c r="NN83" s="3">
        <v>3</v>
      </c>
      <c r="NO83" s="3">
        <v>3</v>
      </c>
      <c r="NP83" s="3">
        <v>3</v>
      </c>
      <c r="NQ83" s="3">
        <v>3</v>
      </c>
      <c r="NR83" s="3">
        <v>3</v>
      </c>
      <c r="NS83" s="3">
        <v>3</v>
      </c>
      <c r="NT83" s="3">
        <v>3</v>
      </c>
      <c r="NU83" s="3">
        <v>3</v>
      </c>
      <c r="NV83" s="5">
        <v>3</v>
      </c>
      <c r="NW83" s="5">
        <v>3</v>
      </c>
      <c r="NX83" s="4">
        <v>43210</v>
      </c>
      <c r="NY83" s="3">
        <v>5</v>
      </c>
      <c r="NZ83" s="3">
        <v>3</v>
      </c>
      <c r="OA83" s="3">
        <v>1</v>
      </c>
      <c r="OB83" s="3">
        <v>1</v>
      </c>
      <c r="OC83" s="3">
        <v>5</v>
      </c>
      <c r="OD83" s="3">
        <v>5</v>
      </c>
      <c r="OE83" s="3">
        <v>1</v>
      </c>
      <c r="OF83" s="3">
        <v>1</v>
      </c>
      <c r="OG83" s="3">
        <v>5</v>
      </c>
      <c r="OH83" s="3">
        <v>5</v>
      </c>
      <c r="OI83" s="3">
        <v>5</v>
      </c>
      <c r="OJ83" s="3">
        <v>3</v>
      </c>
      <c r="OK83" s="5">
        <v>4.666666666666667</v>
      </c>
      <c r="OL83" s="5">
        <v>2</v>
      </c>
      <c r="OM83" s="3">
        <v>3</v>
      </c>
      <c r="ON83" s="3">
        <v>2</v>
      </c>
      <c r="OO83" s="3">
        <v>3</v>
      </c>
      <c r="OP83" s="3">
        <v>2</v>
      </c>
      <c r="OQ83" s="3">
        <v>2</v>
      </c>
      <c r="OR83" s="3">
        <v>2</v>
      </c>
      <c r="OS83" s="5">
        <v>2.3333333333333335</v>
      </c>
      <c r="OT83" s="3">
        <v>4</v>
      </c>
      <c r="OU83" s="3">
        <v>4</v>
      </c>
      <c r="OV83" s="3">
        <v>4</v>
      </c>
      <c r="OW83" s="3">
        <v>4</v>
      </c>
      <c r="OX83" s="3">
        <v>4</v>
      </c>
      <c r="OY83" s="3">
        <v>4</v>
      </c>
      <c r="OZ83" s="5">
        <v>4</v>
      </c>
      <c r="VN83">
        <v>15</v>
      </c>
      <c r="VO83">
        <v>5</v>
      </c>
      <c r="VP83">
        <v>69.3</v>
      </c>
      <c r="VQ83">
        <v>13.9</v>
      </c>
      <c r="VR83">
        <v>43</v>
      </c>
      <c r="VS83">
        <v>948</v>
      </c>
      <c r="VT83">
        <v>22</v>
      </c>
      <c r="VU83">
        <v>118.5</v>
      </c>
      <c r="VV83">
        <v>42</v>
      </c>
      <c r="VW83">
        <v>9585.2999999999993</v>
      </c>
      <c r="VX83">
        <v>228.2</v>
      </c>
      <c r="VY83">
        <v>1587.8</v>
      </c>
      <c r="VZ83">
        <v>0.3</v>
      </c>
      <c r="WA83">
        <v>1198.2</v>
      </c>
      <c r="WB83" s="36">
        <v>2818</v>
      </c>
      <c r="WC83" s="36">
        <v>1554</v>
      </c>
      <c r="WD83" s="36">
        <v>229.5</v>
      </c>
      <c r="WE83" s="36">
        <v>110.5</v>
      </c>
      <c r="WF83" s="36">
        <v>59.8</v>
      </c>
      <c r="WG83" s="36">
        <v>32.979999999999997</v>
      </c>
      <c r="WH83" s="36">
        <v>4.87</v>
      </c>
      <c r="WI83" s="36">
        <v>2.35</v>
      </c>
      <c r="WJ83" s="36">
        <v>340</v>
      </c>
      <c r="WK83" s="36">
        <v>7.22</v>
      </c>
      <c r="WL83" s="36">
        <v>56.667000000000002</v>
      </c>
      <c r="WM83" s="37">
        <v>3982</v>
      </c>
      <c r="WN83" s="37">
        <v>2078.5</v>
      </c>
      <c r="WO83" s="37">
        <v>262.5</v>
      </c>
      <c r="WP83" s="37">
        <v>124</v>
      </c>
      <c r="WQ83" s="37">
        <v>61.77</v>
      </c>
      <c r="WR83" s="37">
        <v>32.24</v>
      </c>
      <c r="WS83" s="37">
        <v>4.07</v>
      </c>
      <c r="WT83" s="37">
        <v>1.92</v>
      </c>
      <c r="WU83" s="37">
        <v>386.5</v>
      </c>
      <c r="WV83" s="37">
        <v>6</v>
      </c>
      <c r="WW83" s="37">
        <v>48.313000000000002</v>
      </c>
      <c r="WX83" s="38">
        <v>2310.5</v>
      </c>
      <c r="WY83" s="38">
        <v>1487.75</v>
      </c>
      <c r="WZ83" s="38">
        <v>225.25</v>
      </c>
      <c r="XA83" s="38">
        <v>110.5</v>
      </c>
      <c r="XB83" s="38">
        <v>55.89</v>
      </c>
      <c r="XC83" s="38">
        <v>35.99</v>
      </c>
      <c r="XD83" s="38">
        <v>5.45</v>
      </c>
      <c r="XE83" s="38">
        <v>2.67</v>
      </c>
      <c r="XF83" s="38">
        <v>335.75</v>
      </c>
      <c r="XG83" s="38">
        <v>8.1199999999999992</v>
      </c>
      <c r="XH83" s="38">
        <v>67.150000000000006</v>
      </c>
      <c r="XI83" s="39">
        <v>3474.5</v>
      </c>
      <c r="XJ83" s="39">
        <v>2012.25</v>
      </c>
      <c r="XK83" s="39">
        <v>258.25</v>
      </c>
      <c r="XL83" s="39">
        <v>124</v>
      </c>
      <c r="XM83" s="39">
        <v>59.2</v>
      </c>
      <c r="XN83" s="39">
        <v>34.29</v>
      </c>
      <c r="XO83" s="39">
        <v>4.4000000000000004</v>
      </c>
      <c r="XP83" s="39">
        <v>2.11</v>
      </c>
      <c r="XQ83" s="39">
        <v>382.25</v>
      </c>
      <c r="XR83" s="39">
        <v>6.51</v>
      </c>
      <c r="XS83" s="39">
        <v>54.606999999999999</v>
      </c>
      <c r="XT83" t="s">
        <v>1172</v>
      </c>
      <c r="XU83">
        <v>8</v>
      </c>
      <c r="XV83">
        <v>9</v>
      </c>
      <c r="XW83" s="37">
        <v>6</v>
      </c>
      <c r="XX83" s="37">
        <v>2</v>
      </c>
      <c r="XY83" s="37">
        <v>1</v>
      </c>
      <c r="XZ83" s="39">
        <v>5</v>
      </c>
      <c r="YA83" s="39">
        <v>2</v>
      </c>
      <c r="YB83" s="39">
        <v>1</v>
      </c>
    </row>
    <row r="84" spans="1:652" x14ac:dyDescent="0.2">
      <c r="A84" s="11">
        <v>88</v>
      </c>
      <c r="B84" s="19" t="s">
        <v>712</v>
      </c>
      <c r="C84" s="3">
        <v>0</v>
      </c>
      <c r="D84" s="3" t="str">
        <f t="shared" si="91"/>
        <v>2</v>
      </c>
      <c r="E84" s="4">
        <v>38086</v>
      </c>
      <c r="F84" s="4">
        <v>43206</v>
      </c>
      <c r="G84" s="5">
        <v>14.017796030116358</v>
      </c>
      <c r="H84" s="21">
        <v>3</v>
      </c>
      <c r="I84" s="3">
        <v>7</v>
      </c>
      <c r="J84" s="3">
        <v>10</v>
      </c>
      <c r="K84" s="3">
        <v>1</v>
      </c>
      <c r="L84" s="3">
        <v>999</v>
      </c>
      <c r="M84" s="3">
        <v>300</v>
      </c>
      <c r="N84" s="6">
        <v>107</v>
      </c>
      <c r="O84" s="6">
        <v>153.5</v>
      </c>
      <c r="P84" s="5">
        <v>3.5104986876640418</v>
      </c>
      <c r="Q84" s="5">
        <v>90.1845</v>
      </c>
      <c r="R84" s="5">
        <v>40.9</v>
      </c>
      <c r="S84" s="5">
        <v>17.2</v>
      </c>
      <c r="T84" s="5">
        <v>3</v>
      </c>
      <c r="U84" s="5">
        <v>11.6</v>
      </c>
      <c r="V84" s="5">
        <v>3</v>
      </c>
      <c r="W84" s="5">
        <v>20.3</v>
      </c>
      <c r="X84" s="5">
        <v>15.9</v>
      </c>
      <c r="Y84" s="5">
        <v>18.100000000000001</v>
      </c>
      <c r="Z84" s="5">
        <v>18.2</v>
      </c>
      <c r="AA84" s="5">
        <v>18.2</v>
      </c>
      <c r="AB84" s="5">
        <v>16.7</v>
      </c>
      <c r="AC84" s="5">
        <f t="shared" si="92"/>
        <v>20.3</v>
      </c>
      <c r="AD84" s="5">
        <f t="shared" si="93"/>
        <v>18.2</v>
      </c>
      <c r="AE84" s="5">
        <f t="shared" si="94"/>
        <v>38.5</v>
      </c>
      <c r="AF84" s="5">
        <f t="shared" si="95"/>
        <v>19.25</v>
      </c>
      <c r="AG84" s="5">
        <f t="shared" si="96"/>
        <v>42.446249999999999</v>
      </c>
      <c r="AH84" s="5">
        <f t="shared" si="97"/>
        <v>84.892499999999998</v>
      </c>
      <c r="AI84" s="5">
        <v>1</v>
      </c>
      <c r="AJ84" s="3">
        <v>14</v>
      </c>
      <c r="AK84" s="5">
        <v>34.799999999999997</v>
      </c>
      <c r="AL84" s="5">
        <v>1</v>
      </c>
      <c r="AM84" s="5">
        <v>1.6666666666666667</v>
      </c>
      <c r="AN84" s="5"/>
      <c r="AO84" s="5"/>
      <c r="AP84" s="5"/>
      <c r="AQ84" s="5"/>
      <c r="AR84" s="5"/>
      <c r="AS84" s="5" t="e">
        <f t="shared" si="98"/>
        <v>#DIV/0!</v>
      </c>
      <c r="AT84" s="5">
        <v>13.11</v>
      </c>
      <c r="AU84" s="5">
        <v>13.56</v>
      </c>
      <c r="AV84" s="5">
        <v>-1.98</v>
      </c>
      <c r="AW84" s="5">
        <v>2</v>
      </c>
      <c r="AX84" s="3">
        <v>26</v>
      </c>
      <c r="AY84" s="3">
        <v>25</v>
      </c>
      <c r="AZ84" s="3"/>
      <c r="BA84" s="5">
        <v>-2.02</v>
      </c>
      <c r="BB84" s="5"/>
      <c r="BC84" s="5">
        <v>2</v>
      </c>
      <c r="BD84" s="5"/>
      <c r="BE84" s="3">
        <v>17</v>
      </c>
      <c r="BF84" s="3">
        <v>18</v>
      </c>
      <c r="BG84" s="5">
        <v>-2.08</v>
      </c>
      <c r="BH84" s="5">
        <v>2</v>
      </c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3">
        <v>61</v>
      </c>
      <c r="CA84" s="3">
        <v>55</v>
      </c>
      <c r="CB84" s="3">
        <v>56</v>
      </c>
      <c r="CC84" s="5">
        <v>27.269439999999999</v>
      </c>
      <c r="CD84" s="5">
        <v>24.587199999999999</v>
      </c>
      <c r="CE84" s="5">
        <v>25.03424</v>
      </c>
      <c r="CF84" s="5">
        <v>2.89</v>
      </c>
      <c r="CG84" s="5">
        <v>100</v>
      </c>
      <c r="CH84" s="3">
        <v>37</v>
      </c>
      <c r="CI84" s="3">
        <v>40</v>
      </c>
      <c r="CJ84" s="3">
        <v>38</v>
      </c>
      <c r="CK84" s="5">
        <v>16.540479999999999</v>
      </c>
      <c r="CL84" s="5">
        <v>17.881599999999999</v>
      </c>
      <c r="CM84" s="5">
        <v>16.98752</v>
      </c>
      <c r="CN84" s="5">
        <v>-0.59</v>
      </c>
      <c r="CO84" s="5">
        <v>28</v>
      </c>
      <c r="CP84" s="6">
        <v>172</v>
      </c>
      <c r="CQ84" s="6">
        <v>175</v>
      </c>
      <c r="CR84" s="6">
        <v>160</v>
      </c>
      <c r="CS84" s="5">
        <v>0.06</v>
      </c>
      <c r="CT84" s="5">
        <v>52</v>
      </c>
      <c r="CU84" s="7" t="e">
        <v>#NULL!</v>
      </c>
      <c r="CV84" s="7" t="e">
        <v>#NULL!</v>
      </c>
      <c r="CW84" s="3">
        <v>4</v>
      </c>
      <c r="CX84" s="3">
        <v>4</v>
      </c>
      <c r="CY84" s="3">
        <v>5</v>
      </c>
      <c r="CZ84" s="3">
        <v>5</v>
      </c>
      <c r="DA84" s="3">
        <v>4</v>
      </c>
      <c r="DB84" s="3">
        <v>4</v>
      </c>
      <c r="DC84" s="3">
        <v>2</v>
      </c>
      <c r="DD84" s="3">
        <v>2</v>
      </c>
      <c r="DE84" s="3">
        <v>4</v>
      </c>
      <c r="DF84" s="3">
        <v>4</v>
      </c>
      <c r="DG84" s="3">
        <v>4</v>
      </c>
      <c r="DH84" s="3">
        <v>4</v>
      </c>
      <c r="DI84" s="3"/>
      <c r="DJ84" s="3"/>
      <c r="DK84" s="3"/>
      <c r="DL84" s="3"/>
      <c r="DM84" s="3"/>
      <c r="DN84" s="3"/>
      <c r="DO84" s="3"/>
      <c r="DP84" s="3"/>
      <c r="DQ84" s="3">
        <v>1</v>
      </c>
      <c r="DR84" s="3">
        <v>1</v>
      </c>
      <c r="DS84" s="3">
        <v>1</v>
      </c>
      <c r="DT84" s="3">
        <v>1</v>
      </c>
      <c r="DU84" s="3">
        <v>1</v>
      </c>
      <c r="DV84" s="5">
        <v>2</v>
      </c>
      <c r="DW84" s="5">
        <v>-4.0999999999999996</v>
      </c>
      <c r="DX84" s="5">
        <v>27</v>
      </c>
      <c r="DY84" s="5">
        <v>-1.92</v>
      </c>
      <c r="DZ84" s="5">
        <v>64</v>
      </c>
      <c r="EA84" s="5">
        <v>2.3000000000000003</v>
      </c>
      <c r="EB84" s="5">
        <v>31</v>
      </c>
      <c r="EC84" s="5">
        <v>-3.7199999999999993</v>
      </c>
      <c r="ED84" s="5">
        <v>2</v>
      </c>
      <c r="EE84" s="3">
        <v>6</v>
      </c>
      <c r="EF84" s="3">
        <v>1</v>
      </c>
      <c r="EG84" s="3">
        <v>6</v>
      </c>
      <c r="EH84" s="3">
        <v>1</v>
      </c>
      <c r="EI84" s="3">
        <v>3</v>
      </c>
      <c r="EJ84" s="3">
        <v>4</v>
      </c>
      <c r="EK84" s="3">
        <v>2</v>
      </c>
      <c r="EL84" s="3">
        <v>5</v>
      </c>
      <c r="EM84" s="3">
        <v>999</v>
      </c>
      <c r="EN84" s="3">
        <v>999</v>
      </c>
      <c r="EO84" s="3">
        <v>999</v>
      </c>
      <c r="EP84" s="3">
        <v>999</v>
      </c>
      <c r="EQ84" s="3">
        <v>999</v>
      </c>
      <c r="ER84" s="3">
        <v>3</v>
      </c>
      <c r="ES84" s="3">
        <v>4</v>
      </c>
      <c r="ET84" s="3">
        <v>5</v>
      </c>
      <c r="EU84" s="3">
        <v>5</v>
      </c>
      <c r="EV84" s="3">
        <v>5</v>
      </c>
      <c r="EW84" s="3">
        <v>1</v>
      </c>
      <c r="EX84" s="5">
        <v>0</v>
      </c>
      <c r="EY84" s="1" t="s">
        <v>349</v>
      </c>
      <c r="EZ84" s="3">
        <v>999</v>
      </c>
      <c r="FA84" s="6">
        <v>999</v>
      </c>
      <c r="FB84" s="1" t="s">
        <v>349</v>
      </c>
      <c r="FC84" s="6">
        <v>999</v>
      </c>
      <c r="FD84" s="5">
        <v>999</v>
      </c>
      <c r="FE84" s="1" t="s">
        <v>349</v>
      </c>
      <c r="FF84" s="3">
        <v>999</v>
      </c>
      <c r="FG84" s="5">
        <v>999</v>
      </c>
      <c r="FH84" s="3">
        <v>4</v>
      </c>
      <c r="FI84" s="3">
        <v>5</v>
      </c>
      <c r="FJ84" s="3">
        <v>1</v>
      </c>
      <c r="FK84" s="3">
        <v>5</v>
      </c>
      <c r="FL84" s="3">
        <v>3</v>
      </c>
      <c r="FM84" s="3">
        <v>5</v>
      </c>
      <c r="FN84" s="3">
        <v>5</v>
      </c>
      <c r="FO84" s="3">
        <v>1</v>
      </c>
      <c r="FP84" s="3">
        <v>3</v>
      </c>
      <c r="FQ84" s="3">
        <v>4</v>
      </c>
      <c r="FR84" s="3">
        <v>4</v>
      </c>
      <c r="FS84" s="3">
        <v>1</v>
      </c>
      <c r="FT84" s="3">
        <v>4</v>
      </c>
      <c r="FU84" s="3">
        <v>2.8333333333333335</v>
      </c>
      <c r="FV84" s="3">
        <v>5</v>
      </c>
      <c r="FW84" s="3">
        <v>1</v>
      </c>
      <c r="FX84" s="7" t="e">
        <v>#NULL!</v>
      </c>
      <c r="FY84" s="3">
        <v>3</v>
      </c>
      <c r="FZ84" s="3">
        <v>1</v>
      </c>
      <c r="GA84" s="3">
        <v>3</v>
      </c>
      <c r="GB84" s="3">
        <v>1</v>
      </c>
      <c r="GC84" s="3">
        <v>3</v>
      </c>
      <c r="GD84" s="5">
        <v>2.6666666666666665</v>
      </c>
      <c r="GE84" s="3">
        <v>5</v>
      </c>
      <c r="GF84" s="3">
        <v>1</v>
      </c>
      <c r="GG84" s="3">
        <v>2</v>
      </c>
      <c r="GH84" s="3">
        <v>1</v>
      </c>
      <c r="GI84" s="3">
        <v>2</v>
      </c>
      <c r="GJ84" s="3">
        <v>3</v>
      </c>
      <c r="GK84" s="3">
        <v>4</v>
      </c>
      <c r="GL84" s="3">
        <v>1</v>
      </c>
      <c r="GM84" s="3">
        <v>2</v>
      </c>
      <c r="GN84" s="3">
        <v>1</v>
      </c>
      <c r="GO84" s="3">
        <v>4</v>
      </c>
      <c r="GP84" s="3">
        <v>1</v>
      </c>
      <c r="GQ84" s="3">
        <v>2</v>
      </c>
      <c r="GR84" s="3">
        <v>3</v>
      </c>
      <c r="GS84" s="3">
        <v>4</v>
      </c>
      <c r="GT84" s="3">
        <v>3</v>
      </c>
      <c r="GU84" s="3">
        <v>2</v>
      </c>
      <c r="GV84" s="3">
        <v>2</v>
      </c>
      <c r="GW84" s="3">
        <v>1</v>
      </c>
      <c r="GX84" s="3">
        <v>1</v>
      </c>
      <c r="GY84" s="5">
        <v>2.2000000000000002</v>
      </c>
      <c r="GZ84" s="5">
        <v>2.2999999999999998</v>
      </c>
      <c r="HA84" s="3">
        <v>6</v>
      </c>
      <c r="HB84" s="3">
        <v>6</v>
      </c>
      <c r="HC84" s="3">
        <v>4</v>
      </c>
      <c r="HD84" s="3">
        <v>5</v>
      </c>
      <c r="HE84" s="3">
        <v>2</v>
      </c>
      <c r="HF84" s="3">
        <v>4</v>
      </c>
      <c r="HG84" s="3">
        <v>6</v>
      </c>
      <c r="HH84" s="3">
        <v>7</v>
      </c>
      <c r="HI84" s="5">
        <v>5</v>
      </c>
      <c r="HJ84" s="3">
        <v>3</v>
      </c>
      <c r="HK84" s="3">
        <v>1</v>
      </c>
      <c r="HL84" s="3">
        <v>4</v>
      </c>
      <c r="HM84" s="3">
        <v>3</v>
      </c>
      <c r="HN84" s="3">
        <v>1</v>
      </c>
      <c r="HO84" s="3">
        <v>4</v>
      </c>
      <c r="HP84" s="5">
        <v>4</v>
      </c>
      <c r="HQ84" s="5">
        <v>4</v>
      </c>
      <c r="HR84" s="5">
        <v>1</v>
      </c>
      <c r="HS84" s="5">
        <v>3.1666666666666665</v>
      </c>
      <c r="HT84" s="3">
        <v>2</v>
      </c>
      <c r="HU84" s="3">
        <v>1</v>
      </c>
      <c r="HV84" s="3">
        <v>2</v>
      </c>
      <c r="HW84" s="3">
        <v>1</v>
      </c>
      <c r="HX84" s="3">
        <v>1</v>
      </c>
      <c r="HY84" s="3">
        <v>2</v>
      </c>
      <c r="HZ84" s="5">
        <v>1.5</v>
      </c>
      <c r="IA84" s="3">
        <v>1</v>
      </c>
      <c r="IB84" s="3">
        <v>3</v>
      </c>
      <c r="IC84" s="3">
        <v>4</v>
      </c>
      <c r="ID84" s="3">
        <v>5</v>
      </c>
      <c r="IE84" s="3">
        <v>1</v>
      </c>
      <c r="IF84" s="3">
        <v>3</v>
      </c>
      <c r="IG84" s="3">
        <v>888</v>
      </c>
      <c r="IH84" s="3">
        <v>4</v>
      </c>
      <c r="II84" s="3">
        <v>3</v>
      </c>
      <c r="IJ84" s="3">
        <v>1</v>
      </c>
      <c r="IK84" s="3">
        <v>3</v>
      </c>
      <c r="IL84" s="3">
        <v>4</v>
      </c>
      <c r="IM84" s="5">
        <v>2.75</v>
      </c>
      <c r="IN84" s="5">
        <v>3.25</v>
      </c>
      <c r="IO84" s="5">
        <v>2.6666666666666665</v>
      </c>
      <c r="IP84" s="3">
        <v>4</v>
      </c>
      <c r="IQ84" s="3">
        <v>1</v>
      </c>
      <c r="IR84" s="3">
        <v>2</v>
      </c>
      <c r="IS84" s="3">
        <v>3</v>
      </c>
      <c r="IT84" s="3">
        <v>4</v>
      </c>
      <c r="IU84" s="3">
        <v>1</v>
      </c>
      <c r="IV84" s="3">
        <v>3</v>
      </c>
      <c r="IW84" s="3">
        <v>4</v>
      </c>
      <c r="IX84" s="3">
        <v>2</v>
      </c>
      <c r="IY84" s="3">
        <v>3</v>
      </c>
      <c r="IZ84" s="3">
        <v>4</v>
      </c>
      <c r="JA84" s="3">
        <v>1</v>
      </c>
      <c r="JB84" s="3">
        <v>3</v>
      </c>
      <c r="JC84" s="3">
        <v>3</v>
      </c>
      <c r="JD84" s="3">
        <v>4</v>
      </c>
      <c r="JE84" s="3">
        <v>5</v>
      </c>
      <c r="JF84" s="3">
        <v>1</v>
      </c>
      <c r="JG84" s="3">
        <v>2</v>
      </c>
      <c r="JH84" s="3">
        <v>1</v>
      </c>
      <c r="JI84" s="3">
        <v>3</v>
      </c>
      <c r="JJ84" s="3">
        <v>2</v>
      </c>
      <c r="JK84" s="3">
        <v>4</v>
      </c>
      <c r="JL84" s="3">
        <v>5</v>
      </c>
      <c r="JM84" s="3">
        <v>1</v>
      </c>
      <c r="JN84" s="5">
        <v>3</v>
      </c>
      <c r="JO84" s="5">
        <v>2.75</v>
      </c>
      <c r="JP84" s="5">
        <v>2.5</v>
      </c>
      <c r="JQ84" s="5">
        <v>3</v>
      </c>
      <c r="JR84" s="5">
        <v>2.75</v>
      </c>
      <c r="JS84" s="5">
        <v>2.5</v>
      </c>
      <c r="JT84" s="3">
        <v>1</v>
      </c>
      <c r="JU84" s="3">
        <v>999</v>
      </c>
      <c r="JV84" s="3">
        <v>2</v>
      </c>
      <c r="JW84" s="3">
        <v>999</v>
      </c>
      <c r="JX84" s="3">
        <v>4</v>
      </c>
      <c r="JY84" s="3">
        <v>999</v>
      </c>
      <c r="JZ84" s="3">
        <v>1</v>
      </c>
      <c r="KA84" s="3">
        <v>999</v>
      </c>
      <c r="KB84" s="3">
        <v>4</v>
      </c>
      <c r="KC84" s="3">
        <v>999</v>
      </c>
      <c r="KD84" s="3">
        <v>1</v>
      </c>
      <c r="KE84" s="3">
        <v>999</v>
      </c>
      <c r="KF84" s="3">
        <v>3</v>
      </c>
      <c r="KG84" s="3">
        <v>1</v>
      </c>
      <c r="KH84" s="3">
        <v>999</v>
      </c>
      <c r="KI84" s="3">
        <v>3</v>
      </c>
      <c r="KJ84" s="3">
        <v>2</v>
      </c>
      <c r="KK84" s="3">
        <v>999</v>
      </c>
      <c r="KL84" s="3">
        <v>4</v>
      </c>
      <c r="KM84" s="3">
        <v>999</v>
      </c>
      <c r="KN84" s="3">
        <v>999</v>
      </c>
      <c r="KO84" s="3">
        <v>4</v>
      </c>
      <c r="KP84" s="3">
        <v>2</v>
      </c>
      <c r="KQ84" s="3">
        <v>999</v>
      </c>
      <c r="KR84" s="3">
        <v>2</v>
      </c>
      <c r="KS84" s="3">
        <v>999</v>
      </c>
      <c r="KT84" s="3">
        <v>4</v>
      </c>
      <c r="KU84" s="3">
        <v>999</v>
      </c>
      <c r="KV84" s="3">
        <v>1</v>
      </c>
      <c r="KW84" s="3">
        <v>999</v>
      </c>
      <c r="KX84" s="3">
        <v>1</v>
      </c>
      <c r="KY84" s="3">
        <v>999</v>
      </c>
      <c r="KZ84" s="5">
        <v>2.1428571428571428</v>
      </c>
      <c r="LA84" s="5">
        <v>2.6666666666666665</v>
      </c>
      <c r="LB84" s="5">
        <v>2.4285714285714284</v>
      </c>
      <c r="LC84" s="7" t="e">
        <v>#NULL!</v>
      </c>
      <c r="LD84" s="3">
        <v>1</v>
      </c>
      <c r="LE84" s="3">
        <v>999</v>
      </c>
      <c r="LF84" s="5">
        <v>2</v>
      </c>
      <c r="LG84" s="3">
        <v>999</v>
      </c>
      <c r="LH84" s="3">
        <v>999</v>
      </c>
      <c r="LI84" s="3">
        <v>1</v>
      </c>
      <c r="LJ84" s="3">
        <v>4</v>
      </c>
      <c r="LK84" s="3">
        <v>999</v>
      </c>
      <c r="LL84" s="3">
        <v>3</v>
      </c>
      <c r="LM84" s="3">
        <v>999</v>
      </c>
      <c r="LN84" s="3">
        <v>1</v>
      </c>
      <c r="LO84" s="3">
        <v>999</v>
      </c>
      <c r="LP84" s="3">
        <v>3</v>
      </c>
      <c r="LQ84" s="3">
        <v>999</v>
      </c>
      <c r="LR84" s="3">
        <v>4</v>
      </c>
      <c r="LS84" s="3">
        <v>999</v>
      </c>
      <c r="LT84" s="5">
        <v>2.5714285714285716</v>
      </c>
      <c r="LU84" s="5">
        <v>1</v>
      </c>
      <c r="LV84" s="3">
        <v>1</v>
      </c>
      <c r="LW84" s="3">
        <v>2</v>
      </c>
      <c r="LX84" s="3">
        <v>1</v>
      </c>
      <c r="LY84" s="3">
        <v>888</v>
      </c>
      <c r="LZ84" s="3">
        <v>2</v>
      </c>
      <c r="MA84" s="3">
        <v>0</v>
      </c>
      <c r="MB84" s="3">
        <v>2</v>
      </c>
      <c r="MC84" s="3">
        <v>1</v>
      </c>
      <c r="MD84" s="3">
        <v>0</v>
      </c>
      <c r="ME84" s="3">
        <v>2</v>
      </c>
      <c r="MF84" s="5">
        <f t="shared" si="89"/>
        <v>899</v>
      </c>
      <c r="MG84" s="5">
        <f t="shared" si="90"/>
        <v>89.9</v>
      </c>
      <c r="MH84" s="3">
        <v>3</v>
      </c>
      <c r="MI84" s="3">
        <v>4</v>
      </c>
      <c r="MJ84" s="3">
        <v>2</v>
      </c>
      <c r="MK84" s="3">
        <v>888</v>
      </c>
      <c r="ML84" s="3">
        <v>1</v>
      </c>
      <c r="MM84" s="3">
        <v>6</v>
      </c>
      <c r="MN84" s="3">
        <v>1</v>
      </c>
      <c r="MO84" s="3">
        <v>3</v>
      </c>
      <c r="MP84" s="3">
        <v>2</v>
      </c>
      <c r="MQ84" s="5">
        <v>2.75</v>
      </c>
      <c r="MR84" s="3">
        <v>4</v>
      </c>
      <c r="MS84" s="3">
        <v>999</v>
      </c>
      <c r="MT84" s="3">
        <v>1</v>
      </c>
      <c r="MU84" s="3">
        <v>999</v>
      </c>
      <c r="MV84" s="3">
        <v>3</v>
      </c>
      <c r="MW84" s="3">
        <v>999</v>
      </c>
      <c r="MX84" s="3">
        <v>3</v>
      </c>
      <c r="MY84" s="3">
        <v>999</v>
      </c>
      <c r="MZ84" s="3">
        <v>1</v>
      </c>
      <c r="NA84" s="3">
        <v>999</v>
      </c>
      <c r="NB84" s="3">
        <v>5</v>
      </c>
      <c r="NC84" s="3">
        <v>999</v>
      </c>
      <c r="ND84" s="5">
        <v>2.6666666666666665</v>
      </c>
      <c r="NE84" s="7" t="e">
        <v>#NULL!</v>
      </c>
      <c r="NF84" s="5">
        <v>3</v>
      </c>
      <c r="NG84" s="7" t="e">
        <v>#NULL!</v>
      </c>
      <c r="NH84" s="3">
        <v>2</v>
      </c>
      <c r="NI84" s="3">
        <v>999</v>
      </c>
      <c r="NJ84" s="3">
        <v>5</v>
      </c>
      <c r="NK84" s="3">
        <v>999</v>
      </c>
      <c r="NL84" s="3">
        <v>4</v>
      </c>
      <c r="NM84" s="3">
        <v>999</v>
      </c>
      <c r="NN84" s="3">
        <v>2</v>
      </c>
      <c r="NO84" s="3">
        <v>999</v>
      </c>
      <c r="NP84" s="3">
        <v>5</v>
      </c>
      <c r="NQ84" s="3">
        <v>999</v>
      </c>
      <c r="NR84" s="3">
        <v>2</v>
      </c>
      <c r="NS84" s="3">
        <v>999</v>
      </c>
      <c r="NT84" s="3">
        <v>4</v>
      </c>
      <c r="NU84" s="3">
        <v>999</v>
      </c>
      <c r="NV84" s="5">
        <v>3.4285714285714284</v>
      </c>
      <c r="NW84" s="7" t="e">
        <v>#NULL!</v>
      </c>
      <c r="NX84" s="4">
        <v>43210</v>
      </c>
      <c r="NY84" s="3">
        <v>4</v>
      </c>
      <c r="NZ84" s="3">
        <v>5</v>
      </c>
      <c r="OA84" s="3">
        <v>4</v>
      </c>
      <c r="OB84" s="3">
        <v>2</v>
      </c>
      <c r="OC84" s="3">
        <v>4</v>
      </c>
      <c r="OD84" s="3">
        <v>5</v>
      </c>
      <c r="OE84" s="3">
        <v>5</v>
      </c>
      <c r="OF84" s="3">
        <v>4</v>
      </c>
      <c r="OG84" s="3">
        <v>2</v>
      </c>
      <c r="OH84" s="3">
        <v>4</v>
      </c>
      <c r="OI84" s="3">
        <v>4</v>
      </c>
      <c r="OJ84" s="3">
        <v>5</v>
      </c>
      <c r="OK84" s="5">
        <v>4</v>
      </c>
      <c r="OL84" s="5">
        <v>4</v>
      </c>
      <c r="OM84" s="3">
        <v>3</v>
      </c>
      <c r="ON84" s="3">
        <v>2</v>
      </c>
      <c r="OO84" s="3">
        <v>4</v>
      </c>
      <c r="OP84" s="3">
        <v>3</v>
      </c>
      <c r="OQ84" s="3">
        <v>1</v>
      </c>
      <c r="OR84" s="3">
        <v>4</v>
      </c>
      <c r="OS84" s="5">
        <v>2.8333333333333335</v>
      </c>
      <c r="OT84" s="3">
        <v>1</v>
      </c>
      <c r="OU84" s="3">
        <v>4</v>
      </c>
      <c r="OV84" s="3">
        <v>6</v>
      </c>
      <c r="OW84" s="3">
        <v>6</v>
      </c>
      <c r="OX84" s="3">
        <v>6</v>
      </c>
      <c r="OY84" s="3">
        <v>1</v>
      </c>
      <c r="OZ84" s="5">
        <v>4</v>
      </c>
      <c r="VN84">
        <v>15</v>
      </c>
      <c r="VO84">
        <v>1</v>
      </c>
      <c r="VP84">
        <v>10</v>
      </c>
      <c r="VQ84">
        <v>10</v>
      </c>
      <c r="VR84">
        <v>37</v>
      </c>
      <c r="VS84">
        <v>728</v>
      </c>
      <c r="VT84">
        <v>19.7</v>
      </c>
      <c r="VU84">
        <v>121.3</v>
      </c>
      <c r="VV84">
        <v>36</v>
      </c>
      <c r="VW84">
        <v>9810.2999999999993</v>
      </c>
      <c r="VX84">
        <v>272.5</v>
      </c>
      <c r="VY84">
        <v>3657.5</v>
      </c>
      <c r="VZ84">
        <v>0.5</v>
      </c>
      <c r="WA84">
        <v>1635</v>
      </c>
      <c r="WB84" s="36">
        <v>2458.5</v>
      </c>
      <c r="WC84" s="36">
        <v>914</v>
      </c>
      <c r="WD84" s="36">
        <v>104.5</v>
      </c>
      <c r="WE84" s="36">
        <v>24</v>
      </c>
      <c r="WF84" s="36">
        <v>70.22</v>
      </c>
      <c r="WG84" s="36">
        <v>26.11</v>
      </c>
      <c r="WH84" s="36">
        <v>2.98</v>
      </c>
      <c r="WI84" s="36">
        <v>0.69</v>
      </c>
      <c r="WJ84" s="36">
        <v>128.5</v>
      </c>
      <c r="WK84" s="36">
        <v>3.67</v>
      </c>
      <c r="WL84" s="36">
        <v>21.417000000000002</v>
      </c>
      <c r="WM84" s="37">
        <v>2458.5</v>
      </c>
      <c r="WN84" s="37">
        <v>914</v>
      </c>
      <c r="WO84" s="37">
        <v>104.5</v>
      </c>
      <c r="WP84" s="37">
        <v>24</v>
      </c>
      <c r="WQ84" s="37">
        <v>70.22</v>
      </c>
      <c r="WR84" s="37">
        <v>26.11</v>
      </c>
      <c r="WS84" s="37">
        <v>2.98</v>
      </c>
      <c r="WT84" s="37">
        <v>0.69</v>
      </c>
      <c r="WU84" s="37">
        <v>128.5</v>
      </c>
      <c r="WV84" s="37">
        <v>3.67</v>
      </c>
      <c r="WW84" s="37">
        <v>21.417000000000002</v>
      </c>
      <c r="WX84" s="38">
        <v>935</v>
      </c>
      <c r="WY84" s="38">
        <v>344.75</v>
      </c>
      <c r="WZ84" s="38">
        <v>35.25</v>
      </c>
      <c r="XA84" s="38">
        <v>9</v>
      </c>
      <c r="XB84" s="38">
        <v>70.62</v>
      </c>
      <c r="XC84" s="38">
        <v>26.04</v>
      </c>
      <c r="XD84" s="38">
        <v>2.66</v>
      </c>
      <c r="XE84" s="38">
        <v>0.68</v>
      </c>
      <c r="XF84" s="38">
        <v>44.25</v>
      </c>
      <c r="XG84" s="38">
        <v>3.34</v>
      </c>
      <c r="XH84" s="38">
        <v>22.125</v>
      </c>
      <c r="XI84" s="39">
        <v>935</v>
      </c>
      <c r="XJ84" s="39">
        <v>344.75</v>
      </c>
      <c r="XK84" s="39">
        <v>35.25</v>
      </c>
      <c r="XL84" s="39">
        <v>9</v>
      </c>
      <c r="XM84" s="39">
        <v>70.62</v>
      </c>
      <c r="XN84" s="39">
        <v>26.04</v>
      </c>
      <c r="XO84" s="39">
        <v>2.66</v>
      </c>
      <c r="XP84" s="39">
        <v>0.68</v>
      </c>
      <c r="XQ84" s="39">
        <v>44.25</v>
      </c>
      <c r="XR84" s="39">
        <v>3.34</v>
      </c>
      <c r="XS84" s="39">
        <v>22.125</v>
      </c>
      <c r="XT84" t="s">
        <v>1173</v>
      </c>
      <c r="XU84">
        <v>6</v>
      </c>
      <c r="XV84">
        <v>18</v>
      </c>
      <c r="XW84" s="37">
        <v>6</v>
      </c>
      <c r="XX84" s="37">
        <v>0</v>
      </c>
      <c r="XY84" s="37">
        <v>2</v>
      </c>
      <c r="XZ84" s="39">
        <v>2</v>
      </c>
      <c r="YA84" s="39">
        <v>0</v>
      </c>
      <c r="YB84" s="39">
        <v>3</v>
      </c>
    </row>
    <row r="85" spans="1:652" x14ac:dyDescent="0.2">
      <c r="A85" s="11">
        <v>89</v>
      </c>
      <c r="B85" s="19" t="s">
        <v>824</v>
      </c>
      <c r="C85" s="3">
        <v>1</v>
      </c>
      <c r="D85" s="3" t="str">
        <f t="shared" si="91"/>
        <v>1</v>
      </c>
      <c r="E85" s="4">
        <v>38260</v>
      </c>
      <c r="F85" s="4">
        <v>43206</v>
      </c>
      <c r="G85" s="5">
        <v>13.541409993155373</v>
      </c>
      <c r="H85" s="21">
        <v>3</v>
      </c>
      <c r="I85" s="3">
        <v>7</v>
      </c>
      <c r="J85" s="3">
        <v>10</v>
      </c>
      <c r="K85" s="3">
        <v>1</v>
      </c>
      <c r="L85" s="3">
        <v>2</v>
      </c>
      <c r="M85" s="3">
        <v>300</v>
      </c>
      <c r="N85" s="6">
        <v>109.5</v>
      </c>
      <c r="O85" s="6">
        <v>155</v>
      </c>
      <c r="P85" s="5">
        <v>3.5925196850393699</v>
      </c>
      <c r="Q85" s="5">
        <v>97.902000000000001</v>
      </c>
      <c r="R85" s="5">
        <v>44.4</v>
      </c>
      <c r="S85" s="5">
        <v>18.2</v>
      </c>
      <c r="T85" s="5">
        <v>3</v>
      </c>
      <c r="U85" s="5">
        <v>20.3</v>
      </c>
      <c r="V85" s="5">
        <v>3</v>
      </c>
      <c r="W85" s="5">
        <v>25.1</v>
      </c>
      <c r="X85" s="5">
        <v>25.6</v>
      </c>
      <c r="Y85" s="5">
        <v>27</v>
      </c>
      <c r="Z85" s="5">
        <v>20.2</v>
      </c>
      <c r="AA85" s="5">
        <v>20.8</v>
      </c>
      <c r="AB85" s="5">
        <v>21.6</v>
      </c>
      <c r="AC85" s="5">
        <f t="shared" si="92"/>
        <v>27</v>
      </c>
      <c r="AD85" s="5">
        <f t="shared" si="93"/>
        <v>21.6</v>
      </c>
      <c r="AE85" s="5">
        <f t="shared" si="94"/>
        <v>48.6</v>
      </c>
      <c r="AF85" s="5">
        <f t="shared" si="95"/>
        <v>24.3</v>
      </c>
      <c r="AG85" s="5">
        <f t="shared" si="96"/>
        <v>53.581500000000005</v>
      </c>
      <c r="AH85" s="5">
        <f t="shared" si="97"/>
        <v>107.16300000000001</v>
      </c>
      <c r="AI85" s="5">
        <v>2</v>
      </c>
      <c r="AJ85" s="3">
        <v>10</v>
      </c>
      <c r="AK85" s="5">
        <v>34</v>
      </c>
      <c r="AL85" s="5">
        <v>1</v>
      </c>
      <c r="AM85" s="5">
        <v>2</v>
      </c>
      <c r="AN85" s="5"/>
      <c r="AO85" s="5"/>
      <c r="AP85" s="5"/>
      <c r="AQ85" s="5"/>
      <c r="AR85" s="5"/>
      <c r="AS85" s="5" t="e">
        <f t="shared" si="98"/>
        <v>#DIV/0!</v>
      </c>
      <c r="AT85" s="5">
        <v>14.66</v>
      </c>
      <c r="AU85" s="5">
        <v>14.88</v>
      </c>
      <c r="AV85" s="5">
        <v>-1.8</v>
      </c>
      <c r="AW85" s="5">
        <v>4</v>
      </c>
      <c r="AX85" s="3">
        <v>25</v>
      </c>
      <c r="AY85" s="3">
        <v>26</v>
      </c>
      <c r="AZ85" s="3"/>
      <c r="BA85" s="5">
        <v>-1.54</v>
      </c>
      <c r="BB85" s="5"/>
      <c r="BC85" s="5">
        <v>6</v>
      </c>
      <c r="BD85" s="5"/>
      <c r="BE85" s="3">
        <v>23</v>
      </c>
      <c r="BF85" s="3">
        <v>26</v>
      </c>
      <c r="BG85" s="5">
        <v>0.53</v>
      </c>
      <c r="BH85" s="5">
        <v>70</v>
      </c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3">
        <v>27</v>
      </c>
      <c r="CA85" s="3">
        <v>30</v>
      </c>
      <c r="CB85" s="3">
        <v>25</v>
      </c>
      <c r="CC85" s="5">
        <v>12.070079999999999</v>
      </c>
      <c r="CD85" s="5">
        <v>13.411199999999999</v>
      </c>
      <c r="CE85" s="5">
        <v>11.176</v>
      </c>
      <c r="CF85" s="5">
        <v>0.59</v>
      </c>
      <c r="CG85" s="5">
        <v>72</v>
      </c>
      <c r="CH85" s="3">
        <v>29</v>
      </c>
      <c r="CI85" s="3">
        <v>22</v>
      </c>
      <c r="CJ85" s="3">
        <v>21</v>
      </c>
      <c r="CK85" s="5">
        <v>12.96416</v>
      </c>
      <c r="CL85" s="5">
        <v>9.8348800000000001</v>
      </c>
      <c r="CM85" s="5">
        <v>9.3878400000000006</v>
      </c>
      <c r="CN85" s="5">
        <v>-0.49</v>
      </c>
      <c r="CO85" s="5">
        <v>31</v>
      </c>
      <c r="CP85" s="6">
        <v>111</v>
      </c>
      <c r="CQ85" s="6">
        <v>124</v>
      </c>
      <c r="CR85" s="6">
        <v>116</v>
      </c>
      <c r="CS85" s="5">
        <v>-0.59</v>
      </c>
      <c r="CT85" s="5">
        <v>28</v>
      </c>
      <c r="CU85" s="7" t="e">
        <v>#NULL!</v>
      </c>
      <c r="CV85" s="7" t="e">
        <v>#NULL!</v>
      </c>
      <c r="CW85" s="3">
        <v>4</v>
      </c>
      <c r="CX85" s="3">
        <v>4</v>
      </c>
      <c r="CY85" s="3">
        <v>5</v>
      </c>
      <c r="CZ85" s="3">
        <v>5</v>
      </c>
      <c r="DA85" s="3">
        <v>3</v>
      </c>
      <c r="DB85" s="3">
        <v>2</v>
      </c>
      <c r="DC85" s="3">
        <v>3</v>
      </c>
      <c r="DD85" s="3">
        <v>3</v>
      </c>
      <c r="DE85" s="3">
        <v>3</v>
      </c>
      <c r="DF85" s="3">
        <v>3</v>
      </c>
      <c r="DG85" s="3">
        <v>4</v>
      </c>
      <c r="DH85" s="3">
        <v>4</v>
      </c>
      <c r="DI85" s="3"/>
      <c r="DJ85" s="3"/>
      <c r="DK85" s="3"/>
      <c r="DL85" s="3"/>
      <c r="DM85" s="3"/>
      <c r="DN85" s="3"/>
      <c r="DO85" s="3"/>
      <c r="DP85" s="3"/>
      <c r="DQ85" s="3">
        <v>1</v>
      </c>
      <c r="DR85" s="3">
        <v>1</v>
      </c>
      <c r="DS85" s="3">
        <v>1</v>
      </c>
      <c r="DT85" s="3">
        <v>1</v>
      </c>
      <c r="DU85" s="3">
        <v>1</v>
      </c>
      <c r="DV85" s="5">
        <v>38</v>
      </c>
      <c r="DW85" s="5">
        <v>-1.01</v>
      </c>
      <c r="DX85" s="5">
        <v>16</v>
      </c>
      <c r="DY85" s="5">
        <v>-2.39</v>
      </c>
      <c r="DZ85" s="5">
        <v>51.5</v>
      </c>
      <c r="EA85" s="5">
        <v>9.9999999999999978E-2</v>
      </c>
      <c r="EB85" s="5">
        <v>35.166666666666664</v>
      </c>
      <c r="EC85" s="5">
        <v>-3.3000000000000003</v>
      </c>
      <c r="ED85" s="5">
        <v>2</v>
      </c>
      <c r="EE85" s="3">
        <v>6</v>
      </c>
      <c r="EF85" s="3">
        <v>1</v>
      </c>
      <c r="EG85" s="3">
        <v>3</v>
      </c>
      <c r="EH85" s="3">
        <v>1</v>
      </c>
      <c r="EI85" s="3">
        <v>3</v>
      </c>
      <c r="EJ85" s="3">
        <v>1</v>
      </c>
      <c r="EK85" s="3">
        <v>3</v>
      </c>
      <c r="EL85" s="3">
        <v>1</v>
      </c>
      <c r="EM85" s="3">
        <v>3</v>
      </c>
      <c r="EN85" s="3">
        <v>4</v>
      </c>
      <c r="EO85" s="3">
        <v>3</v>
      </c>
      <c r="EP85" s="3">
        <v>3</v>
      </c>
      <c r="EQ85" s="3">
        <v>2</v>
      </c>
      <c r="ER85" s="3">
        <v>4</v>
      </c>
      <c r="ES85" s="3">
        <v>1</v>
      </c>
      <c r="ET85" s="3">
        <v>1</v>
      </c>
      <c r="EU85" s="3">
        <v>5</v>
      </c>
      <c r="EV85" s="3">
        <v>2</v>
      </c>
      <c r="EW85" s="3">
        <v>1</v>
      </c>
      <c r="EX85" s="5">
        <v>0</v>
      </c>
      <c r="EY85" s="1" t="s">
        <v>372</v>
      </c>
      <c r="EZ85" s="3">
        <v>1</v>
      </c>
      <c r="FA85" s="6">
        <v>1.5</v>
      </c>
      <c r="FB85" s="1" t="s">
        <v>353</v>
      </c>
      <c r="FC85" s="6">
        <v>1</v>
      </c>
      <c r="FD85" s="5">
        <v>2</v>
      </c>
      <c r="FE85" s="1" t="s">
        <v>350</v>
      </c>
      <c r="FF85" s="3">
        <v>1</v>
      </c>
      <c r="FG85" s="5">
        <v>1</v>
      </c>
      <c r="FH85" s="3">
        <v>3</v>
      </c>
      <c r="FI85" s="3">
        <v>4</v>
      </c>
      <c r="FJ85" s="3">
        <v>3</v>
      </c>
      <c r="FK85" s="3">
        <v>5</v>
      </c>
      <c r="FL85" s="3">
        <v>4</v>
      </c>
      <c r="FM85" s="3">
        <v>4</v>
      </c>
      <c r="FN85" s="3">
        <v>3</v>
      </c>
      <c r="FO85" s="3">
        <v>2</v>
      </c>
      <c r="FP85" s="3">
        <v>4</v>
      </c>
      <c r="FQ85" s="3">
        <v>5</v>
      </c>
      <c r="FR85" s="3">
        <v>3</v>
      </c>
      <c r="FS85" s="3">
        <v>4</v>
      </c>
      <c r="FT85" s="3">
        <v>4</v>
      </c>
      <c r="FU85" s="3">
        <v>3.3333333333333335</v>
      </c>
      <c r="FV85" s="3">
        <v>4</v>
      </c>
      <c r="FW85" s="3">
        <v>6</v>
      </c>
      <c r="FX85" s="7" t="e">
        <v>#NULL!</v>
      </c>
      <c r="FY85" s="3">
        <v>5</v>
      </c>
      <c r="FZ85" s="3">
        <v>6</v>
      </c>
      <c r="GA85" s="3">
        <v>5</v>
      </c>
      <c r="GB85" s="3">
        <v>4</v>
      </c>
      <c r="GC85" s="3">
        <v>5</v>
      </c>
      <c r="GD85" s="5">
        <v>4.833333333333333</v>
      </c>
      <c r="GE85" s="3">
        <v>4</v>
      </c>
      <c r="GF85" s="3">
        <v>3</v>
      </c>
      <c r="GG85" s="3">
        <v>4</v>
      </c>
      <c r="GH85" s="3">
        <v>2</v>
      </c>
      <c r="GI85" s="3">
        <v>1</v>
      </c>
      <c r="GJ85" s="3">
        <v>1</v>
      </c>
      <c r="GK85" s="3">
        <v>2</v>
      </c>
      <c r="GL85" s="3">
        <v>3</v>
      </c>
      <c r="GM85" s="3">
        <v>4</v>
      </c>
      <c r="GN85" s="3">
        <v>5</v>
      </c>
      <c r="GO85" s="3">
        <v>3</v>
      </c>
      <c r="GP85" s="3">
        <v>1</v>
      </c>
      <c r="GQ85" s="3">
        <v>1</v>
      </c>
      <c r="GR85" s="3">
        <v>4</v>
      </c>
      <c r="GS85" s="3">
        <v>2</v>
      </c>
      <c r="GT85" s="3">
        <v>5</v>
      </c>
      <c r="GU85" s="3">
        <v>4</v>
      </c>
      <c r="GV85" s="3">
        <v>3</v>
      </c>
      <c r="GW85" s="3">
        <v>5</v>
      </c>
      <c r="GX85" s="3">
        <v>3</v>
      </c>
      <c r="GY85" s="5">
        <v>3.7</v>
      </c>
      <c r="GZ85" s="5">
        <v>2.2999999999999998</v>
      </c>
      <c r="HA85" s="3">
        <v>7</v>
      </c>
      <c r="HB85" s="3">
        <v>6</v>
      </c>
      <c r="HC85" s="3">
        <v>6</v>
      </c>
      <c r="HD85" s="3">
        <v>7</v>
      </c>
      <c r="HE85" s="3">
        <v>6</v>
      </c>
      <c r="HF85" s="3">
        <v>6</v>
      </c>
      <c r="HG85" s="3">
        <v>7</v>
      </c>
      <c r="HH85" s="3">
        <v>7</v>
      </c>
      <c r="HI85" s="5">
        <v>6.5</v>
      </c>
      <c r="HJ85" s="3">
        <v>3</v>
      </c>
      <c r="HK85" s="3">
        <v>4</v>
      </c>
      <c r="HL85" s="3">
        <v>3</v>
      </c>
      <c r="HM85" s="3">
        <v>3</v>
      </c>
      <c r="HN85" s="3">
        <v>4</v>
      </c>
      <c r="HO85" s="3">
        <v>2</v>
      </c>
      <c r="HP85" s="5">
        <v>1</v>
      </c>
      <c r="HQ85" s="5">
        <v>1</v>
      </c>
      <c r="HR85" s="5">
        <v>3</v>
      </c>
      <c r="HS85" s="5">
        <v>2.3333333333333335</v>
      </c>
      <c r="HT85" s="3">
        <v>5</v>
      </c>
      <c r="HU85" s="3">
        <v>5</v>
      </c>
      <c r="HV85" s="3">
        <v>4</v>
      </c>
      <c r="HW85" s="3">
        <v>5</v>
      </c>
      <c r="HX85" s="3">
        <v>4</v>
      </c>
      <c r="HY85" s="3">
        <v>6</v>
      </c>
      <c r="HZ85" s="5">
        <v>4.833333333333333</v>
      </c>
      <c r="IA85" s="3">
        <v>5</v>
      </c>
      <c r="IB85" s="3">
        <v>4</v>
      </c>
      <c r="IC85" s="3">
        <v>7</v>
      </c>
      <c r="ID85" s="3">
        <v>5</v>
      </c>
      <c r="IE85" s="3">
        <v>4</v>
      </c>
      <c r="IF85" s="3">
        <v>7</v>
      </c>
      <c r="IG85" s="3">
        <v>2</v>
      </c>
      <c r="IH85" s="3">
        <v>4</v>
      </c>
      <c r="II85" s="3">
        <v>6</v>
      </c>
      <c r="IJ85" s="3">
        <v>1</v>
      </c>
      <c r="IK85" s="3">
        <v>6</v>
      </c>
      <c r="IL85" s="3">
        <v>2</v>
      </c>
      <c r="IM85" s="5">
        <v>5.25</v>
      </c>
      <c r="IN85" s="5">
        <v>5.75</v>
      </c>
      <c r="IO85" s="5">
        <v>2.25</v>
      </c>
      <c r="IP85" s="3">
        <v>3</v>
      </c>
      <c r="IQ85" s="3">
        <v>3</v>
      </c>
      <c r="IR85" s="3">
        <v>2</v>
      </c>
      <c r="IS85" s="3">
        <v>1</v>
      </c>
      <c r="IT85" s="3">
        <v>4</v>
      </c>
      <c r="IU85" s="3">
        <v>3</v>
      </c>
      <c r="IV85" s="3">
        <v>2</v>
      </c>
      <c r="IW85" s="3">
        <v>2</v>
      </c>
      <c r="IX85" s="3">
        <v>4</v>
      </c>
      <c r="IY85" s="3">
        <v>3</v>
      </c>
      <c r="IZ85" s="3">
        <v>5</v>
      </c>
      <c r="JA85" s="3">
        <v>4</v>
      </c>
      <c r="JB85" s="3">
        <v>4</v>
      </c>
      <c r="JC85" s="3">
        <v>3</v>
      </c>
      <c r="JD85" s="3">
        <v>4</v>
      </c>
      <c r="JE85" s="3">
        <v>2</v>
      </c>
      <c r="JF85" s="3">
        <v>3</v>
      </c>
      <c r="JG85" s="3">
        <v>5</v>
      </c>
      <c r="JH85" s="3">
        <v>2</v>
      </c>
      <c r="JI85" s="3">
        <v>3</v>
      </c>
      <c r="JJ85" s="3">
        <v>1</v>
      </c>
      <c r="JK85" s="3">
        <v>3</v>
      </c>
      <c r="JL85" s="3">
        <v>2</v>
      </c>
      <c r="JM85" s="3">
        <v>4</v>
      </c>
      <c r="JN85" s="5">
        <v>3.25</v>
      </c>
      <c r="JO85" s="5">
        <v>2.25</v>
      </c>
      <c r="JP85" s="5">
        <v>3.75</v>
      </c>
      <c r="JQ85" s="5">
        <v>2</v>
      </c>
      <c r="JR85" s="5">
        <v>4.5</v>
      </c>
      <c r="JS85" s="5">
        <v>2.25</v>
      </c>
      <c r="JT85" s="3">
        <v>5</v>
      </c>
      <c r="JU85" s="3">
        <v>999</v>
      </c>
      <c r="JV85" s="3">
        <v>2</v>
      </c>
      <c r="JW85" s="3">
        <v>999</v>
      </c>
      <c r="JX85" s="3">
        <v>4</v>
      </c>
      <c r="JY85" s="3">
        <v>999</v>
      </c>
      <c r="JZ85" s="3">
        <v>1</v>
      </c>
      <c r="KA85" s="3">
        <v>999</v>
      </c>
      <c r="KB85" s="3">
        <v>3</v>
      </c>
      <c r="KC85" s="3">
        <v>999</v>
      </c>
      <c r="KD85" s="3">
        <v>4</v>
      </c>
      <c r="KE85" s="3">
        <v>999</v>
      </c>
      <c r="KF85" s="3">
        <v>1</v>
      </c>
      <c r="KG85" s="3">
        <v>999</v>
      </c>
      <c r="KH85" s="3">
        <v>1</v>
      </c>
      <c r="KI85" s="3">
        <v>999</v>
      </c>
      <c r="KJ85" s="3">
        <v>2</v>
      </c>
      <c r="KK85" s="3">
        <v>999</v>
      </c>
      <c r="KL85" s="3">
        <v>5</v>
      </c>
      <c r="KM85" s="3">
        <v>999</v>
      </c>
      <c r="KN85" s="3">
        <v>2</v>
      </c>
      <c r="KO85" s="3">
        <v>999</v>
      </c>
      <c r="KP85" s="3">
        <v>1</v>
      </c>
      <c r="KQ85" s="3">
        <v>999</v>
      </c>
      <c r="KR85" s="3">
        <v>4</v>
      </c>
      <c r="KS85" s="3">
        <v>999</v>
      </c>
      <c r="KT85" s="3">
        <v>1</v>
      </c>
      <c r="KU85" s="3">
        <v>999</v>
      </c>
      <c r="KV85" s="3">
        <v>4</v>
      </c>
      <c r="KW85" s="3">
        <v>999</v>
      </c>
      <c r="KX85" s="3">
        <v>3</v>
      </c>
      <c r="KY85" s="3">
        <v>999</v>
      </c>
      <c r="KZ85" s="5">
        <v>1.6666666666666667</v>
      </c>
      <c r="LA85" s="7" t="e">
        <v>#NULL!</v>
      </c>
      <c r="LB85" s="5">
        <v>4</v>
      </c>
      <c r="LC85" s="7" t="e">
        <v>#NULL!</v>
      </c>
      <c r="LD85" s="3">
        <v>4</v>
      </c>
      <c r="LE85" s="3">
        <v>999</v>
      </c>
      <c r="LF85" s="5">
        <v>3</v>
      </c>
      <c r="LG85" s="3">
        <v>999</v>
      </c>
      <c r="LH85" s="3">
        <v>4</v>
      </c>
      <c r="LI85" s="3">
        <v>999</v>
      </c>
      <c r="LJ85" s="3">
        <v>4</v>
      </c>
      <c r="LK85" s="3">
        <v>999</v>
      </c>
      <c r="LL85" s="3">
        <v>4</v>
      </c>
      <c r="LM85" s="3">
        <v>999</v>
      </c>
      <c r="LN85" s="3">
        <v>4</v>
      </c>
      <c r="LO85" s="3">
        <v>999</v>
      </c>
      <c r="LP85" s="3">
        <v>4</v>
      </c>
      <c r="LQ85" s="3">
        <v>999</v>
      </c>
      <c r="LR85" s="3">
        <v>4</v>
      </c>
      <c r="LS85" s="3">
        <v>999</v>
      </c>
      <c r="LT85" s="5">
        <v>3.875</v>
      </c>
      <c r="LU85" s="7" t="e">
        <v>#NULL!</v>
      </c>
      <c r="LV85" s="3">
        <v>2</v>
      </c>
      <c r="LW85" s="3">
        <v>0</v>
      </c>
      <c r="LX85" s="3">
        <v>0</v>
      </c>
      <c r="LY85" s="3">
        <v>1</v>
      </c>
      <c r="LZ85" s="3">
        <v>1</v>
      </c>
      <c r="MA85" s="3">
        <v>0</v>
      </c>
      <c r="MB85" s="3">
        <v>1</v>
      </c>
      <c r="MC85" s="3">
        <v>2</v>
      </c>
      <c r="MD85" s="3">
        <v>2</v>
      </c>
      <c r="ME85" s="3">
        <v>1</v>
      </c>
      <c r="MF85" s="5">
        <f t="shared" si="89"/>
        <v>10</v>
      </c>
      <c r="MG85" s="5">
        <f t="shared" si="90"/>
        <v>1</v>
      </c>
      <c r="MH85" s="3">
        <v>1</v>
      </c>
      <c r="MI85" s="3">
        <v>1</v>
      </c>
      <c r="MJ85" s="3">
        <v>4</v>
      </c>
      <c r="MK85" s="3">
        <v>1</v>
      </c>
      <c r="ML85" s="3">
        <v>1</v>
      </c>
      <c r="MM85" s="3">
        <v>1</v>
      </c>
      <c r="MN85" s="3">
        <v>4</v>
      </c>
      <c r="MO85" s="3">
        <v>4</v>
      </c>
      <c r="MP85" s="3">
        <v>4</v>
      </c>
      <c r="MQ85" s="5">
        <v>2.3333333333333335</v>
      </c>
      <c r="MR85" s="3">
        <v>1</v>
      </c>
      <c r="MS85" s="3">
        <v>999</v>
      </c>
      <c r="MT85" s="3">
        <v>1</v>
      </c>
      <c r="MU85" s="3">
        <v>999</v>
      </c>
      <c r="MV85" s="3">
        <v>1</v>
      </c>
      <c r="MW85" s="3">
        <v>999</v>
      </c>
      <c r="MX85" s="3">
        <v>1</v>
      </c>
      <c r="MY85" s="3">
        <v>999</v>
      </c>
      <c r="MZ85" s="3">
        <v>1</v>
      </c>
      <c r="NA85" s="3">
        <v>999</v>
      </c>
      <c r="NB85" s="3">
        <v>1</v>
      </c>
      <c r="NC85" s="3">
        <v>999</v>
      </c>
      <c r="ND85" s="5">
        <v>1</v>
      </c>
      <c r="NE85" s="7" t="e">
        <v>#NULL!</v>
      </c>
      <c r="NF85" s="5">
        <v>1</v>
      </c>
      <c r="NG85" s="7" t="e">
        <v>#NULL!</v>
      </c>
      <c r="NH85" s="3">
        <v>4</v>
      </c>
      <c r="NI85" s="3">
        <v>999</v>
      </c>
      <c r="NJ85" s="3">
        <v>4</v>
      </c>
      <c r="NK85" s="3">
        <v>999</v>
      </c>
      <c r="NL85" s="3">
        <v>3</v>
      </c>
      <c r="NM85" s="3">
        <v>999</v>
      </c>
      <c r="NN85" s="3">
        <v>3</v>
      </c>
      <c r="NO85" s="3">
        <v>999</v>
      </c>
      <c r="NP85" s="3">
        <v>1</v>
      </c>
      <c r="NQ85" s="3">
        <v>999</v>
      </c>
      <c r="NR85" s="3">
        <v>1</v>
      </c>
      <c r="NS85" s="3">
        <v>999</v>
      </c>
      <c r="NT85" s="3">
        <v>2</v>
      </c>
      <c r="NU85" s="3">
        <v>999</v>
      </c>
      <c r="NV85" s="5">
        <v>2.5714285714285716</v>
      </c>
      <c r="NW85" s="7" t="e">
        <v>#NULL!</v>
      </c>
      <c r="NX85" s="4">
        <v>43210</v>
      </c>
      <c r="NY85" s="3">
        <v>4</v>
      </c>
      <c r="NZ85" s="3">
        <v>5</v>
      </c>
      <c r="OA85" s="3">
        <v>3</v>
      </c>
      <c r="OB85" s="3">
        <v>2</v>
      </c>
      <c r="OC85" s="3">
        <v>4</v>
      </c>
      <c r="OD85" s="3">
        <v>5</v>
      </c>
      <c r="OE85" s="3">
        <v>3</v>
      </c>
      <c r="OF85" s="3">
        <v>1</v>
      </c>
      <c r="OG85" s="3">
        <v>4</v>
      </c>
      <c r="OH85" s="3">
        <v>5</v>
      </c>
      <c r="OI85" s="3">
        <v>3</v>
      </c>
      <c r="OJ85" s="3">
        <v>2</v>
      </c>
      <c r="OK85" s="5">
        <v>4.5</v>
      </c>
      <c r="OL85" s="5">
        <v>2.3333333333333335</v>
      </c>
      <c r="OM85" s="3">
        <v>3</v>
      </c>
      <c r="ON85" s="3">
        <v>3</v>
      </c>
      <c r="OO85" s="3">
        <v>3</v>
      </c>
      <c r="OP85" s="3">
        <v>3</v>
      </c>
      <c r="OQ85" s="3">
        <v>4</v>
      </c>
      <c r="OR85" s="3">
        <v>2</v>
      </c>
      <c r="OS85" s="5">
        <v>3</v>
      </c>
      <c r="OT85" s="3">
        <v>4</v>
      </c>
      <c r="OU85" s="3">
        <v>4</v>
      </c>
      <c r="OV85" s="3">
        <v>3</v>
      </c>
      <c r="OW85" s="3">
        <v>4</v>
      </c>
      <c r="OX85" s="3">
        <v>6</v>
      </c>
      <c r="OY85" s="3">
        <v>4</v>
      </c>
      <c r="OZ85" s="5">
        <v>4.166666666666667</v>
      </c>
      <c r="VN85">
        <v>15</v>
      </c>
      <c r="VO85">
        <v>0</v>
      </c>
      <c r="VP85">
        <v>0</v>
      </c>
      <c r="VQ85">
        <v>0</v>
      </c>
      <c r="VR85">
        <v>88</v>
      </c>
      <c r="VS85">
        <v>1917</v>
      </c>
      <c r="VT85">
        <v>21.8</v>
      </c>
      <c r="VU85">
        <v>383.4</v>
      </c>
      <c r="VV85">
        <v>87</v>
      </c>
      <c r="VW85">
        <v>7206</v>
      </c>
      <c r="VX85">
        <v>82.8</v>
      </c>
      <c r="VY85">
        <v>3660.8</v>
      </c>
      <c r="VZ85">
        <v>0.3</v>
      </c>
      <c r="WA85">
        <v>1441.2</v>
      </c>
      <c r="WB85" s="36">
        <v>3842.75</v>
      </c>
      <c r="WC85" s="36">
        <v>848.25</v>
      </c>
      <c r="WD85" s="36">
        <v>99</v>
      </c>
      <c r="WE85" s="36">
        <v>17</v>
      </c>
      <c r="WF85" s="36">
        <v>79.94</v>
      </c>
      <c r="WG85" s="36">
        <v>17.649999999999999</v>
      </c>
      <c r="WH85" s="36">
        <v>2.06</v>
      </c>
      <c r="WI85" s="36">
        <v>0.35</v>
      </c>
      <c r="WJ85" s="36">
        <v>116</v>
      </c>
      <c r="WK85" s="36">
        <v>2.41</v>
      </c>
      <c r="WL85" s="36">
        <v>23.2</v>
      </c>
      <c r="WM85" s="37">
        <v>3842.75</v>
      </c>
      <c r="WN85" s="37">
        <v>848.25</v>
      </c>
      <c r="WO85" s="37">
        <v>99</v>
      </c>
      <c r="WP85" s="37">
        <v>17</v>
      </c>
      <c r="WQ85" s="37">
        <v>79.94</v>
      </c>
      <c r="WR85" s="37">
        <v>17.649999999999999</v>
      </c>
      <c r="WS85" s="37">
        <v>2.06</v>
      </c>
      <c r="WT85" s="37">
        <v>0.35</v>
      </c>
      <c r="WU85" s="37">
        <v>116</v>
      </c>
      <c r="WV85" s="37">
        <v>2.41</v>
      </c>
      <c r="WW85" s="37">
        <v>23.2</v>
      </c>
      <c r="WX85" s="38">
        <v>3842.75</v>
      </c>
      <c r="WY85" s="38">
        <v>848.25</v>
      </c>
      <c r="WZ85" s="38">
        <v>99</v>
      </c>
      <c r="XA85" s="38">
        <v>17</v>
      </c>
      <c r="XB85" s="38">
        <v>79.94</v>
      </c>
      <c r="XC85" s="38">
        <v>17.649999999999999</v>
      </c>
      <c r="XD85" s="38">
        <v>2.06</v>
      </c>
      <c r="XE85" s="38">
        <v>0.35</v>
      </c>
      <c r="XF85" s="38">
        <v>116</v>
      </c>
      <c r="XG85" s="38">
        <v>2.41</v>
      </c>
      <c r="XH85" s="38">
        <v>23.2</v>
      </c>
      <c r="XI85" s="39">
        <v>3842.75</v>
      </c>
      <c r="XJ85" s="39">
        <v>848.25</v>
      </c>
      <c r="XK85" s="39">
        <v>99</v>
      </c>
      <c r="XL85" s="39">
        <v>17</v>
      </c>
      <c r="XM85" s="39">
        <v>79.94</v>
      </c>
      <c r="XN85" s="39">
        <v>17.649999999999999</v>
      </c>
      <c r="XO85" s="39">
        <v>2.06</v>
      </c>
      <c r="XP85" s="39">
        <v>0.35</v>
      </c>
      <c r="XQ85" s="39">
        <v>116</v>
      </c>
      <c r="XR85" s="39">
        <v>2.41</v>
      </c>
      <c r="XS85" s="39">
        <v>23.2</v>
      </c>
      <c r="XT85" t="s">
        <v>1174</v>
      </c>
      <c r="XU85">
        <v>5</v>
      </c>
      <c r="XV85">
        <v>9</v>
      </c>
      <c r="XW85" s="37">
        <v>5</v>
      </c>
      <c r="XX85" s="37">
        <v>0</v>
      </c>
      <c r="XY85" s="37">
        <v>2</v>
      </c>
      <c r="XZ85" s="39">
        <v>5</v>
      </c>
      <c r="YA85" s="39">
        <v>0</v>
      </c>
      <c r="YB85" s="39">
        <v>2</v>
      </c>
    </row>
    <row r="86" spans="1:652" x14ac:dyDescent="0.2">
      <c r="A86" s="11">
        <v>90</v>
      </c>
      <c r="B86" s="19" t="s">
        <v>713</v>
      </c>
      <c r="C86" s="3">
        <v>0</v>
      </c>
      <c r="D86" s="3" t="str">
        <f t="shared" si="91"/>
        <v>2</v>
      </c>
      <c r="E86" s="4">
        <v>38229</v>
      </c>
      <c r="F86" s="4">
        <v>43208</v>
      </c>
      <c r="G86" s="5">
        <v>13.631759069130732</v>
      </c>
      <c r="H86" s="21">
        <v>3</v>
      </c>
      <c r="I86" s="3">
        <v>7</v>
      </c>
      <c r="J86" s="3">
        <v>10</v>
      </c>
      <c r="K86" s="3">
        <v>1</v>
      </c>
      <c r="L86" s="3">
        <v>2</v>
      </c>
      <c r="M86" s="3">
        <v>300</v>
      </c>
      <c r="N86" s="6">
        <v>118</v>
      </c>
      <c r="O86" s="6">
        <v>164.5</v>
      </c>
      <c r="P86" s="5">
        <v>3.8713910761154859</v>
      </c>
      <c r="Q86" s="5">
        <v>162.5085</v>
      </c>
      <c r="R86" s="5">
        <v>73.7</v>
      </c>
      <c r="S86" s="5">
        <v>27.1</v>
      </c>
      <c r="T86" s="5">
        <v>1</v>
      </c>
      <c r="U86" s="5">
        <v>27</v>
      </c>
      <c r="V86" s="5">
        <v>2</v>
      </c>
      <c r="W86" s="5">
        <v>37.700000000000003</v>
      </c>
      <c r="X86" s="5">
        <v>36.4</v>
      </c>
      <c r="Y86" s="5">
        <v>27.2</v>
      </c>
      <c r="Z86" s="5">
        <v>35.200000000000003</v>
      </c>
      <c r="AA86" s="5">
        <v>33.4</v>
      </c>
      <c r="AB86" s="5">
        <v>31.4</v>
      </c>
      <c r="AC86" s="5">
        <f t="shared" si="92"/>
        <v>37.700000000000003</v>
      </c>
      <c r="AD86" s="5">
        <f t="shared" si="93"/>
        <v>35.200000000000003</v>
      </c>
      <c r="AE86" s="5">
        <f t="shared" si="94"/>
        <v>72.900000000000006</v>
      </c>
      <c r="AF86" s="5">
        <f t="shared" si="95"/>
        <v>36.450000000000003</v>
      </c>
      <c r="AG86" s="5">
        <f t="shared" si="96"/>
        <v>80.372250000000008</v>
      </c>
      <c r="AH86" s="5">
        <f t="shared" si="97"/>
        <v>160.74450000000002</v>
      </c>
      <c r="AI86" s="5">
        <v>3</v>
      </c>
      <c r="AJ86" s="3">
        <v>24</v>
      </c>
      <c r="AK86" s="5">
        <v>38.799999999999997</v>
      </c>
      <c r="AL86" s="5">
        <v>2</v>
      </c>
      <c r="AM86" s="5">
        <v>2.3333333333333335</v>
      </c>
      <c r="AN86" s="5"/>
      <c r="AO86" s="5"/>
      <c r="AP86" s="5"/>
      <c r="AQ86" s="5"/>
      <c r="AR86" s="5"/>
      <c r="AS86" s="5" t="e">
        <f t="shared" si="98"/>
        <v>#DIV/0!</v>
      </c>
      <c r="AT86" s="5">
        <v>12.7</v>
      </c>
      <c r="AU86" s="5">
        <v>12.16</v>
      </c>
      <c r="AV86" s="5">
        <v>-0.96</v>
      </c>
      <c r="AW86" s="5">
        <v>17</v>
      </c>
      <c r="AX86" s="3">
        <v>30</v>
      </c>
      <c r="AY86" s="3">
        <v>33</v>
      </c>
      <c r="AZ86" s="3"/>
      <c r="BA86" s="5">
        <v>-0.85</v>
      </c>
      <c r="BB86" s="5"/>
      <c r="BC86" s="5">
        <v>20</v>
      </c>
      <c r="BD86" s="5"/>
      <c r="BE86" s="3">
        <v>32</v>
      </c>
      <c r="BF86" s="3">
        <v>26</v>
      </c>
      <c r="BG86" s="5">
        <v>1.63</v>
      </c>
      <c r="BH86" s="5">
        <v>95</v>
      </c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3">
        <v>36</v>
      </c>
      <c r="CA86" s="3">
        <v>53</v>
      </c>
      <c r="CB86" s="3">
        <v>52</v>
      </c>
      <c r="CC86" s="5">
        <v>16.093440000000001</v>
      </c>
      <c r="CD86" s="5">
        <v>23.69312</v>
      </c>
      <c r="CE86" s="5">
        <v>23.246079999999999</v>
      </c>
      <c r="CF86" s="5">
        <v>2.13</v>
      </c>
      <c r="CG86" s="5">
        <v>98</v>
      </c>
      <c r="CH86" s="3">
        <v>38</v>
      </c>
      <c r="CI86" s="3">
        <v>42</v>
      </c>
      <c r="CJ86" s="3">
        <v>41</v>
      </c>
      <c r="CK86" s="5">
        <v>16.98752</v>
      </c>
      <c r="CL86" s="5">
        <v>18.775680000000001</v>
      </c>
      <c r="CM86" s="5">
        <v>18.32864</v>
      </c>
      <c r="CN86" s="5">
        <v>-0.03</v>
      </c>
      <c r="CO86" s="5">
        <v>49</v>
      </c>
      <c r="CP86" s="6">
        <v>163</v>
      </c>
      <c r="CQ86" s="6">
        <v>155</v>
      </c>
      <c r="CR86" s="6">
        <v>155</v>
      </c>
      <c r="CS86" s="5">
        <v>-0.2</v>
      </c>
      <c r="CT86" s="5">
        <v>42</v>
      </c>
      <c r="CU86" s="7" t="e">
        <v>#NULL!</v>
      </c>
      <c r="CV86" s="7" t="e">
        <v>#NULL!</v>
      </c>
      <c r="CW86" s="3">
        <v>3</v>
      </c>
      <c r="CX86" s="3">
        <v>1</v>
      </c>
      <c r="CY86" s="3">
        <v>5</v>
      </c>
      <c r="CZ86" s="3">
        <v>5</v>
      </c>
      <c r="DA86" s="3">
        <v>4</v>
      </c>
      <c r="DB86" s="3">
        <v>3</v>
      </c>
      <c r="DC86" s="3">
        <v>2</v>
      </c>
      <c r="DD86" s="3">
        <v>1</v>
      </c>
      <c r="DE86" s="3">
        <v>4</v>
      </c>
      <c r="DF86" s="3">
        <v>4</v>
      </c>
      <c r="DG86" s="3">
        <v>4</v>
      </c>
      <c r="DH86" s="3">
        <v>4</v>
      </c>
      <c r="DI86" s="3"/>
      <c r="DJ86" s="3"/>
      <c r="DK86" s="3"/>
      <c r="DL86" s="3"/>
      <c r="DM86" s="3"/>
      <c r="DN86" s="3"/>
      <c r="DO86" s="3"/>
      <c r="DP86" s="3"/>
      <c r="DQ86" s="3">
        <v>1</v>
      </c>
      <c r="DR86" s="3">
        <v>0</v>
      </c>
      <c r="DS86" s="3">
        <v>1</v>
      </c>
      <c r="DT86" s="3">
        <v>1</v>
      </c>
      <c r="DU86" s="3">
        <v>0</v>
      </c>
      <c r="DV86" s="5">
        <v>57.5</v>
      </c>
      <c r="DW86" s="5">
        <v>0.77999999999999992</v>
      </c>
      <c r="DX86" s="5">
        <v>29.5</v>
      </c>
      <c r="DY86" s="5">
        <v>-1.1599999999999999</v>
      </c>
      <c r="DZ86" s="5">
        <v>73.5</v>
      </c>
      <c r="EA86" s="5">
        <v>2.1</v>
      </c>
      <c r="EB86" s="5">
        <v>53.5</v>
      </c>
      <c r="EC86" s="5">
        <v>1.7200000000000002</v>
      </c>
      <c r="ED86" s="5">
        <v>2</v>
      </c>
      <c r="EE86" s="3">
        <v>6</v>
      </c>
      <c r="EF86" s="3">
        <v>2</v>
      </c>
      <c r="EG86" s="3">
        <v>3</v>
      </c>
      <c r="EH86" s="3">
        <v>1</v>
      </c>
      <c r="EI86" s="3">
        <v>3</v>
      </c>
      <c r="EJ86" s="3">
        <v>2</v>
      </c>
      <c r="EK86" s="3">
        <v>3</v>
      </c>
      <c r="EL86" s="3">
        <v>1</v>
      </c>
      <c r="EM86" s="3">
        <v>5</v>
      </c>
      <c r="EN86" s="3">
        <v>1</v>
      </c>
      <c r="EO86" s="3">
        <v>3</v>
      </c>
      <c r="EP86" s="3">
        <v>3</v>
      </c>
      <c r="EQ86" s="3">
        <v>1</v>
      </c>
      <c r="ER86" s="3">
        <v>2</v>
      </c>
      <c r="ES86" s="3">
        <v>3</v>
      </c>
      <c r="ET86" s="3">
        <v>2</v>
      </c>
      <c r="EU86" s="3">
        <v>3</v>
      </c>
      <c r="EV86" s="3">
        <v>2</v>
      </c>
      <c r="EW86" s="3">
        <v>0</v>
      </c>
      <c r="EX86" s="5">
        <v>0</v>
      </c>
      <c r="EY86" s="1" t="s">
        <v>350</v>
      </c>
      <c r="EZ86" s="3">
        <v>1</v>
      </c>
      <c r="FA86" s="6">
        <v>2</v>
      </c>
      <c r="FB86" s="1" t="s">
        <v>374</v>
      </c>
      <c r="FC86" s="6">
        <v>1</v>
      </c>
      <c r="FD86" s="5">
        <v>2</v>
      </c>
      <c r="FE86" s="1" t="s">
        <v>349</v>
      </c>
      <c r="FF86" s="3">
        <v>999</v>
      </c>
      <c r="FG86" s="5">
        <v>999</v>
      </c>
      <c r="FH86" s="3">
        <v>4</v>
      </c>
      <c r="FI86" s="3">
        <v>5</v>
      </c>
      <c r="FJ86" s="3">
        <v>1</v>
      </c>
      <c r="FK86" s="3">
        <v>1</v>
      </c>
      <c r="FL86" s="3">
        <v>4</v>
      </c>
      <c r="FM86" s="3">
        <v>5</v>
      </c>
      <c r="FN86" s="3">
        <v>1</v>
      </c>
      <c r="FO86" s="3">
        <v>1</v>
      </c>
      <c r="FP86" s="3">
        <v>4</v>
      </c>
      <c r="FQ86" s="3">
        <v>5</v>
      </c>
      <c r="FR86" s="3">
        <v>4</v>
      </c>
      <c r="FS86" s="3">
        <v>1</v>
      </c>
      <c r="FT86" s="3">
        <v>4.5</v>
      </c>
      <c r="FU86" s="3">
        <v>1.5</v>
      </c>
      <c r="FV86" s="3">
        <v>5</v>
      </c>
      <c r="FW86" s="3">
        <v>7</v>
      </c>
      <c r="FX86" s="7" t="e">
        <v>#NULL!</v>
      </c>
      <c r="FY86" s="3">
        <v>3</v>
      </c>
      <c r="FZ86" s="3">
        <v>2</v>
      </c>
      <c r="GA86" s="3">
        <v>5</v>
      </c>
      <c r="GB86" s="3">
        <v>1</v>
      </c>
      <c r="GC86" s="3">
        <v>2</v>
      </c>
      <c r="GD86" s="5">
        <v>3</v>
      </c>
      <c r="GE86" s="3">
        <v>2</v>
      </c>
      <c r="GF86" s="3">
        <v>4</v>
      </c>
      <c r="GG86" s="3">
        <v>2</v>
      </c>
      <c r="GH86" s="3">
        <v>1</v>
      </c>
      <c r="GI86" s="3">
        <v>3</v>
      </c>
      <c r="GJ86" s="3">
        <v>1</v>
      </c>
      <c r="GK86" s="3">
        <v>1</v>
      </c>
      <c r="GL86" s="3">
        <v>4</v>
      </c>
      <c r="GM86" s="3">
        <v>2</v>
      </c>
      <c r="GN86" s="3">
        <v>3</v>
      </c>
      <c r="GO86" s="3">
        <v>4</v>
      </c>
      <c r="GP86" s="3">
        <v>4</v>
      </c>
      <c r="GQ86" s="3">
        <v>1</v>
      </c>
      <c r="GR86" s="3">
        <v>2</v>
      </c>
      <c r="GS86" s="3">
        <v>1</v>
      </c>
      <c r="GT86" s="3">
        <v>2</v>
      </c>
      <c r="GU86" s="3">
        <v>2</v>
      </c>
      <c r="GV86" s="3">
        <v>2</v>
      </c>
      <c r="GW86" s="3">
        <v>2</v>
      </c>
      <c r="GX86" s="3">
        <v>1</v>
      </c>
      <c r="GY86" s="5">
        <v>2.4</v>
      </c>
      <c r="GZ86" s="5">
        <v>2</v>
      </c>
      <c r="HA86" s="3">
        <v>2</v>
      </c>
      <c r="HB86" s="3">
        <v>1</v>
      </c>
      <c r="HC86" s="3">
        <v>3</v>
      </c>
      <c r="HD86" s="3">
        <v>2</v>
      </c>
      <c r="HE86" s="3">
        <v>4</v>
      </c>
      <c r="HF86" s="3">
        <v>6</v>
      </c>
      <c r="HG86" s="3">
        <v>2</v>
      </c>
      <c r="HH86" s="3">
        <v>4</v>
      </c>
      <c r="HI86" s="5">
        <v>3</v>
      </c>
      <c r="HJ86" s="3">
        <v>3</v>
      </c>
      <c r="HK86" s="3">
        <v>3</v>
      </c>
      <c r="HL86" s="3">
        <v>2</v>
      </c>
      <c r="HM86" s="3">
        <v>3</v>
      </c>
      <c r="HN86" s="3">
        <v>2</v>
      </c>
      <c r="HO86" s="3">
        <v>2</v>
      </c>
      <c r="HP86" s="5">
        <v>2</v>
      </c>
      <c r="HQ86" s="5">
        <v>3</v>
      </c>
      <c r="HR86" s="5">
        <v>3</v>
      </c>
      <c r="HS86" s="5">
        <v>2.6666666666666665</v>
      </c>
      <c r="HT86" s="3">
        <v>4</v>
      </c>
      <c r="HU86" s="3">
        <v>4</v>
      </c>
      <c r="HV86" s="3">
        <v>4</v>
      </c>
      <c r="HW86" s="3">
        <v>5</v>
      </c>
      <c r="HX86" s="3">
        <v>4</v>
      </c>
      <c r="HY86" s="3">
        <v>4</v>
      </c>
      <c r="HZ86" s="5">
        <v>4.166666666666667</v>
      </c>
      <c r="IA86" s="3">
        <v>7</v>
      </c>
      <c r="IB86" s="3">
        <v>5</v>
      </c>
      <c r="IC86" s="3">
        <v>6</v>
      </c>
      <c r="ID86" s="3">
        <v>5</v>
      </c>
      <c r="IE86" s="3">
        <v>7</v>
      </c>
      <c r="IF86" s="3">
        <v>6</v>
      </c>
      <c r="IG86" s="3">
        <v>3</v>
      </c>
      <c r="IH86" s="3">
        <v>7</v>
      </c>
      <c r="II86" s="3">
        <v>6</v>
      </c>
      <c r="IJ86" s="3">
        <v>3</v>
      </c>
      <c r="IK86" s="3">
        <v>6</v>
      </c>
      <c r="IL86" s="3">
        <v>6</v>
      </c>
      <c r="IM86" s="5">
        <v>6.5</v>
      </c>
      <c r="IN86" s="5">
        <v>6</v>
      </c>
      <c r="IO86" s="5">
        <v>4.25</v>
      </c>
      <c r="IP86" s="3">
        <v>4</v>
      </c>
      <c r="IQ86" s="3">
        <v>2</v>
      </c>
      <c r="IR86" s="3">
        <v>3</v>
      </c>
      <c r="IS86" s="3">
        <v>4</v>
      </c>
      <c r="IT86" s="3">
        <v>2</v>
      </c>
      <c r="IU86" s="3">
        <v>4</v>
      </c>
      <c r="IV86" s="3">
        <v>2</v>
      </c>
      <c r="IW86" s="3">
        <v>4</v>
      </c>
      <c r="IX86" s="3">
        <v>4</v>
      </c>
      <c r="IY86" s="3">
        <v>4</v>
      </c>
      <c r="IZ86" s="3">
        <v>4</v>
      </c>
      <c r="JA86" s="3">
        <v>4</v>
      </c>
      <c r="JB86" s="3">
        <v>4</v>
      </c>
      <c r="JC86" s="3">
        <v>3</v>
      </c>
      <c r="JD86" s="3">
        <v>4</v>
      </c>
      <c r="JE86" s="3">
        <v>3</v>
      </c>
      <c r="JF86" s="3">
        <v>2</v>
      </c>
      <c r="JG86" s="3">
        <v>4</v>
      </c>
      <c r="JH86" s="3">
        <v>4</v>
      </c>
      <c r="JI86" s="3">
        <v>4</v>
      </c>
      <c r="JJ86" s="3">
        <v>2</v>
      </c>
      <c r="JK86" s="3">
        <v>4</v>
      </c>
      <c r="JL86" s="3">
        <v>4</v>
      </c>
      <c r="JM86" s="3">
        <v>4</v>
      </c>
      <c r="JN86" s="5">
        <v>4</v>
      </c>
      <c r="JO86" s="5">
        <v>3.5</v>
      </c>
      <c r="JP86" s="5">
        <v>4</v>
      </c>
      <c r="JQ86" s="5">
        <v>3</v>
      </c>
      <c r="JR86" s="5">
        <v>3.5</v>
      </c>
      <c r="JS86" s="5">
        <v>2.75</v>
      </c>
      <c r="JT86" s="3">
        <v>3</v>
      </c>
      <c r="JU86" s="3">
        <v>4</v>
      </c>
      <c r="JV86" s="3">
        <v>3</v>
      </c>
      <c r="JW86" s="3">
        <v>4</v>
      </c>
      <c r="JX86" s="3">
        <v>3</v>
      </c>
      <c r="JY86" s="3">
        <v>3</v>
      </c>
      <c r="JZ86" s="3">
        <v>3</v>
      </c>
      <c r="KA86" s="3">
        <v>1</v>
      </c>
      <c r="KB86" s="3">
        <v>3</v>
      </c>
      <c r="KC86" s="3">
        <v>4</v>
      </c>
      <c r="KD86" s="3">
        <v>3</v>
      </c>
      <c r="KE86" s="3">
        <v>4</v>
      </c>
      <c r="KF86" s="3">
        <v>3</v>
      </c>
      <c r="KG86" s="3">
        <v>1</v>
      </c>
      <c r="KH86" s="3">
        <v>3</v>
      </c>
      <c r="KI86" s="3">
        <v>1</v>
      </c>
      <c r="KJ86" s="3">
        <v>3</v>
      </c>
      <c r="KK86" s="3">
        <v>1</v>
      </c>
      <c r="KL86" s="3">
        <v>3</v>
      </c>
      <c r="KM86" s="3">
        <v>4</v>
      </c>
      <c r="KN86" s="3">
        <v>3</v>
      </c>
      <c r="KO86" s="3">
        <v>1</v>
      </c>
      <c r="KP86" s="3">
        <v>3</v>
      </c>
      <c r="KQ86" s="3">
        <v>1</v>
      </c>
      <c r="KR86" s="3">
        <v>3</v>
      </c>
      <c r="KS86" s="3">
        <v>5</v>
      </c>
      <c r="KT86" s="3">
        <v>3</v>
      </c>
      <c r="KU86" s="3">
        <v>1</v>
      </c>
      <c r="KV86" s="3">
        <v>3</v>
      </c>
      <c r="KW86" s="3">
        <v>1</v>
      </c>
      <c r="KX86" s="3">
        <v>3</v>
      </c>
      <c r="KY86" s="3">
        <v>3</v>
      </c>
      <c r="KZ86" s="5">
        <v>3</v>
      </c>
      <c r="LA86" s="5">
        <v>1.3333333333333333</v>
      </c>
      <c r="LB86" s="5">
        <v>3</v>
      </c>
      <c r="LC86" s="5">
        <v>3.8571428571428572</v>
      </c>
      <c r="LD86" s="3">
        <v>3</v>
      </c>
      <c r="LE86" s="3">
        <v>4</v>
      </c>
      <c r="LF86" s="5">
        <v>3</v>
      </c>
      <c r="LG86" s="3">
        <v>4</v>
      </c>
      <c r="LH86" s="3">
        <v>3</v>
      </c>
      <c r="LI86" s="3">
        <v>4</v>
      </c>
      <c r="LJ86" s="3">
        <v>3</v>
      </c>
      <c r="LK86" s="3">
        <v>4</v>
      </c>
      <c r="LL86" s="3">
        <v>3</v>
      </c>
      <c r="LM86" s="3">
        <v>4</v>
      </c>
      <c r="LN86" s="3">
        <v>3</v>
      </c>
      <c r="LO86" s="3">
        <v>4</v>
      </c>
      <c r="LP86" s="3">
        <v>3</v>
      </c>
      <c r="LQ86" s="3">
        <v>4</v>
      </c>
      <c r="LR86" s="3">
        <v>3</v>
      </c>
      <c r="LS86" s="3">
        <v>4</v>
      </c>
      <c r="LT86" s="5">
        <v>3</v>
      </c>
      <c r="LU86" s="5">
        <v>4</v>
      </c>
      <c r="LV86" s="3">
        <v>0</v>
      </c>
      <c r="LW86" s="3">
        <v>2</v>
      </c>
      <c r="LX86" s="3">
        <v>0</v>
      </c>
      <c r="LY86" s="3">
        <v>2</v>
      </c>
      <c r="LZ86" s="3">
        <v>2</v>
      </c>
      <c r="MA86" s="3">
        <v>0</v>
      </c>
      <c r="MB86" s="3">
        <v>0</v>
      </c>
      <c r="MC86" s="3">
        <v>2</v>
      </c>
      <c r="MD86" s="3">
        <v>0</v>
      </c>
      <c r="ME86" s="3">
        <v>1</v>
      </c>
      <c r="MF86" s="5">
        <f t="shared" si="89"/>
        <v>9</v>
      </c>
      <c r="MG86" s="5">
        <f t="shared" si="90"/>
        <v>0.9</v>
      </c>
      <c r="MH86" s="3">
        <v>2</v>
      </c>
      <c r="MI86" s="3">
        <v>5</v>
      </c>
      <c r="MJ86" s="3">
        <v>6</v>
      </c>
      <c r="MK86" s="3">
        <v>6</v>
      </c>
      <c r="ML86" s="3">
        <v>5</v>
      </c>
      <c r="MM86" s="3">
        <v>2</v>
      </c>
      <c r="MN86" s="3">
        <v>6</v>
      </c>
      <c r="MO86" s="3">
        <v>6</v>
      </c>
      <c r="MP86" s="3">
        <v>6</v>
      </c>
      <c r="MQ86" s="5">
        <v>4.8888888888888893</v>
      </c>
      <c r="MR86" s="3">
        <v>3</v>
      </c>
      <c r="MS86" s="3">
        <v>1</v>
      </c>
      <c r="MT86" s="3">
        <v>3</v>
      </c>
      <c r="MU86" s="3">
        <v>1</v>
      </c>
      <c r="MV86" s="3">
        <v>3</v>
      </c>
      <c r="MW86" s="3">
        <v>1</v>
      </c>
      <c r="MX86" s="3">
        <v>3</v>
      </c>
      <c r="MY86" s="3">
        <v>1</v>
      </c>
      <c r="MZ86" s="3">
        <v>3</v>
      </c>
      <c r="NA86" s="3">
        <v>1</v>
      </c>
      <c r="NB86" s="3">
        <v>3</v>
      </c>
      <c r="NC86" s="3">
        <v>1</v>
      </c>
      <c r="ND86" s="5">
        <v>3</v>
      </c>
      <c r="NE86" s="5">
        <v>1</v>
      </c>
      <c r="NF86" s="5">
        <v>3</v>
      </c>
      <c r="NG86" s="5">
        <v>1</v>
      </c>
      <c r="NH86" s="3">
        <v>3</v>
      </c>
      <c r="NI86" s="3">
        <v>4</v>
      </c>
      <c r="NJ86" s="3">
        <v>3</v>
      </c>
      <c r="NK86" s="3">
        <v>4</v>
      </c>
      <c r="NL86" s="3">
        <v>3</v>
      </c>
      <c r="NM86" s="3">
        <v>4</v>
      </c>
      <c r="NN86" s="3">
        <v>3</v>
      </c>
      <c r="NO86" s="3">
        <v>2</v>
      </c>
      <c r="NP86" s="3">
        <v>3</v>
      </c>
      <c r="NQ86" s="3">
        <v>1</v>
      </c>
      <c r="NR86" s="3">
        <v>3</v>
      </c>
      <c r="NS86" s="3">
        <v>1</v>
      </c>
      <c r="NT86" s="3">
        <v>3</v>
      </c>
      <c r="NU86" s="3">
        <v>1</v>
      </c>
      <c r="NV86" s="5">
        <v>3</v>
      </c>
      <c r="NW86" s="5">
        <v>2.4285714285714284</v>
      </c>
      <c r="NX86" s="4">
        <v>43210</v>
      </c>
      <c r="NY86" s="3">
        <v>888</v>
      </c>
      <c r="NZ86" s="3">
        <v>888</v>
      </c>
      <c r="OA86" s="3">
        <v>888</v>
      </c>
      <c r="OB86" s="3">
        <v>888</v>
      </c>
      <c r="OC86" s="3">
        <v>888</v>
      </c>
      <c r="OD86" s="3">
        <v>888</v>
      </c>
      <c r="OE86" s="3">
        <v>888</v>
      </c>
      <c r="OF86" s="3">
        <v>888</v>
      </c>
      <c r="OG86" s="3">
        <v>888</v>
      </c>
      <c r="OH86" s="3">
        <v>888</v>
      </c>
      <c r="OI86" s="3">
        <v>888</v>
      </c>
      <c r="OJ86" s="3">
        <v>888</v>
      </c>
      <c r="OK86" s="7" t="e">
        <v>#NULL!</v>
      </c>
      <c r="OL86" s="7" t="e">
        <v>#NULL!</v>
      </c>
      <c r="OM86" s="3">
        <v>888</v>
      </c>
      <c r="ON86" s="3">
        <v>888</v>
      </c>
      <c r="OO86" s="3">
        <v>888</v>
      </c>
      <c r="OP86" s="3">
        <v>888</v>
      </c>
      <c r="OQ86" s="3">
        <v>888</v>
      </c>
      <c r="OR86" s="3">
        <v>888</v>
      </c>
      <c r="OS86" s="7" t="e">
        <v>#NULL!</v>
      </c>
      <c r="OT86" s="3">
        <v>888</v>
      </c>
      <c r="OU86" s="3">
        <v>888</v>
      </c>
      <c r="OV86" s="3">
        <v>888</v>
      </c>
      <c r="OW86" s="3">
        <v>888</v>
      </c>
      <c r="OX86" s="3">
        <v>888</v>
      </c>
      <c r="OY86" s="3">
        <v>888</v>
      </c>
      <c r="OZ86" s="7" t="e">
        <v>#NULL!</v>
      </c>
    </row>
    <row r="87" spans="1:652" x14ac:dyDescent="0.2">
      <c r="A87" s="11">
        <v>91</v>
      </c>
      <c r="B87" s="19" t="s">
        <v>825</v>
      </c>
      <c r="C87" s="3">
        <v>1</v>
      </c>
      <c r="D87" s="3" t="str">
        <f t="shared" si="91"/>
        <v>1</v>
      </c>
      <c r="E87" s="4">
        <v>38578</v>
      </c>
      <c r="F87" s="4">
        <v>43206</v>
      </c>
      <c r="G87" s="5">
        <v>12.670773442847365</v>
      </c>
      <c r="H87" s="21">
        <v>3</v>
      </c>
      <c r="I87" s="3">
        <v>7</v>
      </c>
      <c r="J87" s="3">
        <v>10</v>
      </c>
      <c r="K87" s="3">
        <v>1</v>
      </c>
      <c r="L87" s="3">
        <v>0</v>
      </c>
      <c r="M87" s="3">
        <v>300</v>
      </c>
      <c r="N87" s="6">
        <v>109</v>
      </c>
      <c r="O87" s="6">
        <v>159</v>
      </c>
      <c r="P87" s="5">
        <v>3.5761154855643045</v>
      </c>
      <c r="Q87" s="5">
        <v>113.77800000000001</v>
      </c>
      <c r="R87" s="5">
        <v>51.6</v>
      </c>
      <c r="S87" s="5">
        <v>20.399999999999999</v>
      </c>
      <c r="T87" s="5">
        <v>3</v>
      </c>
      <c r="U87" s="5">
        <v>27.7</v>
      </c>
      <c r="V87" s="5">
        <v>2</v>
      </c>
      <c r="W87" s="5">
        <v>21.4</v>
      </c>
      <c r="X87" s="5">
        <v>18.7</v>
      </c>
      <c r="Y87" s="5">
        <v>20.2</v>
      </c>
      <c r="Z87" s="5">
        <v>23.1</v>
      </c>
      <c r="AA87" s="5">
        <v>16.2</v>
      </c>
      <c r="AB87" s="5">
        <v>18.7</v>
      </c>
      <c r="AC87" s="5">
        <f t="shared" si="92"/>
        <v>21.4</v>
      </c>
      <c r="AD87" s="5">
        <f t="shared" si="93"/>
        <v>23.1</v>
      </c>
      <c r="AE87" s="5">
        <f t="shared" si="94"/>
        <v>44.5</v>
      </c>
      <c r="AF87" s="5">
        <f t="shared" si="95"/>
        <v>22.25</v>
      </c>
      <c r="AG87" s="5">
        <f t="shared" si="96"/>
        <v>49.061250000000001</v>
      </c>
      <c r="AH87" s="5">
        <f t="shared" si="97"/>
        <v>98.122500000000002</v>
      </c>
      <c r="AI87" s="5">
        <v>2</v>
      </c>
      <c r="AJ87" s="3">
        <v>16</v>
      </c>
      <c r="AK87" s="5">
        <v>37.1</v>
      </c>
      <c r="AL87" s="5">
        <v>2</v>
      </c>
      <c r="AM87" s="5">
        <v>2</v>
      </c>
      <c r="AN87" s="5"/>
      <c r="AO87" s="5"/>
      <c r="AP87" s="5"/>
      <c r="AQ87" s="5"/>
      <c r="AR87" s="5"/>
      <c r="AS87" s="5" t="e">
        <f t="shared" si="98"/>
        <v>#DIV/0!</v>
      </c>
      <c r="AT87" s="5">
        <v>14.16</v>
      </c>
      <c r="AU87" s="5">
        <v>14.1</v>
      </c>
      <c r="AV87" s="5">
        <v>-1.24</v>
      </c>
      <c r="AW87" s="5">
        <v>11</v>
      </c>
      <c r="AX87" s="3">
        <v>31</v>
      </c>
      <c r="AY87" s="3">
        <v>32</v>
      </c>
      <c r="AZ87" s="3"/>
      <c r="BA87" s="5">
        <v>-0.46</v>
      </c>
      <c r="BB87" s="5"/>
      <c r="BC87" s="5">
        <v>32</v>
      </c>
      <c r="BD87" s="5"/>
      <c r="BE87" s="3">
        <v>20</v>
      </c>
      <c r="BF87" s="3">
        <v>24</v>
      </c>
      <c r="BG87" s="5">
        <v>0.22</v>
      </c>
      <c r="BH87" s="5">
        <v>59</v>
      </c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3">
        <v>37</v>
      </c>
      <c r="CA87" s="3">
        <v>37</v>
      </c>
      <c r="CB87" s="3">
        <v>35</v>
      </c>
      <c r="CC87" s="5">
        <v>16.540479999999999</v>
      </c>
      <c r="CD87" s="5">
        <v>16.540479999999999</v>
      </c>
      <c r="CE87" s="5">
        <v>15.6464</v>
      </c>
      <c r="CF87" s="5">
        <v>2.2799999999999998</v>
      </c>
      <c r="CG87" s="5">
        <v>99</v>
      </c>
      <c r="CH87" s="3">
        <v>36</v>
      </c>
      <c r="CI87" s="3">
        <v>38</v>
      </c>
      <c r="CJ87" s="3">
        <v>31</v>
      </c>
      <c r="CK87" s="5">
        <v>16.093440000000001</v>
      </c>
      <c r="CL87" s="5">
        <v>16.98752</v>
      </c>
      <c r="CM87" s="5">
        <v>13.85824</v>
      </c>
      <c r="CN87" s="5">
        <v>1.4</v>
      </c>
      <c r="CO87" s="5">
        <v>92</v>
      </c>
      <c r="CP87" s="6">
        <v>158</v>
      </c>
      <c r="CQ87" s="6">
        <v>160</v>
      </c>
      <c r="CR87" s="6">
        <v>155</v>
      </c>
      <c r="CS87" s="5">
        <v>1.1100000000000001</v>
      </c>
      <c r="CT87" s="5">
        <v>87</v>
      </c>
      <c r="CU87" s="7" t="e">
        <v>#NULL!</v>
      </c>
      <c r="CV87" s="7" t="e">
        <v>#NULL!</v>
      </c>
      <c r="CW87" s="3">
        <v>3</v>
      </c>
      <c r="CX87" s="3">
        <v>3</v>
      </c>
      <c r="CY87" s="3">
        <v>5</v>
      </c>
      <c r="CZ87" s="3">
        <v>5</v>
      </c>
      <c r="DA87" s="3">
        <v>4</v>
      </c>
      <c r="DB87" s="3">
        <v>4</v>
      </c>
      <c r="DC87" s="3">
        <v>3</v>
      </c>
      <c r="DD87" s="3">
        <v>3</v>
      </c>
      <c r="DE87" s="3">
        <v>3</v>
      </c>
      <c r="DF87" s="3">
        <v>3</v>
      </c>
      <c r="DG87" s="3">
        <v>3</v>
      </c>
      <c r="DH87" s="3">
        <v>3</v>
      </c>
      <c r="DI87" s="3"/>
      <c r="DJ87" s="3"/>
      <c r="DK87" s="3"/>
      <c r="DL87" s="3"/>
      <c r="DM87" s="3"/>
      <c r="DN87" s="3"/>
      <c r="DO87" s="3"/>
      <c r="DP87" s="3"/>
      <c r="DQ87" s="3">
        <v>1</v>
      </c>
      <c r="DR87" s="3">
        <v>1</v>
      </c>
      <c r="DS87" s="3">
        <v>1</v>
      </c>
      <c r="DT87" s="3">
        <v>1</v>
      </c>
      <c r="DU87" s="3">
        <v>1</v>
      </c>
      <c r="DV87" s="5">
        <v>45.5</v>
      </c>
      <c r="DW87" s="5">
        <v>-0.24000000000000002</v>
      </c>
      <c r="DX87" s="5">
        <v>49</v>
      </c>
      <c r="DY87" s="5">
        <v>-0.12999999999999989</v>
      </c>
      <c r="DZ87" s="5">
        <v>95.5</v>
      </c>
      <c r="EA87" s="5">
        <v>3.6799999999999997</v>
      </c>
      <c r="EB87" s="5">
        <v>63.333333333333336</v>
      </c>
      <c r="EC87" s="5">
        <v>3.3099999999999996</v>
      </c>
      <c r="ED87" s="5">
        <v>2</v>
      </c>
      <c r="EE87" s="3">
        <v>6</v>
      </c>
      <c r="EF87" s="3">
        <v>1</v>
      </c>
      <c r="EG87" s="3">
        <v>4</v>
      </c>
      <c r="EH87" s="3">
        <v>1</v>
      </c>
      <c r="EI87" s="3">
        <v>4</v>
      </c>
      <c r="EJ87" s="3">
        <v>1</v>
      </c>
      <c r="EK87" s="3">
        <v>3</v>
      </c>
      <c r="EL87" s="3">
        <v>1</v>
      </c>
      <c r="EM87" s="3">
        <v>2</v>
      </c>
      <c r="EN87" s="3">
        <v>4</v>
      </c>
      <c r="EO87" s="3">
        <v>4</v>
      </c>
      <c r="EP87" s="3">
        <v>3</v>
      </c>
      <c r="EQ87" s="3">
        <v>4</v>
      </c>
      <c r="ER87" s="3">
        <v>1</v>
      </c>
      <c r="ES87" s="3">
        <v>1</v>
      </c>
      <c r="ET87" s="3">
        <v>3</v>
      </c>
      <c r="EU87" s="3">
        <v>5</v>
      </c>
      <c r="EV87" s="3">
        <v>4</v>
      </c>
      <c r="EW87" s="3">
        <v>1</v>
      </c>
      <c r="EX87" s="5">
        <v>2</v>
      </c>
      <c r="EY87" s="1" t="s">
        <v>407</v>
      </c>
      <c r="EZ87" s="3">
        <v>2</v>
      </c>
      <c r="FA87" s="6">
        <v>5</v>
      </c>
      <c r="FB87" s="1" t="s">
        <v>419</v>
      </c>
      <c r="FC87" s="6">
        <v>1</v>
      </c>
      <c r="FD87" s="5">
        <v>2</v>
      </c>
      <c r="FE87" s="1" t="s">
        <v>393</v>
      </c>
      <c r="FF87" s="3">
        <v>0</v>
      </c>
      <c r="FG87" s="5">
        <v>1</v>
      </c>
      <c r="FH87" s="3">
        <v>4</v>
      </c>
      <c r="FI87" s="3">
        <v>5</v>
      </c>
      <c r="FJ87" s="3">
        <v>3</v>
      </c>
      <c r="FK87" s="3">
        <v>5</v>
      </c>
      <c r="FL87" s="3">
        <v>5</v>
      </c>
      <c r="FM87" s="3">
        <v>5</v>
      </c>
      <c r="FN87" s="3">
        <v>4</v>
      </c>
      <c r="FO87" s="3">
        <v>2</v>
      </c>
      <c r="FP87" s="3">
        <v>5</v>
      </c>
      <c r="FQ87" s="3">
        <v>5</v>
      </c>
      <c r="FR87" s="3">
        <v>4</v>
      </c>
      <c r="FS87" s="3">
        <v>1</v>
      </c>
      <c r="FT87" s="3">
        <v>4.833333333333333</v>
      </c>
      <c r="FU87" s="3">
        <v>3.1666666666666665</v>
      </c>
      <c r="FV87" s="3">
        <v>6</v>
      </c>
      <c r="FW87" s="3">
        <v>6</v>
      </c>
      <c r="FX87" s="7" t="e">
        <v>#NULL!</v>
      </c>
      <c r="FY87" s="3">
        <v>7</v>
      </c>
      <c r="FZ87" s="3">
        <v>7</v>
      </c>
      <c r="GA87" s="3">
        <v>7</v>
      </c>
      <c r="GB87" s="3">
        <v>7</v>
      </c>
      <c r="GC87" s="3">
        <v>7</v>
      </c>
      <c r="GD87" s="5">
        <v>6.833333333333333</v>
      </c>
      <c r="GE87" s="3">
        <v>5</v>
      </c>
      <c r="GF87" s="3">
        <v>1</v>
      </c>
      <c r="GG87" s="3">
        <v>5</v>
      </c>
      <c r="GH87" s="3">
        <v>1</v>
      </c>
      <c r="GI87" s="3">
        <v>4</v>
      </c>
      <c r="GJ87" s="3">
        <v>1</v>
      </c>
      <c r="GK87" s="3">
        <v>2</v>
      </c>
      <c r="GL87" s="3">
        <v>1</v>
      </c>
      <c r="GM87" s="3">
        <v>2</v>
      </c>
      <c r="GN87" s="3">
        <v>5</v>
      </c>
      <c r="GO87" s="3">
        <v>3</v>
      </c>
      <c r="GP87" s="3">
        <v>2</v>
      </c>
      <c r="GQ87" s="3">
        <v>1</v>
      </c>
      <c r="GR87" s="3">
        <v>3</v>
      </c>
      <c r="GS87" s="3">
        <v>3</v>
      </c>
      <c r="GT87" s="3">
        <v>3</v>
      </c>
      <c r="GU87" s="3">
        <v>4</v>
      </c>
      <c r="GV87" s="3">
        <v>4</v>
      </c>
      <c r="GW87" s="3">
        <v>5</v>
      </c>
      <c r="GX87" s="3">
        <v>4</v>
      </c>
      <c r="GY87" s="5">
        <v>3.8</v>
      </c>
      <c r="GZ87" s="5">
        <v>2.1</v>
      </c>
      <c r="HA87" s="3">
        <v>5</v>
      </c>
      <c r="HB87" s="3">
        <v>5</v>
      </c>
      <c r="HC87" s="3">
        <v>5</v>
      </c>
      <c r="HD87" s="3">
        <v>7</v>
      </c>
      <c r="HE87" s="3">
        <v>7</v>
      </c>
      <c r="HF87" s="3">
        <v>7</v>
      </c>
      <c r="HG87" s="3">
        <v>7</v>
      </c>
      <c r="HH87" s="3">
        <v>4</v>
      </c>
      <c r="HI87" s="5">
        <v>5.875</v>
      </c>
      <c r="HJ87" s="3">
        <v>3</v>
      </c>
      <c r="HK87" s="3">
        <v>4</v>
      </c>
      <c r="HL87" s="3">
        <v>3</v>
      </c>
      <c r="HM87" s="3">
        <v>3</v>
      </c>
      <c r="HN87" s="3">
        <v>4</v>
      </c>
      <c r="HO87" s="3">
        <v>2</v>
      </c>
      <c r="HP87" s="5">
        <v>1</v>
      </c>
      <c r="HQ87" s="5">
        <v>1</v>
      </c>
      <c r="HR87" s="5">
        <v>3</v>
      </c>
      <c r="HS87" s="5">
        <v>2.3333333333333335</v>
      </c>
      <c r="HT87" s="3">
        <v>5</v>
      </c>
      <c r="HU87" s="3">
        <v>5</v>
      </c>
      <c r="HV87" s="3">
        <v>5</v>
      </c>
      <c r="HW87" s="3">
        <v>5</v>
      </c>
      <c r="HX87" s="3">
        <v>5</v>
      </c>
      <c r="HY87" s="3">
        <v>6</v>
      </c>
      <c r="HZ87" s="5">
        <v>5.166666666666667</v>
      </c>
      <c r="IA87" s="3">
        <v>7</v>
      </c>
      <c r="IB87" s="3">
        <v>5</v>
      </c>
      <c r="IC87" s="3">
        <v>4</v>
      </c>
      <c r="ID87" s="3">
        <v>2</v>
      </c>
      <c r="IE87" s="3">
        <v>2</v>
      </c>
      <c r="IF87" s="3">
        <v>3</v>
      </c>
      <c r="IG87" s="3">
        <v>2</v>
      </c>
      <c r="IH87" s="3">
        <v>5</v>
      </c>
      <c r="II87" s="3">
        <v>7</v>
      </c>
      <c r="IJ87" s="3">
        <v>7</v>
      </c>
      <c r="IK87" s="3">
        <v>7</v>
      </c>
      <c r="IL87" s="3">
        <v>1</v>
      </c>
      <c r="IM87" s="5">
        <v>6.5</v>
      </c>
      <c r="IN87" s="5">
        <v>2.75</v>
      </c>
      <c r="IO87" s="5">
        <v>3.75</v>
      </c>
      <c r="IP87" s="3">
        <v>3</v>
      </c>
      <c r="IQ87" s="3">
        <v>3</v>
      </c>
      <c r="IR87" s="3">
        <v>4</v>
      </c>
      <c r="IS87" s="3">
        <v>4</v>
      </c>
      <c r="IT87" s="3">
        <v>5</v>
      </c>
      <c r="IU87" s="3">
        <v>5</v>
      </c>
      <c r="IV87" s="3">
        <v>3</v>
      </c>
      <c r="IW87" s="3">
        <v>1</v>
      </c>
      <c r="IX87" s="3">
        <v>4</v>
      </c>
      <c r="IY87" s="3">
        <v>4</v>
      </c>
      <c r="IZ87" s="3">
        <v>5</v>
      </c>
      <c r="JA87" s="3">
        <v>5</v>
      </c>
      <c r="JB87" s="3">
        <v>5</v>
      </c>
      <c r="JC87" s="3">
        <v>4</v>
      </c>
      <c r="JD87" s="3">
        <v>4</v>
      </c>
      <c r="JE87" s="3">
        <v>3</v>
      </c>
      <c r="JF87" s="3">
        <v>3</v>
      </c>
      <c r="JG87" s="3">
        <v>5</v>
      </c>
      <c r="JH87" s="3">
        <v>3</v>
      </c>
      <c r="JI87" s="3">
        <v>5</v>
      </c>
      <c r="JJ87" s="3">
        <v>2</v>
      </c>
      <c r="JK87" s="3">
        <v>4</v>
      </c>
      <c r="JL87" s="3">
        <v>1</v>
      </c>
      <c r="JM87" s="3">
        <v>4</v>
      </c>
      <c r="JN87" s="5">
        <v>4.25</v>
      </c>
      <c r="JO87" s="5">
        <v>3.5</v>
      </c>
      <c r="JP87" s="5">
        <v>4.5</v>
      </c>
      <c r="JQ87" s="5">
        <v>2.75</v>
      </c>
      <c r="JR87" s="5">
        <v>4.75</v>
      </c>
      <c r="JS87" s="5">
        <v>2.5</v>
      </c>
      <c r="JT87" s="3">
        <v>3</v>
      </c>
      <c r="JU87" s="3">
        <v>2</v>
      </c>
      <c r="JV87" s="3">
        <v>4</v>
      </c>
      <c r="JW87" s="3">
        <v>4</v>
      </c>
      <c r="JX87" s="3">
        <v>2</v>
      </c>
      <c r="JY87" s="3">
        <v>2</v>
      </c>
      <c r="JZ87" s="3">
        <v>1</v>
      </c>
      <c r="KA87" s="3">
        <v>1</v>
      </c>
      <c r="KB87" s="3">
        <v>4</v>
      </c>
      <c r="KC87" s="3">
        <v>4</v>
      </c>
      <c r="KD87" s="3">
        <v>5</v>
      </c>
      <c r="KE87" s="3">
        <v>5</v>
      </c>
      <c r="KF87" s="3">
        <v>2</v>
      </c>
      <c r="KG87" s="3">
        <v>2</v>
      </c>
      <c r="KH87" s="3">
        <v>2</v>
      </c>
      <c r="KI87" s="3">
        <v>2</v>
      </c>
      <c r="KJ87" s="3">
        <v>3</v>
      </c>
      <c r="KK87" s="3">
        <v>3</v>
      </c>
      <c r="KL87" s="3">
        <v>4</v>
      </c>
      <c r="KM87" s="3">
        <v>4</v>
      </c>
      <c r="KN87" s="3">
        <v>3</v>
      </c>
      <c r="KO87" s="3">
        <v>3</v>
      </c>
      <c r="KP87" s="3">
        <v>2</v>
      </c>
      <c r="KQ87" s="3">
        <v>2</v>
      </c>
      <c r="KR87" s="3">
        <v>5</v>
      </c>
      <c r="KS87" s="3">
        <v>5</v>
      </c>
      <c r="KT87" s="3">
        <v>3</v>
      </c>
      <c r="KU87" s="3">
        <v>3</v>
      </c>
      <c r="KV87" s="3">
        <v>3</v>
      </c>
      <c r="KW87" s="3">
        <v>3</v>
      </c>
      <c r="KX87" s="3">
        <v>4</v>
      </c>
      <c r="KY87" s="3">
        <v>4</v>
      </c>
      <c r="KZ87" s="5">
        <v>2.5555555555555554</v>
      </c>
      <c r="LA87" s="5">
        <v>2.5555555555555554</v>
      </c>
      <c r="LB87" s="5">
        <v>3.8571428571428572</v>
      </c>
      <c r="LC87" s="5">
        <v>3.7142857142857144</v>
      </c>
      <c r="LD87" s="3">
        <v>5</v>
      </c>
      <c r="LE87" s="3">
        <v>5</v>
      </c>
      <c r="LF87" s="5">
        <v>4</v>
      </c>
      <c r="LG87" s="3">
        <v>4</v>
      </c>
      <c r="LH87" s="3">
        <v>4</v>
      </c>
      <c r="LI87" s="3">
        <v>4</v>
      </c>
      <c r="LJ87" s="3">
        <v>5</v>
      </c>
      <c r="LK87" s="3">
        <v>5</v>
      </c>
      <c r="LL87" s="3">
        <v>4</v>
      </c>
      <c r="LM87" s="3">
        <v>4</v>
      </c>
      <c r="LN87" s="3">
        <v>5</v>
      </c>
      <c r="LO87" s="3">
        <v>5</v>
      </c>
      <c r="LP87" s="3">
        <v>5</v>
      </c>
      <c r="LQ87" s="3">
        <v>5</v>
      </c>
      <c r="LR87" s="3">
        <v>4</v>
      </c>
      <c r="LS87" s="3">
        <v>4</v>
      </c>
      <c r="LT87" s="5">
        <v>4.5</v>
      </c>
      <c r="LU87" s="5">
        <v>4.5</v>
      </c>
      <c r="LV87" s="3">
        <v>3</v>
      </c>
      <c r="LW87" s="3">
        <v>3</v>
      </c>
      <c r="LX87" s="3">
        <v>2</v>
      </c>
      <c r="LY87" s="3">
        <v>2</v>
      </c>
      <c r="LZ87" s="3">
        <v>3</v>
      </c>
      <c r="MA87" s="3">
        <v>2</v>
      </c>
      <c r="MB87" s="3">
        <v>3</v>
      </c>
      <c r="MC87" s="3">
        <v>2</v>
      </c>
      <c r="MD87" s="3">
        <v>2</v>
      </c>
      <c r="ME87" s="3">
        <v>3</v>
      </c>
      <c r="MF87" s="5">
        <f t="shared" si="89"/>
        <v>25</v>
      </c>
      <c r="MG87" s="5">
        <f t="shared" si="90"/>
        <v>2.5</v>
      </c>
      <c r="MH87" s="3">
        <v>1</v>
      </c>
      <c r="MI87" s="3">
        <v>1</v>
      </c>
      <c r="MJ87" s="3">
        <v>7</v>
      </c>
      <c r="MK87" s="3">
        <v>1</v>
      </c>
      <c r="ML87" s="3">
        <v>4</v>
      </c>
      <c r="MM87" s="3">
        <v>7</v>
      </c>
      <c r="MN87" s="3">
        <v>7</v>
      </c>
      <c r="MO87" s="3">
        <v>7</v>
      </c>
      <c r="MP87" s="3">
        <v>7</v>
      </c>
      <c r="MQ87" s="5">
        <v>4.666666666666667</v>
      </c>
      <c r="MR87" s="3">
        <v>3</v>
      </c>
      <c r="MS87" s="3">
        <v>3</v>
      </c>
      <c r="MT87" s="3">
        <v>3</v>
      </c>
      <c r="MU87" s="3">
        <v>3</v>
      </c>
      <c r="MV87" s="3">
        <v>2</v>
      </c>
      <c r="MW87" s="3">
        <v>2</v>
      </c>
      <c r="MX87" s="3">
        <v>3</v>
      </c>
      <c r="MY87" s="3">
        <v>3</v>
      </c>
      <c r="MZ87" s="3">
        <v>3</v>
      </c>
      <c r="NA87" s="3">
        <v>3</v>
      </c>
      <c r="NB87" s="3">
        <v>3</v>
      </c>
      <c r="NC87" s="3">
        <v>3</v>
      </c>
      <c r="ND87" s="5">
        <v>2.6666666666666665</v>
      </c>
      <c r="NE87" s="5">
        <v>2.6666666666666665</v>
      </c>
      <c r="NF87" s="5">
        <v>3</v>
      </c>
      <c r="NG87" s="5">
        <v>3</v>
      </c>
      <c r="NH87" s="3">
        <v>3</v>
      </c>
      <c r="NI87" s="3">
        <v>3</v>
      </c>
      <c r="NJ87" s="3">
        <v>3</v>
      </c>
      <c r="NK87" s="3">
        <v>3</v>
      </c>
      <c r="NL87" s="3">
        <v>5</v>
      </c>
      <c r="NM87" s="3">
        <v>5</v>
      </c>
      <c r="NN87" s="3">
        <v>5</v>
      </c>
      <c r="NO87" s="3">
        <v>5</v>
      </c>
      <c r="NP87" s="3">
        <v>1</v>
      </c>
      <c r="NQ87" s="3">
        <v>1</v>
      </c>
      <c r="NR87" s="3">
        <v>5</v>
      </c>
      <c r="NS87" s="3">
        <v>5</v>
      </c>
      <c r="NT87" s="3">
        <v>1</v>
      </c>
      <c r="NU87" s="3">
        <v>1</v>
      </c>
      <c r="NV87" s="5">
        <v>3.2857142857142856</v>
      </c>
      <c r="NW87" s="5">
        <v>3.2857142857142856</v>
      </c>
      <c r="NX87" s="4">
        <v>43210</v>
      </c>
      <c r="NY87" s="3">
        <v>4</v>
      </c>
      <c r="NZ87" s="3">
        <v>4</v>
      </c>
      <c r="OA87" s="3">
        <v>3</v>
      </c>
      <c r="OB87" s="3">
        <v>1</v>
      </c>
      <c r="OC87" s="3">
        <v>5</v>
      </c>
      <c r="OD87" s="3">
        <v>5</v>
      </c>
      <c r="OE87" s="3">
        <v>3</v>
      </c>
      <c r="OF87" s="3">
        <v>1</v>
      </c>
      <c r="OG87" s="3">
        <v>5</v>
      </c>
      <c r="OH87" s="3">
        <v>5</v>
      </c>
      <c r="OI87" s="3">
        <v>4</v>
      </c>
      <c r="OJ87" s="3">
        <v>1</v>
      </c>
      <c r="OK87" s="5">
        <v>4.666666666666667</v>
      </c>
      <c r="OL87" s="5">
        <v>2.1666666666666665</v>
      </c>
      <c r="OM87" s="3">
        <v>2</v>
      </c>
      <c r="ON87" s="3">
        <v>3</v>
      </c>
      <c r="OO87" s="3">
        <v>3</v>
      </c>
      <c r="OP87" s="3">
        <v>2</v>
      </c>
      <c r="OQ87" s="3">
        <v>3</v>
      </c>
      <c r="OR87" s="3">
        <v>1</v>
      </c>
      <c r="OS87" s="5">
        <v>2.3333333333333335</v>
      </c>
      <c r="OT87" s="3">
        <v>5</v>
      </c>
      <c r="OU87" s="3">
        <v>4</v>
      </c>
      <c r="OV87" s="3">
        <v>4</v>
      </c>
      <c r="OW87" s="3">
        <v>5</v>
      </c>
      <c r="OX87" s="3">
        <v>5</v>
      </c>
      <c r="OY87" s="3">
        <v>5</v>
      </c>
      <c r="OZ87" s="5">
        <v>4.666666666666667</v>
      </c>
      <c r="VN87">
        <v>15</v>
      </c>
      <c r="VO87">
        <v>0</v>
      </c>
      <c r="VP87">
        <v>0</v>
      </c>
      <c r="VQ87">
        <v>0</v>
      </c>
      <c r="VR87">
        <v>52</v>
      </c>
      <c r="VS87">
        <v>1138</v>
      </c>
      <c r="VT87">
        <v>21.9</v>
      </c>
      <c r="VU87">
        <v>162.6</v>
      </c>
      <c r="VV87">
        <v>51</v>
      </c>
      <c r="VW87">
        <v>9370</v>
      </c>
      <c r="VX87">
        <v>183.7</v>
      </c>
      <c r="VY87">
        <v>2126.8000000000002</v>
      </c>
      <c r="VZ87">
        <v>0.3</v>
      </c>
      <c r="WA87">
        <v>1338.6</v>
      </c>
      <c r="WB87" s="36">
        <v>2817.75</v>
      </c>
      <c r="WC87" s="36">
        <v>1671.75</v>
      </c>
      <c r="WD87" s="36">
        <v>115</v>
      </c>
      <c r="WE87" s="36">
        <v>19.5</v>
      </c>
      <c r="WF87" s="36">
        <v>60.94</v>
      </c>
      <c r="WG87" s="36">
        <v>36.15</v>
      </c>
      <c r="WH87" s="36">
        <v>2.4900000000000002</v>
      </c>
      <c r="WI87" s="36">
        <v>0.42</v>
      </c>
      <c r="WJ87" s="36">
        <v>134.5</v>
      </c>
      <c r="WK87" s="36">
        <v>2.91</v>
      </c>
      <c r="WL87" s="36">
        <v>26.9</v>
      </c>
      <c r="WM87" s="37">
        <v>3758.25</v>
      </c>
      <c r="WN87" s="37">
        <v>2132.75</v>
      </c>
      <c r="WO87" s="37">
        <v>139.5</v>
      </c>
      <c r="WP87" s="37">
        <v>29.5</v>
      </c>
      <c r="WQ87" s="37">
        <v>62.02</v>
      </c>
      <c r="WR87" s="37">
        <v>35.19</v>
      </c>
      <c r="WS87" s="37">
        <v>2.2999999999999998</v>
      </c>
      <c r="WT87" s="37">
        <v>0.49</v>
      </c>
      <c r="WU87" s="37">
        <v>169</v>
      </c>
      <c r="WV87" s="37">
        <v>2.79</v>
      </c>
      <c r="WW87" s="37">
        <v>24.143000000000001</v>
      </c>
      <c r="WX87" s="38">
        <v>2339</v>
      </c>
      <c r="WY87" s="38">
        <v>1562.75</v>
      </c>
      <c r="WZ87" s="38">
        <v>108.25</v>
      </c>
      <c r="XA87" s="38">
        <v>19</v>
      </c>
      <c r="XB87" s="38">
        <v>58.05</v>
      </c>
      <c r="XC87" s="38">
        <v>38.79</v>
      </c>
      <c r="XD87" s="38">
        <v>2.69</v>
      </c>
      <c r="XE87" s="38">
        <v>0.47</v>
      </c>
      <c r="XF87" s="38">
        <v>127.25</v>
      </c>
      <c r="XG87" s="38">
        <v>3.16</v>
      </c>
      <c r="XH87" s="38">
        <v>31.812999999999999</v>
      </c>
      <c r="XI87" s="39">
        <v>3279.5</v>
      </c>
      <c r="XJ87" s="39">
        <v>2023.75</v>
      </c>
      <c r="XK87" s="39">
        <v>132.75</v>
      </c>
      <c r="XL87" s="39">
        <v>29</v>
      </c>
      <c r="XM87" s="39">
        <v>60.01</v>
      </c>
      <c r="XN87" s="39">
        <v>37.03</v>
      </c>
      <c r="XO87" s="39">
        <v>2.4300000000000002</v>
      </c>
      <c r="XP87" s="39">
        <v>0.53</v>
      </c>
      <c r="XQ87" s="39">
        <v>161.75</v>
      </c>
      <c r="XR87" s="39">
        <v>2.96</v>
      </c>
      <c r="XS87" s="39">
        <v>26.957999999999998</v>
      </c>
      <c r="XT87" t="s">
        <v>1175</v>
      </c>
      <c r="XU87">
        <v>7</v>
      </c>
      <c r="XV87">
        <v>9</v>
      </c>
      <c r="XW87" s="37">
        <v>5</v>
      </c>
      <c r="XX87" s="37">
        <v>2</v>
      </c>
      <c r="XY87" s="37">
        <v>1</v>
      </c>
      <c r="XZ87" s="39">
        <v>4</v>
      </c>
      <c r="YA87" s="39">
        <v>2</v>
      </c>
      <c r="YB87" s="39">
        <v>1</v>
      </c>
    </row>
    <row r="88" spans="1:652" x14ac:dyDescent="0.2">
      <c r="A88" s="11">
        <v>92</v>
      </c>
      <c r="B88" s="19" t="s">
        <v>826</v>
      </c>
      <c r="C88" s="3">
        <v>1</v>
      </c>
      <c r="D88" s="3" t="str">
        <f t="shared" si="91"/>
        <v>1</v>
      </c>
      <c r="E88" s="4">
        <v>38437</v>
      </c>
      <c r="F88" s="4">
        <v>43206</v>
      </c>
      <c r="G88" s="5">
        <v>13.056810403832991</v>
      </c>
      <c r="H88" s="21">
        <v>3</v>
      </c>
      <c r="I88" s="3">
        <v>7</v>
      </c>
      <c r="J88" s="3">
        <v>10</v>
      </c>
      <c r="K88" s="3">
        <v>1</v>
      </c>
      <c r="L88" s="3">
        <v>0</v>
      </c>
      <c r="M88" s="3">
        <v>300</v>
      </c>
      <c r="N88" s="6">
        <v>112</v>
      </c>
      <c r="O88" s="6">
        <v>165.5</v>
      </c>
      <c r="P88" s="5">
        <v>3.674540682414698</v>
      </c>
      <c r="Q88" s="5">
        <v>113.337</v>
      </c>
      <c r="R88" s="5">
        <v>51.4</v>
      </c>
      <c r="S88" s="5">
        <v>18.7</v>
      </c>
      <c r="T88" s="5">
        <v>3</v>
      </c>
      <c r="U88" s="5">
        <v>22</v>
      </c>
      <c r="V88" s="5">
        <v>3</v>
      </c>
      <c r="W88" s="5">
        <v>25.1</v>
      </c>
      <c r="X88" s="5">
        <v>24.6</v>
      </c>
      <c r="Y88" s="5">
        <v>21.2</v>
      </c>
      <c r="Z88" s="5">
        <v>25.6</v>
      </c>
      <c r="AA88" s="5">
        <v>23.9</v>
      </c>
      <c r="AB88" s="5">
        <v>21.2</v>
      </c>
      <c r="AC88" s="5">
        <f t="shared" si="92"/>
        <v>25.1</v>
      </c>
      <c r="AD88" s="5">
        <f t="shared" si="93"/>
        <v>25.6</v>
      </c>
      <c r="AE88" s="5">
        <f t="shared" si="94"/>
        <v>50.7</v>
      </c>
      <c r="AF88" s="5">
        <f t="shared" si="95"/>
        <v>25.35</v>
      </c>
      <c r="AG88" s="5">
        <f t="shared" si="96"/>
        <v>55.896750000000004</v>
      </c>
      <c r="AH88" s="5">
        <f t="shared" si="97"/>
        <v>111.79350000000001</v>
      </c>
      <c r="AI88" s="5">
        <v>2</v>
      </c>
      <c r="AJ88" s="3">
        <v>16</v>
      </c>
      <c r="AK88" s="5">
        <v>36.6</v>
      </c>
      <c r="AL88" s="5">
        <v>1</v>
      </c>
      <c r="AM88" s="5">
        <v>2</v>
      </c>
      <c r="AN88" s="5"/>
      <c r="AO88" s="5"/>
      <c r="AP88" s="5"/>
      <c r="AQ88" s="5"/>
      <c r="AR88" s="5"/>
      <c r="AS88" s="5" t="e">
        <f t="shared" si="98"/>
        <v>#DIV/0!</v>
      </c>
      <c r="AT88" s="5">
        <v>13.08</v>
      </c>
      <c r="AU88" s="5">
        <v>13.1</v>
      </c>
      <c r="AV88" s="5">
        <v>-0.48</v>
      </c>
      <c r="AW88" s="5">
        <v>32</v>
      </c>
      <c r="AX88" s="3">
        <v>30</v>
      </c>
      <c r="AY88" s="3">
        <v>32</v>
      </c>
      <c r="AZ88" s="3"/>
      <c r="BA88" s="5">
        <v>-0.55000000000000004</v>
      </c>
      <c r="BB88" s="5"/>
      <c r="BC88" s="5">
        <v>29</v>
      </c>
      <c r="BD88" s="5"/>
      <c r="BE88" s="3">
        <v>26</v>
      </c>
      <c r="BF88" s="3">
        <v>31</v>
      </c>
      <c r="BG88" s="5">
        <v>1.8</v>
      </c>
      <c r="BH88" s="5">
        <v>96</v>
      </c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3">
        <v>41</v>
      </c>
      <c r="CA88" s="3">
        <v>44</v>
      </c>
      <c r="CB88" s="3">
        <v>36</v>
      </c>
      <c r="CC88" s="5">
        <v>18.32864</v>
      </c>
      <c r="CD88" s="5">
        <v>19.66976</v>
      </c>
      <c r="CE88" s="5">
        <v>16.093440000000001</v>
      </c>
      <c r="CF88" s="5">
        <v>3.53</v>
      </c>
      <c r="CG88" s="5">
        <v>100</v>
      </c>
      <c r="CH88" s="3">
        <v>33</v>
      </c>
      <c r="CI88" s="3">
        <v>35</v>
      </c>
      <c r="CJ88" s="3">
        <v>38</v>
      </c>
      <c r="CK88" s="5">
        <v>14.752319999999999</v>
      </c>
      <c r="CL88" s="5">
        <v>15.6464</v>
      </c>
      <c r="CM88" s="5">
        <v>16.98752</v>
      </c>
      <c r="CN88" s="5">
        <v>1.28</v>
      </c>
      <c r="CO88" s="5">
        <v>90</v>
      </c>
      <c r="CP88" s="6">
        <v>160</v>
      </c>
      <c r="CQ88" s="6">
        <v>103</v>
      </c>
      <c r="CR88" s="6">
        <v>141</v>
      </c>
      <c r="CS88" s="5">
        <v>1.04</v>
      </c>
      <c r="CT88" s="5">
        <v>85</v>
      </c>
      <c r="CU88" s="7" t="e">
        <v>#NULL!</v>
      </c>
      <c r="CV88" s="7" t="e">
        <v>#NULL!</v>
      </c>
      <c r="CW88" s="3">
        <v>4</v>
      </c>
      <c r="CX88" s="3">
        <v>4</v>
      </c>
      <c r="CY88" s="3">
        <v>5</v>
      </c>
      <c r="CZ88" s="3">
        <v>5</v>
      </c>
      <c r="DA88" s="3">
        <v>3</v>
      </c>
      <c r="DB88" s="3">
        <v>3</v>
      </c>
      <c r="DC88" s="3">
        <v>3</v>
      </c>
      <c r="DD88" s="3">
        <v>3</v>
      </c>
      <c r="DE88" s="3">
        <v>4</v>
      </c>
      <c r="DF88" s="3">
        <v>4</v>
      </c>
      <c r="DG88" s="3">
        <v>4</v>
      </c>
      <c r="DH88" s="3">
        <v>4</v>
      </c>
      <c r="DI88" s="3"/>
      <c r="DJ88" s="3"/>
      <c r="DK88" s="3"/>
      <c r="DL88" s="3"/>
      <c r="DM88" s="3"/>
      <c r="DN88" s="3"/>
      <c r="DO88" s="3"/>
      <c r="DP88" s="3"/>
      <c r="DQ88" s="3">
        <v>1</v>
      </c>
      <c r="DR88" s="3">
        <v>1</v>
      </c>
      <c r="DS88" s="3">
        <v>1</v>
      </c>
      <c r="DT88" s="3">
        <v>1</v>
      </c>
      <c r="DU88" s="3">
        <v>1</v>
      </c>
      <c r="DV88" s="5">
        <v>62.5</v>
      </c>
      <c r="DW88" s="5">
        <v>1.25</v>
      </c>
      <c r="DX88" s="5">
        <v>58.5</v>
      </c>
      <c r="DY88" s="5">
        <v>0.56000000000000005</v>
      </c>
      <c r="DZ88" s="5">
        <v>95</v>
      </c>
      <c r="EA88" s="5">
        <v>4.8099999999999996</v>
      </c>
      <c r="EB88" s="5">
        <v>72</v>
      </c>
      <c r="EC88" s="5">
        <v>6.6199999999999992</v>
      </c>
      <c r="ED88" s="5">
        <v>2</v>
      </c>
      <c r="EE88" s="3">
        <v>6</v>
      </c>
      <c r="EF88" s="3">
        <v>1</v>
      </c>
      <c r="EG88" s="3">
        <v>3</v>
      </c>
      <c r="EH88" s="3">
        <v>5</v>
      </c>
      <c r="EI88" s="3">
        <v>6</v>
      </c>
      <c r="EJ88" s="3">
        <v>1</v>
      </c>
      <c r="EK88" s="3">
        <v>3</v>
      </c>
      <c r="EL88" s="3">
        <v>1</v>
      </c>
      <c r="EM88" s="3">
        <v>1</v>
      </c>
      <c r="EN88" s="3">
        <v>5</v>
      </c>
      <c r="EO88" s="3">
        <v>4</v>
      </c>
      <c r="EP88" s="3">
        <v>4</v>
      </c>
      <c r="EQ88" s="3">
        <v>5</v>
      </c>
      <c r="ER88" s="3">
        <v>5</v>
      </c>
      <c r="ES88" s="3">
        <v>2</v>
      </c>
      <c r="ET88" s="3">
        <v>3</v>
      </c>
      <c r="EU88" s="3">
        <v>5</v>
      </c>
      <c r="EV88" s="3">
        <v>4</v>
      </c>
      <c r="EW88" s="3">
        <v>1</v>
      </c>
      <c r="EX88" s="5">
        <v>3</v>
      </c>
      <c r="EY88" s="1" t="s">
        <v>376</v>
      </c>
      <c r="EZ88" s="3">
        <v>0</v>
      </c>
      <c r="FA88" s="6">
        <v>14</v>
      </c>
      <c r="FB88" s="1" t="s">
        <v>351</v>
      </c>
      <c r="FC88" s="6">
        <v>0</v>
      </c>
      <c r="FD88" s="5">
        <v>14</v>
      </c>
      <c r="FE88" s="1" t="s">
        <v>407</v>
      </c>
      <c r="FF88" s="3">
        <v>2</v>
      </c>
      <c r="FG88" s="5">
        <v>14</v>
      </c>
      <c r="FH88" s="3">
        <v>5</v>
      </c>
      <c r="FI88" s="3">
        <v>5</v>
      </c>
      <c r="FJ88" s="3">
        <v>4</v>
      </c>
      <c r="FK88" s="3">
        <v>5</v>
      </c>
      <c r="FL88" s="3">
        <v>5</v>
      </c>
      <c r="FM88" s="3">
        <v>5</v>
      </c>
      <c r="FN88" s="3">
        <v>4</v>
      </c>
      <c r="FO88" s="3">
        <v>4</v>
      </c>
      <c r="FP88" s="3">
        <v>5</v>
      </c>
      <c r="FQ88" s="3">
        <v>5</v>
      </c>
      <c r="FR88" s="3">
        <v>5</v>
      </c>
      <c r="FS88" s="3">
        <v>4</v>
      </c>
      <c r="FT88" s="3">
        <v>5</v>
      </c>
      <c r="FU88" s="3">
        <v>4.333333333333333</v>
      </c>
      <c r="FV88" s="3">
        <v>7</v>
      </c>
      <c r="FW88" s="3">
        <v>1</v>
      </c>
      <c r="FX88" s="7" t="e">
        <v>#NULL!</v>
      </c>
      <c r="FY88" s="3">
        <v>7</v>
      </c>
      <c r="FZ88" s="3">
        <v>7</v>
      </c>
      <c r="GA88" s="3">
        <v>7</v>
      </c>
      <c r="GB88" s="3">
        <v>7</v>
      </c>
      <c r="GC88" s="3">
        <v>7</v>
      </c>
      <c r="GD88" s="5">
        <v>7</v>
      </c>
      <c r="GE88" s="3">
        <v>5</v>
      </c>
      <c r="GF88" s="3">
        <v>5</v>
      </c>
      <c r="GG88" s="3">
        <v>4</v>
      </c>
      <c r="GH88" s="3">
        <v>4</v>
      </c>
      <c r="GI88" s="3">
        <v>5</v>
      </c>
      <c r="GJ88" s="3">
        <v>4</v>
      </c>
      <c r="GK88" s="3">
        <v>4</v>
      </c>
      <c r="GL88" s="3">
        <v>5</v>
      </c>
      <c r="GM88" s="3">
        <v>5</v>
      </c>
      <c r="GN88" s="3">
        <v>5</v>
      </c>
      <c r="GO88" s="3">
        <v>4</v>
      </c>
      <c r="GP88" s="3">
        <v>4</v>
      </c>
      <c r="GQ88" s="3">
        <v>4</v>
      </c>
      <c r="GR88" s="3">
        <v>5</v>
      </c>
      <c r="GS88" s="3">
        <v>5</v>
      </c>
      <c r="GT88" s="3">
        <v>5</v>
      </c>
      <c r="GU88" s="3">
        <v>5</v>
      </c>
      <c r="GV88" s="3">
        <v>4</v>
      </c>
      <c r="GW88" s="3">
        <v>5</v>
      </c>
      <c r="GX88" s="3">
        <v>4</v>
      </c>
      <c r="GY88" s="5">
        <v>4.8</v>
      </c>
      <c r="GZ88" s="5">
        <v>4.3</v>
      </c>
      <c r="HA88" s="3">
        <v>7</v>
      </c>
      <c r="HB88" s="3">
        <v>7</v>
      </c>
      <c r="HC88" s="3">
        <v>7</v>
      </c>
      <c r="HD88" s="3">
        <v>7</v>
      </c>
      <c r="HE88" s="3">
        <v>7</v>
      </c>
      <c r="HF88" s="3">
        <v>7</v>
      </c>
      <c r="HG88" s="3">
        <v>7</v>
      </c>
      <c r="HH88" s="3">
        <v>7</v>
      </c>
      <c r="HI88" s="5">
        <v>7</v>
      </c>
      <c r="HJ88" s="3">
        <v>999</v>
      </c>
      <c r="HK88" s="3">
        <v>4</v>
      </c>
      <c r="HL88" s="3">
        <v>1</v>
      </c>
      <c r="HM88" s="3">
        <v>4</v>
      </c>
      <c r="HN88" s="3">
        <v>1</v>
      </c>
      <c r="HO88" s="3">
        <v>1</v>
      </c>
      <c r="HP88" s="5">
        <v>1</v>
      </c>
      <c r="HQ88" s="5">
        <v>4</v>
      </c>
      <c r="HR88" s="5">
        <v>4</v>
      </c>
      <c r="HS88" s="5">
        <v>2.8</v>
      </c>
      <c r="HT88" s="3">
        <v>6</v>
      </c>
      <c r="HU88" s="3">
        <v>6</v>
      </c>
      <c r="HV88" s="3">
        <v>6</v>
      </c>
      <c r="HW88" s="3">
        <v>6</v>
      </c>
      <c r="HX88" s="3">
        <v>6</v>
      </c>
      <c r="HY88" s="3">
        <v>6</v>
      </c>
      <c r="HZ88" s="5">
        <v>6</v>
      </c>
      <c r="IA88" s="3">
        <v>7</v>
      </c>
      <c r="IB88" s="3">
        <v>6</v>
      </c>
      <c r="IC88" s="3">
        <v>1</v>
      </c>
      <c r="ID88" s="3">
        <v>1</v>
      </c>
      <c r="IE88" s="3">
        <v>1</v>
      </c>
      <c r="IF88" s="3">
        <v>1</v>
      </c>
      <c r="IG88" s="3">
        <v>1</v>
      </c>
      <c r="IH88" s="3">
        <v>7</v>
      </c>
      <c r="II88" s="3">
        <v>7</v>
      </c>
      <c r="IJ88" s="3">
        <v>7</v>
      </c>
      <c r="IK88" s="3">
        <v>7</v>
      </c>
      <c r="IL88" s="3">
        <v>1</v>
      </c>
      <c r="IM88" s="5">
        <v>7</v>
      </c>
      <c r="IN88" s="5">
        <v>1</v>
      </c>
      <c r="IO88" s="5">
        <v>3.75</v>
      </c>
      <c r="IP88" s="3">
        <v>5</v>
      </c>
      <c r="IQ88" s="3">
        <v>5</v>
      </c>
      <c r="IR88" s="3">
        <v>5</v>
      </c>
      <c r="IS88" s="3">
        <v>1</v>
      </c>
      <c r="IT88" s="3">
        <v>5</v>
      </c>
      <c r="IU88" s="3">
        <v>5</v>
      </c>
      <c r="IV88" s="3">
        <v>1</v>
      </c>
      <c r="IW88" s="3">
        <v>1</v>
      </c>
      <c r="IX88" s="3">
        <v>5</v>
      </c>
      <c r="IY88" s="3">
        <v>1</v>
      </c>
      <c r="IZ88" s="3">
        <v>5</v>
      </c>
      <c r="JA88" s="3">
        <v>5</v>
      </c>
      <c r="JB88" s="3">
        <v>5</v>
      </c>
      <c r="JC88" s="3">
        <v>5</v>
      </c>
      <c r="JD88" s="3">
        <v>5</v>
      </c>
      <c r="JE88" s="3">
        <v>1</v>
      </c>
      <c r="JF88" s="3">
        <v>1</v>
      </c>
      <c r="JG88" s="3">
        <v>5</v>
      </c>
      <c r="JH88" s="3">
        <v>1</v>
      </c>
      <c r="JI88" s="3">
        <v>5</v>
      </c>
      <c r="JJ88" s="3">
        <v>1</v>
      </c>
      <c r="JK88" s="3">
        <v>5</v>
      </c>
      <c r="JL88" s="3">
        <v>1</v>
      </c>
      <c r="JM88" s="3">
        <v>5</v>
      </c>
      <c r="JN88" s="5">
        <v>5</v>
      </c>
      <c r="JO88" s="5">
        <v>2</v>
      </c>
      <c r="JP88" s="5">
        <v>5</v>
      </c>
      <c r="JQ88" s="5">
        <v>1</v>
      </c>
      <c r="JR88" s="5">
        <v>5</v>
      </c>
      <c r="JS88" s="5">
        <v>3</v>
      </c>
      <c r="JT88" s="3">
        <v>5</v>
      </c>
      <c r="JU88" s="3">
        <v>5</v>
      </c>
      <c r="JV88" s="3">
        <v>1</v>
      </c>
      <c r="JW88" s="3">
        <v>1</v>
      </c>
      <c r="JX88" s="3">
        <v>5</v>
      </c>
      <c r="JY88" s="3">
        <v>5</v>
      </c>
      <c r="JZ88" s="3">
        <v>1</v>
      </c>
      <c r="KA88" s="3">
        <v>1</v>
      </c>
      <c r="KB88" s="3">
        <v>5</v>
      </c>
      <c r="KC88" s="3">
        <v>5</v>
      </c>
      <c r="KD88" s="3">
        <v>5</v>
      </c>
      <c r="KE88" s="3">
        <v>5</v>
      </c>
      <c r="KF88" s="3">
        <v>5</v>
      </c>
      <c r="KG88" s="3">
        <v>5</v>
      </c>
      <c r="KH88" s="3">
        <v>1</v>
      </c>
      <c r="KI88" s="3">
        <v>1</v>
      </c>
      <c r="KJ88" s="3">
        <v>1</v>
      </c>
      <c r="KK88" s="3">
        <v>1</v>
      </c>
      <c r="KL88" s="3">
        <v>5</v>
      </c>
      <c r="KM88" s="3">
        <v>5</v>
      </c>
      <c r="KN88" s="3">
        <v>1</v>
      </c>
      <c r="KO88" s="3">
        <v>1</v>
      </c>
      <c r="KP88" s="3">
        <v>1</v>
      </c>
      <c r="KQ88" s="3">
        <v>1</v>
      </c>
      <c r="KR88" s="3">
        <v>5</v>
      </c>
      <c r="KS88" s="3">
        <v>5</v>
      </c>
      <c r="KT88" s="3">
        <v>1</v>
      </c>
      <c r="KU88" s="3">
        <v>1</v>
      </c>
      <c r="KV88" s="3">
        <v>5</v>
      </c>
      <c r="KW88" s="3">
        <v>5</v>
      </c>
      <c r="KX88" s="3">
        <v>5</v>
      </c>
      <c r="KY88" s="3">
        <v>5</v>
      </c>
      <c r="KZ88" s="5">
        <v>1.8888888888888888</v>
      </c>
      <c r="LA88" s="5">
        <v>1.8888888888888888</v>
      </c>
      <c r="LB88" s="5">
        <v>5</v>
      </c>
      <c r="LC88" s="5">
        <v>5</v>
      </c>
      <c r="LD88" s="3">
        <v>5</v>
      </c>
      <c r="LE88" s="3">
        <v>5</v>
      </c>
      <c r="LF88" s="5">
        <v>5</v>
      </c>
      <c r="LG88" s="3">
        <v>5</v>
      </c>
      <c r="LH88" s="3">
        <v>5</v>
      </c>
      <c r="LI88" s="3">
        <v>5</v>
      </c>
      <c r="LJ88" s="3">
        <v>5</v>
      </c>
      <c r="LK88" s="3">
        <v>5</v>
      </c>
      <c r="LL88" s="3">
        <v>5</v>
      </c>
      <c r="LM88" s="3">
        <v>5</v>
      </c>
      <c r="LN88" s="3">
        <v>1</v>
      </c>
      <c r="LO88" s="3">
        <v>1</v>
      </c>
      <c r="LP88" s="3">
        <v>5</v>
      </c>
      <c r="LQ88" s="3">
        <v>5</v>
      </c>
      <c r="LR88" s="3">
        <v>5</v>
      </c>
      <c r="LS88" s="3">
        <v>5</v>
      </c>
      <c r="LT88" s="5">
        <v>4.5</v>
      </c>
      <c r="LU88" s="5">
        <v>4.5</v>
      </c>
      <c r="LV88" s="3">
        <v>3</v>
      </c>
      <c r="LW88" s="3">
        <v>3</v>
      </c>
      <c r="LX88" s="3">
        <v>3</v>
      </c>
      <c r="LY88" s="3">
        <v>0</v>
      </c>
      <c r="LZ88" s="3">
        <v>3</v>
      </c>
      <c r="MA88" s="3">
        <v>0</v>
      </c>
      <c r="MB88" s="3">
        <v>3</v>
      </c>
      <c r="MC88" s="3">
        <v>3</v>
      </c>
      <c r="MD88" s="3">
        <v>3</v>
      </c>
      <c r="ME88" s="3">
        <v>3</v>
      </c>
      <c r="MF88" s="5">
        <f t="shared" si="89"/>
        <v>24</v>
      </c>
      <c r="MG88" s="5">
        <f t="shared" si="90"/>
        <v>2.4</v>
      </c>
      <c r="MH88" s="3">
        <v>1</v>
      </c>
      <c r="MI88" s="3">
        <v>7</v>
      </c>
      <c r="MJ88" s="3">
        <v>7</v>
      </c>
      <c r="MK88" s="3">
        <v>7</v>
      </c>
      <c r="ML88" s="3">
        <v>7</v>
      </c>
      <c r="MM88" s="3">
        <v>7</v>
      </c>
      <c r="MN88" s="3">
        <v>7</v>
      </c>
      <c r="MO88" s="3">
        <v>7</v>
      </c>
      <c r="MP88" s="3">
        <v>7</v>
      </c>
      <c r="MQ88" s="5">
        <v>6.333333333333333</v>
      </c>
      <c r="MR88" s="3">
        <v>1</v>
      </c>
      <c r="MS88" s="3">
        <v>1</v>
      </c>
      <c r="MT88" s="3">
        <v>1</v>
      </c>
      <c r="MU88" s="3">
        <v>1</v>
      </c>
      <c r="MV88" s="3">
        <v>1</v>
      </c>
      <c r="MW88" s="3">
        <v>1</v>
      </c>
      <c r="MX88" s="3">
        <v>5</v>
      </c>
      <c r="MY88" s="3">
        <v>5</v>
      </c>
      <c r="MZ88" s="3">
        <v>5</v>
      </c>
      <c r="NA88" s="3">
        <v>5</v>
      </c>
      <c r="NB88" s="3">
        <v>5</v>
      </c>
      <c r="NC88" s="3">
        <v>5</v>
      </c>
      <c r="ND88" s="5">
        <v>1</v>
      </c>
      <c r="NE88" s="5">
        <v>1</v>
      </c>
      <c r="NF88" s="5">
        <v>5</v>
      </c>
      <c r="NG88" s="5">
        <v>5</v>
      </c>
      <c r="NH88" s="3">
        <v>5</v>
      </c>
      <c r="NI88" s="3">
        <v>5</v>
      </c>
      <c r="NJ88" s="3">
        <v>5</v>
      </c>
      <c r="NK88" s="3">
        <v>5</v>
      </c>
      <c r="NL88" s="3">
        <v>5</v>
      </c>
      <c r="NM88" s="3">
        <v>5</v>
      </c>
      <c r="NN88" s="3">
        <v>1</v>
      </c>
      <c r="NO88" s="3">
        <v>1</v>
      </c>
      <c r="NP88" s="3">
        <v>1</v>
      </c>
      <c r="NQ88" s="3">
        <v>1</v>
      </c>
      <c r="NR88" s="3">
        <v>5</v>
      </c>
      <c r="NS88" s="3">
        <v>5</v>
      </c>
      <c r="NT88" s="3">
        <v>5</v>
      </c>
      <c r="NU88" s="3">
        <v>5</v>
      </c>
      <c r="NV88" s="5">
        <v>3.8571428571428572</v>
      </c>
      <c r="NW88" s="5">
        <v>3.8571428571428572</v>
      </c>
      <c r="NX88" s="4">
        <v>43210</v>
      </c>
      <c r="NY88" s="3">
        <v>5</v>
      </c>
      <c r="NZ88" s="3">
        <v>5</v>
      </c>
      <c r="OA88" s="3">
        <v>4</v>
      </c>
      <c r="OB88" s="3">
        <v>5</v>
      </c>
      <c r="OC88" s="3">
        <v>5</v>
      </c>
      <c r="OD88" s="3">
        <v>5</v>
      </c>
      <c r="OE88" s="3">
        <v>3</v>
      </c>
      <c r="OF88" s="3">
        <v>3</v>
      </c>
      <c r="OG88" s="3">
        <v>5</v>
      </c>
      <c r="OH88" s="3">
        <v>5</v>
      </c>
      <c r="OI88" s="3">
        <v>5</v>
      </c>
      <c r="OJ88" s="3">
        <v>1</v>
      </c>
      <c r="OK88" s="5">
        <v>5</v>
      </c>
      <c r="OL88" s="5">
        <v>3.5</v>
      </c>
      <c r="OM88" s="3">
        <v>4</v>
      </c>
      <c r="ON88" s="3">
        <v>4</v>
      </c>
      <c r="OO88" s="3">
        <v>3</v>
      </c>
      <c r="OP88" s="3">
        <v>4</v>
      </c>
      <c r="OQ88" s="3">
        <v>4</v>
      </c>
      <c r="OR88" s="3">
        <v>1</v>
      </c>
      <c r="OS88" s="5">
        <v>3.3333333333333335</v>
      </c>
      <c r="OT88" s="3">
        <v>6</v>
      </c>
      <c r="OU88" s="3">
        <v>6</v>
      </c>
      <c r="OV88" s="3">
        <v>6</v>
      </c>
      <c r="OW88" s="3">
        <v>6</v>
      </c>
      <c r="OX88" s="3">
        <v>5</v>
      </c>
      <c r="OY88" s="3">
        <v>6</v>
      </c>
      <c r="OZ88" s="5">
        <v>5.833333333333333</v>
      </c>
    </row>
    <row r="89" spans="1:652" x14ac:dyDescent="0.2">
      <c r="A89" s="11">
        <v>93</v>
      </c>
      <c r="B89" s="19" t="s">
        <v>714</v>
      </c>
      <c r="C89" s="3">
        <v>0</v>
      </c>
      <c r="D89" s="3" t="str">
        <f t="shared" si="91"/>
        <v>2</v>
      </c>
      <c r="E89" s="4">
        <v>38391</v>
      </c>
      <c r="F89" s="4">
        <v>43206</v>
      </c>
      <c r="G89" s="5">
        <v>13.182751540041068</v>
      </c>
      <c r="H89" s="21">
        <v>3</v>
      </c>
      <c r="I89" s="3">
        <v>7</v>
      </c>
      <c r="J89" s="3">
        <v>10</v>
      </c>
      <c r="K89" s="3">
        <v>1</v>
      </c>
      <c r="L89" s="3">
        <v>2</v>
      </c>
      <c r="M89" s="3">
        <v>300</v>
      </c>
      <c r="N89" s="6">
        <v>110.5</v>
      </c>
      <c r="O89" s="6">
        <v>146</v>
      </c>
      <c r="P89" s="5">
        <v>3.6253280839895012</v>
      </c>
      <c r="Q89" s="5">
        <v>111.13200000000001</v>
      </c>
      <c r="R89" s="5">
        <v>50.4</v>
      </c>
      <c r="S89" s="5">
        <v>23.6</v>
      </c>
      <c r="T89" s="5">
        <v>2</v>
      </c>
      <c r="U89" s="5">
        <v>22.4</v>
      </c>
      <c r="V89" s="5">
        <v>3</v>
      </c>
      <c r="W89" s="5">
        <v>24.2</v>
      </c>
      <c r="X89" s="5">
        <v>23.9</v>
      </c>
      <c r="Y89" s="5">
        <v>26.9</v>
      </c>
      <c r="Z89" s="5">
        <v>23.8</v>
      </c>
      <c r="AA89" s="5">
        <v>23.3</v>
      </c>
      <c r="AB89" s="5">
        <v>24.4</v>
      </c>
      <c r="AC89" s="5">
        <f t="shared" si="92"/>
        <v>26.9</v>
      </c>
      <c r="AD89" s="5">
        <f t="shared" si="93"/>
        <v>24.4</v>
      </c>
      <c r="AE89" s="5">
        <f t="shared" si="94"/>
        <v>51.3</v>
      </c>
      <c r="AF89" s="5">
        <f t="shared" si="95"/>
        <v>25.65</v>
      </c>
      <c r="AG89" s="5">
        <f t="shared" si="96"/>
        <v>56.558250000000001</v>
      </c>
      <c r="AH89" s="5">
        <f t="shared" si="97"/>
        <v>113.1165</v>
      </c>
      <c r="AI89" s="5">
        <v>2</v>
      </c>
      <c r="AJ89" s="3">
        <v>14</v>
      </c>
      <c r="AK89" s="5">
        <v>35.799999999999997</v>
      </c>
      <c r="AL89" s="5">
        <v>1</v>
      </c>
      <c r="AM89" s="5">
        <v>2</v>
      </c>
      <c r="AN89" s="5"/>
      <c r="AO89" s="5"/>
      <c r="AP89" s="5"/>
      <c r="AQ89" s="5"/>
      <c r="AR89" s="5"/>
      <c r="AS89" s="5" t="e">
        <f t="shared" si="98"/>
        <v>#DIV/0!</v>
      </c>
      <c r="AT89" s="5">
        <v>15.12</v>
      </c>
      <c r="AU89" s="5">
        <v>14.5</v>
      </c>
      <c r="AV89" s="5">
        <v>-2.7</v>
      </c>
      <c r="AW89" s="5">
        <v>0</v>
      </c>
      <c r="AX89" s="3">
        <v>28</v>
      </c>
      <c r="AY89" s="3">
        <v>28</v>
      </c>
      <c r="AZ89" s="3"/>
      <c r="BA89" s="5">
        <v>-1.42</v>
      </c>
      <c r="BB89" s="5"/>
      <c r="BC89" s="5">
        <v>8</v>
      </c>
      <c r="BD89" s="5"/>
      <c r="BE89" s="3">
        <v>16</v>
      </c>
      <c r="BF89" s="3">
        <v>23</v>
      </c>
      <c r="BG89" s="5">
        <v>-0.5</v>
      </c>
      <c r="BH89" s="5">
        <v>31</v>
      </c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3">
        <v>39</v>
      </c>
      <c r="CA89" s="3">
        <v>38</v>
      </c>
      <c r="CB89" s="3">
        <v>30</v>
      </c>
      <c r="CC89" s="5">
        <v>17.434560000000001</v>
      </c>
      <c r="CD89" s="5">
        <v>16.98752</v>
      </c>
      <c r="CE89" s="5">
        <v>13.411199999999999</v>
      </c>
      <c r="CF89" s="5">
        <v>0.49</v>
      </c>
      <c r="CG89" s="5">
        <v>69</v>
      </c>
      <c r="CH89" s="3">
        <v>34</v>
      </c>
      <c r="CI89" s="3">
        <v>32</v>
      </c>
      <c r="CJ89" s="3">
        <v>30</v>
      </c>
      <c r="CK89" s="5">
        <v>15.19936</v>
      </c>
      <c r="CL89" s="5">
        <v>14.30528</v>
      </c>
      <c r="CM89" s="5">
        <v>13.411199999999999</v>
      </c>
      <c r="CN89" s="5">
        <v>-1.08</v>
      </c>
      <c r="CO89" s="5">
        <v>14</v>
      </c>
      <c r="CP89" s="6">
        <v>119</v>
      </c>
      <c r="CQ89" s="6">
        <v>124</v>
      </c>
      <c r="CR89" s="6">
        <v>124</v>
      </c>
      <c r="CS89" s="5">
        <v>-1.45</v>
      </c>
      <c r="CT89" s="5">
        <v>7</v>
      </c>
      <c r="CU89" s="7" t="e">
        <v>#NULL!</v>
      </c>
      <c r="CV89" s="7" t="e">
        <v>#NULL!</v>
      </c>
      <c r="CW89" s="3">
        <v>3</v>
      </c>
      <c r="CX89" s="3">
        <v>3</v>
      </c>
      <c r="CY89" s="3">
        <v>4</v>
      </c>
      <c r="CZ89" s="3">
        <v>4</v>
      </c>
      <c r="DA89" s="3">
        <v>4</v>
      </c>
      <c r="DB89" s="3">
        <v>4</v>
      </c>
      <c r="DC89" s="3">
        <v>3</v>
      </c>
      <c r="DD89" s="3">
        <v>3</v>
      </c>
      <c r="DE89" s="3">
        <v>4</v>
      </c>
      <c r="DF89" s="3">
        <v>4</v>
      </c>
      <c r="DG89" s="3">
        <v>3</v>
      </c>
      <c r="DH89" s="3">
        <v>3</v>
      </c>
      <c r="DI89" s="3"/>
      <c r="DJ89" s="3"/>
      <c r="DK89" s="3"/>
      <c r="DL89" s="3"/>
      <c r="DM89" s="3"/>
      <c r="DN89" s="3"/>
      <c r="DO89" s="3"/>
      <c r="DP89" s="3"/>
      <c r="DQ89" s="3">
        <v>0</v>
      </c>
      <c r="DR89" s="3">
        <v>1</v>
      </c>
      <c r="DS89" s="3">
        <v>0</v>
      </c>
      <c r="DT89" s="3">
        <v>1</v>
      </c>
      <c r="DU89" s="3">
        <v>1</v>
      </c>
      <c r="DV89" s="5">
        <v>19.5</v>
      </c>
      <c r="DW89" s="5">
        <v>-1.92</v>
      </c>
      <c r="DX89" s="5">
        <v>3.5</v>
      </c>
      <c r="DY89" s="5">
        <v>-4.1500000000000004</v>
      </c>
      <c r="DZ89" s="5">
        <v>41.5</v>
      </c>
      <c r="EA89" s="5">
        <v>-0.59000000000000008</v>
      </c>
      <c r="EB89" s="5">
        <v>21.5</v>
      </c>
      <c r="EC89" s="5">
        <v>-6.66</v>
      </c>
      <c r="ED89" s="5">
        <v>1</v>
      </c>
      <c r="EE89" s="3">
        <v>6</v>
      </c>
      <c r="EF89" s="3">
        <v>4</v>
      </c>
      <c r="EG89" s="3">
        <v>1</v>
      </c>
      <c r="EH89" s="3">
        <v>1</v>
      </c>
      <c r="EI89" s="3">
        <v>6</v>
      </c>
      <c r="EJ89" s="3">
        <v>6</v>
      </c>
      <c r="EK89" s="3">
        <v>4</v>
      </c>
      <c r="EL89" s="3">
        <v>1</v>
      </c>
      <c r="EM89" s="3">
        <v>4</v>
      </c>
      <c r="EN89" s="3">
        <v>2</v>
      </c>
      <c r="EO89" s="3">
        <v>5</v>
      </c>
      <c r="EP89" s="3">
        <v>5</v>
      </c>
      <c r="EQ89" s="3">
        <v>5</v>
      </c>
      <c r="ER89" s="3">
        <v>4</v>
      </c>
      <c r="ES89" s="3">
        <v>4</v>
      </c>
      <c r="ET89" s="3">
        <v>2</v>
      </c>
      <c r="EU89" s="3">
        <v>2</v>
      </c>
      <c r="EV89" s="3">
        <v>2</v>
      </c>
      <c r="EW89" s="3">
        <v>1</v>
      </c>
      <c r="EX89" s="5">
        <v>0</v>
      </c>
      <c r="EY89" s="1" t="s">
        <v>355</v>
      </c>
      <c r="EZ89" s="3">
        <v>1</v>
      </c>
      <c r="FA89" s="6">
        <v>1</v>
      </c>
      <c r="FB89" s="1" t="s">
        <v>372</v>
      </c>
      <c r="FC89" s="6">
        <v>1</v>
      </c>
      <c r="FD89" s="5">
        <v>1</v>
      </c>
      <c r="FE89" s="1" t="s">
        <v>375</v>
      </c>
      <c r="FF89" s="3">
        <v>1</v>
      </c>
      <c r="FG89" s="5">
        <v>1</v>
      </c>
      <c r="FH89" s="3">
        <v>4</v>
      </c>
      <c r="FI89" s="3">
        <v>3</v>
      </c>
      <c r="FJ89" s="3">
        <v>3</v>
      </c>
      <c r="FK89" s="3">
        <v>4</v>
      </c>
      <c r="FL89" s="3">
        <v>5</v>
      </c>
      <c r="FM89" s="3">
        <v>4</v>
      </c>
      <c r="FN89" s="3">
        <v>5</v>
      </c>
      <c r="FO89" s="3">
        <v>4</v>
      </c>
      <c r="FP89" s="3">
        <v>5</v>
      </c>
      <c r="FQ89" s="3">
        <v>4</v>
      </c>
      <c r="FR89" s="3">
        <v>5</v>
      </c>
      <c r="FS89" s="3">
        <v>4</v>
      </c>
      <c r="FT89" s="3">
        <v>4.166666666666667</v>
      </c>
      <c r="FU89" s="3">
        <v>4.166666666666667</v>
      </c>
      <c r="FV89" s="3">
        <v>4</v>
      </c>
      <c r="FW89" s="3">
        <v>3</v>
      </c>
      <c r="FX89" s="7" t="e">
        <v>#NULL!</v>
      </c>
      <c r="FY89" s="3">
        <v>4</v>
      </c>
      <c r="FZ89" s="3">
        <v>4</v>
      </c>
      <c r="GA89" s="3">
        <v>4</v>
      </c>
      <c r="GB89" s="3">
        <v>3</v>
      </c>
      <c r="GC89" s="3">
        <v>5</v>
      </c>
      <c r="GD89" s="5">
        <v>4</v>
      </c>
      <c r="GE89" s="3">
        <v>4</v>
      </c>
      <c r="GF89" s="3">
        <v>2</v>
      </c>
      <c r="GG89" s="3">
        <v>4</v>
      </c>
      <c r="GH89" s="3">
        <v>1</v>
      </c>
      <c r="GI89" s="3">
        <v>4</v>
      </c>
      <c r="GJ89" s="3">
        <v>2</v>
      </c>
      <c r="GK89" s="3">
        <v>4</v>
      </c>
      <c r="GL89" s="3">
        <v>1</v>
      </c>
      <c r="GM89" s="3">
        <v>3</v>
      </c>
      <c r="GN89" s="3">
        <v>4</v>
      </c>
      <c r="GO89" s="3">
        <v>2</v>
      </c>
      <c r="GP89" s="3">
        <v>2</v>
      </c>
      <c r="GQ89" s="3">
        <v>2</v>
      </c>
      <c r="GR89" s="3">
        <v>2</v>
      </c>
      <c r="GS89" s="3">
        <v>2</v>
      </c>
      <c r="GT89" s="3">
        <v>2</v>
      </c>
      <c r="GU89" s="3">
        <v>2</v>
      </c>
      <c r="GV89" s="3">
        <v>2</v>
      </c>
      <c r="GW89" s="3">
        <v>2</v>
      </c>
      <c r="GX89" s="3">
        <v>2</v>
      </c>
      <c r="GY89" s="5">
        <v>2.9</v>
      </c>
      <c r="GZ89" s="5">
        <v>2</v>
      </c>
      <c r="HA89" s="3">
        <v>4</v>
      </c>
      <c r="HB89" s="3">
        <v>4</v>
      </c>
      <c r="HC89" s="3">
        <v>4</v>
      </c>
      <c r="HD89" s="3">
        <v>4</v>
      </c>
      <c r="HE89" s="3">
        <v>4</v>
      </c>
      <c r="HF89" s="3">
        <v>4</v>
      </c>
      <c r="HG89" s="3">
        <v>5</v>
      </c>
      <c r="HH89" s="3">
        <v>5</v>
      </c>
      <c r="HI89" s="5">
        <v>4.25</v>
      </c>
      <c r="HJ89" s="3">
        <v>3</v>
      </c>
      <c r="HK89" s="3">
        <v>3</v>
      </c>
      <c r="HL89" s="3">
        <v>3</v>
      </c>
      <c r="HM89" s="3">
        <v>3</v>
      </c>
      <c r="HN89" s="3">
        <v>3</v>
      </c>
      <c r="HO89" s="3">
        <v>3</v>
      </c>
      <c r="HP89" s="5">
        <v>2</v>
      </c>
      <c r="HQ89" s="5">
        <v>2</v>
      </c>
      <c r="HR89" s="5">
        <v>2</v>
      </c>
      <c r="HS89" s="5">
        <v>2.5</v>
      </c>
      <c r="HT89" s="3">
        <v>1</v>
      </c>
      <c r="HU89" s="3">
        <v>5</v>
      </c>
      <c r="HV89" s="3">
        <v>5</v>
      </c>
      <c r="HW89" s="3">
        <v>4</v>
      </c>
      <c r="HX89" s="3">
        <v>6</v>
      </c>
      <c r="HY89" s="3">
        <v>5</v>
      </c>
      <c r="HZ89" s="5">
        <v>4.333333333333333</v>
      </c>
      <c r="IA89" s="3">
        <v>7</v>
      </c>
      <c r="IB89" s="3">
        <v>6</v>
      </c>
      <c r="IC89" s="3">
        <v>5</v>
      </c>
      <c r="ID89" s="3">
        <v>5</v>
      </c>
      <c r="IE89" s="3">
        <v>5</v>
      </c>
      <c r="IF89" s="3">
        <v>5</v>
      </c>
      <c r="IG89" s="3">
        <v>5</v>
      </c>
      <c r="IH89" s="3">
        <v>5</v>
      </c>
      <c r="II89" s="3">
        <v>5</v>
      </c>
      <c r="IJ89" s="3">
        <v>5</v>
      </c>
      <c r="IK89" s="3">
        <v>5</v>
      </c>
      <c r="IL89" s="3">
        <v>7</v>
      </c>
      <c r="IM89" s="5">
        <v>5.5</v>
      </c>
      <c r="IN89" s="5">
        <v>5</v>
      </c>
      <c r="IO89" s="5">
        <v>5.75</v>
      </c>
      <c r="IP89" s="3">
        <v>4</v>
      </c>
      <c r="IQ89" s="3">
        <v>4</v>
      </c>
      <c r="IR89" s="3">
        <v>4</v>
      </c>
      <c r="IS89" s="3">
        <v>4</v>
      </c>
      <c r="IT89" s="3">
        <v>4</v>
      </c>
      <c r="IU89" s="3">
        <v>4</v>
      </c>
      <c r="IV89" s="3">
        <v>4</v>
      </c>
      <c r="IW89" s="3">
        <v>4</v>
      </c>
      <c r="IX89" s="3">
        <v>4</v>
      </c>
      <c r="IY89" s="3">
        <v>4</v>
      </c>
      <c r="IZ89" s="3">
        <v>5</v>
      </c>
      <c r="JA89" s="3">
        <v>4</v>
      </c>
      <c r="JB89" s="3">
        <v>5</v>
      </c>
      <c r="JC89" s="3">
        <v>3</v>
      </c>
      <c r="JD89" s="3">
        <v>4</v>
      </c>
      <c r="JE89" s="3">
        <v>3</v>
      </c>
      <c r="JF89" s="3">
        <v>3</v>
      </c>
      <c r="JG89" s="3">
        <v>4</v>
      </c>
      <c r="JH89" s="3">
        <v>4</v>
      </c>
      <c r="JI89" s="3">
        <v>3</v>
      </c>
      <c r="JJ89" s="3">
        <v>4</v>
      </c>
      <c r="JK89" s="3">
        <v>3</v>
      </c>
      <c r="JL89" s="3">
        <v>4</v>
      </c>
      <c r="JM89" s="3">
        <v>3</v>
      </c>
      <c r="JN89" s="5">
        <v>4</v>
      </c>
      <c r="JO89" s="5">
        <v>3.75</v>
      </c>
      <c r="JP89" s="5">
        <v>3.75</v>
      </c>
      <c r="JQ89" s="5">
        <v>3.75</v>
      </c>
      <c r="JR89" s="5">
        <v>4</v>
      </c>
      <c r="JS89" s="5">
        <v>3.75</v>
      </c>
      <c r="JT89" s="3">
        <v>2</v>
      </c>
      <c r="JU89" s="3">
        <v>3</v>
      </c>
      <c r="JV89" s="3">
        <v>5</v>
      </c>
      <c r="JW89" s="3">
        <v>5</v>
      </c>
      <c r="JX89" s="3">
        <v>2</v>
      </c>
      <c r="JY89" s="3">
        <v>2</v>
      </c>
      <c r="JZ89" s="3">
        <v>3</v>
      </c>
      <c r="KA89" s="3">
        <v>3</v>
      </c>
      <c r="KB89" s="3">
        <v>4</v>
      </c>
      <c r="KC89" s="3">
        <v>4</v>
      </c>
      <c r="KD89" s="3">
        <v>5</v>
      </c>
      <c r="KE89" s="3">
        <v>5</v>
      </c>
      <c r="KF89" s="3">
        <v>5</v>
      </c>
      <c r="KG89" s="3">
        <v>5</v>
      </c>
      <c r="KH89" s="3">
        <v>4</v>
      </c>
      <c r="KI89" s="3">
        <v>4</v>
      </c>
      <c r="KJ89" s="3">
        <v>3</v>
      </c>
      <c r="KK89" s="3">
        <v>3</v>
      </c>
      <c r="KL89" s="3">
        <v>2</v>
      </c>
      <c r="KM89" s="3">
        <v>2</v>
      </c>
      <c r="KN89" s="3">
        <v>3</v>
      </c>
      <c r="KO89" s="3">
        <v>3</v>
      </c>
      <c r="KP89" s="3">
        <v>4</v>
      </c>
      <c r="KQ89" s="3">
        <v>4</v>
      </c>
      <c r="KR89" s="3">
        <v>3</v>
      </c>
      <c r="KS89" s="3">
        <v>3</v>
      </c>
      <c r="KT89" s="3">
        <v>3</v>
      </c>
      <c r="KU89" s="3">
        <v>3</v>
      </c>
      <c r="KV89" s="3">
        <v>4</v>
      </c>
      <c r="KW89" s="3">
        <v>4</v>
      </c>
      <c r="KX89" s="3">
        <v>3</v>
      </c>
      <c r="KY89" s="3">
        <v>3</v>
      </c>
      <c r="KZ89" s="5">
        <v>3.7777777777777777</v>
      </c>
      <c r="LA89" s="5">
        <v>3.7777777777777777</v>
      </c>
      <c r="LB89" s="5">
        <v>3</v>
      </c>
      <c r="LC89" s="5">
        <v>3.1428571428571428</v>
      </c>
      <c r="LD89" s="3">
        <v>1</v>
      </c>
      <c r="LE89" s="3">
        <v>1</v>
      </c>
      <c r="LF89" s="5">
        <v>2</v>
      </c>
      <c r="LG89" s="3">
        <v>2</v>
      </c>
      <c r="LH89" s="3">
        <v>3</v>
      </c>
      <c r="LI89" s="3">
        <v>3</v>
      </c>
      <c r="LJ89" s="3">
        <v>3</v>
      </c>
      <c r="LK89" s="3">
        <v>3</v>
      </c>
      <c r="LL89" s="3">
        <v>3</v>
      </c>
      <c r="LM89" s="3">
        <v>3</v>
      </c>
      <c r="LN89" s="3">
        <v>4</v>
      </c>
      <c r="LO89" s="3">
        <v>4</v>
      </c>
      <c r="LP89" s="3">
        <v>3</v>
      </c>
      <c r="LQ89" s="3">
        <v>3</v>
      </c>
      <c r="LR89" s="3">
        <v>2</v>
      </c>
      <c r="LS89" s="3">
        <v>2</v>
      </c>
      <c r="LT89" s="5">
        <v>2.625</v>
      </c>
      <c r="LU89" s="5">
        <v>2.625</v>
      </c>
      <c r="LV89" s="3">
        <v>2</v>
      </c>
      <c r="LW89" s="3">
        <v>2</v>
      </c>
      <c r="LX89" s="3">
        <v>0</v>
      </c>
      <c r="LY89" s="3">
        <v>2</v>
      </c>
      <c r="LZ89" s="3">
        <v>3</v>
      </c>
      <c r="MA89" s="3">
        <v>3</v>
      </c>
      <c r="MB89" s="3">
        <v>0</v>
      </c>
      <c r="MC89" s="3">
        <v>1</v>
      </c>
      <c r="MD89" s="3">
        <v>2</v>
      </c>
      <c r="ME89" s="3">
        <v>2</v>
      </c>
      <c r="MF89" s="5">
        <f t="shared" si="89"/>
        <v>17</v>
      </c>
      <c r="MG89" s="5">
        <f t="shared" si="90"/>
        <v>1.7</v>
      </c>
      <c r="MH89" s="3">
        <v>1</v>
      </c>
      <c r="MI89" s="3">
        <v>3</v>
      </c>
      <c r="MJ89" s="3">
        <v>4</v>
      </c>
      <c r="MK89" s="3">
        <v>1</v>
      </c>
      <c r="ML89" s="3">
        <v>5</v>
      </c>
      <c r="MM89" s="3">
        <v>5</v>
      </c>
      <c r="MN89" s="3">
        <v>5</v>
      </c>
      <c r="MO89" s="3">
        <v>5</v>
      </c>
      <c r="MP89" s="3">
        <v>5</v>
      </c>
      <c r="MQ89" s="5">
        <v>3.7777777777777777</v>
      </c>
      <c r="MR89" s="3">
        <v>3</v>
      </c>
      <c r="MS89" s="3">
        <v>3</v>
      </c>
      <c r="MT89" s="3">
        <v>2</v>
      </c>
      <c r="MU89" s="3">
        <v>2</v>
      </c>
      <c r="MV89" s="3">
        <v>3</v>
      </c>
      <c r="MW89" s="3">
        <v>3</v>
      </c>
      <c r="MX89" s="3">
        <v>3</v>
      </c>
      <c r="MY89" s="3">
        <v>3</v>
      </c>
      <c r="MZ89" s="3">
        <v>4</v>
      </c>
      <c r="NA89" s="3">
        <v>4</v>
      </c>
      <c r="NB89" s="3">
        <v>3</v>
      </c>
      <c r="NC89" s="3">
        <v>3</v>
      </c>
      <c r="ND89" s="5">
        <v>2.6666666666666665</v>
      </c>
      <c r="NE89" s="5">
        <v>2.6666666666666665</v>
      </c>
      <c r="NF89" s="5">
        <v>3.3333333333333335</v>
      </c>
      <c r="NG89" s="5">
        <v>3.3333333333333335</v>
      </c>
      <c r="NH89" s="3">
        <v>4</v>
      </c>
      <c r="NI89" s="3">
        <v>4</v>
      </c>
      <c r="NJ89" s="3">
        <v>3</v>
      </c>
      <c r="NK89" s="3">
        <v>3</v>
      </c>
      <c r="NL89" s="3">
        <v>3</v>
      </c>
      <c r="NM89" s="3">
        <v>3</v>
      </c>
      <c r="NN89" s="3">
        <v>4</v>
      </c>
      <c r="NO89" s="3">
        <v>4</v>
      </c>
      <c r="NP89" s="3">
        <v>3</v>
      </c>
      <c r="NQ89" s="3">
        <v>3</v>
      </c>
      <c r="NR89" s="3">
        <v>4</v>
      </c>
      <c r="NS89" s="3">
        <v>4</v>
      </c>
      <c r="NT89" s="3">
        <v>3</v>
      </c>
      <c r="NU89" s="3">
        <v>3</v>
      </c>
      <c r="NV89" s="5">
        <v>3.4285714285714284</v>
      </c>
      <c r="NW89" s="5">
        <v>3.4285714285714284</v>
      </c>
      <c r="NX89" s="4">
        <v>43210</v>
      </c>
      <c r="NY89" s="3">
        <v>4</v>
      </c>
      <c r="NZ89" s="3">
        <v>4</v>
      </c>
      <c r="OA89" s="3">
        <v>4</v>
      </c>
      <c r="OB89" s="3">
        <v>4</v>
      </c>
      <c r="OC89" s="3">
        <v>4</v>
      </c>
      <c r="OD89" s="3">
        <v>4</v>
      </c>
      <c r="OE89" s="3">
        <v>4</v>
      </c>
      <c r="OF89" s="3">
        <v>4</v>
      </c>
      <c r="OG89" s="3">
        <v>4</v>
      </c>
      <c r="OH89" s="3">
        <v>4</v>
      </c>
      <c r="OI89" s="3">
        <v>4</v>
      </c>
      <c r="OJ89" s="3">
        <v>4</v>
      </c>
      <c r="OK89" s="5">
        <v>4</v>
      </c>
      <c r="OL89" s="5">
        <v>4</v>
      </c>
      <c r="OM89" s="3">
        <v>3</v>
      </c>
      <c r="ON89" s="3">
        <v>2</v>
      </c>
      <c r="OO89" s="3">
        <v>1</v>
      </c>
      <c r="OP89" s="3">
        <v>2</v>
      </c>
      <c r="OQ89" s="3">
        <v>3</v>
      </c>
      <c r="OR89" s="3">
        <v>2</v>
      </c>
      <c r="OS89" s="5">
        <v>2.1666666666666665</v>
      </c>
      <c r="OT89" s="3">
        <v>6</v>
      </c>
      <c r="OU89" s="3">
        <v>5</v>
      </c>
      <c r="OV89" s="3">
        <v>5</v>
      </c>
      <c r="OW89" s="3">
        <v>5</v>
      </c>
      <c r="OX89" s="3">
        <v>5</v>
      </c>
      <c r="OY89" s="3">
        <v>5</v>
      </c>
      <c r="OZ89" s="5">
        <v>5.166666666666667</v>
      </c>
    </row>
    <row r="90" spans="1:652" x14ac:dyDescent="0.2">
      <c r="A90" s="11">
        <v>94</v>
      </c>
      <c r="B90" s="19" t="s">
        <v>827</v>
      </c>
      <c r="C90" s="3">
        <v>1</v>
      </c>
      <c r="D90" s="3" t="str">
        <f t="shared" si="91"/>
        <v>1</v>
      </c>
      <c r="E90" s="4">
        <v>38538</v>
      </c>
      <c r="F90" s="4">
        <v>43206</v>
      </c>
      <c r="G90" s="5">
        <v>12.780287474332649</v>
      </c>
      <c r="H90" s="21">
        <v>3</v>
      </c>
      <c r="I90" s="3">
        <v>7</v>
      </c>
      <c r="J90" s="3">
        <v>10</v>
      </c>
      <c r="K90" s="3">
        <v>1</v>
      </c>
      <c r="L90" s="3">
        <v>4</v>
      </c>
      <c r="M90" s="3">
        <v>300</v>
      </c>
      <c r="N90" s="6">
        <v>110</v>
      </c>
      <c r="O90" s="6">
        <v>147</v>
      </c>
      <c r="P90" s="5">
        <v>3.6089238845144358</v>
      </c>
      <c r="Q90" s="5">
        <v>123.70050000000001</v>
      </c>
      <c r="R90" s="5">
        <v>56.1</v>
      </c>
      <c r="S90" s="5">
        <v>26</v>
      </c>
      <c r="T90" s="5">
        <v>1</v>
      </c>
      <c r="U90" s="5">
        <v>34.9</v>
      </c>
      <c r="V90" s="5">
        <v>2</v>
      </c>
      <c r="W90" s="5">
        <v>29.4</v>
      </c>
      <c r="X90" s="5">
        <v>26.2</v>
      </c>
      <c r="Y90" s="5">
        <v>23.5</v>
      </c>
      <c r="Z90" s="5">
        <v>29.7</v>
      </c>
      <c r="AA90" s="5">
        <v>26.5</v>
      </c>
      <c r="AB90" s="5">
        <v>25.4</v>
      </c>
      <c r="AC90" s="5">
        <f t="shared" si="92"/>
        <v>29.4</v>
      </c>
      <c r="AD90" s="5">
        <f t="shared" si="93"/>
        <v>29.7</v>
      </c>
      <c r="AE90" s="5">
        <f t="shared" si="94"/>
        <v>59.099999999999994</v>
      </c>
      <c r="AF90" s="5">
        <f t="shared" si="95"/>
        <v>29.549999999999997</v>
      </c>
      <c r="AG90" s="5">
        <f t="shared" si="96"/>
        <v>65.157749999999993</v>
      </c>
      <c r="AH90" s="5">
        <f t="shared" si="97"/>
        <v>130.31549999999999</v>
      </c>
      <c r="AI90" s="5">
        <v>3</v>
      </c>
      <c r="AJ90" s="3">
        <v>15</v>
      </c>
      <c r="AK90" s="5">
        <v>36.6</v>
      </c>
      <c r="AL90" s="5">
        <v>1</v>
      </c>
      <c r="AM90" s="5">
        <v>2</v>
      </c>
      <c r="AN90" s="5"/>
      <c r="AO90" s="5"/>
      <c r="AP90" s="5"/>
      <c r="AQ90" s="5"/>
      <c r="AR90" s="5"/>
      <c r="AS90" s="5" t="e">
        <f t="shared" si="98"/>
        <v>#DIV/0!</v>
      </c>
      <c r="AT90" s="5">
        <v>12.03</v>
      </c>
      <c r="AU90" s="5">
        <v>12.32</v>
      </c>
      <c r="AV90" s="5">
        <v>0.63</v>
      </c>
      <c r="AW90" s="5">
        <v>73</v>
      </c>
      <c r="AX90" s="3">
        <v>28</v>
      </c>
      <c r="AY90" s="3">
        <v>22</v>
      </c>
      <c r="AZ90" s="3"/>
      <c r="BA90" s="5">
        <v>-1.04</v>
      </c>
      <c r="BB90" s="5"/>
      <c r="BC90" s="5">
        <v>15</v>
      </c>
      <c r="BD90" s="5"/>
      <c r="BE90" s="3">
        <v>27</v>
      </c>
      <c r="BF90" s="3">
        <v>31</v>
      </c>
      <c r="BG90" s="5">
        <v>1.88</v>
      </c>
      <c r="BH90" s="5">
        <v>97</v>
      </c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3">
        <v>42</v>
      </c>
      <c r="CA90" s="3">
        <v>36</v>
      </c>
      <c r="CB90" s="3">
        <v>43</v>
      </c>
      <c r="CC90" s="5">
        <v>18.775680000000001</v>
      </c>
      <c r="CD90" s="5">
        <v>16.093440000000001</v>
      </c>
      <c r="CE90" s="5">
        <v>19.222719999999999</v>
      </c>
      <c r="CF90" s="5">
        <v>3.44</v>
      </c>
      <c r="CG90" s="5">
        <v>100</v>
      </c>
      <c r="CH90" s="3">
        <v>25</v>
      </c>
      <c r="CI90" s="3">
        <v>36</v>
      </c>
      <c r="CJ90" s="3">
        <v>37</v>
      </c>
      <c r="CK90" s="5">
        <v>11.176</v>
      </c>
      <c r="CL90" s="5">
        <v>16.093440000000001</v>
      </c>
      <c r="CM90" s="5">
        <v>16.540479999999999</v>
      </c>
      <c r="CN90" s="5">
        <v>1.22</v>
      </c>
      <c r="CO90" s="5">
        <v>89</v>
      </c>
      <c r="CP90" s="6">
        <v>158</v>
      </c>
      <c r="CQ90" s="6">
        <v>183</v>
      </c>
      <c r="CR90" s="6">
        <v>190</v>
      </c>
      <c r="CS90" s="5">
        <v>2.36</v>
      </c>
      <c r="CT90" s="5">
        <v>99</v>
      </c>
      <c r="CU90" s="7" t="e">
        <v>#NULL!</v>
      </c>
      <c r="CV90" s="7" t="e">
        <v>#NULL!</v>
      </c>
      <c r="CW90" s="3">
        <v>4</v>
      </c>
      <c r="CX90" s="3">
        <v>4</v>
      </c>
      <c r="CY90" s="3">
        <v>5</v>
      </c>
      <c r="CZ90" s="3">
        <v>5</v>
      </c>
      <c r="DA90" s="3">
        <v>4</v>
      </c>
      <c r="DB90" s="3">
        <v>4</v>
      </c>
      <c r="DC90" s="3">
        <v>3</v>
      </c>
      <c r="DD90" s="3">
        <v>3</v>
      </c>
      <c r="DE90" s="3">
        <v>3</v>
      </c>
      <c r="DF90" s="3">
        <v>3</v>
      </c>
      <c r="DG90" s="3">
        <v>4</v>
      </c>
      <c r="DH90" s="3">
        <v>4</v>
      </c>
      <c r="DI90" s="3"/>
      <c r="DJ90" s="3"/>
      <c r="DK90" s="3"/>
      <c r="DL90" s="3"/>
      <c r="DM90" s="3"/>
      <c r="DN90" s="3"/>
      <c r="DO90" s="3"/>
      <c r="DP90" s="3"/>
      <c r="DQ90" s="3">
        <v>1</v>
      </c>
      <c r="DR90" s="3">
        <v>1</v>
      </c>
      <c r="DS90" s="3">
        <v>1</v>
      </c>
      <c r="DT90" s="3">
        <v>1</v>
      </c>
      <c r="DU90" s="3">
        <v>1</v>
      </c>
      <c r="DV90" s="5">
        <v>56</v>
      </c>
      <c r="DW90" s="5">
        <v>0.83999999999999986</v>
      </c>
      <c r="DX90" s="5">
        <v>86</v>
      </c>
      <c r="DY90" s="5">
        <v>2.9899999999999998</v>
      </c>
      <c r="DZ90" s="5">
        <v>94.5</v>
      </c>
      <c r="EA90" s="5">
        <v>4.66</v>
      </c>
      <c r="EB90" s="5">
        <v>78.833333333333329</v>
      </c>
      <c r="EC90" s="5">
        <v>8.49</v>
      </c>
      <c r="ED90" s="5">
        <v>3</v>
      </c>
      <c r="EE90" s="3">
        <v>6</v>
      </c>
      <c r="EF90" s="3">
        <v>1</v>
      </c>
      <c r="EG90" s="3">
        <v>3</v>
      </c>
      <c r="EH90" s="3">
        <v>1</v>
      </c>
      <c r="EI90" s="3">
        <v>3</v>
      </c>
      <c r="EJ90" s="3">
        <v>1</v>
      </c>
      <c r="EK90" s="3">
        <v>3</v>
      </c>
      <c r="EL90" s="3">
        <v>4</v>
      </c>
      <c r="EM90" s="3">
        <v>3</v>
      </c>
      <c r="EN90" s="3">
        <v>3</v>
      </c>
      <c r="EO90" s="3">
        <v>1</v>
      </c>
      <c r="EP90" s="3">
        <v>2</v>
      </c>
      <c r="EQ90" s="3">
        <v>1</v>
      </c>
      <c r="ER90" s="3">
        <v>4</v>
      </c>
      <c r="ES90" s="3">
        <v>1</v>
      </c>
      <c r="ET90" s="3">
        <v>1</v>
      </c>
      <c r="EU90" s="3">
        <v>5</v>
      </c>
      <c r="EV90" s="3">
        <v>3</v>
      </c>
      <c r="EW90" s="3">
        <v>1</v>
      </c>
      <c r="EX90" s="5">
        <v>2</v>
      </c>
      <c r="EY90" s="1" t="s">
        <v>407</v>
      </c>
      <c r="EZ90" s="3">
        <v>0</v>
      </c>
      <c r="FA90" s="6">
        <v>5</v>
      </c>
      <c r="FB90" s="1" t="s">
        <v>353</v>
      </c>
      <c r="FC90" s="6">
        <v>2</v>
      </c>
      <c r="FD90" s="5">
        <v>999</v>
      </c>
      <c r="FE90" s="1" t="s">
        <v>372</v>
      </c>
      <c r="FF90" s="3">
        <v>1</v>
      </c>
      <c r="FG90" s="5">
        <v>5</v>
      </c>
      <c r="FH90" s="3">
        <v>5</v>
      </c>
      <c r="FI90" s="3">
        <v>5</v>
      </c>
      <c r="FJ90" s="3">
        <v>4</v>
      </c>
      <c r="FK90" s="3">
        <v>5</v>
      </c>
      <c r="FL90" s="3">
        <v>999</v>
      </c>
      <c r="FM90" s="3">
        <v>5</v>
      </c>
      <c r="FN90" s="3">
        <v>2</v>
      </c>
      <c r="FO90" s="3">
        <v>999</v>
      </c>
      <c r="FP90" s="3">
        <v>999</v>
      </c>
      <c r="FQ90" s="3">
        <v>5</v>
      </c>
      <c r="FR90" s="3">
        <v>5</v>
      </c>
      <c r="FS90" s="3">
        <v>2</v>
      </c>
      <c r="FT90" s="3">
        <v>5</v>
      </c>
      <c r="FU90" s="3">
        <v>3.6</v>
      </c>
      <c r="FV90" s="3">
        <v>7</v>
      </c>
      <c r="FW90" s="3">
        <v>7</v>
      </c>
      <c r="FX90" s="7" t="e">
        <v>#NULL!</v>
      </c>
      <c r="FY90" s="3">
        <v>7</v>
      </c>
      <c r="FZ90" s="3">
        <v>7</v>
      </c>
      <c r="GA90" s="3">
        <v>7</v>
      </c>
      <c r="GB90" s="3">
        <v>7</v>
      </c>
      <c r="GC90" s="3">
        <v>7</v>
      </c>
      <c r="GD90" s="5">
        <v>7</v>
      </c>
      <c r="GE90" s="3">
        <v>2</v>
      </c>
      <c r="GF90" s="3">
        <v>1</v>
      </c>
      <c r="GG90" s="3">
        <v>5</v>
      </c>
      <c r="GH90" s="3">
        <v>1</v>
      </c>
      <c r="GI90" s="3">
        <v>5</v>
      </c>
      <c r="GJ90" s="3">
        <v>1</v>
      </c>
      <c r="GK90" s="3">
        <v>1</v>
      </c>
      <c r="GL90" s="3">
        <v>1</v>
      </c>
      <c r="GM90" s="3">
        <v>5</v>
      </c>
      <c r="GN90" s="3">
        <v>5</v>
      </c>
      <c r="GO90" s="3">
        <v>5</v>
      </c>
      <c r="GP90" s="3">
        <v>1</v>
      </c>
      <c r="GQ90" s="3">
        <v>1</v>
      </c>
      <c r="GR90" s="3">
        <v>5</v>
      </c>
      <c r="GS90" s="3">
        <v>1</v>
      </c>
      <c r="GT90" s="3">
        <v>888</v>
      </c>
      <c r="GU90" s="3">
        <v>1</v>
      </c>
      <c r="GV90" s="3">
        <v>1</v>
      </c>
      <c r="GW90" s="3">
        <v>5</v>
      </c>
      <c r="GX90" s="3">
        <v>1</v>
      </c>
      <c r="GY90" s="5">
        <v>3.7777777777777777</v>
      </c>
      <c r="GZ90" s="5">
        <v>1.4</v>
      </c>
      <c r="HA90" s="3">
        <v>7</v>
      </c>
      <c r="HB90" s="3">
        <v>7</v>
      </c>
      <c r="HC90" s="3">
        <v>7</v>
      </c>
      <c r="HD90" s="3">
        <v>7</v>
      </c>
      <c r="HE90" s="3">
        <v>7</v>
      </c>
      <c r="HF90" s="3">
        <v>7</v>
      </c>
      <c r="HG90" s="3">
        <v>7</v>
      </c>
      <c r="HH90" s="3">
        <v>7</v>
      </c>
      <c r="HI90" s="5">
        <v>7</v>
      </c>
      <c r="HJ90" s="3">
        <v>1</v>
      </c>
      <c r="HK90" s="3">
        <v>1</v>
      </c>
      <c r="HL90" s="3">
        <v>1</v>
      </c>
      <c r="HM90" s="3">
        <v>1</v>
      </c>
      <c r="HN90" s="3">
        <v>1</v>
      </c>
      <c r="HO90" s="3">
        <v>1</v>
      </c>
      <c r="HP90" s="5">
        <v>4</v>
      </c>
      <c r="HQ90" s="5">
        <v>4</v>
      </c>
      <c r="HR90" s="5">
        <v>4</v>
      </c>
      <c r="HS90" s="5">
        <v>2.5</v>
      </c>
      <c r="HT90" s="3">
        <v>4</v>
      </c>
      <c r="HU90" s="3">
        <v>4</v>
      </c>
      <c r="HV90" s="3">
        <v>4</v>
      </c>
      <c r="HW90" s="3">
        <v>4</v>
      </c>
      <c r="HX90" s="3">
        <v>3</v>
      </c>
      <c r="HY90" s="3">
        <v>6</v>
      </c>
      <c r="HZ90" s="5">
        <v>4.166666666666667</v>
      </c>
      <c r="IA90" s="3">
        <v>7</v>
      </c>
      <c r="IB90" s="3">
        <v>4</v>
      </c>
      <c r="IC90" s="3">
        <v>4</v>
      </c>
      <c r="ID90" s="3">
        <v>3</v>
      </c>
      <c r="IE90" s="3">
        <v>4</v>
      </c>
      <c r="IF90" s="3">
        <v>7</v>
      </c>
      <c r="IG90" s="3">
        <v>1</v>
      </c>
      <c r="IH90" s="3">
        <v>7</v>
      </c>
      <c r="II90" s="3">
        <v>7</v>
      </c>
      <c r="IJ90" s="3">
        <v>7</v>
      </c>
      <c r="IK90" s="3">
        <v>7</v>
      </c>
      <c r="IL90" s="3">
        <v>7</v>
      </c>
      <c r="IM90" s="5">
        <v>7</v>
      </c>
      <c r="IN90" s="5">
        <v>4.5</v>
      </c>
      <c r="IO90" s="5">
        <v>4.75</v>
      </c>
      <c r="IP90" s="3">
        <v>5</v>
      </c>
      <c r="IQ90" s="3">
        <v>1</v>
      </c>
      <c r="IR90" s="3">
        <v>1</v>
      </c>
      <c r="IS90" s="3">
        <v>3</v>
      </c>
      <c r="IT90" s="3">
        <v>5</v>
      </c>
      <c r="IU90" s="3">
        <v>5</v>
      </c>
      <c r="IV90" s="3">
        <v>5</v>
      </c>
      <c r="IW90" s="3">
        <v>2</v>
      </c>
      <c r="IX90" s="3">
        <v>5</v>
      </c>
      <c r="IY90" s="3">
        <v>2</v>
      </c>
      <c r="IZ90" s="3">
        <v>5</v>
      </c>
      <c r="JA90" s="3">
        <v>5</v>
      </c>
      <c r="JB90" s="3">
        <v>5</v>
      </c>
      <c r="JC90" s="3">
        <v>2</v>
      </c>
      <c r="JD90" s="3">
        <v>5</v>
      </c>
      <c r="JE90" s="3">
        <v>5</v>
      </c>
      <c r="JF90" s="3">
        <v>1</v>
      </c>
      <c r="JG90" s="3">
        <v>5</v>
      </c>
      <c r="JH90" s="3">
        <v>5</v>
      </c>
      <c r="JI90" s="3">
        <v>5</v>
      </c>
      <c r="JJ90" s="3">
        <v>1</v>
      </c>
      <c r="JK90" s="3">
        <v>5</v>
      </c>
      <c r="JL90" s="3">
        <v>1</v>
      </c>
      <c r="JM90" s="3">
        <v>5</v>
      </c>
      <c r="JN90" s="5">
        <v>5</v>
      </c>
      <c r="JO90" s="5">
        <v>3.25</v>
      </c>
      <c r="JP90" s="5">
        <v>5</v>
      </c>
      <c r="JQ90" s="5">
        <v>2.5</v>
      </c>
      <c r="JR90" s="5">
        <v>5</v>
      </c>
      <c r="JS90" s="5">
        <v>1.5</v>
      </c>
      <c r="JT90" s="3">
        <v>999</v>
      </c>
      <c r="JU90" s="3">
        <v>3</v>
      </c>
      <c r="JV90" s="3">
        <v>999</v>
      </c>
      <c r="JW90" s="3">
        <v>4</v>
      </c>
      <c r="JX90" s="3">
        <v>999</v>
      </c>
      <c r="JY90" s="3">
        <v>4</v>
      </c>
      <c r="JZ90" s="3">
        <v>999</v>
      </c>
      <c r="KA90" s="3">
        <v>4</v>
      </c>
      <c r="KB90" s="3">
        <v>999</v>
      </c>
      <c r="KC90" s="3">
        <v>4</v>
      </c>
      <c r="KD90" s="3">
        <v>999</v>
      </c>
      <c r="KE90" s="3">
        <v>3</v>
      </c>
      <c r="KF90" s="3">
        <v>999</v>
      </c>
      <c r="KG90" s="3">
        <v>4</v>
      </c>
      <c r="KH90" s="3">
        <v>999</v>
      </c>
      <c r="KI90" s="3">
        <v>3</v>
      </c>
      <c r="KJ90" s="3">
        <v>999</v>
      </c>
      <c r="KK90" s="3">
        <v>4</v>
      </c>
      <c r="KL90" s="3">
        <v>999</v>
      </c>
      <c r="KM90" s="3">
        <v>3</v>
      </c>
      <c r="KN90" s="3">
        <v>999</v>
      </c>
      <c r="KO90" s="3">
        <v>3</v>
      </c>
      <c r="KP90" s="3">
        <v>999</v>
      </c>
      <c r="KQ90" s="3">
        <v>4</v>
      </c>
      <c r="KR90" s="3">
        <v>999</v>
      </c>
      <c r="KS90" s="3">
        <v>4</v>
      </c>
      <c r="KT90" s="3">
        <v>999</v>
      </c>
      <c r="KU90" s="3">
        <v>3</v>
      </c>
      <c r="KV90" s="3">
        <v>999</v>
      </c>
      <c r="KW90" s="3">
        <v>3</v>
      </c>
      <c r="KX90" s="3">
        <v>999</v>
      </c>
      <c r="KY90" s="3">
        <v>3</v>
      </c>
      <c r="KZ90" s="7" t="e">
        <v>#NULL!</v>
      </c>
      <c r="LA90" s="5">
        <v>3.5555555555555554</v>
      </c>
      <c r="LB90" s="7" t="e">
        <v>#NULL!</v>
      </c>
      <c r="LC90" s="5">
        <v>3.4285714285714284</v>
      </c>
      <c r="LD90" s="3">
        <v>999</v>
      </c>
      <c r="LE90" s="3">
        <v>5</v>
      </c>
      <c r="LF90" s="5">
        <v>999</v>
      </c>
      <c r="LG90" s="3">
        <v>4</v>
      </c>
      <c r="LH90" s="3">
        <v>999</v>
      </c>
      <c r="LI90" s="3">
        <v>4</v>
      </c>
      <c r="LJ90" s="3">
        <v>999</v>
      </c>
      <c r="LK90" s="3">
        <v>3</v>
      </c>
      <c r="LL90" s="3">
        <v>999</v>
      </c>
      <c r="LM90" s="3">
        <v>3</v>
      </c>
      <c r="LN90" s="3">
        <v>999</v>
      </c>
      <c r="LO90" s="3">
        <v>3</v>
      </c>
      <c r="LP90" s="3">
        <v>999</v>
      </c>
      <c r="LQ90" s="3">
        <v>4</v>
      </c>
      <c r="LR90" s="3">
        <v>999</v>
      </c>
      <c r="LS90" s="3">
        <v>4</v>
      </c>
      <c r="LT90" s="7" t="e">
        <v>#NULL!</v>
      </c>
      <c r="LU90" s="5">
        <v>3.75</v>
      </c>
      <c r="LV90" s="3">
        <v>3</v>
      </c>
      <c r="LW90" s="3">
        <v>0</v>
      </c>
      <c r="LX90" s="3">
        <v>0</v>
      </c>
      <c r="LY90" s="3">
        <v>0</v>
      </c>
      <c r="LZ90" s="3">
        <v>3</v>
      </c>
      <c r="MA90" s="3">
        <v>0</v>
      </c>
      <c r="MB90" s="3">
        <v>3</v>
      </c>
      <c r="MC90" s="3">
        <v>0</v>
      </c>
      <c r="MD90" s="3">
        <v>3</v>
      </c>
      <c r="ME90" s="3">
        <v>2</v>
      </c>
      <c r="MF90" s="5">
        <f t="shared" si="89"/>
        <v>14</v>
      </c>
      <c r="MG90" s="5">
        <f t="shared" si="90"/>
        <v>1.4</v>
      </c>
      <c r="MH90" s="3">
        <v>2</v>
      </c>
      <c r="MI90" s="3">
        <v>2</v>
      </c>
      <c r="MJ90" s="3">
        <v>7</v>
      </c>
      <c r="MK90" s="3">
        <v>7</v>
      </c>
      <c r="ML90" s="3">
        <v>2</v>
      </c>
      <c r="MM90" s="3">
        <v>7</v>
      </c>
      <c r="MN90" s="3">
        <v>7</v>
      </c>
      <c r="MO90" s="3">
        <v>7</v>
      </c>
      <c r="MP90" s="3">
        <v>7</v>
      </c>
      <c r="MQ90" s="5">
        <v>5.333333333333333</v>
      </c>
      <c r="MR90" s="3">
        <v>999</v>
      </c>
      <c r="MS90" s="3">
        <v>2</v>
      </c>
      <c r="MT90" s="3">
        <v>999</v>
      </c>
      <c r="MU90" s="3">
        <v>4</v>
      </c>
      <c r="MV90" s="3">
        <v>999</v>
      </c>
      <c r="MW90" s="3">
        <v>3</v>
      </c>
      <c r="MX90" s="3">
        <v>999</v>
      </c>
      <c r="MY90" s="3">
        <v>3</v>
      </c>
      <c r="MZ90" s="3">
        <v>999</v>
      </c>
      <c r="NA90" s="3">
        <v>4</v>
      </c>
      <c r="NB90" s="3">
        <v>999</v>
      </c>
      <c r="NC90" s="3">
        <v>4</v>
      </c>
      <c r="ND90" s="7" t="e">
        <v>#NULL!</v>
      </c>
      <c r="NE90" s="5">
        <v>3</v>
      </c>
      <c r="NF90" s="7" t="e">
        <v>#NULL!</v>
      </c>
      <c r="NG90" s="5">
        <v>3.6666666666666665</v>
      </c>
      <c r="NH90" s="3">
        <v>999</v>
      </c>
      <c r="NI90" s="3">
        <v>4</v>
      </c>
      <c r="NJ90" s="3">
        <v>999</v>
      </c>
      <c r="NK90" s="3">
        <v>4</v>
      </c>
      <c r="NL90" s="3">
        <v>999</v>
      </c>
      <c r="NM90" s="3">
        <v>4</v>
      </c>
      <c r="NN90" s="3">
        <v>999</v>
      </c>
      <c r="NO90" s="3">
        <v>4</v>
      </c>
      <c r="NP90" s="3">
        <v>999</v>
      </c>
      <c r="NQ90" s="3">
        <v>4</v>
      </c>
      <c r="NR90" s="3">
        <v>999</v>
      </c>
      <c r="NS90" s="3">
        <v>4</v>
      </c>
      <c r="NT90" s="3">
        <v>999</v>
      </c>
      <c r="NU90" s="3">
        <v>4</v>
      </c>
      <c r="NV90" s="7" t="e">
        <v>#NULL!</v>
      </c>
      <c r="NW90" s="5">
        <v>4</v>
      </c>
      <c r="NX90" s="4">
        <v>43210</v>
      </c>
      <c r="NY90" s="3">
        <v>5</v>
      </c>
      <c r="NZ90" s="3">
        <v>5</v>
      </c>
      <c r="OA90" s="3">
        <v>3</v>
      </c>
      <c r="OB90" s="3">
        <v>2</v>
      </c>
      <c r="OC90" s="3">
        <v>5</v>
      </c>
      <c r="OD90" s="3">
        <v>5</v>
      </c>
      <c r="OE90" s="3">
        <v>4</v>
      </c>
      <c r="OF90" s="3">
        <v>1</v>
      </c>
      <c r="OG90" s="3">
        <v>5</v>
      </c>
      <c r="OH90" s="3">
        <v>5</v>
      </c>
      <c r="OI90" s="3">
        <v>5</v>
      </c>
      <c r="OJ90" s="3">
        <v>1</v>
      </c>
      <c r="OK90" s="5">
        <v>5</v>
      </c>
      <c r="OL90" s="5">
        <v>2.6666666666666665</v>
      </c>
      <c r="OM90" s="3">
        <v>3</v>
      </c>
      <c r="ON90" s="3">
        <v>4</v>
      </c>
      <c r="OO90" s="3">
        <v>3</v>
      </c>
      <c r="OP90" s="3">
        <v>1</v>
      </c>
      <c r="OQ90" s="3">
        <v>1</v>
      </c>
      <c r="OR90" s="3">
        <v>3</v>
      </c>
      <c r="OS90" s="5">
        <v>2.5</v>
      </c>
      <c r="OT90" s="3">
        <v>6</v>
      </c>
      <c r="OU90" s="3">
        <v>5</v>
      </c>
      <c r="OV90" s="3">
        <v>6</v>
      </c>
      <c r="OW90" s="3">
        <v>6</v>
      </c>
      <c r="OX90" s="3">
        <v>6</v>
      </c>
      <c r="OY90" s="3">
        <v>6</v>
      </c>
      <c r="OZ90" s="5">
        <v>5.833333333333333</v>
      </c>
      <c r="VN90">
        <v>15</v>
      </c>
      <c r="VO90">
        <v>2</v>
      </c>
      <c r="VP90">
        <v>30.8</v>
      </c>
      <c r="VQ90">
        <v>15.4</v>
      </c>
      <c r="VR90">
        <v>139</v>
      </c>
      <c r="VS90">
        <v>3246</v>
      </c>
      <c r="VT90">
        <v>23.4</v>
      </c>
      <c r="VU90">
        <v>360.7</v>
      </c>
      <c r="VV90">
        <v>138</v>
      </c>
      <c r="VW90">
        <v>7295.5</v>
      </c>
      <c r="VX90">
        <v>52.9</v>
      </c>
      <c r="VY90">
        <v>1378.3</v>
      </c>
      <c r="VZ90">
        <v>0.3</v>
      </c>
      <c r="WA90">
        <v>810.6</v>
      </c>
      <c r="WB90" s="36">
        <v>4914.75</v>
      </c>
      <c r="WC90" s="36">
        <v>2135.75</v>
      </c>
      <c r="WD90" s="36">
        <v>322.75</v>
      </c>
      <c r="WE90" s="36">
        <v>93.75</v>
      </c>
      <c r="WF90" s="36">
        <v>65.819999999999993</v>
      </c>
      <c r="WG90" s="36">
        <v>28.6</v>
      </c>
      <c r="WH90" s="36">
        <v>4.32</v>
      </c>
      <c r="WI90" s="36">
        <v>1.26</v>
      </c>
      <c r="WJ90" s="36">
        <v>416.5</v>
      </c>
      <c r="WK90" s="36">
        <v>5.58</v>
      </c>
      <c r="WL90" s="36">
        <v>59.5</v>
      </c>
      <c r="WM90" s="37">
        <v>6862</v>
      </c>
      <c r="WN90" s="37">
        <v>2881.25</v>
      </c>
      <c r="WO90" s="37">
        <v>456.25</v>
      </c>
      <c r="WP90" s="37">
        <v>147.5</v>
      </c>
      <c r="WQ90" s="37">
        <v>66.319999999999993</v>
      </c>
      <c r="WR90" s="37">
        <v>27.85</v>
      </c>
      <c r="WS90" s="37">
        <v>4.41</v>
      </c>
      <c r="WT90" s="37">
        <v>1.43</v>
      </c>
      <c r="WU90" s="37">
        <v>603.75</v>
      </c>
      <c r="WV90" s="37">
        <v>5.84</v>
      </c>
      <c r="WW90" s="37">
        <v>67.082999999999998</v>
      </c>
      <c r="WX90" s="38">
        <v>4914.75</v>
      </c>
      <c r="WY90" s="38">
        <v>2135.75</v>
      </c>
      <c r="WZ90" s="38">
        <v>322.75</v>
      </c>
      <c r="XA90" s="38">
        <v>93.75</v>
      </c>
      <c r="XB90" s="38">
        <v>65.819999999999993</v>
      </c>
      <c r="XC90" s="38">
        <v>28.6</v>
      </c>
      <c r="XD90" s="38">
        <v>4.32</v>
      </c>
      <c r="XE90" s="38">
        <v>1.26</v>
      </c>
      <c r="XF90" s="38">
        <v>416.5</v>
      </c>
      <c r="XG90" s="38">
        <v>5.58</v>
      </c>
      <c r="XH90" s="38">
        <v>59.5</v>
      </c>
      <c r="XI90" s="39">
        <v>6862</v>
      </c>
      <c r="XJ90" s="39">
        <v>2881.25</v>
      </c>
      <c r="XK90" s="39">
        <v>456.25</v>
      </c>
      <c r="XL90" s="39">
        <v>147.5</v>
      </c>
      <c r="XM90" s="39">
        <v>66.319999999999993</v>
      </c>
      <c r="XN90" s="39">
        <v>27.85</v>
      </c>
      <c r="XO90" s="39">
        <v>4.41</v>
      </c>
      <c r="XP90" s="39">
        <v>1.43</v>
      </c>
      <c r="XQ90" s="39">
        <v>603.75</v>
      </c>
      <c r="XR90" s="39">
        <v>5.84</v>
      </c>
      <c r="XS90" s="39">
        <v>67.082999999999998</v>
      </c>
      <c r="XT90" t="s">
        <v>1176</v>
      </c>
      <c r="XU90">
        <v>9</v>
      </c>
      <c r="XV90">
        <v>14</v>
      </c>
      <c r="XW90" s="37">
        <v>7</v>
      </c>
      <c r="XX90" s="37">
        <v>2</v>
      </c>
      <c r="XY90" s="37">
        <v>1</v>
      </c>
      <c r="XZ90" s="39">
        <v>7</v>
      </c>
      <c r="YA90" s="39">
        <v>2</v>
      </c>
      <c r="YB90" s="39">
        <v>1</v>
      </c>
    </row>
    <row r="91" spans="1:652" x14ac:dyDescent="0.2">
      <c r="A91" s="11">
        <v>95</v>
      </c>
      <c r="B91" s="19" t="s">
        <v>828</v>
      </c>
      <c r="C91" s="3">
        <v>1</v>
      </c>
      <c r="D91" s="3" t="str">
        <f t="shared" si="91"/>
        <v>1</v>
      </c>
      <c r="E91" s="4">
        <v>38455</v>
      </c>
      <c r="F91" s="4">
        <v>43206</v>
      </c>
      <c r="G91" s="5">
        <v>13.007529089664613</v>
      </c>
      <c r="H91" s="21">
        <v>3</v>
      </c>
      <c r="I91" s="3">
        <v>7</v>
      </c>
      <c r="J91" s="3">
        <v>10</v>
      </c>
      <c r="K91" s="3">
        <v>1</v>
      </c>
      <c r="L91" s="3">
        <v>0</v>
      </c>
      <c r="M91" s="3">
        <v>300</v>
      </c>
      <c r="N91" s="6">
        <v>110.5</v>
      </c>
      <c r="O91" s="6">
        <v>155</v>
      </c>
      <c r="P91" s="5">
        <v>3.6253280839895012</v>
      </c>
      <c r="Q91" s="5">
        <v>105.84</v>
      </c>
      <c r="R91" s="5">
        <v>48</v>
      </c>
      <c r="S91" s="5">
        <v>20</v>
      </c>
      <c r="T91" s="5">
        <v>3</v>
      </c>
      <c r="U91" s="5">
        <v>24.2</v>
      </c>
      <c r="V91" s="5">
        <v>3</v>
      </c>
      <c r="W91" s="5">
        <v>31.4</v>
      </c>
      <c r="X91" s="5">
        <v>29.2</v>
      </c>
      <c r="Y91" s="5">
        <v>30.6</v>
      </c>
      <c r="Z91" s="5">
        <v>27.1</v>
      </c>
      <c r="AA91" s="5">
        <v>24.3</v>
      </c>
      <c r="AB91" s="5">
        <v>20.7</v>
      </c>
      <c r="AC91" s="5">
        <f t="shared" si="92"/>
        <v>31.4</v>
      </c>
      <c r="AD91" s="5">
        <f t="shared" si="93"/>
        <v>27.1</v>
      </c>
      <c r="AE91" s="5">
        <f t="shared" si="94"/>
        <v>58.5</v>
      </c>
      <c r="AF91" s="5">
        <f t="shared" si="95"/>
        <v>29.25</v>
      </c>
      <c r="AG91" s="5">
        <f t="shared" si="96"/>
        <v>64.496250000000003</v>
      </c>
      <c r="AH91" s="5">
        <f t="shared" si="97"/>
        <v>128.99250000000001</v>
      </c>
      <c r="AI91" s="5">
        <v>3</v>
      </c>
      <c r="AJ91" s="3">
        <v>29</v>
      </c>
      <c r="AK91" s="5">
        <v>41.3</v>
      </c>
      <c r="AL91" s="5">
        <v>3</v>
      </c>
      <c r="AM91" s="5">
        <v>3</v>
      </c>
      <c r="AN91" s="5"/>
      <c r="AO91" s="5"/>
      <c r="AP91" s="5"/>
      <c r="AQ91" s="5"/>
      <c r="AR91" s="5"/>
      <c r="AS91" s="5" t="e">
        <f t="shared" si="98"/>
        <v>#DIV/0!</v>
      </c>
      <c r="AT91" s="5">
        <v>12.36</v>
      </c>
      <c r="AU91" s="5">
        <v>11.47</v>
      </c>
      <c r="AV91" s="5">
        <v>1.1599999999999999</v>
      </c>
      <c r="AW91" s="5">
        <v>88</v>
      </c>
      <c r="AX91" s="3">
        <v>31</v>
      </c>
      <c r="AY91" s="3">
        <v>28</v>
      </c>
      <c r="AZ91" s="3"/>
      <c r="BA91" s="5">
        <v>-0.7</v>
      </c>
      <c r="BB91" s="5"/>
      <c r="BC91" s="5">
        <v>24</v>
      </c>
      <c r="BD91" s="5"/>
      <c r="BE91" s="3">
        <v>21</v>
      </c>
      <c r="BF91" s="3">
        <v>27</v>
      </c>
      <c r="BG91" s="5">
        <v>0.86</v>
      </c>
      <c r="BH91" s="5">
        <v>81</v>
      </c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3">
        <v>39</v>
      </c>
      <c r="CA91" s="3">
        <v>36</v>
      </c>
      <c r="CB91" s="3">
        <v>37</v>
      </c>
      <c r="CC91" s="5">
        <v>17.434560000000001</v>
      </c>
      <c r="CD91" s="5">
        <v>16.093440000000001</v>
      </c>
      <c r="CE91" s="5">
        <v>16.540479999999999</v>
      </c>
      <c r="CF91" s="5">
        <v>2.59</v>
      </c>
      <c r="CG91" s="5">
        <v>100</v>
      </c>
      <c r="CH91" s="3">
        <v>40</v>
      </c>
      <c r="CI91" s="3">
        <v>31</v>
      </c>
      <c r="CJ91" s="3">
        <v>36</v>
      </c>
      <c r="CK91" s="5">
        <v>17.881599999999999</v>
      </c>
      <c r="CL91" s="5">
        <v>13.85824</v>
      </c>
      <c r="CM91" s="5">
        <v>16.093440000000001</v>
      </c>
      <c r="CN91" s="5">
        <v>1.61</v>
      </c>
      <c r="CO91" s="5">
        <v>95</v>
      </c>
      <c r="CP91" s="6">
        <v>157</v>
      </c>
      <c r="CQ91" s="6">
        <v>170</v>
      </c>
      <c r="CR91" s="6">
        <v>156</v>
      </c>
      <c r="CS91" s="5">
        <v>1.46</v>
      </c>
      <c r="CT91" s="5">
        <v>93</v>
      </c>
      <c r="CU91" s="7" t="e">
        <v>#NULL!</v>
      </c>
      <c r="CV91" s="7" t="e">
        <v>#NULL!</v>
      </c>
      <c r="CW91" s="3">
        <v>4</v>
      </c>
      <c r="CX91" s="3">
        <v>4</v>
      </c>
      <c r="CY91" s="3">
        <v>5</v>
      </c>
      <c r="CZ91" s="3">
        <v>5</v>
      </c>
      <c r="DA91" s="3">
        <v>4</v>
      </c>
      <c r="DB91" s="3">
        <v>4</v>
      </c>
      <c r="DC91" s="3">
        <v>3</v>
      </c>
      <c r="DD91" s="3">
        <v>3</v>
      </c>
      <c r="DE91" s="3">
        <v>4</v>
      </c>
      <c r="DF91" s="3">
        <v>3</v>
      </c>
      <c r="DG91" s="3">
        <v>4</v>
      </c>
      <c r="DH91" s="3">
        <v>4</v>
      </c>
      <c r="DI91" s="3"/>
      <c r="DJ91" s="3"/>
      <c r="DK91" s="3"/>
      <c r="DL91" s="3"/>
      <c r="DM91" s="3"/>
      <c r="DN91" s="3"/>
      <c r="DO91" s="3"/>
      <c r="DP91" s="3"/>
      <c r="DQ91" s="3">
        <v>1</v>
      </c>
      <c r="DR91" s="3">
        <v>1</v>
      </c>
      <c r="DS91" s="3">
        <v>1</v>
      </c>
      <c r="DT91" s="3">
        <v>1</v>
      </c>
      <c r="DU91" s="3">
        <v>1</v>
      </c>
      <c r="DV91" s="5">
        <v>52.5</v>
      </c>
      <c r="DW91" s="5">
        <v>0.16000000000000003</v>
      </c>
      <c r="DX91" s="5">
        <v>90.5</v>
      </c>
      <c r="DY91" s="5">
        <v>2.62</v>
      </c>
      <c r="DZ91" s="5">
        <v>97.5</v>
      </c>
      <c r="EA91" s="5">
        <v>4.2</v>
      </c>
      <c r="EB91" s="5">
        <v>80.166666666666671</v>
      </c>
      <c r="EC91" s="5">
        <v>6.98</v>
      </c>
      <c r="ED91" s="5">
        <v>3</v>
      </c>
      <c r="EE91" s="3">
        <v>6</v>
      </c>
      <c r="EF91" s="3">
        <v>1</v>
      </c>
      <c r="EG91" s="3">
        <v>3</v>
      </c>
      <c r="EH91" s="3">
        <v>5</v>
      </c>
      <c r="EI91" s="3">
        <v>6</v>
      </c>
      <c r="EJ91" s="3">
        <v>1</v>
      </c>
      <c r="EK91" s="3">
        <v>4</v>
      </c>
      <c r="EL91" s="3">
        <v>1</v>
      </c>
      <c r="EM91" s="3">
        <v>1</v>
      </c>
      <c r="EN91" s="3">
        <v>5</v>
      </c>
      <c r="EO91" s="3">
        <v>4</v>
      </c>
      <c r="EP91" s="3">
        <v>4</v>
      </c>
      <c r="EQ91" s="3">
        <v>1</v>
      </c>
      <c r="ER91" s="3">
        <v>3</v>
      </c>
      <c r="ES91" s="3">
        <v>2</v>
      </c>
      <c r="ET91" s="3">
        <v>2</v>
      </c>
      <c r="EU91" s="3">
        <v>5</v>
      </c>
      <c r="EV91" s="3">
        <v>2</v>
      </c>
      <c r="EW91" s="3">
        <v>1</v>
      </c>
      <c r="EX91" s="5">
        <v>1</v>
      </c>
      <c r="EY91" s="1" t="s">
        <v>407</v>
      </c>
      <c r="EZ91" s="3">
        <v>2</v>
      </c>
      <c r="FA91" s="6">
        <v>6.5</v>
      </c>
      <c r="FB91" s="1" t="s">
        <v>351</v>
      </c>
      <c r="FC91" s="6">
        <v>0.5</v>
      </c>
      <c r="FD91" s="5">
        <v>0.25</v>
      </c>
      <c r="FE91" s="1" t="s">
        <v>349</v>
      </c>
      <c r="FF91" s="3">
        <v>999</v>
      </c>
      <c r="FG91" s="5">
        <v>999</v>
      </c>
      <c r="FH91" s="3">
        <v>3</v>
      </c>
      <c r="FI91" s="3">
        <v>5</v>
      </c>
      <c r="FJ91" s="3">
        <v>1</v>
      </c>
      <c r="FK91" s="3">
        <v>1</v>
      </c>
      <c r="FL91" s="3">
        <v>3</v>
      </c>
      <c r="FM91" s="3">
        <v>3</v>
      </c>
      <c r="FN91" s="3">
        <v>1</v>
      </c>
      <c r="FO91" s="3">
        <v>1</v>
      </c>
      <c r="FP91" s="3">
        <v>4</v>
      </c>
      <c r="FQ91" s="3">
        <v>3</v>
      </c>
      <c r="FR91" s="3">
        <v>1</v>
      </c>
      <c r="FS91" s="3">
        <v>1</v>
      </c>
      <c r="FT91" s="3">
        <v>3.5</v>
      </c>
      <c r="FU91" s="3">
        <v>1</v>
      </c>
      <c r="FV91" s="3">
        <v>4</v>
      </c>
      <c r="FW91" s="3">
        <v>2</v>
      </c>
      <c r="FX91" s="7" t="e">
        <v>#NULL!</v>
      </c>
      <c r="FY91" s="3">
        <v>1</v>
      </c>
      <c r="FZ91" s="3">
        <v>5</v>
      </c>
      <c r="GA91" s="3">
        <v>4</v>
      </c>
      <c r="GB91" s="3">
        <v>4</v>
      </c>
      <c r="GC91" s="3">
        <v>5</v>
      </c>
      <c r="GD91" s="5">
        <v>3.8333333333333335</v>
      </c>
      <c r="GE91" s="3">
        <v>3</v>
      </c>
      <c r="GF91" s="3">
        <v>1</v>
      </c>
      <c r="GG91" s="3">
        <v>3</v>
      </c>
      <c r="GH91" s="3">
        <v>1</v>
      </c>
      <c r="GI91" s="3">
        <v>3</v>
      </c>
      <c r="GJ91" s="3">
        <v>1</v>
      </c>
      <c r="GK91" s="3">
        <v>1</v>
      </c>
      <c r="GL91" s="3">
        <v>1</v>
      </c>
      <c r="GM91" s="3">
        <v>5</v>
      </c>
      <c r="GN91" s="3">
        <v>5</v>
      </c>
      <c r="GO91" s="3">
        <v>1</v>
      </c>
      <c r="GP91" s="3">
        <v>1</v>
      </c>
      <c r="GQ91" s="3">
        <v>1</v>
      </c>
      <c r="GR91" s="3">
        <v>3</v>
      </c>
      <c r="GS91" s="3">
        <v>1</v>
      </c>
      <c r="GT91" s="3">
        <v>5</v>
      </c>
      <c r="GU91" s="3">
        <v>1</v>
      </c>
      <c r="GV91" s="3">
        <v>1</v>
      </c>
      <c r="GW91" s="3">
        <v>5</v>
      </c>
      <c r="GX91" s="3">
        <v>1</v>
      </c>
      <c r="GY91" s="5">
        <v>3.4</v>
      </c>
      <c r="GZ91" s="5">
        <v>1</v>
      </c>
      <c r="HA91" s="3">
        <v>6</v>
      </c>
      <c r="HB91" s="3">
        <v>7</v>
      </c>
      <c r="HC91" s="3">
        <v>4</v>
      </c>
      <c r="HD91" s="3">
        <v>4</v>
      </c>
      <c r="HE91" s="3">
        <v>4</v>
      </c>
      <c r="HF91" s="3">
        <v>7</v>
      </c>
      <c r="HG91" s="3">
        <v>5</v>
      </c>
      <c r="HH91" s="3">
        <v>7</v>
      </c>
      <c r="HI91" s="5">
        <v>5.5</v>
      </c>
      <c r="HJ91" s="3">
        <v>999</v>
      </c>
      <c r="HK91" s="3">
        <v>1</v>
      </c>
      <c r="HL91" s="3">
        <v>3</v>
      </c>
      <c r="HM91" s="3">
        <v>1</v>
      </c>
      <c r="HN91" s="3">
        <v>1</v>
      </c>
      <c r="HO91" s="3">
        <v>1</v>
      </c>
      <c r="HP91" s="5">
        <v>4</v>
      </c>
      <c r="HQ91" s="5">
        <v>4</v>
      </c>
      <c r="HR91" s="5">
        <v>4</v>
      </c>
      <c r="HS91" s="5">
        <v>3.2</v>
      </c>
      <c r="HT91" s="3">
        <v>3</v>
      </c>
      <c r="HU91" s="3">
        <v>4</v>
      </c>
      <c r="HV91" s="3">
        <v>4</v>
      </c>
      <c r="HW91" s="3">
        <v>5</v>
      </c>
      <c r="HX91" s="3">
        <v>3</v>
      </c>
      <c r="HY91" s="3">
        <v>6</v>
      </c>
      <c r="HZ91" s="5">
        <v>4.166666666666667</v>
      </c>
      <c r="IA91" s="3">
        <v>7</v>
      </c>
      <c r="IB91" s="3">
        <v>1</v>
      </c>
      <c r="IC91" s="3">
        <v>4</v>
      </c>
      <c r="ID91" s="3">
        <v>1</v>
      </c>
      <c r="IE91" s="3">
        <v>1</v>
      </c>
      <c r="IF91" s="3">
        <v>4</v>
      </c>
      <c r="IG91" s="3">
        <v>1</v>
      </c>
      <c r="IH91" s="3">
        <v>7</v>
      </c>
      <c r="II91" s="3">
        <v>7</v>
      </c>
      <c r="IJ91" s="3">
        <v>1</v>
      </c>
      <c r="IK91" s="3">
        <v>7</v>
      </c>
      <c r="IL91" s="3">
        <v>1</v>
      </c>
      <c r="IM91" s="5">
        <v>7</v>
      </c>
      <c r="IN91" s="5">
        <v>2.5</v>
      </c>
      <c r="IO91" s="5">
        <v>1</v>
      </c>
      <c r="IP91" s="3">
        <v>5</v>
      </c>
      <c r="IQ91" s="3">
        <v>3</v>
      </c>
      <c r="IR91" s="3">
        <v>1</v>
      </c>
      <c r="IS91" s="3">
        <v>2</v>
      </c>
      <c r="IT91" s="3">
        <v>5</v>
      </c>
      <c r="IU91" s="3">
        <v>5</v>
      </c>
      <c r="IV91" s="3">
        <v>1</v>
      </c>
      <c r="IW91" s="3">
        <v>1</v>
      </c>
      <c r="IX91" s="3">
        <v>5</v>
      </c>
      <c r="IY91" s="3">
        <v>1</v>
      </c>
      <c r="IZ91" s="3">
        <v>5</v>
      </c>
      <c r="JA91" s="3">
        <v>5</v>
      </c>
      <c r="JB91" s="3">
        <v>5</v>
      </c>
      <c r="JC91" s="3">
        <v>3</v>
      </c>
      <c r="JD91" s="3">
        <v>5</v>
      </c>
      <c r="JE91" s="3">
        <v>1</v>
      </c>
      <c r="JF91" s="3">
        <v>1</v>
      </c>
      <c r="JG91" s="3">
        <v>5</v>
      </c>
      <c r="JH91" s="3">
        <v>1</v>
      </c>
      <c r="JI91" s="3">
        <v>4</v>
      </c>
      <c r="JJ91" s="3">
        <v>1</v>
      </c>
      <c r="JK91" s="3">
        <v>5</v>
      </c>
      <c r="JL91" s="3">
        <v>1</v>
      </c>
      <c r="JM91" s="3">
        <v>5</v>
      </c>
      <c r="JN91" s="5">
        <v>5</v>
      </c>
      <c r="JO91" s="5">
        <v>1</v>
      </c>
      <c r="JP91" s="5">
        <v>4.75</v>
      </c>
      <c r="JQ91" s="5">
        <v>1.25</v>
      </c>
      <c r="JR91" s="5">
        <v>5</v>
      </c>
      <c r="JS91" s="5">
        <v>2</v>
      </c>
      <c r="JT91" s="3">
        <v>4</v>
      </c>
      <c r="JU91" s="3">
        <v>999</v>
      </c>
      <c r="JV91" s="3">
        <v>1</v>
      </c>
      <c r="JW91" s="3">
        <v>999</v>
      </c>
      <c r="JX91" s="3">
        <v>5</v>
      </c>
      <c r="JY91" s="3">
        <v>999</v>
      </c>
      <c r="JZ91" s="3">
        <v>1</v>
      </c>
      <c r="KA91" s="3">
        <v>999</v>
      </c>
      <c r="KB91" s="3">
        <v>5</v>
      </c>
      <c r="KC91" s="3">
        <v>999</v>
      </c>
      <c r="KD91" s="3">
        <v>5</v>
      </c>
      <c r="KE91" s="3">
        <v>999</v>
      </c>
      <c r="KF91" s="3">
        <v>1</v>
      </c>
      <c r="KG91" s="3">
        <v>999</v>
      </c>
      <c r="KH91" s="3">
        <v>1</v>
      </c>
      <c r="KI91" s="3">
        <v>999</v>
      </c>
      <c r="KJ91" s="3">
        <v>1</v>
      </c>
      <c r="KK91" s="3">
        <v>999</v>
      </c>
      <c r="KL91" s="3">
        <v>4</v>
      </c>
      <c r="KM91" s="3">
        <v>999</v>
      </c>
      <c r="KN91" s="3">
        <v>3</v>
      </c>
      <c r="KO91" s="3">
        <v>999</v>
      </c>
      <c r="KP91" s="3">
        <v>3</v>
      </c>
      <c r="KQ91" s="3">
        <v>999</v>
      </c>
      <c r="KR91" s="3">
        <v>5</v>
      </c>
      <c r="KS91" s="3">
        <v>999</v>
      </c>
      <c r="KT91" s="3">
        <v>1</v>
      </c>
      <c r="KU91" s="3">
        <v>999</v>
      </c>
      <c r="KV91" s="3">
        <v>1</v>
      </c>
      <c r="KW91" s="3">
        <v>999</v>
      </c>
      <c r="KX91" s="3">
        <v>5</v>
      </c>
      <c r="KY91" s="3">
        <v>999</v>
      </c>
      <c r="KZ91" s="5">
        <v>1.4444444444444444</v>
      </c>
      <c r="LA91" s="7" t="e">
        <v>#NULL!</v>
      </c>
      <c r="LB91" s="5">
        <v>4.7142857142857144</v>
      </c>
      <c r="LC91" s="7" t="e">
        <v>#NULL!</v>
      </c>
      <c r="LD91" s="3">
        <v>5</v>
      </c>
      <c r="LE91" s="3">
        <v>999</v>
      </c>
      <c r="LF91" s="5">
        <v>5</v>
      </c>
      <c r="LG91" s="3">
        <v>999</v>
      </c>
      <c r="LH91" s="3">
        <v>5</v>
      </c>
      <c r="LI91" s="3">
        <v>999</v>
      </c>
      <c r="LJ91" s="3">
        <v>5</v>
      </c>
      <c r="LK91" s="3">
        <v>999</v>
      </c>
      <c r="LL91" s="3">
        <v>5</v>
      </c>
      <c r="LM91" s="3">
        <v>999</v>
      </c>
      <c r="LN91" s="3">
        <v>5</v>
      </c>
      <c r="LO91" s="3">
        <v>999</v>
      </c>
      <c r="LP91" s="3">
        <v>5</v>
      </c>
      <c r="LQ91" s="3">
        <v>999</v>
      </c>
      <c r="LR91" s="3">
        <v>3</v>
      </c>
      <c r="LS91" s="3">
        <v>999</v>
      </c>
      <c r="LT91" s="5">
        <v>4.75</v>
      </c>
      <c r="LU91" s="7" t="e">
        <v>#NULL!</v>
      </c>
      <c r="LV91" s="3">
        <v>1</v>
      </c>
      <c r="LW91" s="3">
        <v>1</v>
      </c>
      <c r="LX91" s="3">
        <v>1</v>
      </c>
      <c r="LY91" s="3">
        <v>0</v>
      </c>
      <c r="LZ91" s="3">
        <v>3</v>
      </c>
      <c r="MA91" s="3">
        <v>0</v>
      </c>
      <c r="MB91" s="3">
        <v>3</v>
      </c>
      <c r="MC91" s="3">
        <v>2</v>
      </c>
      <c r="MD91" s="3">
        <v>1</v>
      </c>
      <c r="ME91" s="3">
        <v>1</v>
      </c>
      <c r="MF91" s="5">
        <f t="shared" si="89"/>
        <v>13</v>
      </c>
      <c r="MG91" s="5">
        <f t="shared" si="90"/>
        <v>1.3</v>
      </c>
      <c r="MH91" s="3">
        <v>4</v>
      </c>
      <c r="MI91" s="3">
        <v>4</v>
      </c>
      <c r="MJ91" s="3">
        <v>7</v>
      </c>
      <c r="MK91" s="3">
        <v>4</v>
      </c>
      <c r="ML91" s="3">
        <v>4</v>
      </c>
      <c r="MM91" s="3">
        <v>5</v>
      </c>
      <c r="MN91" s="3">
        <v>7</v>
      </c>
      <c r="MO91" s="3">
        <v>7</v>
      </c>
      <c r="MP91" s="3">
        <v>7</v>
      </c>
      <c r="MQ91" s="5">
        <v>5.4444444444444446</v>
      </c>
      <c r="MR91" s="3">
        <v>1</v>
      </c>
      <c r="MS91" s="3">
        <v>999</v>
      </c>
      <c r="MT91" s="3">
        <v>1</v>
      </c>
      <c r="MU91" s="3">
        <v>999</v>
      </c>
      <c r="MV91" s="3">
        <v>1</v>
      </c>
      <c r="MW91" s="3">
        <v>999</v>
      </c>
      <c r="MX91" s="3">
        <v>1</v>
      </c>
      <c r="MY91" s="3">
        <v>999</v>
      </c>
      <c r="MZ91" s="3">
        <v>1</v>
      </c>
      <c r="NA91" s="3">
        <v>999</v>
      </c>
      <c r="NB91" s="3">
        <v>1</v>
      </c>
      <c r="NC91" s="3">
        <v>999</v>
      </c>
      <c r="ND91" s="5">
        <v>1</v>
      </c>
      <c r="NE91" s="7" t="e">
        <v>#NULL!</v>
      </c>
      <c r="NF91" s="5">
        <v>1</v>
      </c>
      <c r="NG91" s="7" t="e">
        <v>#NULL!</v>
      </c>
      <c r="NH91" s="3">
        <v>5</v>
      </c>
      <c r="NI91" s="3">
        <v>999</v>
      </c>
      <c r="NJ91" s="3">
        <v>3</v>
      </c>
      <c r="NK91" s="3">
        <v>999</v>
      </c>
      <c r="NL91" s="3">
        <v>5</v>
      </c>
      <c r="NM91" s="3">
        <v>999</v>
      </c>
      <c r="NN91" s="3">
        <v>3</v>
      </c>
      <c r="NO91" s="3">
        <v>999</v>
      </c>
      <c r="NP91" s="3">
        <v>2</v>
      </c>
      <c r="NQ91" s="3">
        <v>999</v>
      </c>
      <c r="NR91" s="3">
        <v>3</v>
      </c>
      <c r="NS91" s="3">
        <v>999</v>
      </c>
      <c r="NT91" s="3">
        <v>1</v>
      </c>
      <c r="NU91" s="3">
        <v>999</v>
      </c>
      <c r="NV91" s="5">
        <v>3.1428571428571428</v>
      </c>
      <c r="NW91" s="7" t="e">
        <v>#NULL!</v>
      </c>
      <c r="NX91" s="4">
        <v>43210</v>
      </c>
      <c r="NY91" s="3">
        <v>4</v>
      </c>
      <c r="NZ91" s="3">
        <v>2</v>
      </c>
      <c r="OA91" s="3">
        <v>1</v>
      </c>
      <c r="OB91" s="3">
        <v>1</v>
      </c>
      <c r="OC91" s="3">
        <v>4</v>
      </c>
      <c r="OD91" s="3">
        <v>4</v>
      </c>
      <c r="OE91" s="3">
        <v>1</v>
      </c>
      <c r="OF91" s="3">
        <v>1</v>
      </c>
      <c r="OG91" s="3">
        <v>4</v>
      </c>
      <c r="OH91" s="3">
        <v>4</v>
      </c>
      <c r="OI91" s="3">
        <v>3</v>
      </c>
      <c r="OJ91" s="3">
        <v>1</v>
      </c>
      <c r="OK91" s="5">
        <v>3.6666666666666665</v>
      </c>
      <c r="OL91" s="5">
        <v>1.3333333333333333</v>
      </c>
      <c r="OM91" s="3">
        <v>4</v>
      </c>
      <c r="ON91" s="3">
        <v>2</v>
      </c>
      <c r="OO91" s="3">
        <v>4</v>
      </c>
      <c r="OP91" s="3">
        <v>3</v>
      </c>
      <c r="OQ91" s="3">
        <v>3</v>
      </c>
      <c r="OR91" s="3">
        <v>1</v>
      </c>
      <c r="OS91" s="5">
        <v>2.8333333333333335</v>
      </c>
      <c r="OT91" s="3">
        <v>4</v>
      </c>
      <c r="OU91" s="3">
        <v>5</v>
      </c>
      <c r="OV91" s="3">
        <v>6</v>
      </c>
      <c r="OW91" s="3">
        <v>6</v>
      </c>
      <c r="OX91" s="3">
        <v>4</v>
      </c>
      <c r="OY91" s="3">
        <v>6</v>
      </c>
      <c r="OZ91" s="5">
        <v>5.166666666666667</v>
      </c>
      <c r="VN91">
        <v>15</v>
      </c>
      <c r="VO91">
        <v>0</v>
      </c>
      <c r="VP91">
        <v>0</v>
      </c>
      <c r="VQ91">
        <v>0</v>
      </c>
      <c r="VR91">
        <v>38</v>
      </c>
      <c r="VS91">
        <v>972.8</v>
      </c>
      <c r="VT91">
        <v>25.6</v>
      </c>
      <c r="VU91">
        <v>243.2</v>
      </c>
      <c r="VV91">
        <v>37</v>
      </c>
      <c r="VW91">
        <v>9565.5</v>
      </c>
      <c r="VX91">
        <v>258.5</v>
      </c>
      <c r="VY91">
        <v>6614</v>
      </c>
      <c r="VZ91">
        <v>0.3</v>
      </c>
      <c r="WA91">
        <v>2391.4</v>
      </c>
      <c r="WB91" s="36">
        <v>1907.75</v>
      </c>
      <c r="WC91" s="36">
        <v>524</v>
      </c>
      <c r="WD91" s="36">
        <v>49</v>
      </c>
      <c r="WE91" s="36">
        <v>17.25</v>
      </c>
      <c r="WF91" s="36">
        <v>76.37</v>
      </c>
      <c r="WG91" s="36">
        <v>20.98</v>
      </c>
      <c r="WH91" s="36">
        <v>1.96</v>
      </c>
      <c r="WI91" s="36">
        <v>0.69</v>
      </c>
      <c r="WJ91" s="36">
        <v>66.25</v>
      </c>
      <c r="WK91" s="36">
        <v>2.65</v>
      </c>
      <c r="WL91" s="36">
        <v>16.562999999999999</v>
      </c>
      <c r="WM91" s="37">
        <v>1907.75</v>
      </c>
      <c r="WN91" s="37">
        <v>524</v>
      </c>
      <c r="WO91" s="37">
        <v>49</v>
      </c>
      <c r="WP91" s="37">
        <v>17.25</v>
      </c>
      <c r="WQ91" s="37">
        <v>76.37</v>
      </c>
      <c r="WR91" s="37">
        <v>20.98</v>
      </c>
      <c r="WS91" s="37">
        <v>1.96</v>
      </c>
      <c r="WT91" s="37">
        <v>0.69</v>
      </c>
      <c r="WU91" s="37">
        <v>66.25</v>
      </c>
      <c r="WV91" s="37">
        <v>2.65</v>
      </c>
      <c r="WW91" s="37">
        <v>16.562999999999999</v>
      </c>
      <c r="WX91" s="38">
        <v>1481.25</v>
      </c>
      <c r="WY91" s="38">
        <v>415.5</v>
      </c>
      <c r="WZ91" s="38">
        <v>41.25</v>
      </c>
      <c r="XA91" s="38">
        <v>15</v>
      </c>
      <c r="XB91" s="38">
        <v>75.84</v>
      </c>
      <c r="XC91" s="38">
        <v>21.27</v>
      </c>
      <c r="XD91" s="38">
        <v>2.11</v>
      </c>
      <c r="XE91" s="38">
        <v>0.77</v>
      </c>
      <c r="XF91" s="38">
        <v>56.25</v>
      </c>
      <c r="XG91" s="38">
        <v>2.88</v>
      </c>
      <c r="XH91" s="38">
        <v>18.75</v>
      </c>
      <c r="XI91" s="39">
        <v>1481.25</v>
      </c>
      <c r="XJ91" s="39">
        <v>415.5</v>
      </c>
      <c r="XK91" s="39">
        <v>41.25</v>
      </c>
      <c r="XL91" s="39">
        <v>15</v>
      </c>
      <c r="XM91" s="39">
        <v>75.84</v>
      </c>
      <c r="XN91" s="39">
        <v>21.27</v>
      </c>
      <c r="XO91" s="39">
        <v>2.11</v>
      </c>
      <c r="XP91" s="39">
        <v>0.77</v>
      </c>
      <c r="XQ91" s="39">
        <v>56.25</v>
      </c>
      <c r="XR91" s="39">
        <v>2.88</v>
      </c>
      <c r="XS91" s="39">
        <v>18.75</v>
      </c>
      <c r="XT91" t="s">
        <v>1177</v>
      </c>
      <c r="XU91">
        <v>4</v>
      </c>
      <c r="XV91">
        <v>9</v>
      </c>
      <c r="XW91" s="37">
        <v>4</v>
      </c>
      <c r="XX91" s="37">
        <v>0</v>
      </c>
      <c r="XY91" s="37">
        <v>2</v>
      </c>
      <c r="XZ91" s="39">
        <v>3</v>
      </c>
      <c r="YA91" s="39">
        <v>0</v>
      </c>
      <c r="YB91" s="39">
        <v>2</v>
      </c>
    </row>
    <row r="92" spans="1:652" x14ac:dyDescent="0.2">
      <c r="A92" s="11">
        <v>96</v>
      </c>
      <c r="B92" s="19" t="s">
        <v>715</v>
      </c>
      <c r="C92" s="3">
        <v>0</v>
      </c>
      <c r="D92" s="3" t="str">
        <f t="shared" si="91"/>
        <v>2</v>
      </c>
      <c r="E92" s="4">
        <v>38543</v>
      </c>
      <c r="F92" s="4">
        <v>43206</v>
      </c>
      <c r="G92" s="5">
        <v>12.766598220396988</v>
      </c>
      <c r="H92" s="21">
        <v>3</v>
      </c>
      <c r="I92" s="3">
        <v>7</v>
      </c>
      <c r="J92" s="3">
        <v>10</v>
      </c>
      <c r="K92" s="3">
        <v>1</v>
      </c>
      <c r="L92" s="3">
        <v>2</v>
      </c>
      <c r="M92" s="3">
        <v>300</v>
      </c>
      <c r="N92" s="6">
        <v>115.5</v>
      </c>
      <c r="O92" s="6">
        <v>165.5</v>
      </c>
      <c r="P92" s="5">
        <v>3.7893700787401574</v>
      </c>
      <c r="Q92" s="5">
        <v>151.04250000000002</v>
      </c>
      <c r="R92" s="5">
        <v>68.5</v>
      </c>
      <c r="S92" s="5">
        <v>24.9</v>
      </c>
      <c r="T92" s="5">
        <v>1</v>
      </c>
      <c r="U92" s="5">
        <v>19</v>
      </c>
      <c r="V92" s="5">
        <v>3</v>
      </c>
      <c r="W92" s="5">
        <v>33.5</v>
      </c>
      <c r="X92" s="5">
        <v>31.6</v>
      </c>
      <c r="Y92" s="5">
        <v>31</v>
      </c>
      <c r="Z92" s="5">
        <v>36.4</v>
      </c>
      <c r="AA92" s="5">
        <v>32</v>
      </c>
      <c r="AB92" s="5">
        <v>25.7</v>
      </c>
      <c r="AC92" s="5">
        <f t="shared" si="92"/>
        <v>33.5</v>
      </c>
      <c r="AD92" s="5">
        <f t="shared" si="93"/>
        <v>36.4</v>
      </c>
      <c r="AE92" s="5">
        <f t="shared" si="94"/>
        <v>69.900000000000006</v>
      </c>
      <c r="AF92" s="5">
        <f t="shared" si="95"/>
        <v>34.950000000000003</v>
      </c>
      <c r="AG92" s="5">
        <f t="shared" si="96"/>
        <v>77.064750000000004</v>
      </c>
      <c r="AH92" s="5">
        <f t="shared" si="97"/>
        <v>154.12950000000001</v>
      </c>
      <c r="AI92" s="5">
        <v>3</v>
      </c>
      <c r="AJ92" s="3">
        <v>15</v>
      </c>
      <c r="AK92" s="5">
        <v>36.6</v>
      </c>
      <c r="AL92" s="5">
        <v>1</v>
      </c>
      <c r="AM92" s="5">
        <v>2.3333333333333335</v>
      </c>
      <c r="AN92" s="5"/>
      <c r="AO92" s="5"/>
      <c r="AP92" s="5"/>
      <c r="AQ92" s="5"/>
      <c r="AR92" s="5"/>
      <c r="AS92" s="5" t="e">
        <f t="shared" si="98"/>
        <v>#DIV/0!</v>
      </c>
      <c r="AT92" s="5">
        <v>16.38</v>
      </c>
      <c r="AU92" s="5">
        <v>16.05</v>
      </c>
      <c r="AV92" s="5">
        <v>-3.12</v>
      </c>
      <c r="AW92" s="5">
        <v>0</v>
      </c>
      <c r="AX92" s="3">
        <v>32</v>
      </c>
      <c r="AY92" s="3">
        <v>33</v>
      </c>
      <c r="AZ92" s="3"/>
      <c r="BA92" s="5">
        <v>-0.56000000000000005</v>
      </c>
      <c r="BB92" s="5"/>
      <c r="BC92" s="5">
        <v>29</v>
      </c>
      <c r="BD92" s="5"/>
      <c r="BE92" s="3">
        <v>21</v>
      </c>
      <c r="BF92" s="3">
        <v>16</v>
      </c>
      <c r="BG92" s="5">
        <v>-0.87</v>
      </c>
      <c r="BH92" s="5">
        <v>19</v>
      </c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3">
        <v>21</v>
      </c>
      <c r="CA92" s="3">
        <v>32</v>
      </c>
      <c r="CB92" s="3">
        <v>30</v>
      </c>
      <c r="CC92" s="5">
        <v>9.3878400000000006</v>
      </c>
      <c r="CD92" s="5">
        <v>14.30528</v>
      </c>
      <c r="CE92" s="5">
        <v>13.411199999999999</v>
      </c>
      <c r="CF92" s="5">
        <v>-0.4</v>
      </c>
      <c r="CG92" s="5">
        <v>34</v>
      </c>
      <c r="CH92" s="3">
        <v>28</v>
      </c>
      <c r="CI92" s="3">
        <v>35</v>
      </c>
      <c r="CJ92" s="3">
        <v>22</v>
      </c>
      <c r="CK92" s="5">
        <v>12.51712</v>
      </c>
      <c r="CL92" s="5">
        <v>15.6464</v>
      </c>
      <c r="CM92" s="5">
        <v>9.8348800000000001</v>
      </c>
      <c r="CN92" s="5">
        <v>-0.71</v>
      </c>
      <c r="CO92" s="5">
        <v>24</v>
      </c>
      <c r="CP92" s="6">
        <v>142</v>
      </c>
      <c r="CQ92" s="6">
        <v>142</v>
      </c>
      <c r="CR92" s="6">
        <v>128</v>
      </c>
      <c r="CS92" s="5">
        <v>-0.63</v>
      </c>
      <c r="CT92" s="5">
        <v>27</v>
      </c>
      <c r="CU92" s="7" t="e">
        <v>#NULL!</v>
      </c>
      <c r="CV92" s="7" t="e">
        <v>#NULL!</v>
      </c>
      <c r="CW92" s="3">
        <v>3</v>
      </c>
      <c r="CX92" s="3">
        <v>3</v>
      </c>
      <c r="CY92" s="3">
        <v>5</v>
      </c>
      <c r="CZ92" s="3">
        <v>5</v>
      </c>
      <c r="DA92" s="3">
        <v>3</v>
      </c>
      <c r="DB92" s="3">
        <v>3</v>
      </c>
      <c r="DC92" s="3">
        <v>3</v>
      </c>
      <c r="DD92" s="3">
        <v>3</v>
      </c>
      <c r="DE92" s="3">
        <v>4</v>
      </c>
      <c r="DF92" s="3">
        <v>4</v>
      </c>
      <c r="DG92" s="3">
        <v>4</v>
      </c>
      <c r="DH92" s="3">
        <v>4</v>
      </c>
      <c r="DI92" s="3"/>
      <c r="DJ92" s="3"/>
      <c r="DK92" s="3"/>
      <c r="DL92" s="3"/>
      <c r="DM92" s="3"/>
      <c r="DN92" s="3"/>
      <c r="DO92" s="3"/>
      <c r="DP92" s="3"/>
      <c r="DQ92" s="3">
        <v>0</v>
      </c>
      <c r="DR92" s="3">
        <v>1</v>
      </c>
      <c r="DS92" s="3">
        <v>1</v>
      </c>
      <c r="DT92" s="3">
        <v>1</v>
      </c>
      <c r="DU92" s="3">
        <v>1</v>
      </c>
      <c r="DV92" s="5">
        <v>24</v>
      </c>
      <c r="DW92" s="5">
        <v>-1.4300000000000002</v>
      </c>
      <c r="DX92" s="5">
        <v>13.5</v>
      </c>
      <c r="DY92" s="5">
        <v>-3.75</v>
      </c>
      <c r="DZ92" s="5">
        <v>29</v>
      </c>
      <c r="EA92" s="5">
        <v>-1.1099999999999999</v>
      </c>
      <c r="EB92" s="5">
        <v>22.166666666666668</v>
      </c>
      <c r="EC92" s="5">
        <v>-6.2899999999999991</v>
      </c>
      <c r="ED92" s="5">
        <v>1</v>
      </c>
      <c r="EE92" s="3">
        <v>6</v>
      </c>
      <c r="EF92" s="3">
        <v>1</v>
      </c>
      <c r="EG92" s="3">
        <v>6</v>
      </c>
      <c r="EH92" s="3">
        <v>1</v>
      </c>
      <c r="EI92" s="3">
        <v>5</v>
      </c>
      <c r="EJ92" s="3">
        <v>1</v>
      </c>
      <c r="EK92" s="3">
        <v>1</v>
      </c>
      <c r="EL92" s="3">
        <v>1</v>
      </c>
      <c r="EM92" s="3">
        <v>1</v>
      </c>
      <c r="EN92" s="3">
        <v>5</v>
      </c>
      <c r="EO92" s="3">
        <v>5</v>
      </c>
      <c r="EP92" s="3">
        <v>5</v>
      </c>
      <c r="EQ92" s="3">
        <v>5</v>
      </c>
      <c r="ER92" s="3">
        <v>2</v>
      </c>
      <c r="ES92" s="3">
        <v>3</v>
      </c>
      <c r="ET92" s="3">
        <v>2</v>
      </c>
      <c r="EU92" s="3">
        <v>1</v>
      </c>
      <c r="EV92" s="3">
        <v>5</v>
      </c>
      <c r="EW92" s="3">
        <v>0</v>
      </c>
      <c r="EX92" s="5">
        <v>0</v>
      </c>
      <c r="EY92" s="1" t="s">
        <v>348</v>
      </c>
      <c r="EZ92" s="3">
        <v>1</v>
      </c>
      <c r="FA92" s="6">
        <v>2</v>
      </c>
      <c r="FB92" s="1" t="s">
        <v>376</v>
      </c>
      <c r="FC92" s="6">
        <v>1</v>
      </c>
      <c r="FD92" s="5">
        <v>1</v>
      </c>
      <c r="FE92" s="1" t="s">
        <v>372</v>
      </c>
      <c r="FF92" s="3">
        <v>1</v>
      </c>
      <c r="FG92" s="5">
        <v>999</v>
      </c>
      <c r="FH92" s="3">
        <v>4</v>
      </c>
      <c r="FI92" s="3">
        <v>4</v>
      </c>
      <c r="FJ92" s="3">
        <v>3</v>
      </c>
      <c r="FK92" s="3">
        <v>4</v>
      </c>
      <c r="FL92" s="3">
        <v>4</v>
      </c>
      <c r="FM92" s="3">
        <v>4</v>
      </c>
      <c r="FN92" s="3">
        <v>3</v>
      </c>
      <c r="FO92" s="3">
        <v>2</v>
      </c>
      <c r="FP92" s="3">
        <v>4</v>
      </c>
      <c r="FQ92" s="3">
        <v>4</v>
      </c>
      <c r="FR92" s="3">
        <v>5</v>
      </c>
      <c r="FS92" s="3">
        <v>3</v>
      </c>
      <c r="FT92" s="3">
        <v>4</v>
      </c>
      <c r="FU92" s="3">
        <v>3.3333333333333335</v>
      </c>
      <c r="FV92" s="3">
        <v>4</v>
      </c>
      <c r="FW92" s="3">
        <v>3</v>
      </c>
      <c r="FX92" s="7" t="e">
        <v>#NULL!</v>
      </c>
      <c r="FY92" s="3">
        <v>3</v>
      </c>
      <c r="FZ92" s="3">
        <v>6</v>
      </c>
      <c r="GA92" s="3">
        <v>6</v>
      </c>
      <c r="GB92" s="3">
        <v>6</v>
      </c>
      <c r="GC92" s="3">
        <v>5</v>
      </c>
      <c r="GD92" s="5">
        <v>5</v>
      </c>
      <c r="GE92" s="3">
        <v>2</v>
      </c>
      <c r="GF92" s="3">
        <v>1</v>
      </c>
      <c r="GG92" s="3">
        <v>4</v>
      </c>
      <c r="GH92" s="3">
        <v>1</v>
      </c>
      <c r="GI92" s="3">
        <v>3</v>
      </c>
      <c r="GJ92" s="3">
        <v>1</v>
      </c>
      <c r="GK92" s="3">
        <v>1</v>
      </c>
      <c r="GL92" s="3">
        <v>1</v>
      </c>
      <c r="GM92" s="3">
        <v>2</v>
      </c>
      <c r="GN92" s="3">
        <v>3</v>
      </c>
      <c r="GO92" s="3">
        <v>1</v>
      </c>
      <c r="GP92" s="3">
        <v>2</v>
      </c>
      <c r="GQ92" s="3">
        <v>1</v>
      </c>
      <c r="GR92" s="3">
        <v>2</v>
      </c>
      <c r="GS92" s="3">
        <v>1</v>
      </c>
      <c r="GT92" s="3">
        <v>3</v>
      </c>
      <c r="GU92" s="3">
        <v>2</v>
      </c>
      <c r="GV92" s="3">
        <v>3</v>
      </c>
      <c r="GW92" s="3">
        <v>3</v>
      </c>
      <c r="GX92" s="3">
        <v>1</v>
      </c>
      <c r="GY92" s="5">
        <v>2.6</v>
      </c>
      <c r="GZ92" s="5">
        <v>1.2</v>
      </c>
      <c r="HA92" s="3">
        <v>6</v>
      </c>
      <c r="HB92" s="3">
        <v>6</v>
      </c>
      <c r="HC92" s="3">
        <v>5</v>
      </c>
      <c r="HD92" s="3">
        <v>5</v>
      </c>
      <c r="HE92" s="3">
        <v>5</v>
      </c>
      <c r="HF92" s="3">
        <v>5</v>
      </c>
      <c r="HG92" s="3">
        <v>5</v>
      </c>
      <c r="HH92" s="3">
        <v>6</v>
      </c>
      <c r="HI92" s="5">
        <v>5.375</v>
      </c>
      <c r="HJ92" s="3">
        <v>2</v>
      </c>
      <c r="HK92" s="3">
        <v>3</v>
      </c>
      <c r="HL92" s="3">
        <v>2</v>
      </c>
      <c r="HM92" s="3">
        <v>2</v>
      </c>
      <c r="HN92" s="3">
        <v>2</v>
      </c>
      <c r="HO92" s="3">
        <v>3</v>
      </c>
      <c r="HP92" s="5">
        <v>2</v>
      </c>
      <c r="HQ92" s="5">
        <v>3</v>
      </c>
      <c r="HR92" s="5">
        <v>2</v>
      </c>
      <c r="HS92" s="5">
        <v>2.1666666666666665</v>
      </c>
      <c r="HT92" s="3">
        <v>3</v>
      </c>
      <c r="HU92" s="3">
        <v>3</v>
      </c>
      <c r="HV92" s="3">
        <v>3</v>
      </c>
      <c r="HW92" s="3">
        <v>3</v>
      </c>
      <c r="HX92" s="3">
        <v>3</v>
      </c>
      <c r="HY92" s="3">
        <v>3</v>
      </c>
      <c r="HZ92" s="5">
        <v>3</v>
      </c>
      <c r="IA92" s="3">
        <v>5</v>
      </c>
      <c r="IB92" s="3">
        <v>4</v>
      </c>
      <c r="IC92" s="3">
        <v>5</v>
      </c>
      <c r="ID92" s="3">
        <v>6</v>
      </c>
      <c r="IE92" s="3">
        <v>6</v>
      </c>
      <c r="IF92" s="3">
        <v>6</v>
      </c>
      <c r="IG92" s="3">
        <v>4</v>
      </c>
      <c r="IH92" s="3">
        <v>5</v>
      </c>
      <c r="II92" s="3">
        <v>4</v>
      </c>
      <c r="IJ92" s="3">
        <v>5</v>
      </c>
      <c r="IK92" s="3">
        <v>5</v>
      </c>
      <c r="IL92" s="3">
        <v>4</v>
      </c>
      <c r="IM92" s="5">
        <v>4.75</v>
      </c>
      <c r="IN92" s="5">
        <v>5.75</v>
      </c>
      <c r="IO92" s="5">
        <v>4.25</v>
      </c>
      <c r="IP92" s="3">
        <v>3</v>
      </c>
      <c r="IQ92" s="3">
        <v>3</v>
      </c>
      <c r="IR92" s="3">
        <v>4</v>
      </c>
      <c r="IS92" s="3">
        <v>4</v>
      </c>
      <c r="IT92" s="3">
        <v>4</v>
      </c>
      <c r="IU92" s="3">
        <v>3</v>
      </c>
      <c r="IV92" s="3">
        <v>3</v>
      </c>
      <c r="IW92" s="3">
        <v>1</v>
      </c>
      <c r="IX92" s="3">
        <v>3</v>
      </c>
      <c r="IY92" s="3">
        <v>3</v>
      </c>
      <c r="IZ92" s="3">
        <v>4</v>
      </c>
      <c r="JA92" s="3">
        <v>3</v>
      </c>
      <c r="JB92" s="3">
        <v>4</v>
      </c>
      <c r="JC92" s="3">
        <v>2</v>
      </c>
      <c r="JD92" s="3">
        <v>4</v>
      </c>
      <c r="JE92" s="3">
        <v>3</v>
      </c>
      <c r="JF92" s="3">
        <v>3</v>
      </c>
      <c r="JG92" s="3">
        <v>3</v>
      </c>
      <c r="JH92" s="3">
        <v>4</v>
      </c>
      <c r="JI92" s="3">
        <v>3</v>
      </c>
      <c r="JJ92" s="3">
        <v>2</v>
      </c>
      <c r="JK92" s="3">
        <v>4</v>
      </c>
      <c r="JL92" s="3">
        <v>4</v>
      </c>
      <c r="JM92" s="3">
        <v>3</v>
      </c>
      <c r="JN92" s="5">
        <v>3.5</v>
      </c>
      <c r="JO92" s="5">
        <v>3.5</v>
      </c>
      <c r="JP92" s="5">
        <v>3.25</v>
      </c>
      <c r="JQ92" s="5">
        <v>3.5</v>
      </c>
      <c r="JR92" s="5">
        <v>3.5</v>
      </c>
      <c r="JS92" s="5">
        <v>2</v>
      </c>
      <c r="JT92" s="3">
        <v>4</v>
      </c>
      <c r="JU92" s="3">
        <v>4</v>
      </c>
      <c r="JV92" s="3">
        <v>4</v>
      </c>
      <c r="JW92" s="3">
        <v>4</v>
      </c>
      <c r="JX92" s="3">
        <v>2</v>
      </c>
      <c r="JY92" s="3">
        <v>2</v>
      </c>
      <c r="JZ92" s="3">
        <v>2</v>
      </c>
      <c r="KA92" s="3">
        <v>2</v>
      </c>
      <c r="KB92" s="3">
        <v>4</v>
      </c>
      <c r="KC92" s="3">
        <v>4</v>
      </c>
      <c r="KD92" s="3">
        <v>4</v>
      </c>
      <c r="KE92" s="3">
        <v>4</v>
      </c>
      <c r="KF92" s="3">
        <v>2</v>
      </c>
      <c r="KG92" s="3">
        <v>2</v>
      </c>
      <c r="KH92" s="3">
        <v>2</v>
      </c>
      <c r="KI92" s="3">
        <v>2</v>
      </c>
      <c r="KJ92" s="3">
        <v>2</v>
      </c>
      <c r="KK92" s="3">
        <v>2</v>
      </c>
      <c r="KL92" s="3">
        <v>3</v>
      </c>
      <c r="KM92" s="3">
        <v>3</v>
      </c>
      <c r="KN92" s="3">
        <v>2</v>
      </c>
      <c r="KO92" s="3">
        <v>2</v>
      </c>
      <c r="KP92" s="3">
        <v>2</v>
      </c>
      <c r="KQ92" s="3">
        <v>2</v>
      </c>
      <c r="KR92" s="3">
        <v>4</v>
      </c>
      <c r="KS92" s="3">
        <v>4</v>
      </c>
      <c r="KT92" s="3">
        <v>2</v>
      </c>
      <c r="KU92" s="3">
        <v>2</v>
      </c>
      <c r="KV92" s="3">
        <v>2</v>
      </c>
      <c r="KW92" s="3">
        <v>2</v>
      </c>
      <c r="KX92" s="3">
        <v>4</v>
      </c>
      <c r="KY92" s="3">
        <v>4</v>
      </c>
      <c r="KZ92" s="5">
        <v>2.2222222222222223</v>
      </c>
      <c r="LA92" s="5">
        <v>2.2222222222222223</v>
      </c>
      <c r="LB92" s="5">
        <v>3.5714285714285716</v>
      </c>
      <c r="LC92" s="5">
        <v>3.5714285714285716</v>
      </c>
      <c r="LD92" s="3">
        <v>3</v>
      </c>
      <c r="LE92" s="3">
        <v>3</v>
      </c>
      <c r="LF92" s="5">
        <v>3</v>
      </c>
      <c r="LG92" s="3">
        <v>3</v>
      </c>
      <c r="LH92" s="3">
        <v>3</v>
      </c>
      <c r="LI92" s="3">
        <v>3</v>
      </c>
      <c r="LJ92" s="3">
        <v>4</v>
      </c>
      <c r="LK92" s="3">
        <v>4</v>
      </c>
      <c r="LL92" s="3">
        <v>4</v>
      </c>
      <c r="LM92" s="3">
        <v>4</v>
      </c>
      <c r="LN92" s="3">
        <v>3</v>
      </c>
      <c r="LO92" s="3">
        <v>3</v>
      </c>
      <c r="LP92" s="3">
        <v>4</v>
      </c>
      <c r="LQ92" s="3">
        <v>4</v>
      </c>
      <c r="LR92" s="3">
        <v>4</v>
      </c>
      <c r="LS92" s="3">
        <v>4</v>
      </c>
      <c r="LT92" s="5">
        <v>3.5</v>
      </c>
      <c r="LU92" s="5">
        <v>3.5</v>
      </c>
      <c r="LV92" s="3">
        <v>2</v>
      </c>
      <c r="LW92" s="3">
        <v>1</v>
      </c>
      <c r="LX92" s="3">
        <v>2</v>
      </c>
      <c r="LY92" s="3">
        <v>2</v>
      </c>
      <c r="LZ92" s="3">
        <v>2</v>
      </c>
      <c r="MA92" s="3">
        <v>2</v>
      </c>
      <c r="MB92" s="3">
        <v>3</v>
      </c>
      <c r="MC92" s="3">
        <v>2</v>
      </c>
      <c r="MD92" s="3">
        <v>2</v>
      </c>
      <c r="ME92" s="3">
        <v>2</v>
      </c>
      <c r="MF92" s="5">
        <f t="shared" si="89"/>
        <v>20</v>
      </c>
      <c r="MG92" s="5">
        <f t="shared" si="90"/>
        <v>2</v>
      </c>
      <c r="MH92" s="3">
        <v>4</v>
      </c>
      <c r="MI92" s="3">
        <v>4</v>
      </c>
      <c r="MJ92" s="3">
        <v>5</v>
      </c>
      <c r="MK92" s="3">
        <v>4</v>
      </c>
      <c r="ML92" s="3">
        <v>4</v>
      </c>
      <c r="MM92" s="3">
        <v>4</v>
      </c>
      <c r="MN92" s="3">
        <v>5</v>
      </c>
      <c r="MO92" s="3">
        <v>6</v>
      </c>
      <c r="MP92" s="3">
        <v>6</v>
      </c>
      <c r="MQ92" s="5">
        <v>4.666666666666667</v>
      </c>
      <c r="MR92" s="3">
        <v>2</v>
      </c>
      <c r="MS92" s="3">
        <v>2</v>
      </c>
      <c r="MT92" s="3">
        <v>2</v>
      </c>
      <c r="MU92" s="3">
        <v>2</v>
      </c>
      <c r="MV92" s="3">
        <v>2</v>
      </c>
      <c r="MW92" s="3">
        <v>2</v>
      </c>
      <c r="MX92" s="3">
        <v>2</v>
      </c>
      <c r="MY92" s="3">
        <v>2</v>
      </c>
      <c r="MZ92" s="3">
        <v>3</v>
      </c>
      <c r="NA92" s="3">
        <v>3</v>
      </c>
      <c r="NB92" s="3">
        <v>3</v>
      </c>
      <c r="NC92" s="3">
        <v>3</v>
      </c>
      <c r="ND92" s="5">
        <v>2</v>
      </c>
      <c r="NE92" s="5">
        <v>2</v>
      </c>
      <c r="NF92" s="5">
        <v>2.6666666666666665</v>
      </c>
      <c r="NG92" s="5">
        <v>2.6666666666666665</v>
      </c>
      <c r="NH92" s="3">
        <v>3</v>
      </c>
      <c r="NI92" s="3">
        <v>3</v>
      </c>
      <c r="NJ92" s="3">
        <v>3</v>
      </c>
      <c r="NK92" s="3">
        <v>3</v>
      </c>
      <c r="NL92" s="3">
        <v>3</v>
      </c>
      <c r="NM92" s="3">
        <v>3</v>
      </c>
      <c r="NN92" s="3">
        <v>4</v>
      </c>
      <c r="NO92" s="3">
        <v>4</v>
      </c>
      <c r="NP92" s="3">
        <v>3</v>
      </c>
      <c r="NQ92" s="3">
        <v>3</v>
      </c>
      <c r="NR92" s="3">
        <v>3</v>
      </c>
      <c r="NS92" s="3">
        <v>3</v>
      </c>
      <c r="NT92" s="3">
        <v>3</v>
      </c>
      <c r="NU92" s="3">
        <v>3</v>
      </c>
      <c r="NV92" s="5">
        <v>3.1428571428571428</v>
      </c>
      <c r="NW92" s="5">
        <v>3.1428571428571428</v>
      </c>
      <c r="NX92" s="4">
        <v>43210</v>
      </c>
      <c r="NY92" s="3">
        <v>3</v>
      </c>
      <c r="NZ92" s="3">
        <v>4</v>
      </c>
      <c r="OA92" s="3">
        <v>2</v>
      </c>
      <c r="OB92" s="3">
        <v>2</v>
      </c>
      <c r="OC92" s="3">
        <v>4</v>
      </c>
      <c r="OD92" s="3">
        <v>4</v>
      </c>
      <c r="OE92" s="3">
        <v>2</v>
      </c>
      <c r="OF92" s="3">
        <v>2</v>
      </c>
      <c r="OG92" s="3">
        <v>4</v>
      </c>
      <c r="OH92" s="3">
        <v>3</v>
      </c>
      <c r="OI92" s="3">
        <v>5</v>
      </c>
      <c r="OJ92" s="3">
        <v>2</v>
      </c>
      <c r="OK92" s="5">
        <v>3.6666666666666665</v>
      </c>
      <c r="OL92" s="5">
        <v>2.5</v>
      </c>
      <c r="OM92" s="3">
        <v>2</v>
      </c>
      <c r="ON92" s="3">
        <v>3</v>
      </c>
      <c r="OO92" s="3">
        <v>2</v>
      </c>
      <c r="OP92" s="3">
        <v>2</v>
      </c>
      <c r="OQ92" s="3">
        <v>2</v>
      </c>
      <c r="OR92" s="3">
        <v>3</v>
      </c>
      <c r="OS92" s="5">
        <v>2.3333333333333335</v>
      </c>
      <c r="OT92" s="3">
        <v>3</v>
      </c>
      <c r="OU92" s="3">
        <v>3</v>
      </c>
      <c r="OV92" s="3">
        <v>3</v>
      </c>
      <c r="OW92" s="3">
        <v>3</v>
      </c>
      <c r="OX92" s="3">
        <v>3</v>
      </c>
      <c r="OY92" s="3">
        <v>3</v>
      </c>
      <c r="OZ92" s="5">
        <v>3</v>
      </c>
      <c r="VN92">
        <v>15</v>
      </c>
      <c r="VO92">
        <v>0</v>
      </c>
      <c r="VP92">
        <v>0</v>
      </c>
      <c r="VQ92">
        <v>0</v>
      </c>
      <c r="VR92">
        <v>55</v>
      </c>
      <c r="VS92">
        <v>1220.8</v>
      </c>
      <c r="VT92">
        <v>22.2</v>
      </c>
      <c r="VU92">
        <v>152.6</v>
      </c>
      <c r="VV92">
        <v>54</v>
      </c>
      <c r="VW92">
        <v>9312.2999999999993</v>
      </c>
      <c r="VX92">
        <v>172.4</v>
      </c>
      <c r="VY92">
        <v>956</v>
      </c>
      <c r="VZ92">
        <v>0.3</v>
      </c>
      <c r="WA92">
        <v>1164</v>
      </c>
      <c r="WB92" s="36">
        <v>3742.75</v>
      </c>
      <c r="WC92" s="36">
        <v>1331.5</v>
      </c>
      <c r="WD92" s="36">
        <v>150.75</v>
      </c>
      <c r="WE92" s="36">
        <v>43</v>
      </c>
      <c r="WF92" s="36">
        <v>71.05</v>
      </c>
      <c r="WG92" s="36">
        <v>25.28</v>
      </c>
      <c r="WH92" s="36">
        <v>2.86</v>
      </c>
      <c r="WI92" s="36">
        <v>0.82</v>
      </c>
      <c r="WJ92" s="36">
        <v>193.75</v>
      </c>
      <c r="WK92" s="36">
        <v>3.68</v>
      </c>
      <c r="WL92" s="36">
        <v>32.292000000000002</v>
      </c>
      <c r="WM92" s="37">
        <v>4820</v>
      </c>
      <c r="WN92" s="37">
        <v>1945.5</v>
      </c>
      <c r="WO92" s="37">
        <v>219.75</v>
      </c>
      <c r="WP92" s="37">
        <v>54.75</v>
      </c>
      <c r="WQ92" s="37">
        <v>68.47</v>
      </c>
      <c r="WR92" s="37">
        <v>27.63</v>
      </c>
      <c r="WS92" s="37">
        <v>3.12</v>
      </c>
      <c r="WT92" s="37">
        <v>0.78</v>
      </c>
      <c r="WU92" s="37">
        <v>274.5</v>
      </c>
      <c r="WV92" s="37">
        <v>3.9</v>
      </c>
      <c r="WW92" s="37">
        <v>34.313000000000002</v>
      </c>
      <c r="WX92" s="38">
        <v>3235.75</v>
      </c>
      <c r="WY92" s="38">
        <v>1272.75</v>
      </c>
      <c r="WZ92" s="38">
        <v>144.75</v>
      </c>
      <c r="XA92" s="38">
        <v>42.75</v>
      </c>
      <c r="XB92" s="38">
        <v>68.900000000000006</v>
      </c>
      <c r="XC92" s="38">
        <v>27.1</v>
      </c>
      <c r="XD92" s="38">
        <v>3.08</v>
      </c>
      <c r="XE92" s="38">
        <v>0.91</v>
      </c>
      <c r="XF92" s="38">
        <v>187.5</v>
      </c>
      <c r="XG92" s="38">
        <v>3.99</v>
      </c>
      <c r="XH92" s="38">
        <v>37.5</v>
      </c>
      <c r="XI92" s="39">
        <v>4313</v>
      </c>
      <c r="XJ92" s="39">
        <v>1886.75</v>
      </c>
      <c r="XK92" s="39">
        <v>213.75</v>
      </c>
      <c r="XL92" s="39">
        <v>54.5</v>
      </c>
      <c r="XM92" s="39">
        <v>66.680000000000007</v>
      </c>
      <c r="XN92" s="39">
        <v>29.17</v>
      </c>
      <c r="XO92" s="39">
        <v>3.3</v>
      </c>
      <c r="XP92" s="39">
        <v>0.84</v>
      </c>
      <c r="XQ92" s="39">
        <v>268.25</v>
      </c>
      <c r="XR92" s="39">
        <v>4.1500000000000004</v>
      </c>
      <c r="XS92" s="39">
        <v>38.320999999999998</v>
      </c>
      <c r="XT92" t="s">
        <v>1178</v>
      </c>
      <c r="XU92">
        <v>8</v>
      </c>
      <c r="XV92">
        <v>9</v>
      </c>
      <c r="XW92" s="37">
        <v>6</v>
      </c>
      <c r="XX92" s="37">
        <v>2</v>
      </c>
      <c r="XY92" s="37">
        <v>1</v>
      </c>
      <c r="XZ92" s="39">
        <v>5</v>
      </c>
      <c r="YA92" s="39">
        <v>2</v>
      </c>
      <c r="YB92" s="39">
        <v>1</v>
      </c>
    </row>
    <row r="93" spans="1:652" x14ac:dyDescent="0.2">
      <c r="A93" s="11">
        <v>97</v>
      </c>
      <c r="B93" s="19" t="s">
        <v>829</v>
      </c>
      <c r="C93" s="3">
        <v>1</v>
      </c>
      <c r="D93" s="3" t="str">
        <f t="shared" si="91"/>
        <v>1</v>
      </c>
      <c r="E93" s="4">
        <v>38358</v>
      </c>
      <c r="F93" s="4">
        <v>43206</v>
      </c>
      <c r="G93" s="5">
        <v>13.273100616016427</v>
      </c>
      <c r="H93" s="21">
        <v>3</v>
      </c>
      <c r="I93" s="3">
        <v>7</v>
      </c>
      <c r="J93" s="3">
        <v>10</v>
      </c>
      <c r="K93" s="3">
        <v>1</v>
      </c>
      <c r="L93" s="3">
        <v>4</v>
      </c>
      <c r="M93" s="3">
        <v>300</v>
      </c>
      <c r="N93" s="6">
        <v>115</v>
      </c>
      <c r="O93" s="6">
        <v>167</v>
      </c>
      <c r="P93" s="5">
        <v>3.772965879265092</v>
      </c>
      <c r="Q93" s="5">
        <v>176.17950000000002</v>
      </c>
      <c r="R93" s="5">
        <v>79.900000000000006</v>
      </c>
      <c r="S93" s="5">
        <v>28.6</v>
      </c>
      <c r="T93" s="5">
        <v>1</v>
      </c>
      <c r="U93" s="5">
        <v>38.200000000000003</v>
      </c>
      <c r="V93" s="5">
        <v>1</v>
      </c>
      <c r="W93" s="5">
        <v>37.700000000000003</v>
      </c>
      <c r="X93" s="5">
        <v>37.200000000000003</v>
      </c>
      <c r="Y93" s="5">
        <v>34.299999999999997</v>
      </c>
      <c r="Z93" s="5">
        <v>32.799999999999997</v>
      </c>
      <c r="AA93" s="5">
        <v>34.9</v>
      </c>
      <c r="AB93" s="5">
        <v>36.4</v>
      </c>
      <c r="AC93" s="5">
        <f t="shared" si="92"/>
        <v>37.700000000000003</v>
      </c>
      <c r="AD93" s="5">
        <f t="shared" si="93"/>
        <v>36.4</v>
      </c>
      <c r="AE93" s="5">
        <f t="shared" si="94"/>
        <v>74.099999999999994</v>
      </c>
      <c r="AF93" s="5">
        <f t="shared" si="95"/>
        <v>37.049999999999997</v>
      </c>
      <c r="AG93" s="5">
        <f t="shared" si="96"/>
        <v>81.695250000000001</v>
      </c>
      <c r="AH93" s="5">
        <f t="shared" si="97"/>
        <v>163.3905</v>
      </c>
      <c r="AI93" s="5">
        <v>3</v>
      </c>
      <c r="AJ93" s="3">
        <v>7</v>
      </c>
      <c r="AK93" s="5">
        <v>33.200000000000003</v>
      </c>
      <c r="AL93" s="5">
        <v>1</v>
      </c>
      <c r="AM93" s="5">
        <v>1.6666666666666667</v>
      </c>
      <c r="AN93" s="5"/>
      <c r="AO93" s="5"/>
      <c r="AP93" s="5"/>
      <c r="AQ93" s="5"/>
      <c r="AR93" s="5"/>
      <c r="AS93" s="5" t="e">
        <f t="shared" si="98"/>
        <v>#DIV/0!</v>
      </c>
      <c r="AT93" s="5">
        <v>13.24</v>
      </c>
      <c r="AU93" s="5">
        <v>13.1</v>
      </c>
      <c r="AV93" s="5">
        <v>-0.49</v>
      </c>
      <c r="AW93" s="5">
        <v>31</v>
      </c>
      <c r="AX93" s="3">
        <v>25</v>
      </c>
      <c r="AY93" s="3">
        <v>27</v>
      </c>
      <c r="AZ93" s="3"/>
      <c r="BA93" s="5">
        <v>-1.29</v>
      </c>
      <c r="BB93" s="5"/>
      <c r="BC93" s="5">
        <v>10</v>
      </c>
      <c r="BD93" s="5"/>
      <c r="BE93" s="3">
        <v>21</v>
      </c>
      <c r="BF93" s="3">
        <v>22</v>
      </c>
      <c r="BG93" s="5">
        <v>-0.4</v>
      </c>
      <c r="BH93" s="5">
        <v>34</v>
      </c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3">
        <v>29</v>
      </c>
      <c r="CA93" s="3">
        <v>30</v>
      </c>
      <c r="CB93" s="3">
        <v>27</v>
      </c>
      <c r="CC93" s="5">
        <v>12.96416</v>
      </c>
      <c r="CD93" s="5">
        <v>13.411199999999999</v>
      </c>
      <c r="CE93" s="5">
        <v>12.070079999999999</v>
      </c>
      <c r="CF93" s="5">
        <v>0.66</v>
      </c>
      <c r="CG93" s="5">
        <v>74</v>
      </c>
      <c r="CH93" s="3">
        <v>32</v>
      </c>
      <c r="CI93" s="3">
        <v>32</v>
      </c>
      <c r="CJ93" s="3">
        <v>28</v>
      </c>
      <c r="CK93" s="5">
        <v>14.30528</v>
      </c>
      <c r="CL93" s="5">
        <v>14.30528</v>
      </c>
      <c r="CM93" s="5">
        <v>12.51712</v>
      </c>
      <c r="CN93" s="5">
        <v>0.2</v>
      </c>
      <c r="CO93" s="5">
        <v>58</v>
      </c>
      <c r="CP93" s="6">
        <v>102</v>
      </c>
      <c r="CQ93" s="6">
        <v>134</v>
      </c>
      <c r="CR93" s="6">
        <v>122</v>
      </c>
      <c r="CS93" s="5">
        <v>-0.09</v>
      </c>
      <c r="CT93" s="5">
        <v>47</v>
      </c>
      <c r="CU93" s="7" t="e">
        <v>#NULL!</v>
      </c>
      <c r="CV93" s="7" t="e">
        <v>#NULL!</v>
      </c>
      <c r="CW93" s="3">
        <v>4</v>
      </c>
      <c r="CX93" s="3">
        <v>4</v>
      </c>
      <c r="CY93" s="3">
        <v>5</v>
      </c>
      <c r="CZ93" s="3">
        <v>5</v>
      </c>
      <c r="DA93" s="3">
        <v>2</v>
      </c>
      <c r="DB93" s="3">
        <v>4</v>
      </c>
      <c r="DC93" s="3">
        <v>2</v>
      </c>
      <c r="DD93" s="3">
        <v>2</v>
      </c>
      <c r="DE93" s="3">
        <v>2</v>
      </c>
      <c r="DF93" s="3">
        <v>2</v>
      </c>
      <c r="DG93" s="3">
        <v>3</v>
      </c>
      <c r="DH93" s="3">
        <v>3</v>
      </c>
      <c r="DI93" s="3"/>
      <c r="DJ93" s="3"/>
      <c r="DK93" s="3"/>
      <c r="DL93" s="3"/>
      <c r="DM93" s="3"/>
      <c r="DN93" s="3"/>
      <c r="DO93" s="3"/>
      <c r="DP93" s="3"/>
      <c r="DQ93" s="3">
        <v>1</v>
      </c>
      <c r="DR93" s="3">
        <v>1</v>
      </c>
      <c r="DS93" s="3">
        <v>1</v>
      </c>
      <c r="DT93" s="3">
        <v>1</v>
      </c>
      <c r="DU93" s="3">
        <v>1</v>
      </c>
      <c r="DV93" s="5">
        <v>22</v>
      </c>
      <c r="DW93" s="5">
        <v>-1.69</v>
      </c>
      <c r="DX93" s="5">
        <v>39</v>
      </c>
      <c r="DY93" s="5">
        <v>-0.57999999999999996</v>
      </c>
      <c r="DZ93" s="5">
        <v>66</v>
      </c>
      <c r="EA93" s="5">
        <v>0.8600000000000001</v>
      </c>
      <c r="EB93" s="5">
        <v>42.333333333333336</v>
      </c>
      <c r="EC93" s="5">
        <v>-1.41</v>
      </c>
      <c r="ED93" s="5">
        <v>2</v>
      </c>
      <c r="EE93" s="3">
        <v>6</v>
      </c>
      <c r="EF93" s="3">
        <v>2</v>
      </c>
      <c r="EG93" s="3">
        <v>1</v>
      </c>
      <c r="EH93" s="3">
        <v>1</v>
      </c>
      <c r="EI93" s="3">
        <v>6</v>
      </c>
      <c r="EJ93" s="3">
        <v>3</v>
      </c>
      <c r="EK93" s="3">
        <v>3</v>
      </c>
      <c r="EL93" s="3">
        <v>1</v>
      </c>
      <c r="EM93" s="3">
        <v>1</v>
      </c>
      <c r="EN93" s="3">
        <v>5</v>
      </c>
      <c r="EO93" s="3">
        <v>3</v>
      </c>
      <c r="EP93" s="3">
        <v>2</v>
      </c>
      <c r="EQ93" s="3">
        <v>2</v>
      </c>
      <c r="ER93" s="3">
        <v>2</v>
      </c>
      <c r="ES93" s="3">
        <v>3</v>
      </c>
      <c r="ET93" s="3">
        <v>1</v>
      </c>
      <c r="EU93" s="3">
        <v>5</v>
      </c>
      <c r="EV93" s="3">
        <v>2</v>
      </c>
      <c r="EW93" s="3">
        <v>0</v>
      </c>
      <c r="EX93" s="5">
        <v>0</v>
      </c>
      <c r="EY93" s="1" t="s">
        <v>376</v>
      </c>
      <c r="EZ93" s="3">
        <v>1</v>
      </c>
      <c r="FA93" s="6">
        <v>1</v>
      </c>
      <c r="FB93" s="1" t="s">
        <v>350</v>
      </c>
      <c r="FC93" s="6">
        <v>1</v>
      </c>
      <c r="FD93" s="5">
        <v>1</v>
      </c>
      <c r="FE93" s="1" t="s">
        <v>411</v>
      </c>
      <c r="FF93" s="3">
        <v>1</v>
      </c>
      <c r="FG93" s="5">
        <v>1</v>
      </c>
      <c r="FH93" s="3">
        <v>4</v>
      </c>
      <c r="FI93" s="3">
        <v>5</v>
      </c>
      <c r="FJ93" s="3">
        <v>1</v>
      </c>
      <c r="FK93" s="3">
        <v>4</v>
      </c>
      <c r="FL93" s="3">
        <v>5</v>
      </c>
      <c r="FM93" s="3">
        <v>3</v>
      </c>
      <c r="FN93" s="3">
        <v>1</v>
      </c>
      <c r="FO93" s="3">
        <v>999</v>
      </c>
      <c r="FP93" s="3">
        <v>5</v>
      </c>
      <c r="FQ93" s="3">
        <v>5</v>
      </c>
      <c r="FR93" s="3">
        <v>1</v>
      </c>
      <c r="FS93" s="3">
        <v>1</v>
      </c>
      <c r="FT93" s="3">
        <v>4.5</v>
      </c>
      <c r="FU93" s="3">
        <v>1.6</v>
      </c>
      <c r="FV93" s="3">
        <v>7</v>
      </c>
      <c r="FW93" s="3">
        <v>3</v>
      </c>
      <c r="FX93" s="7" t="e">
        <v>#NULL!</v>
      </c>
      <c r="FY93" s="3">
        <v>1</v>
      </c>
      <c r="FZ93" s="3">
        <v>3</v>
      </c>
      <c r="GA93" s="3">
        <v>7</v>
      </c>
      <c r="GB93" s="3">
        <v>3</v>
      </c>
      <c r="GC93" s="3">
        <v>2</v>
      </c>
      <c r="GD93" s="5">
        <v>3.8333333333333335</v>
      </c>
      <c r="GE93" s="3">
        <v>4</v>
      </c>
      <c r="GF93" s="3">
        <v>1</v>
      </c>
      <c r="GG93" s="3">
        <v>2</v>
      </c>
      <c r="GH93" s="3">
        <v>1</v>
      </c>
      <c r="GI93" s="3">
        <v>3</v>
      </c>
      <c r="GJ93" s="3">
        <v>1</v>
      </c>
      <c r="GK93" s="3">
        <v>1</v>
      </c>
      <c r="GL93" s="3">
        <v>1</v>
      </c>
      <c r="GM93" s="3">
        <v>999</v>
      </c>
      <c r="GN93" s="3">
        <v>1</v>
      </c>
      <c r="GO93" s="3">
        <v>2</v>
      </c>
      <c r="GP93" s="3">
        <v>2</v>
      </c>
      <c r="GQ93" s="3">
        <v>1</v>
      </c>
      <c r="GR93" s="3">
        <v>5</v>
      </c>
      <c r="GS93" s="3">
        <v>1</v>
      </c>
      <c r="GT93" s="3">
        <v>5</v>
      </c>
      <c r="GU93" s="3">
        <v>3</v>
      </c>
      <c r="GV93" s="3">
        <v>1</v>
      </c>
      <c r="GW93" s="3">
        <v>5</v>
      </c>
      <c r="GX93" s="3">
        <v>1</v>
      </c>
      <c r="GY93" s="5">
        <v>3.3333333333333335</v>
      </c>
      <c r="GZ93" s="5">
        <v>1.1000000000000001</v>
      </c>
      <c r="HA93" s="3">
        <v>7</v>
      </c>
      <c r="HB93" s="3">
        <v>7</v>
      </c>
      <c r="HC93" s="3">
        <v>4</v>
      </c>
      <c r="HD93" s="3">
        <v>3</v>
      </c>
      <c r="HE93" s="3">
        <v>5</v>
      </c>
      <c r="HF93" s="3">
        <v>7</v>
      </c>
      <c r="HG93" s="3">
        <v>7</v>
      </c>
      <c r="HH93" s="3">
        <v>7</v>
      </c>
      <c r="HI93" s="5">
        <v>5.875</v>
      </c>
      <c r="HJ93" s="3">
        <v>3</v>
      </c>
      <c r="HK93" s="3">
        <v>4</v>
      </c>
      <c r="HL93" s="3">
        <v>1</v>
      </c>
      <c r="HM93" s="3">
        <v>1</v>
      </c>
      <c r="HN93" s="3">
        <v>3</v>
      </c>
      <c r="HO93" s="3">
        <v>3</v>
      </c>
      <c r="HP93" s="5">
        <v>1</v>
      </c>
      <c r="HQ93" s="5">
        <v>2</v>
      </c>
      <c r="HR93" s="5">
        <v>2</v>
      </c>
      <c r="HS93" s="5">
        <v>1.6666666666666667</v>
      </c>
      <c r="HT93" s="3">
        <v>5</v>
      </c>
      <c r="HU93" s="3">
        <v>3</v>
      </c>
      <c r="HV93" s="3">
        <v>1</v>
      </c>
      <c r="HW93" s="3">
        <v>3</v>
      </c>
      <c r="HX93" s="3">
        <v>2</v>
      </c>
      <c r="HY93" s="3">
        <v>4</v>
      </c>
      <c r="HZ93" s="5">
        <v>3</v>
      </c>
      <c r="IA93" s="3">
        <v>7</v>
      </c>
      <c r="IB93" s="3">
        <v>4</v>
      </c>
      <c r="IC93" s="3">
        <v>6</v>
      </c>
      <c r="ID93" s="3">
        <v>4</v>
      </c>
      <c r="IE93" s="3">
        <v>4</v>
      </c>
      <c r="IF93" s="3">
        <v>7</v>
      </c>
      <c r="IG93" s="3">
        <v>4</v>
      </c>
      <c r="IH93" s="3">
        <v>7</v>
      </c>
      <c r="II93" s="3">
        <v>7</v>
      </c>
      <c r="IJ93" s="3">
        <v>1</v>
      </c>
      <c r="IK93" s="3">
        <v>7</v>
      </c>
      <c r="IL93" s="3">
        <v>1</v>
      </c>
      <c r="IM93" s="5">
        <v>7</v>
      </c>
      <c r="IN93" s="5">
        <v>5.25</v>
      </c>
      <c r="IO93" s="5">
        <v>2.5</v>
      </c>
      <c r="IP93" s="3">
        <v>5</v>
      </c>
      <c r="IQ93" s="3">
        <v>1</v>
      </c>
      <c r="IR93" s="3">
        <v>1</v>
      </c>
      <c r="IS93" s="3">
        <v>1</v>
      </c>
      <c r="IT93" s="3">
        <v>5</v>
      </c>
      <c r="IU93" s="3">
        <v>4</v>
      </c>
      <c r="IV93" s="3">
        <v>1</v>
      </c>
      <c r="IW93" s="3">
        <v>1</v>
      </c>
      <c r="IX93" s="3">
        <v>4</v>
      </c>
      <c r="IY93" s="3">
        <v>1</v>
      </c>
      <c r="IZ93" s="3">
        <v>5</v>
      </c>
      <c r="JA93" s="3">
        <v>3</v>
      </c>
      <c r="JB93" s="3">
        <v>4</v>
      </c>
      <c r="JC93" s="3">
        <v>1</v>
      </c>
      <c r="JD93" s="3">
        <v>5</v>
      </c>
      <c r="JE93" s="3">
        <v>5</v>
      </c>
      <c r="JF93" s="3">
        <v>3</v>
      </c>
      <c r="JG93" s="3">
        <v>4</v>
      </c>
      <c r="JH93" s="3">
        <v>1</v>
      </c>
      <c r="JI93" s="3">
        <v>5</v>
      </c>
      <c r="JJ93" s="3">
        <v>1</v>
      </c>
      <c r="JK93" s="3">
        <v>4</v>
      </c>
      <c r="JL93" s="3">
        <v>1</v>
      </c>
      <c r="JM93" s="3">
        <v>5</v>
      </c>
      <c r="JN93" s="5">
        <v>4.25</v>
      </c>
      <c r="JO93" s="5">
        <v>2</v>
      </c>
      <c r="JP93" s="5">
        <v>4.25</v>
      </c>
      <c r="JQ93" s="5">
        <v>1.5</v>
      </c>
      <c r="JR93" s="5">
        <v>4.75</v>
      </c>
      <c r="JS93" s="5">
        <v>1</v>
      </c>
      <c r="JT93" s="3">
        <v>4</v>
      </c>
      <c r="JU93" s="3">
        <v>4</v>
      </c>
      <c r="JV93" s="3">
        <v>1</v>
      </c>
      <c r="JW93" s="3">
        <v>1</v>
      </c>
      <c r="JX93" s="3">
        <v>3</v>
      </c>
      <c r="JY93" s="3">
        <v>3</v>
      </c>
      <c r="JZ93" s="3">
        <v>1</v>
      </c>
      <c r="KA93" s="3">
        <v>1</v>
      </c>
      <c r="KB93" s="3">
        <v>4</v>
      </c>
      <c r="KC93" s="3">
        <v>4</v>
      </c>
      <c r="KD93" s="3">
        <v>5</v>
      </c>
      <c r="KE93" s="3">
        <v>5</v>
      </c>
      <c r="KF93" s="3">
        <v>1</v>
      </c>
      <c r="KG93" s="3">
        <v>1</v>
      </c>
      <c r="KH93" s="3">
        <v>1</v>
      </c>
      <c r="KI93" s="3">
        <v>1</v>
      </c>
      <c r="KJ93" s="3">
        <v>1</v>
      </c>
      <c r="KK93" s="3">
        <v>1</v>
      </c>
      <c r="KL93" s="3">
        <v>4</v>
      </c>
      <c r="KM93" s="3">
        <v>4</v>
      </c>
      <c r="KN93" s="3">
        <v>1</v>
      </c>
      <c r="KO93" s="3">
        <v>1</v>
      </c>
      <c r="KP93" s="3">
        <v>1</v>
      </c>
      <c r="KQ93" s="3">
        <v>1</v>
      </c>
      <c r="KR93" s="3">
        <v>4</v>
      </c>
      <c r="KS93" s="3">
        <v>4</v>
      </c>
      <c r="KT93" s="3">
        <v>1</v>
      </c>
      <c r="KU93" s="3">
        <v>1</v>
      </c>
      <c r="KV93" s="3">
        <v>1</v>
      </c>
      <c r="KW93" s="3">
        <v>1</v>
      </c>
      <c r="KX93" s="3">
        <v>4</v>
      </c>
      <c r="KY93" s="3">
        <v>4</v>
      </c>
      <c r="KZ93" s="5">
        <v>1</v>
      </c>
      <c r="LA93" s="5">
        <v>1</v>
      </c>
      <c r="LB93" s="5">
        <v>4</v>
      </c>
      <c r="LC93" s="5">
        <v>4</v>
      </c>
      <c r="LD93" s="3">
        <v>5</v>
      </c>
      <c r="LE93" s="3">
        <v>5</v>
      </c>
      <c r="LF93" s="5">
        <v>4</v>
      </c>
      <c r="LG93" s="3">
        <v>4</v>
      </c>
      <c r="LH93" s="3">
        <v>4</v>
      </c>
      <c r="LI93" s="3">
        <v>4</v>
      </c>
      <c r="LJ93" s="3">
        <v>5</v>
      </c>
      <c r="LK93" s="3">
        <v>5</v>
      </c>
      <c r="LL93" s="3">
        <v>4</v>
      </c>
      <c r="LM93" s="3">
        <v>4</v>
      </c>
      <c r="LN93" s="3">
        <v>4</v>
      </c>
      <c r="LO93" s="3">
        <v>4</v>
      </c>
      <c r="LP93" s="3">
        <v>4</v>
      </c>
      <c r="LQ93" s="3">
        <v>4</v>
      </c>
      <c r="LR93" s="3">
        <v>4</v>
      </c>
      <c r="LS93" s="3">
        <v>4</v>
      </c>
      <c r="LT93" s="5">
        <v>4.25</v>
      </c>
      <c r="LU93" s="5">
        <v>4.25</v>
      </c>
      <c r="LV93" s="3">
        <v>0</v>
      </c>
      <c r="LW93" s="3">
        <v>0</v>
      </c>
      <c r="LX93" s="3">
        <v>0</v>
      </c>
      <c r="LY93" s="3">
        <v>0</v>
      </c>
      <c r="LZ93" s="3">
        <v>0</v>
      </c>
      <c r="MA93" s="3">
        <v>0</v>
      </c>
      <c r="MB93" s="3">
        <v>3</v>
      </c>
      <c r="MC93" s="3">
        <v>3</v>
      </c>
      <c r="MD93" s="3">
        <v>3</v>
      </c>
      <c r="ME93" s="3">
        <v>2</v>
      </c>
      <c r="MF93" s="5">
        <f t="shared" si="89"/>
        <v>11</v>
      </c>
      <c r="MG93" s="5">
        <f t="shared" si="90"/>
        <v>1.1000000000000001</v>
      </c>
      <c r="MH93" s="3">
        <v>1</v>
      </c>
      <c r="MI93" s="3">
        <v>1</v>
      </c>
      <c r="MJ93" s="3">
        <v>7</v>
      </c>
      <c r="MK93" s="3">
        <v>1</v>
      </c>
      <c r="ML93" s="3">
        <v>1</v>
      </c>
      <c r="MM93" s="3">
        <v>7</v>
      </c>
      <c r="MN93" s="3">
        <v>7</v>
      </c>
      <c r="MO93" s="3">
        <v>7</v>
      </c>
      <c r="MP93" s="3">
        <v>7</v>
      </c>
      <c r="MQ93" s="5">
        <v>4.333333333333333</v>
      </c>
      <c r="MR93" s="3">
        <v>1</v>
      </c>
      <c r="MS93" s="3">
        <v>1</v>
      </c>
      <c r="MT93" s="3">
        <v>1</v>
      </c>
      <c r="MU93" s="3">
        <v>1</v>
      </c>
      <c r="MV93" s="3">
        <v>1</v>
      </c>
      <c r="MW93" s="3">
        <v>1</v>
      </c>
      <c r="MX93" s="3">
        <v>5</v>
      </c>
      <c r="MY93" s="3">
        <v>5</v>
      </c>
      <c r="MZ93" s="3">
        <v>4</v>
      </c>
      <c r="NA93" s="3">
        <v>4</v>
      </c>
      <c r="NB93" s="3">
        <v>1</v>
      </c>
      <c r="NC93" s="3">
        <v>1</v>
      </c>
      <c r="ND93" s="5">
        <v>1</v>
      </c>
      <c r="NE93" s="5">
        <v>1</v>
      </c>
      <c r="NF93" s="5">
        <v>3.3333333333333335</v>
      </c>
      <c r="NG93" s="5">
        <v>3.3333333333333335</v>
      </c>
      <c r="NH93" s="3">
        <v>5</v>
      </c>
      <c r="NI93" s="3">
        <v>5</v>
      </c>
      <c r="NJ93" s="3">
        <v>5</v>
      </c>
      <c r="NK93" s="3">
        <v>5</v>
      </c>
      <c r="NL93" s="3">
        <v>1</v>
      </c>
      <c r="NM93" s="3">
        <v>1</v>
      </c>
      <c r="NN93" s="3">
        <v>1</v>
      </c>
      <c r="NO93" s="3">
        <v>1</v>
      </c>
      <c r="NP93" s="3">
        <v>1</v>
      </c>
      <c r="NQ93" s="3">
        <v>1</v>
      </c>
      <c r="NR93" s="3">
        <v>1</v>
      </c>
      <c r="NS93" s="3">
        <v>1</v>
      </c>
      <c r="NT93" s="3">
        <v>1</v>
      </c>
      <c r="NU93" s="3">
        <v>1</v>
      </c>
      <c r="NV93" s="5">
        <v>2.1428571428571428</v>
      </c>
      <c r="NW93" s="5">
        <v>2.1428571428571428</v>
      </c>
      <c r="NX93" s="4">
        <v>43210</v>
      </c>
      <c r="NY93" s="3">
        <v>4</v>
      </c>
      <c r="NZ93" s="3">
        <v>5</v>
      </c>
      <c r="OA93" s="3">
        <v>1</v>
      </c>
      <c r="OB93" s="3">
        <v>4</v>
      </c>
      <c r="OC93" s="3">
        <v>5</v>
      </c>
      <c r="OD93" s="3">
        <v>5</v>
      </c>
      <c r="OE93" s="3">
        <v>1</v>
      </c>
      <c r="OF93" s="3">
        <v>1</v>
      </c>
      <c r="OG93" s="3">
        <v>5</v>
      </c>
      <c r="OH93" s="3">
        <v>5</v>
      </c>
      <c r="OI93" s="3">
        <v>1</v>
      </c>
      <c r="OJ93" s="3">
        <v>1</v>
      </c>
      <c r="OK93" s="5">
        <v>4.833333333333333</v>
      </c>
      <c r="OL93" s="5">
        <v>1.5</v>
      </c>
      <c r="OM93" s="3">
        <v>4</v>
      </c>
      <c r="ON93" s="3">
        <v>4</v>
      </c>
      <c r="OO93" s="3">
        <v>1</v>
      </c>
      <c r="OP93" s="3">
        <v>1</v>
      </c>
      <c r="OQ93" s="3">
        <v>2</v>
      </c>
      <c r="OR93" s="3">
        <v>1</v>
      </c>
      <c r="OS93" s="5">
        <v>2.1666666666666665</v>
      </c>
      <c r="OT93" s="3">
        <v>6</v>
      </c>
      <c r="OU93" s="3">
        <v>3</v>
      </c>
      <c r="OV93" s="3">
        <v>1</v>
      </c>
      <c r="OW93" s="3">
        <v>6</v>
      </c>
      <c r="OX93" s="3">
        <v>3</v>
      </c>
      <c r="OY93" s="3">
        <v>6</v>
      </c>
      <c r="OZ93" s="5">
        <v>4.166666666666667</v>
      </c>
      <c r="VN93">
        <v>15</v>
      </c>
      <c r="VO93">
        <v>0</v>
      </c>
      <c r="VP93">
        <v>0</v>
      </c>
      <c r="VQ93">
        <v>0</v>
      </c>
      <c r="VR93">
        <v>31</v>
      </c>
      <c r="VS93">
        <v>806.5</v>
      </c>
      <c r="VT93">
        <v>26</v>
      </c>
      <c r="VU93">
        <v>201.6</v>
      </c>
      <c r="VV93">
        <v>30</v>
      </c>
      <c r="VW93">
        <v>9734.7999999999993</v>
      </c>
      <c r="VX93">
        <v>324.5</v>
      </c>
      <c r="VY93">
        <v>6881.3</v>
      </c>
      <c r="VZ93">
        <v>0.3</v>
      </c>
      <c r="WA93">
        <v>2433.6999999999998</v>
      </c>
      <c r="WB93" s="36">
        <v>2044.25</v>
      </c>
      <c r="WC93" s="36">
        <v>710.75</v>
      </c>
      <c r="WD93" s="36">
        <v>69.75</v>
      </c>
      <c r="WE93" s="36">
        <v>22.25</v>
      </c>
      <c r="WF93" s="36">
        <v>71.8</v>
      </c>
      <c r="WG93" s="36">
        <v>24.96</v>
      </c>
      <c r="WH93" s="36">
        <v>2.4500000000000002</v>
      </c>
      <c r="WI93" s="36">
        <v>0.78</v>
      </c>
      <c r="WJ93" s="36">
        <v>92</v>
      </c>
      <c r="WK93" s="36">
        <v>3.23</v>
      </c>
      <c r="WL93" s="36">
        <v>23</v>
      </c>
      <c r="WM93" s="37">
        <v>2044.25</v>
      </c>
      <c r="WN93" s="37">
        <v>710.75</v>
      </c>
      <c r="WO93" s="37">
        <v>69.75</v>
      </c>
      <c r="WP93" s="37">
        <v>22.25</v>
      </c>
      <c r="WQ93" s="37">
        <v>71.8</v>
      </c>
      <c r="WR93" s="37">
        <v>24.96</v>
      </c>
      <c r="WS93" s="37">
        <v>2.4500000000000002</v>
      </c>
      <c r="WT93" s="37">
        <v>0.78</v>
      </c>
      <c r="WU93" s="37">
        <v>92</v>
      </c>
      <c r="WV93" s="37">
        <v>3.23</v>
      </c>
      <c r="WW93" s="37">
        <v>23</v>
      </c>
      <c r="WX93" s="38">
        <v>1200.75</v>
      </c>
      <c r="WY93" s="38">
        <v>420.25</v>
      </c>
      <c r="WZ93" s="38">
        <v>37.75</v>
      </c>
      <c r="XA93" s="38">
        <v>13.25</v>
      </c>
      <c r="XB93" s="38">
        <v>71.819999999999993</v>
      </c>
      <c r="XC93" s="38">
        <v>25.13</v>
      </c>
      <c r="XD93" s="38">
        <v>2.2599999999999998</v>
      </c>
      <c r="XE93" s="38">
        <v>0.79</v>
      </c>
      <c r="XF93" s="38">
        <v>51</v>
      </c>
      <c r="XG93" s="38">
        <v>3.05</v>
      </c>
      <c r="XH93" s="38">
        <v>25.5</v>
      </c>
      <c r="XI93" s="39">
        <v>1200.75</v>
      </c>
      <c r="XJ93" s="39">
        <v>420.25</v>
      </c>
      <c r="XK93" s="39">
        <v>37.75</v>
      </c>
      <c r="XL93" s="39">
        <v>13.25</v>
      </c>
      <c r="XM93" s="39">
        <v>71.819999999999993</v>
      </c>
      <c r="XN93" s="39">
        <v>25.13</v>
      </c>
      <c r="XO93" s="39">
        <v>2.2599999999999998</v>
      </c>
      <c r="XP93" s="39">
        <v>0.79</v>
      </c>
      <c r="XQ93" s="39">
        <v>51</v>
      </c>
      <c r="XR93" s="39">
        <v>3.05</v>
      </c>
      <c r="XS93" s="39">
        <v>25.5</v>
      </c>
      <c r="XT93" t="s">
        <v>1179</v>
      </c>
      <c r="XU93">
        <v>4</v>
      </c>
      <c r="XV93">
        <v>9</v>
      </c>
      <c r="XW93" s="37">
        <v>4</v>
      </c>
      <c r="XX93" s="37">
        <v>0</v>
      </c>
      <c r="XY93" s="37">
        <v>2</v>
      </c>
      <c r="XZ93" s="39">
        <v>2</v>
      </c>
      <c r="YA93" s="39">
        <v>0</v>
      </c>
      <c r="YB93" s="39">
        <v>3</v>
      </c>
    </row>
    <row r="94" spans="1:652" x14ac:dyDescent="0.2">
      <c r="A94" s="11">
        <v>98</v>
      </c>
      <c r="B94" s="19" t="s">
        <v>716</v>
      </c>
      <c r="C94" s="3">
        <v>0</v>
      </c>
      <c r="D94" s="3" t="str">
        <f t="shared" si="91"/>
        <v>2</v>
      </c>
      <c r="E94" s="4">
        <v>38471</v>
      </c>
      <c r="F94" s="4">
        <v>43206</v>
      </c>
      <c r="G94" s="5">
        <v>12.9637234770705</v>
      </c>
      <c r="H94" s="21">
        <v>3</v>
      </c>
      <c r="I94" s="3">
        <v>7</v>
      </c>
      <c r="J94" s="3">
        <v>10</v>
      </c>
      <c r="K94" s="3">
        <v>1</v>
      </c>
      <c r="L94" s="3">
        <v>999</v>
      </c>
      <c r="M94" s="3">
        <v>300</v>
      </c>
      <c r="N94" s="6">
        <v>110</v>
      </c>
      <c r="O94" s="6">
        <v>157</v>
      </c>
      <c r="P94" s="5">
        <v>3.6089238845144358</v>
      </c>
      <c r="Q94" s="5">
        <v>108.486</v>
      </c>
      <c r="R94" s="5">
        <v>49.2</v>
      </c>
      <c r="S94" s="5">
        <v>19.96</v>
      </c>
      <c r="T94" s="5">
        <v>3</v>
      </c>
      <c r="U94" s="5">
        <v>999</v>
      </c>
      <c r="V94" s="5">
        <v>999</v>
      </c>
      <c r="W94" s="5">
        <v>20</v>
      </c>
      <c r="X94" s="5">
        <v>18</v>
      </c>
      <c r="Y94" s="5">
        <v>16.899999999999999</v>
      </c>
      <c r="Z94" s="5">
        <v>19.3</v>
      </c>
      <c r="AA94" s="5">
        <v>14.5</v>
      </c>
      <c r="AB94" s="5">
        <v>16.100000000000001</v>
      </c>
      <c r="AC94" s="5">
        <f t="shared" si="92"/>
        <v>20</v>
      </c>
      <c r="AD94" s="5">
        <f t="shared" si="93"/>
        <v>19.3</v>
      </c>
      <c r="AE94" s="5">
        <f t="shared" si="94"/>
        <v>39.299999999999997</v>
      </c>
      <c r="AF94" s="5">
        <f t="shared" si="95"/>
        <v>19.649999999999999</v>
      </c>
      <c r="AG94" s="5">
        <f t="shared" si="96"/>
        <v>43.328249999999997</v>
      </c>
      <c r="AH94" s="5">
        <f t="shared" si="97"/>
        <v>86.656499999999994</v>
      </c>
      <c r="AI94" s="5">
        <v>2</v>
      </c>
      <c r="AJ94" s="3">
        <v>7</v>
      </c>
      <c r="AK94" s="5">
        <v>33.6</v>
      </c>
      <c r="AL94" s="5">
        <v>1</v>
      </c>
      <c r="AM94" s="7" t="e">
        <v>#NULL!</v>
      </c>
      <c r="AN94" s="7"/>
      <c r="AO94" s="7"/>
      <c r="AP94" s="7"/>
      <c r="AQ94" s="7"/>
      <c r="AR94" s="7"/>
      <c r="AS94" s="5" t="e">
        <f t="shared" si="98"/>
        <v>#DIV/0!</v>
      </c>
      <c r="AT94" s="5">
        <v>15.34</v>
      </c>
      <c r="AU94" s="5">
        <v>14.8</v>
      </c>
      <c r="AV94" s="5">
        <v>-2.4900000000000002</v>
      </c>
      <c r="AW94" s="5">
        <v>1</v>
      </c>
      <c r="AX94" s="3">
        <v>27</v>
      </c>
      <c r="AY94" s="3">
        <v>29</v>
      </c>
      <c r="AZ94" s="3"/>
      <c r="BA94" s="5">
        <v>-1.27</v>
      </c>
      <c r="BB94" s="5"/>
      <c r="BC94" s="5">
        <v>10</v>
      </c>
      <c r="BD94" s="5"/>
      <c r="BE94" s="3">
        <v>19</v>
      </c>
      <c r="BF94" s="3">
        <v>22</v>
      </c>
      <c r="BG94" s="5">
        <v>-0.61</v>
      </c>
      <c r="BH94" s="5">
        <v>27</v>
      </c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3">
        <v>23</v>
      </c>
      <c r="CA94" s="3">
        <v>39</v>
      </c>
      <c r="CB94" s="3">
        <v>41</v>
      </c>
      <c r="CC94" s="5">
        <v>10.28192</v>
      </c>
      <c r="CD94" s="5">
        <v>17.434560000000001</v>
      </c>
      <c r="CE94" s="5">
        <v>18.32864</v>
      </c>
      <c r="CF94" s="5">
        <v>0.93</v>
      </c>
      <c r="CG94" s="5">
        <v>82</v>
      </c>
      <c r="CH94" s="3">
        <v>35</v>
      </c>
      <c r="CI94" s="3">
        <v>33</v>
      </c>
      <c r="CJ94" s="3">
        <v>33</v>
      </c>
      <c r="CK94" s="5">
        <v>15.6464</v>
      </c>
      <c r="CL94" s="5">
        <v>14.752319999999999</v>
      </c>
      <c r="CM94" s="5">
        <v>14.752319999999999</v>
      </c>
      <c r="CN94" s="5">
        <v>-0.71</v>
      </c>
      <c r="CO94" s="5">
        <v>24</v>
      </c>
      <c r="CP94" s="6">
        <v>137</v>
      </c>
      <c r="CQ94" s="6">
        <v>120</v>
      </c>
      <c r="CR94" s="6">
        <v>100</v>
      </c>
      <c r="CS94" s="5">
        <v>-0.82</v>
      </c>
      <c r="CT94" s="5">
        <v>21</v>
      </c>
      <c r="CU94" s="7" t="e">
        <v>#NULL!</v>
      </c>
      <c r="CV94" s="7" t="e">
        <v>#NULL!</v>
      </c>
      <c r="CW94" s="3">
        <v>4</v>
      </c>
      <c r="CX94" s="3">
        <v>4</v>
      </c>
      <c r="CY94" s="3">
        <v>5</v>
      </c>
      <c r="CZ94" s="3">
        <v>5</v>
      </c>
      <c r="DA94" s="3">
        <v>4</v>
      </c>
      <c r="DB94" s="3">
        <v>4</v>
      </c>
      <c r="DC94" s="3">
        <v>3</v>
      </c>
      <c r="DD94" s="3">
        <v>3</v>
      </c>
      <c r="DE94" s="3">
        <v>4</v>
      </c>
      <c r="DF94" s="3">
        <v>4</v>
      </c>
      <c r="DG94" s="3">
        <v>4</v>
      </c>
      <c r="DH94" s="3">
        <v>4</v>
      </c>
      <c r="DI94" s="3"/>
      <c r="DJ94" s="3"/>
      <c r="DK94" s="3"/>
      <c r="DL94" s="3"/>
      <c r="DM94" s="3"/>
      <c r="DN94" s="3"/>
      <c r="DO94" s="3"/>
      <c r="DP94" s="3"/>
      <c r="DQ94" s="3">
        <v>1</v>
      </c>
      <c r="DR94" s="3">
        <v>1</v>
      </c>
      <c r="DS94" s="3">
        <v>1</v>
      </c>
      <c r="DT94" s="3">
        <v>1</v>
      </c>
      <c r="DU94" s="3">
        <v>1</v>
      </c>
      <c r="DV94" s="5">
        <v>18.5</v>
      </c>
      <c r="DW94" s="5">
        <v>-1.88</v>
      </c>
      <c r="DX94" s="5">
        <v>11</v>
      </c>
      <c r="DY94" s="5">
        <v>-3.31</v>
      </c>
      <c r="DZ94" s="5">
        <v>53</v>
      </c>
      <c r="EA94" s="5">
        <v>0.22000000000000008</v>
      </c>
      <c r="EB94" s="5">
        <v>27.5</v>
      </c>
      <c r="EC94" s="5">
        <v>-4.97</v>
      </c>
      <c r="ED94" s="5">
        <v>2</v>
      </c>
      <c r="EE94" s="3">
        <v>6</v>
      </c>
      <c r="EF94" s="3">
        <v>1</v>
      </c>
      <c r="EG94" s="3">
        <v>6</v>
      </c>
      <c r="EH94" s="3">
        <v>1</v>
      </c>
      <c r="EI94" s="3">
        <v>3</v>
      </c>
      <c r="EJ94" s="3">
        <v>4</v>
      </c>
      <c r="EK94" s="3">
        <v>2</v>
      </c>
      <c r="EL94" s="3">
        <v>1</v>
      </c>
      <c r="EM94" s="3">
        <v>999</v>
      </c>
      <c r="EN94" s="3">
        <v>999</v>
      </c>
      <c r="EO94" s="3">
        <v>999</v>
      </c>
      <c r="EP94" s="3">
        <v>999</v>
      </c>
      <c r="EQ94" s="3">
        <v>999</v>
      </c>
      <c r="ER94" s="3">
        <v>3</v>
      </c>
      <c r="ES94" s="3">
        <v>4</v>
      </c>
      <c r="ET94" s="3">
        <v>2</v>
      </c>
      <c r="EU94" s="3">
        <v>1</v>
      </c>
      <c r="EV94" s="3">
        <v>4</v>
      </c>
      <c r="EW94" s="3">
        <v>1</v>
      </c>
      <c r="EX94" s="5">
        <v>0</v>
      </c>
      <c r="EY94" s="1" t="s">
        <v>348</v>
      </c>
      <c r="EZ94" s="3">
        <v>1</v>
      </c>
      <c r="FA94" s="6">
        <v>1</v>
      </c>
      <c r="FB94" s="1" t="s">
        <v>360</v>
      </c>
      <c r="FC94" s="6">
        <v>1</v>
      </c>
      <c r="FD94" s="5">
        <v>999</v>
      </c>
      <c r="FE94" s="1" t="s">
        <v>349</v>
      </c>
      <c r="FF94" s="3">
        <v>999</v>
      </c>
      <c r="FG94" s="5">
        <v>999</v>
      </c>
      <c r="FH94" s="3">
        <v>3</v>
      </c>
      <c r="FI94" s="3">
        <v>3</v>
      </c>
      <c r="FJ94" s="3">
        <v>1</v>
      </c>
      <c r="FK94" s="3">
        <v>1</v>
      </c>
      <c r="FL94" s="3">
        <v>4</v>
      </c>
      <c r="FM94" s="3">
        <v>3</v>
      </c>
      <c r="FN94" s="3">
        <v>1</v>
      </c>
      <c r="FO94" s="3">
        <v>1</v>
      </c>
      <c r="FP94" s="3">
        <v>3</v>
      </c>
      <c r="FQ94" s="3">
        <v>1</v>
      </c>
      <c r="FR94" s="3">
        <v>1</v>
      </c>
      <c r="FS94" s="3">
        <v>1</v>
      </c>
      <c r="FT94" s="3">
        <v>2.8333333333333335</v>
      </c>
      <c r="FU94" s="3">
        <v>1</v>
      </c>
      <c r="FV94" s="3">
        <v>1</v>
      </c>
      <c r="FW94" s="3">
        <v>4</v>
      </c>
      <c r="FX94" s="7" t="e">
        <v>#NULL!</v>
      </c>
      <c r="FY94" s="3">
        <v>1</v>
      </c>
      <c r="FZ94" s="3">
        <v>4</v>
      </c>
      <c r="GA94" s="3">
        <v>1</v>
      </c>
      <c r="GB94" s="3">
        <v>7</v>
      </c>
      <c r="GC94" s="3">
        <v>7</v>
      </c>
      <c r="GD94" s="5">
        <v>3.5</v>
      </c>
      <c r="GE94" s="3">
        <v>2</v>
      </c>
      <c r="GF94" s="3">
        <v>2</v>
      </c>
      <c r="GG94" s="3">
        <v>5</v>
      </c>
      <c r="GH94" s="3">
        <v>2</v>
      </c>
      <c r="GI94" s="3">
        <v>5</v>
      </c>
      <c r="GJ94" s="3">
        <v>2</v>
      </c>
      <c r="GK94" s="3">
        <v>2</v>
      </c>
      <c r="GL94" s="3">
        <v>2</v>
      </c>
      <c r="GM94" s="3">
        <v>5</v>
      </c>
      <c r="GN94" s="3">
        <v>2</v>
      </c>
      <c r="GO94" s="3">
        <v>2</v>
      </c>
      <c r="GP94" s="3">
        <v>2</v>
      </c>
      <c r="GQ94" s="3">
        <v>2</v>
      </c>
      <c r="GR94" s="3">
        <v>5</v>
      </c>
      <c r="GS94" s="3">
        <v>2</v>
      </c>
      <c r="GT94" s="3">
        <v>2</v>
      </c>
      <c r="GU94" s="3">
        <v>2</v>
      </c>
      <c r="GV94" s="3">
        <v>2</v>
      </c>
      <c r="GW94" s="3">
        <v>5</v>
      </c>
      <c r="GX94" s="3">
        <v>2</v>
      </c>
      <c r="GY94" s="5">
        <v>3.5</v>
      </c>
      <c r="GZ94" s="5">
        <v>2</v>
      </c>
      <c r="HA94" s="3">
        <v>1</v>
      </c>
      <c r="HB94" s="3">
        <v>1</v>
      </c>
      <c r="HC94" s="3">
        <v>4</v>
      </c>
      <c r="HD94" s="3">
        <v>1</v>
      </c>
      <c r="HE94" s="3">
        <v>4</v>
      </c>
      <c r="HF94" s="3">
        <v>5</v>
      </c>
      <c r="HG94" s="3">
        <v>1</v>
      </c>
      <c r="HH94" s="3">
        <v>4</v>
      </c>
      <c r="HI94" s="5">
        <v>2.625</v>
      </c>
      <c r="HJ94" s="3">
        <v>2</v>
      </c>
      <c r="HK94" s="3">
        <v>2</v>
      </c>
      <c r="HL94" s="3">
        <v>2</v>
      </c>
      <c r="HM94" s="3">
        <v>1</v>
      </c>
      <c r="HN94" s="3">
        <v>1</v>
      </c>
      <c r="HO94" s="3">
        <v>2</v>
      </c>
      <c r="HP94" s="5">
        <v>3</v>
      </c>
      <c r="HQ94" s="5">
        <v>4</v>
      </c>
      <c r="HR94" s="5">
        <v>3</v>
      </c>
      <c r="HS94" s="5">
        <v>2.5</v>
      </c>
      <c r="HT94" s="3">
        <v>1</v>
      </c>
      <c r="HU94" s="3">
        <v>4</v>
      </c>
      <c r="HV94" s="3">
        <v>4</v>
      </c>
      <c r="HW94" s="3">
        <v>3</v>
      </c>
      <c r="HX94" s="3">
        <v>1</v>
      </c>
      <c r="HY94" s="3">
        <v>4</v>
      </c>
      <c r="HZ94" s="5">
        <v>2.8333333333333335</v>
      </c>
      <c r="IA94" s="3">
        <v>7</v>
      </c>
      <c r="IB94" s="3">
        <v>1</v>
      </c>
      <c r="IC94" s="3">
        <v>1</v>
      </c>
      <c r="ID94" s="3">
        <v>1</v>
      </c>
      <c r="IE94" s="3">
        <v>1</v>
      </c>
      <c r="IF94" s="3">
        <v>4</v>
      </c>
      <c r="IG94" s="3">
        <v>1</v>
      </c>
      <c r="IH94" s="3">
        <v>5</v>
      </c>
      <c r="II94" s="3">
        <v>1</v>
      </c>
      <c r="IJ94" s="3">
        <v>7</v>
      </c>
      <c r="IK94" s="3">
        <v>4</v>
      </c>
      <c r="IL94" s="3">
        <v>7</v>
      </c>
      <c r="IM94" s="5">
        <v>4.25</v>
      </c>
      <c r="IN94" s="5">
        <v>1.75</v>
      </c>
      <c r="IO94" s="5">
        <v>4</v>
      </c>
      <c r="IP94" s="3">
        <v>3</v>
      </c>
      <c r="IQ94" s="3">
        <v>1</v>
      </c>
      <c r="IR94" s="3">
        <v>3</v>
      </c>
      <c r="IS94" s="3">
        <v>4</v>
      </c>
      <c r="IT94" s="3">
        <v>5</v>
      </c>
      <c r="IU94" s="3">
        <v>5</v>
      </c>
      <c r="IV94" s="3">
        <v>3</v>
      </c>
      <c r="IW94" s="3">
        <v>999</v>
      </c>
      <c r="IX94" s="3">
        <v>3</v>
      </c>
      <c r="IY94" s="3">
        <v>5</v>
      </c>
      <c r="IZ94" s="3">
        <v>5</v>
      </c>
      <c r="JA94" s="3">
        <v>3</v>
      </c>
      <c r="JB94" s="3">
        <v>3</v>
      </c>
      <c r="JC94" s="3">
        <v>1</v>
      </c>
      <c r="JD94" s="3">
        <v>4</v>
      </c>
      <c r="JE94" s="3">
        <v>1</v>
      </c>
      <c r="JF94" s="3">
        <v>1</v>
      </c>
      <c r="JG94" s="3">
        <v>5</v>
      </c>
      <c r="JH94" s="3">
        <v>3</v>
      </c>
      <c r="JI94" s="3">
        <v>1</v>
      </c>
      <c r="JJ94" s="3">
        <v>3</v>
      </c>
      <c r="JK94" s="3">
        <v>3</v>
      </c>
      <c r="JL94" s="3">
        <v>2</v>
      </c>
      <c r="JM94" s="3">
        <v>1</v>
      </c>
      <c r="JN94" s="5">
        <v>3.5</v>
      </c>
      <c r="JO94" s="5">
        <v>3</v>
      </c>
      <c r="JP94" s="5">
        <v>2.75</v>
      </c>
      <c r="JQ94" s="5">
        <v>2.5</v>
      </c>
      <c r="JR94" s="5">
        <v>4</v>
      </c>
      <c r="JS94" s="5">
        <v>1.6666666666666667</v>
      </c>
      <c r="JT94" s="3">
        <v>5</v>
      </c>
      <c r="JU94" s="3">
        <v>2</v>
      </c>
      <c r="JV94" s="3">
        <v>3</v>
      </c>
      <c r="JW94" s="3">
        <v>3</v>
      </c>
      <c r="JX94" s="3">
        <v>3</v>
      </c>
      <c r="JY94" s="3">
        <v>3</v>
      </c>
      <c r="JZ94" s="3">
        <v>1</v>
      </c>
      <c r="KA94" s="3">
        <v>1</v>
      </c>
      <c r="KB94" s="3">
        <v>3</v>
      </c>
      <c r="KC94" s="3">
        <v>3</v>
      </c>
      <c r="KD94" s="3">
        <v>3</v>
      </c>
      <c r="KE94" s="3">
        <v>3</v>
      </c>
      <c r="KF94" s="3">
        <v>1</v>
      </c>
      <c r="KG94" s="3">
        <v>1</v>
      </c>
      <c r="KH94" s="3">
        <v>1</v>
      </c>
      <c r="KI94" s="3">
        <v>1</v>
      </c>
      <c r="KJ94" s="3">
        <v>4</v>
      </c>
      <c r="KK94" s="3">
        <v>4</v>
      </c>
      <c r="KL94" s="3">
        <v>4</v>
      </c>
      <c r="KM94" s="3">
        <v>2</v>
      </c>
      <c r="KN94" s="3">
        <v>1</v>
      </c>
      <c r="KO94" s="3">
        <v>1</v>
      </c>
      <c r="KP94" s="3">
        <v>1</v>
      </c>
      <c r="KQ94" s="3">
        <v>1</v>
      </c>
      <c r="KR94" s="3">
        <v>3</v>
      </c>
      <c r="KS94" s="3">
        <v>3</v>
      </c>
      <c r="KT94" s="3">
        <v>1</v>
      </c>
      <c r="KU94" s="3">
        <v>1</v>
      </c>
      <c r="KV94" s="3">
        <v>1</v>
      </c>
      <c r="KW94" s="3">
        <v>1</v>
      </c>
      <c r="KX94" s="3">
        <v>5</v>
      </c>
      <c r="KY94" s="3">
        <v>5</v>
      </c>
      <c r="KZ94" s="5">
        <v>1.5555555555555556</v>
      </c>
      <c r="LA94" s="5">
        <v>1.5555555555555556</v>
      </c>
      <c r="LB94" s="5">
        <v>3.7142857142857144</v>
      </c>
      <c r="LC94" s="5">
        <v>3</v>
      </c>
      <c r="LD94" s="3">
        <v>5</v>
      </c>
      <c r="LE94" s="3">
        <v>5</v>
      </c>
      <c r="LF94" s="5">
        <v>5</v>
      </c>
      <c r="LG94" s="3">
        <v>5</v>
      </c>
      <c r="LH94" s="3">
        <v>5</v>
      </c>
      <c r="LI94" s="3">
        <v>5</v>
      </c>
      <c r="LJ94" s="3">
        <v>5</v>
      </c>
      <c r="LK94" s="3">
        <v>5</v>
      </c>
      <c r="LL94" s="3">
        <v>5</v>
      </c>
      <c r="LM94" s="3">
        <v>5</v>
      </c>
      <c r="LN94" s="3">
        <v>5</v>
      </c>
      <c r="LO94" s="3">
        <v>5</v>
      </c>
      <c r="LP94" s="3">
        <v>5</v>
      </c>
      <c r="LQ94" s="3">
        <v>5</v>
      </c>
      <c r="LR94" s="3">
        <v>3</v>
      </c>
      <c r="LS94" s="3">
        <v>3</v>
      </c>
      <c r="LT94" s="5">
        <v>4.75</v>
      </c>
      <c r="LU94" s="5">
        <v>4.75</v>
      </c>
      <c r="LV94" s="3">
        <v>0</v>
      </c>
      <c r="LW94" s="3">
        <v>0</v>
      </c>
      <c r="LX94" s="3">
        <v>0</v>
      </c>
      <c r="LY94" s="3">
        <v>0</v>
      </c>
      <c r="LZ94" s="3">
        <v>0</v>
      </c>
      <c r="MA94" s="3">
        <v>1</v>
      </c>
      <c r="MB94" s="3">
        <v>0</v>
      </c>
      <c r="MC94" s="3">
        <v>0</v>
      </c>
      <c r="MD94" s="3">
        <v>0</v>
      </c>
      <c r="ME94" s="3">
        <v>0</v>
      </c>
      <c r="MF94" s="5">
        <f t="shared" si="89"/>
        <v>1</v>
      </c>
      <c r="MG94" s="5">
        <f t="shared" si="90"/>
        <v>0.1</v>
      </c>
      <c r="MH94" s="3">
        <v>1</v>
      </c>
      <c r="MI94" s="3">
        <v>1</v>
      </c>
      <c r="MJ94" s="3">
        <v>1</v>
      </c>
      <c r="MK94" s="3">
        <v>1</v>
      </c>
      <c r="ML94" s="3">
        <v>7</v>
      </c>
      <c r="MM94" s="3">
        <v>1</v>
      </c>
      <c r="MN94" s="3">
        <v>1</v>
      </c>
      <c r="MO94" s="3">
        <v>1</v>
      </c>
      <c r="MP94" s="3">
        <v>1</v>
      </c>
      <c r="MQ94" s="5">
        <v>1.6666666666666667</v>
      </c>
      <c r="MR94" s="3">
        <v>1</v>
      </c>
      <c r="MS94" s="3">
        <v>1</v>
      </c>
      <c r="MT94" s="3">
        <v>1</v>
      </c>
      <c r="MU94" s="3">
        <v>1</v>
      </c>
      <c r="MV94" s="3">
        <v>1</v>
      </c>
      <c r="MW94" s="3">
        <v>1</v>
      </c>
      <c r="MX94" s="3">
        <v>1</v>
      </c>
      <c r="MY94" s="3">
        <v>1</v>
      </c>
      <c r="MZ94" s="3">
        <v>1</v>
      </c>
      <c r="NA94" s="3">
        <v>1</v>
      </c>
      <c r="NB94" s="3">
        <v>1</v>
      </c>
      <c r="NC94" s="3">
        <v>1</v>
      </c>
      <c r="ND94" s="5">
        <v>1</v>
      </c>
      <c r="NE94" s="5">
        <v>1</v>
      </c>
      <c r="NF94" s="5">
        <v>1</v>
      </c>
      <c r="NG94" s="5">
        <v>1</v>
      </c>
      <c r="NH94" s="3">
        <v>1</v>
      </c>
      <c r="NI94" s="3">
        <v>1</v>
      </c>
      <c r="NJ94" s="3">
        <v>1</v>
      </c>
      <c r="NK94" s="3">
        <v>1</v>
      </c>
      <c r="NL94" s="3">
        <v>1</v>
      </c>
      <c r="NM94" s="3">
        <v>1</v>
      </c>
      <c r="NN94" s="3">
        <v>1</v>
      </c>
      <c r="NO94" s="3">
        <v>1</v>
      </c>
      <c r="NP94" s="3">
        <v>1</v>
      </c>
      <c r="NQ94" s="3">
        <v>1</v>
      </c>
      <c r="NR94" s="3">
        <v>1</v>
      </c>
      <c r="NS94" s="3">
        <v>1</v>
      </c>
      <c r="NT94" s="3">
        <v>1</v>
      </c>
      <c r="NU94" s="3">
        <v>1</v>
      </c>
      <c r="NV94" s="5">
        <v>1</v>
      </c>
      <c r="NW94" s="5">
        <v>1</v>
      </c>
      <c r="NX94" s="4">
        <v>43210</v>
      </c>
      <c r="NY94" s="3">
        <v>3</v>
      </c>
      <c r="NZ94" s="3">
        <v>3</v>
      </c>
      <c r="OA94" s="3">
        <v>999</v>
      </c>
      <c r="OB94" s="3">
        <v>1</v>
      </c>
      <c r="OC94" s="3">
        <v>3</v>
      </c>
      <c r="OD94" s="3">
        <v>3</v>
      </c>
      <c r="OE94" s="3">
        <v>1</v>
      </c>
      <c r="OF94" s="3">
        <v>1</v>
      </c>
      <c r="OG94" s="3">
        <v>3</v>
      </c>
      <c r="OH94" s="3">
        <v>3</v>
      </c>
      <c r="OI94" s="3">
        <v>1</v>
      </c>
      <c r="OJ94" s="3">
        <v>1</v>
      </c>
      <c r="OK94" s="5">
        <v>3</v>
      </c>
      <c r="OL94" s="5">
        <v>1</v>
      </c>
      <c r="OM94" s="3">
        <v>2</v>
      </c>
      <c r="ON94" s="3">
        <v>1</v>
      </c>
      <c r="OO94" s="3">
        <v>2</v>
      </c>
      <c r="OP94" s="3">
        <v>3</v>
      </c>
      <c r="OQ94" s="3">
        <v>3</v>
      </c>
      <c r="OR94" s="3">
        <v>2</v>
      </c>
      <c r="OS94" s="5">
        <v>2.1666666666666665</v>
      </c>
      <c r="OT94" s="3">
        <v>3</v>
      </c>
      <c r="OU94" s="3">
        <v>6</v>
      </c>
      <c r="OV94" s="3">
        <v>4</v>
      </c>
      <c r="OW94" s="3">
        <v>6</v>
      </c>
      <c r="OX94" s="3">
        <v>888</v>
      </c>
      <c r="OY94" s="3">
        <v>999</v>
      </c>
      <c r="OZ94" s="5">
        <v>4.75</v>
      </c>
    </row>
    <row r="95" spans="1:652" x14ac:dyDescent="0.2">
      <c r="A95" s="11">
        <v>99</v>
      </c>
      <c r="B95" s="19" t="s">
        <v>830</v>
      </c>
      <c r="C95" s="3">
        <v>1</v>
      </c>
      <c r="D95" s="3" t="str">
        <f t="shared" si="91"/>
        <v>1</v>
      </c>
      <c r="E95" s="4">
        <v>37897</v>
      </c>
      <c r="F95" s="4">
        <v>43206</v>
      </c>
      <c r="G95" s="5">
        <v>14.535249828884325</v>
      </c>
      <c r="H95" s="21">
        <v>3</v>
      </c>
      <c r="I95" s="3">
        <v>8</v>
      </c>
      <c r="J95" s="3">
        <v>10</v>
      </c>
      <c r="K95" s="3">
        <v>1</v>
      </c>
      <c r="L95" s="3">
        <v>3</v>
      </c>
      <c r="M95" s="3">
        <v>300</v>
      </c>
      <c r="N95" s="6">
        <v>110.5</v>
      </c>
      <c r="O95" s="6">
        <v>154.5</v>
      </c>
      <c r="P95" s="5">
        <v>3.6253280839895012</v>
      </c>
      <c r="Q95" s="5">
        <v>110.25</v>
      </c>
      <c r="R95" s="5">
        <v>50</v>
      </c>
      <c r="S95" s="5">
        <v>20.8</v>
      </c>
      <c r="T95" s="5">
        <v>3</v>
      </c>
      <c r="U95" s="5">
        <v>25.5</v>
      </c>
      <c r="V95" s="5">
        <v>3</v>
      </c>
      <c r="W95" s="5">
        <v>29.2</v>
      </c>
      <c r="X95" s="5">
        <v>24.7</v>
      </c>
      <c r="Y95" s="5">
        <v>20.6</v>
      </c>
      <c r="Z95" s="5">
        <v>23.1</v>
      </c>
      <c r="AA95" s="5">
        <v>20.3</v>
      </c>
      <c r="AB95" s="5">
        <v>22.4</v>
      </c>
      <c r="AC95" s="5">
        <f t="shared" si="92"/>
        <v>29.2</v>
      </c>
      <c r="AD95" s="5">
        <f t="shared" si="93"/>
        <v>23.1</v>
      </c>
      <c r="AE95" s="5">
        <f t="shared" si="94"/>
        <v>52.3</v>
      </c>
      <c r="AF95" s="5">
        <f t="shared" si="95"/>
        <v>26.15</v>
      </c>
      <c r="AG95" s="5">
        <f t="shared" si="96"/>
        <v>57.66075</v>
      </c>
      <c r="AH95" s="5">
        <f t="shared" si="97"/>
        <v>115.3215</v>
      </c>
      <c r="AI95" s="5">
        <v>2</v>
      </c>
      <c r="AJ95" s="3">
        <v>25</v>
      </c>
      <c r="AK95" s="5">
        <v>38.1</v>
      </c>
      <c r="AL95" s="5">
        <v>2</v>
      </c>
      <c r="AM95" s="5">
        <v>2.3333333333333335</v>
      </c>
      <c r="AN95" s="5"/>
      <c r="AO95" s="5"/>
      <c r="AP95" s="5"/>
      <c r="AQ95" s="5"/>
      <c r="AR95" s="5"/>
      <c r="AS95" s="5" t="e">
        <f t="shared" si="98"/>
        <v>#DIV/0!</v>
      </c>
      <c r="AT95" s="5">
        <v>15.89</v>
      </c>
      <c r="AU95" s="5">
        <v>17</v>
      </c>
      <c r="AV95" s="5">
        <v>-2.77</v>
      </c>
      <c r="AW95" s="5">
        <v>0</v>
      </c>
      <c r="AX95" s="3">
        <v>33</v>
      </c>
      <c r="AY95" s="3">
        <v>29</v>
      </c>
      <c r="AZ95" s="3"/>
      <c r="BA95" s="5">
        <v>-0.67</v>
      </c>
      <c r="BB95" s="5"/>
      <c r="BC95" s="5">
        <v>25</v>
      </c>
      <c r="BD95" s="5"/>
      <c r="BE95" s="3">
        <v>17</v>
      </c>
      <c r="BF95" s="3">
        <v>30</v>
      </c>
      <c r="BG95" s="5">
        <v>1.34</v>
      </c>
      <c r="BH95" s="5">
        <v>91</v>
      </c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3">
        <v>32</v>
      </c>
      <c r="CA95" s="3">
        <v>28</v>
      </c>
      <c r="CB95" s="3">
        <v>26</v>
      </c>
      <c r="CC95" s="5">
        <v>14.30528</v>
      </c>
      <c r="CD95" s="5">
        <v>12.51712</v>
      </c>
      <c r="CE95" s="5">
        <v>11.62304</v>
      </c>
      <c r="CF95" s="5">
        <v>0.92</v>
      </c>
      <c r="CG95" s="5">
        <v>82</v>
      </c>
      <c r="CH95" s="3">
        <v>34</v>
      </c>
      <c r="CI95" s="3">
        <v>22</v>
      </c>
      <c r="CJ95" s="3">
        <v>31</v>
      </c>
      <c r="CK95" s="5">
        <v>15.19936</v>
      </c>
      <c r="CL95" s="5">
        <v>9.8348800000000001</v>
      </c>
      <c r="CM95" s="5">
        <v>13.85824</v>
      </c>
      <c r="CN95" s="5">
        <v>0.38</v>
      </c>
      <c r="CO95" s="5">
        <v>65</v>
      </c>
      <c r="CP95" s="6">
        <v>172</v>
      </c>
      <c r="CQ95" s="6">
        <v>175</v>
      </c>
      <c r="CR95" s="6">
        <v>165</v>
      </c>
      <c r="CS95" s="5">
        <v>1.44</v>
      </c>
      <c r="CT95" s="5">
        <v>93</v>
      </c>
      <c r="CU95" s="7" t="e">
        <v>#NULL!</v>
      </c>
      <c r="CV95" s="7" t="e">
        <v>#NULL!</v>
      </c>
      <c r="CW95" s="3">
        <v>4</v>
      </c>
      <c r="CX95" s="3">
        <v>4</v>
      </c>
      <c r="CY95" s="3">
        <v>5</v>
      </c>
      <c r="CZ95" s="3">
        <v>5</v>
      </c>
      <c r="DA95" s="3">
        <v>4</v>
      </c>
      <c r="DB95" s="3">
        <v>4</v>
      </c>
      <c r="DC95" s="3">
        <v>3</v>
      </c>
      <c r="DD95" s="3">
        <v>0</v>
      </c>
      <c r="DE95" s="3">
        <v>3</v>
      </c>
      <c r="DF95" s="3">
        <v>3</v>
      </c>
      <c r="DG95" s="3">
        <v>4</v>
      </c>
      <c r="DH95" s="3">
        <v>4</v>
      </c>
      <c r="DI95" s="3"/>
      <c r="DJ95" s="3"/>
      <c r="DK95" s="3"/>
      <c r="DL95" s="3"/>
      <c r="DM95" s="3"/>
      <c r="DN95" s="3"/>
      <c r="DO95" s="3"/>
      <c r="DP95" s="3"/>
      <c r="DQ95" s="3">
        <v>1</v>
      </c>
      <c r="DR95" s="3">
        <v>0</v>
      </c>
      <c r="DS95" s="3">
        <v>1</v>
      </c>
      <c r="DT95" s="3">
        <v>1</v>
      </c>
      <c r="DU95" s="3">
        <v>1</v>
      </c>
      <c r="DV95" s="5">
        <v>58</v>
      </c>
      <c r="DW95" s="5">
        <v>0.67</v>
      </c>
      <c r="DX95" s="5">
        <v>46.5</v>
      </c>
      <c r="DY95" s="5">
        <v>-1.33</v>
      </c>
      <c r="DZ95" s="5">
        <v>73.5</v>
      </c>
      <c r="EA95" s="5">
        <v>1.3</v>
      </c>
      <c r="EB95" s="5">
        <v>59.333333333333336</v>
      </c>
      <c r="EC95" s="5">
        <v>0.64</v>
      </c>
      <c r="ED95" s="5">
        <v>2</v>
      </c>
      <c r="EE95" s="3">
        <v>6</v>
      </c>
      <c r="EF95" s="3">
        <v>1</v>
      </c>
      <c r="EG95" s="3">
        <v>1</v>
      </c>
      <c r="EH95" s="3">
        <v>1</v>
      </c>
      <c r="EI95" s="3">
        <v>3</v>
      </c>
      <c r="EJ95" s="3">
        <v>1</v>
      </c>
      <c r="EK95" s="3">
        <v>2</v>
      </c>
      <c r="EL95" s="3">
        <v>1</v>
      </c>
      <c r="EM95" s="3">
        <v>1</v>
      </c>
      <c r="EN95" s="3">
        <v>2</v>
      </c>
      <c r="EO95" s="3">
        <v>1</v>
      </c>
      <c r="EP95" s="3">
        <v>1</v>
      </c>
      <c r="EQ95" s="3">
        <v>2</v>
      </c>
      <c r="ER95" s="3">
        <v>2</v>
      </c>
      <c r="ES95" s="3">
        <v>1</v>
      </c>
      <c r="ET95" s="3">
        <v>1</v>
      </c>
      <c r="EU95" s="3">
        <v>2</v>
      </c>
      <c r="EV95" s="3">
        <v>5</v>
      </c>
      <c r="EW95" s="3">
        <v>0</v>
      </c>
      <c r="EX95" s="5">
        <v>1</v>
      </c>
      <c r="EY95" s="1" t="s">
        <v>353</v>
      </c>
      <c r="EZ95" s="3">
        <v>2</v>
      </c>
      <c r="FA95" s="6">
        <v>1</v>
      </c>
      <c r="FB95" s="1" t="s">
        <v>376</v>
      </c>
      <c r="FC95" s="6">
        <v>1</v>
      </c>
      <c r="FD95" s="5">
        <v>1</v>
      </c>
      <c r="FE95" s="1" t="s">
        <v>352</v>
      </c>
      <c r="FF95" s="3">
        <v>1</v>
      </c>
      <c r="FG95" s="5">
        <v>0.5</v>
      </c>
      <c r="FH95" s="3">
        <v>5</v>
      </c>
      <c r="FI95" s="3">
        <v>1</v>
      </c>
      <c r="FJ95" s="3">
        <v>1</v>
      </c>
      <c r="FK95" s="3">
        <v>4</v>
      </c>
      <c r="FL95" s="3">
        <v>5</v>
      </c>
      <c r="FM95" s="3">
        <v>1</v>
      </c>
      <c r="FN95" s="3">
        <v>2</v>
      </c>
      <c r="FO95" s="3">
        <v>4</v>
      </c>
      <c r="FP95" s="3">
        <v>5</v>
      </c>
      <c r="FQ95" s="3">
        <v>3</v>
      </c>
      <c r="FR95" s="3">
        <v>5</v>
      </c>
      <c r="FS95" s="3">
        <v>4</v>
      </c>
      <c r="FT95" s="3">
        <v>3.3333333333333335</v>
      </c>
      <c r="FU95" s="3">
        <v>3.3333333333333335</v>
      </c>
      <c r="FV95" s="3">
        <v>5</v>
      </c>
      <c r="FW95" s="3">
        <v>1</v>
      </c>
      <c r="FX95" s="7" t="e">
        <v>#NULL!</v>
      </c>
      <c r="FY95" s="3">
        <v>6</v>
      </c>
      <c r="FZ95" s="3">
        <v>5</v>
      </c>
      <c r="GA95" s="3">
        <v>6</v>
      </c>
      <c r="GB95" s="3">
        <v>999</v>
      </c>
      <c r="GC95" s="3">
        <v>5</v>
      </c>
      <c r="GD95" s="5">
        <v>5.4</v>
      </c>
      <c r="GE95" s="3">
        <v>3</v>
      </c>
      <c r="GF95" s="3">
        <v>2</v>
      </c>
      <c r="GG95" s="3">
        <v>5</v>
      </c>
      <c r="GH95" s="3">
        <v>4</v>
      </c>
      <c r="GI95" s="3">
        <v>1</v>
      </c>
      <c r="GJ95" s="3">
        <v>1</v>
      </c>
      <c r="GK95" s="3">
        <v>1</v>
      </c>
      <c r="GL95" s="3">
        <v>4</v>
      </c>
      <c r="GM95" s="3">
        <v>5</v>
      </c>
      <c r="GN95" s="3">
        <v>1</v>
      </c>
      <c r="GO95" s="3">
        <v>1</v>
      </c>
      <c r="GP95" s="3">
        <v>4</v>
      </c>
      <c r="GQ95" s="3">
        <v>1</v>
      </c>
      <c r="GR95" s="3">
        <v>3</v>
      </c>
      <c r="GS95" s="3">
        <v>4</v>
      </c>
      <c r="GT95" s="3">
        <v>3</v>
      </c>
      <c r="GU95" s="3">
        <v>2</v>
      </c>
      <c r="GV95" s="3">
        <v>5</v>
      </c>
      <c r="GW95" s="3">
        <v>999</v>
      </c>
      <c r="GX95" s="3">
        <v>1</v>
      </c>
      <c r="GY95" s="5">
        <v>3</v>
      </c>
      <c r="GZ95" s="5">
        <v>2.4</v>
      </c>
      <c r="HA95" s="3">
        <v>1</v>
      </c>
      <c r="HB95" s="3">
        <v>1</v>
      </c>
      <c r="HC95" s="3">
        <v>1</v>
      </c>
      <c r="HD95" s="3">
        <v>1</v>
      </c>
      <c r="HE95" s="3">
        <v>5</v>
      </c>
      <c r="HF95" s="3">
        <v>4</v>
      </c>
      <c r="HG95" s="3">
        <v>1</v>
      </c>
      <c r="HH95" s="3">
        <v>3</v>
      </c>
      <c r="HI95" s="5">
        <v>2.125</v>
      </c>
      <c r="HJ95" s="3">
        <v>1</v>
      </c>
      <c r="HK95" s="3">
        <v>4</v>
      </c>
      <c r="HL95" s="3">
        <v>1</v>
      </c>
      <c r="HM95" s="3">
        <v>1</v>
      </c>
      <c r="HN95" s="3">
        <v>1</v>
      </c>
      <c r="HO95" s="3">
        <v>4</v>
      </c>
      <c r="HP95" s="5">
        <v>1</v>
      </c>
      <c r="HQ95" s="5">
        <v>4</v>
      </c>
      <c r="HR95" s="5">
        <v>1</v>
      </c>
      <c r="HS95" s="5">
        <v>1.5</v>
      </c>
      <c r="HT95" s="3">
        <v>1</v>
      </c>
      <c r="HU95" s="3">
        <v>1</v>
      </c>
      <c r="HV95" s="3">
        <v>1</v>
      </c>
      <c r="HW95" s="3">
        <v>1</v>
      </c>
      <c r="HX95" s="3">
        <v>1</v>
      </c>
      <c r="HY95" s="3">
        <v>1</v>
      </c>
      <c r="HZ95" s="5">
        <v>1</v>
      </c>
      <c r="IA95" s="3">
        <v>7</v>
      </c>
      <c r="IB95" s="3">
        <v>7</v>
      </c>
      <c r="IC95" s="3">
        <v>6</v>
      </c>
      <c r="ID95" s="3">
        <v>5</v>
      </c>
      <c r="IE95" s="3">
        <v>7</v>
      </c>
      <c r="IF95" s="3">
        <v>6</v>
      </c>
      <c r="IG95" s="3">
        <v>5</v>
      </c>
      <c r="IH95" s="3">
        <v>6</v>
      </c>
      <c r="II95" s="3">
        <v>7</v>
      </c>
      <c r="IJ95" s="3">
        <v>6</v>
      </c>
      <c r="IK95" s="3">
        <v>5</v>
      </c>
      <c r="IL95" s="3">
        <v>5</v>
      </c>
      <c r="IM95" s="5">
        <v>6.25</v>
      </c>
      <c r="IN95" s="5">
        <v>6</v>
      </c>
      <c r="IO95" s="5">
        <v>5.75</v>
      </c>
      <c r="IP95" s="3">
        <v>1</v>
      </c>
      <c r="IQ95" s="3">
        <v>4</v>
      </c>
      <c r="IR95" s="3">
        <v>3</v>
      </c>
      <c r="IS95" s="3">
        <v>4</v>
      </c>
      <c r="IT95" s="3">
        <v>3</v>
      </c>
      <c r="IU95" s="3">
        <v>3</v>
      </c>
      <c r="IV95" s="3">
        <v>4</v>
      </c>
      <c r="IW95" s="3">
        <v>5</v>
      </c>
      <c r="IX95" s="3">
        <v>2</v>
      </c>
      <c r="IY95" s="3">
        <v>3</v>
      </c>
      <c r="IZ95" s="3">
        <v>3</v>
      </c>
      <c r="JA95" s="3">
        <v>2</v>
      </c>
      <c r="JB95" s="3">
        <v>4</v>
      </c>
      <c r="JC95" s="3">
        <v>5</v>
      </c>
      <c r="JD95" s="3">
        <v>2</v>
      </c>
      <c r="JE95" s="3">
        <v>5</v>
      </c>
      <c r="JF95" s="3">
        <v>3</v>
      </c>
      <c r="JG95" s="3">
        <v>3</v>
      </c>
      <c r="JH95" s="3">
        <v>5</v>
      </c>
      <c r="JI95" s="3">
        <v>2</v>
      </c>
      <c r="JJ95" s="3">
        <v>5</v>
      </c>
      <c r="JK95" s="3">
        <v>3</v>
      </c>
      <c r="JL95" s="3">
        <v>2</v>
      </c>
      <c r="JM95" s="3">
        <v>3</v>
      </c>
      <c r="JN95" s="5">
        <v>2.75</v>
      </c>
      <c r="JO95" s="5">
        <v>4</v>
      </c>
      <c r="JP95" s="5">
        <v>2</v>
      </c>
      <c r="JQ95" s="5">
        <v>3.25</v>
      </c>
      <c r="JR95" s="5">
        <v>3</v>
      </c>
      <c r="JS95" s="5">
        <v>4.75</v>
      </c>
      <c r="JT95" s="3">
        <v>5</v>
      </c>
      <c r="JU95" s="3">
        <v>999</v>
      </c>
      <c r="JV95" s="3">
        <v>5</v>
      </c>
      <c r="JW95" s="3">
        <v>999</v>
      </c>
      <c r="JX95" s="3">
        <v>5</v>
      </c>
      <c r="JY95" s="3">
        <v>999</v>
      </c>
      <c r="JZ95" s="3">
        <v>3</v>
      </c>
      <c r="KA95" s="3">
        <v>999</v>
      </c>
      <c r="KB95" s="3">
        <v>2</v>
      </c>
      <c r="KC95" s="3">
        <v>999</v>
      </c>
      <c r="KD95" s="3">
        <v>5</v>
      </c>
      <c r="KE95" s="3">
        <v>999</v>
      </c>
      <c r="KF95" s="3">
        <v>3</v>
      </c>
      <c r="KG95" s="3">
        <v>999</v>
      </c>
      <c r="KH95" s="3">
        <v>3</v>
      </c>
      <c r="KI95" s="3">
        <v>999</v>
      </c>
      <c r="KJ95" s="3">
        <v>3</v>
      </c>
      <c r="KK95" s="3">
        <v>999</v>
      </c>
      <c r="KL95" s="3">
        <v>5</v>
      </c>
      <c r="KM95" s="3">
        <v>999</v>
      </c>
      <c r="KN95" s="3">
        <v>3</v>
      </c>
      <c r="KO95" s="3">
        <v>999</v>
      </c>
      <c r="KP95" s="3">
        <v>3</v>
      </c>
      <c r="KQ95" s="3">
        <v>999</v>
      </c>
      <c r="KR95" s="3">
        <v>3</v>
      </c>
      <c r="KS95" s="3">
        <v>999</v>
      </c>
      <c r="KT95" s="3">
        <v>3</v>
      </c>
      <c r="KU95" s="3">
        <v>999</v>
      </c>
      <c r="KV95" s="3">
        <v>3</v>
      </c>
      <c r="KW95" s="3">
        <v>999</v>
      </c>
      <c r="KX95" s="3">
        <v>1</v>
      </c>
      <c r="KY95" s="3">
        <v>999</v>
      </c>
      <c r="KZ95" s="5">
        <v>3.2222222222222223</v>
      </c>
      <c r="LA95" s="7" t="e">
        <v>#NULL!</v>
      </c>
      <c r="LB95" s="5">
        <v>3.7142857142857144</v>
      </c>
      <c r="LC95" s="7" t="e">
        <v>#NULL!</v>
      </c>
      <c r="LD95" s="3">
        <v>5</v>
      </c>
      <c r="LE95" s="3">
        <v>999</v>
      </c>
      <c r="LF95" s="5">
        <v>3</v>
      </c>
      <c r="LG95" s="3">
        <v>999</v>
      </c>
      <c r="LH95" s="3">
        <v>3</v>
      </c>
      <c r="LI95" s="3">
        <v>999</v>
      </c>
      <c r="LJ95" s="3">
        <v>3</v>
      </c>
      <c r="LK95" s="3">
        <v>999</v>
      </c>
      <c r="LL95" s="3">
        <v>2</v>
      </c>
      <c r="LM95" s="3">
        <v>999</v>
      </c>
      <c r="LN95" s="3">
        <v>4</v>
      </c>
      <c r="LO95" s="3">
        <v>999</v>
      </c>
      <c r="LP95" s="3">
        <v>3</v>
      </c>
      <c r="LQ95" s="3">
        <v>999</v>
      </c>
      <c r="LR95" s="3">
        <v>4</v>
      </c>
      <c r="LS95" s="3">
        <v>999</v>
      </c>
      <c r="LT95" s="5">
        <v>3.375</v>
      </c>
      <c r="LU95" s="7" t="e">
        <v>#NULL!</v>
      </c>
      <c r="LV95" s="3">
        <v>0</v>
      </c>
      <c r="LW95" s="3">
        <v>0</v>
      </c>
      <c r="LX95" s="3">
        <v>0</v>
      </c>
      <c r="LY95" s="3">
        <v>0</v>
      </c>
      <c r="LZ95" s="3">
        <v>3</v>
      </c>
      <c r="MA95" s="3">
        <v>2</v>
      </c>
      <c r="MB95" s="3">
        <v>0</v>
      </c>
      <c r="MC95" s="3">
        <v>0</v>
      </c>
      <c r="MD95" s="3">
        <v>0</v>
      </c>
      <c r="ME95" s="3">
        <v>0</v>
      </c>
      <c r="MF95" s="5">
        <f t="shared" ref="MF95:MF126" si="99">SUM(LV95:ME95)</f>
        <v>5</v>
      </c>
      <c r="MG95" s="5">
        <f t="shared" ref="MG95:MG126" si="100">AVERAGE(LV95:ME95)</f>
        <v>0.5</v>
      </c>
      <c r="MH95" s="3">
        <v>1</v>
      </c>
      <c r="MI95" s="3">
        <v>2</v>
      </c>
      <c r="MJ95" s="3">
        <v>4</v>
      </c>
      <c r="MK95" s="3">
        <v>1</v>
      </c>
      <c r="ML95" s="3">
        <v>1</v>
      </c>
      <c r="MM95" s="3">
        <v>1</v>
      </c>
      <c r="MN95" s="3">
        <v>2</v>
      </c>
      <c r="MO95" s="3">
        <v>5</v>
      </c>
      <c r="MP95" s="3">
        <v>5</v>
      </c>
      <c r="MQ95" s="5">
        <v>2.4444444444444446</v>
      </c>
      <c r="MR95" s="3">
        <v>3</v>
      </c>
      <c r="MS95" s="3">
        <v>999</v>
      </c>
      <c r="MT95" s="3">
        <v>3</v>
      </c>
      <c r="MU95" s="3">
        <v>999</v>
      </c>
      <c r="MV95" s="3">
        <v>3</v>
      </c>
      <c r="MW95" s="3">
        <v>999</v>
      </c>
      <c r="MX95" s="3">
        <v>3</v>
      </c>
      <c r="MY95" s="3">
        <v>999</v>
      </c>
      <c r="MZ95" s="3">
        <v>3</v>
      </c>
      <c r="NA95" s="3">
        <v>999</v>
      </c>
      <c r="NB95" s="3">
        <v>3</v>
      </c>
      <c r="NC95" s="3">
        <v>999</v>
      </c>
      <c r="ND95" s="5">
        <v>3</v>
      </c>
      <c r="NE95" s="7" t="e">
        <v>#NULL!</v>
      </c>
      <c r="NF95" s="5">
        <v>3</v>
      </c>
      <c r="NG95" s="7" t="e">
        <v>#NULL!</v>
      </c>
      <c r="NH95" s="3">
        <v>4</v>
      </c>
      <c r="NI95" s="3">
        <v>999</v>
      </c>
      <c r="NJ95" s="3">
        <v>4</v>
      </c>
      <c r="NK95" s="3">
        <v>999</v>
      </c>
      <c r="NL95" s="3">
        <v>3</v>
      </c>
      <c r="NM95" s="3">
        <v>999</v>
      </c>
      <c r="NN95" s="3">
        <v>4</v>
      </c>
      <c r="NO95" s="3">
        <v>999</v>
      </c>
      <c r="NP95" s="3">
        <v>4</v>
      </c>
      <c r="NQ95" s="3">
        <v>999</v>
      </c>
      <c r="NR95" s="3">
        <v>3</v>
      </c>
      <c r="NS95" s="3">
        <v>999</v>
      </c>
      <c r="NT95" s="3">
        <v>5</v>
      </c>
      <c r="NU95" s="3">
        <v>999</v>
      </c>
      <c r="NV95" s="5">
        <v>3.8571428571428572</v>
      </c>
      <c r="NW95" s="7" t="e">
        <v>#NULL!</v>
      </c>
      <c r="NX95" s="4">
        <v>43210</v>
      </c>
      <c r="NY95" s="3">
        <v>1</v>
      </c>
      <c r="NZ95" s="3">
        <v>3</v>
      </c>
      <c r="OA95" s="3">
        <v>3</v>
      </c>
      <c r="OB95" s="3">
        <v>5</v>
      </c>
      <c r="OC95" s="3">
        <v>3</v>
      </c>
      <c r="OD95" s="3">
        <v>5</v>
      </c>
      <c r="OE95" s="3">
        <v>3</v>
      </c>
      <c r="OF95" s="3">
        <v>4</v>
      </c>
      <c r="OG95" s="3">
        <v>2</v>
      </c>
      <c r="OH95" s="3">
        <v>5</v>
      </c>
      <c r="OI95" s="3">
        <v>3</v>
      </c>
      <c r="OJ95" s="3">
        <v>4</v>
      </c>
      <c r="OK95" s="5">
        <v>3.1666666666666665</v>
      </c>
      <c r="OL95" s="5">
        <v>3.6666666666666665</v>
      </c>
      <c r="OM95" s="3">
        <v>1</v>
      </c>
      <c r="ON95" s="3">
        <v>4</v>
      </c>
      <c r="OO95" s="3">
        <v>1</v>
      </c>
      <c r="OP95" s="3">
        <v>1</v>
      </c>
      <c r="OQ95" s="3">
        <v>3</v>
      </c>
      <c r="OR95" s="3">
        <v>4</v>
      </c>
      <c r="OS95" s="5">
        <v>2.3333333333333335</v>
      </c>
      <c r="OT95" s="3">
        <v>1</v>
      </c>
      <c r="OU95" s="3">
        <v>1</v>
      </c>
      <c r="OV95" s="3">
        <v>2</v>
      </c>
      <c r="OW95" s="3">
        <v>1</v>
      </c>
      <c r="OX95" s="3">
        <v>2</v>
      </c>
      <c r="OY95" s="3">
        <v>1</v>
      </c>
      <c r="OZ95" s="5">
        <v>1.3333333333333333</v>
      </c>
      <c r="VN95">
        <v>15</v>
      </c>
      <c r="VO95">
        <v>1</v>
      </c>
      <c r="VP95">
        <v>16.3</v>
      </c>
      <c r="VQ95">
        <v>16.3</v>
      </c>
      <c r="VR95">
        <v>108</v>
      </c>
      <c r="VS95">
        <v>2602.3000000000002</v>
      </c>
      <c r="VT95">
        <v>24.1</v>
      </c>
      <c r="VU95">
        <v>325.3</v>
      </c>
      <c r="VV95">
        <v>107</v>
      </c>
      <c r="VW95">
        <v>7906</v>
      </c>
      <c r="VX95">
        <v>73.900000000000006</v>
      </c>
      <c r="VY95">
        <v>725.5</v>
      </c>
      <c r="VZ95">
        <v>0.3</v>
      </c>
      <c r="WA95">
        <v>988.3</v>
      </c>
      <c r="WB95" s="36">
        <v>4548.5</v>
      </c>
      <c r="WC95" s="36">
        <v>1403</v>
      </c>
      <c r="WD95" s="36">
        <v>110.25</v>
      </c>
      <c r="WE95" s="36">
        <v>47.25</v>
      </c>
      <c r="WF95" s="36">
        <v>74.459999999999994</v>
      </c>
      <c r="WG95" s="36">
        <v>22.97</v>
      </c>
      <c r="WH95" s="36">
        <v>1.8</v>
      </c>
      <c r="WI95" s="36">
        <v>0.77</v>
      </c>
      <c r="WJ95" s="36">
        <v>157.5</v>
      </c>
      <c r="WK95" s="36">
        <v>2.58</v>
      </c>
      <c r="WL95" s="36">
        <v>26.25</v>
      </c>
      <c r="WM95" s="37">
        <v>5884.75</v>
      </c>
      <c r="WN95" s="37">
        <v>1864.25</v>
      </c>
      <c r="WO95" s="37">
        <v>127.75</v>
      </c>
      <c r="WP95" s="37">
        <v>51.25</v>
      </c>
      <c r="WQ95" s="37">
        <v>74.23</v>
      </c>
      <c r="WR95" s="37">
        <v>23.51</v>
      </c>
      <c r="WS95" s="37">
        <v>1.61</v>
      </c>
      <c r="WT95" s="37">
        <v>0.65</v>
      </c>
      <c r="WU95" s="37">
        <v>179</v>
      </c>
      <c r="WV95" s="37">
        <v>2.2599999999999998</v>
      </c>
      <c r="WW95" s="37">
        <v>22.375</v>
      </c>
      <c r="WX95" s="38">
        <v>4548.5</v>
      </c>
      <c r="WY95" s="38">
        <v>1403</v>
      </c>
      <c r="WZ95" s="38">
        <v>110.25</v>
      </c>
      <c r="XA95" s="38">
        <v>47.25</v>
      </c>
      <c r="XB95" s="38">
        <v>74.459999999999994</v>
      </c>
      <c r="XC95" s="38">
        <v>22.97</v>
      </c>
      <c r="XD95" s="38">
        <v>1.8</v>
      </c>
      <c r="XE95" s="38">
        <v>0.77</v>
      </c>
      <c r="XF95" s="38">
        <v>157.5</v>
      </c>
      <c r="XG95" s="38">
        <v>2.58</v>
      </c>
      <c r="XH95" s="38">
        <v>26.25</v>
      </c>
      <c r="XI95" s="39">
        <v>5884.75</v>
      </c>
      <c r="XJ95" s="39">
        <v>1864.25</v>
      </c>
      <c r="XK95" s="39">
        <v>127.75</v>
      </c>
      <c r="XL95" s="39">
        <v>51.25</v>
      </c>
      <c r="XM95" s="39">
        <v>74.23</v>
      </c>
      <c r="XN95" s="39">
        <v>23.51</v>
      </c>
      <c r="XO95" s="39">
        <v>1.61</v>
      </c>
      <c r="XP95" s="39">
        <v>0.65</v>
      </c>
      <c r="XQ95" s="39">
        <v>179</v>
      </c>
      <c r="XR95" s="39">
        <v>2.2599999999999998</v>
      </c>
      <c r="XS95" s="39">
        <v>22.375</v>
      </c>
      <c r="XT95" t="s">
        <v>1180</v>
      </c>
      <c r="XU95">
        <v>8</v>
      </c>
      <c r="XV95">
        <v>9</v>
      </c>
      <c r="XW95" s="37">
        <v>6</v>
      </c>
      <c r="XX95" s="37">
        <v>2</v>
      </c>
      <c r="XY95" s="37">
        <v>1</v>
      </c>
      <c r="XZ95" s="39">
        <v>6</v>
      </c>
      <c r="YA95" s="39">
        <v>2</v>
      </c>
      <c r="YB95" s="39">
        <v>1</v>
      </c>
    </row>
    <row r="96" spans="1:652" x14ac:dyDescent="0.2">
      <c r="A96" s="11">
        <v>100</v>
      </c>
      <c r="B96" s="19" t="s">
        <v>717</v>
      </c>
      <c r="C96" s="3">
        <v>0</v>
      </c>
      <c r="D96" s="3" t="str">
        <f t="shared" si="91"/>
        <v>2</v>
      </c>
      <c r="E96" s="4">
        <v>38231</v>
      </c>
      <c r="F96" s="4">
        <v>43206</v>
      </c>
      <c r="G96" s="5">
        <v>13.620807665982204</v>
      </c>
      <c r="H96" s="21">
        <v>3</v>
      </c>
      <c r="I96" s="3">
        <v>8</v>
      </c>
      <c r="J96" s="3">
        <v>10</v>
      </c>
      <c r="K96" s="3">
        <v>1</v>
      </c>
      <c r="L96" s="3">
        <v>3</v>
      </c>
      <c r="M96" s="3">
        <v>300</v>
      </c>
      <c r="N96" s="6">
        <v>116</v>
      </c>
      <c r="O96" s="6">
        <v>163</v>
      </c>
      <c r="P96" s="5">
        <v>3.8057742782152229</v>
      </c>
      <c r="Q96" s="5">
        <v>102.312</v>
      </c>
      <c r="R96" s="5">
        <v>46.4</v>
      </c>
      <c r="S96" s="5">
        <v>17.5</v>
      </c>
      <c r="T96" s="5">
        <v>3</v>
      </c>
      <c r="U96" s="5">
        <v>9</v>
      </c>
      <c r="V96" s="5">
        <v>3</v>
      </c>
      <c r="W96" s="5">
        <v>28.1</v>
      </c>
      <c r="X96" s="5">
        <v>22.9</v>
      </c>
      <c r="Y96" s="5">
        <v>24.1</v>
      </c>
      <c r="Z96" s="5">
        <v>26.8</v>
      </c>
      <c r="AA96" s="5">
        <v>24.3</v>
      </c>
      <c r="AB96" s="5">
        <v>24.5</v>
      </c>
      <c r="AC96" s="5">
        <f t="shared" si="92"/>
        <v>28.1</v>
      </c>
      <c r="AD96" s="5">
        <f t="shared" si="93"/>
        <v>26.8</v>
      </c>
      <c r="AE96" s="5">
        <f t="shared" si="94"/>
        <v>54.900000000000006</v>
      </c>
      <c r="AF96" s="5">
        <f t="shared" si="95"/>
        <v>27.450000000000003</v>
      </c>
      <c r="AG96" s="5">
        <f t="shared" si="96"/>
        <v>60.527250000000009</v>
      </c>
      <c r="AH96" s="5">
        <f t="shared" si="97"/>
        <v>121.05450000000002</v>
      </c>
      <c r="AI96" s="5">
        <v>2</v>
      </c>
      <c r="AJ96" s="3">
        <v>25</v>
      </c>
      <c r="AK96" s="5">
        <v>39.200000000000003</v>
      </c>
      <c r="AL96" s="5">
        <v>2</v>
      </c>
      <c r="AM96" s="5">
        <v>2.3333333333333335</v>
      </c>
      <c r="AN96" s="5"/>
      <c r="AO96" s="5"/>
      <c r="AP96" s="5"/>
      <c r="AQ96" s="5"/>
      <c r="AR96" s="5"/>
      <c r="AS96" s="5" t="e">
        <f t="shared" si="98"/>
        <v>#DIV/0!</v>
      </c>
      <c r="AT96" s="5">
        <v>13.45</v>
      </c>
      <c r="AU96" s="5">
        <v>12.5</v>
      </c>
      <c r="AV96" s="5">
        <v>-1.28</v>
      </c>
      <c r="AW96" s="5">
        <v>10</v>
      </c>
      <c r="AX96" s="3">
        <v>30</v>
      </c>
      <c r="AY96" s="3">
        <v>30</v>
      </c>
      <c r="AZ96" s="3"/>
      <c r="BA96" s="5">
        <v>-1.28</v>
      </c>
      <c r="BB96" s="5"/>
      <c r="BC96" s="5">
        <v>10</v>
      </c>
      <c r="BD96" s="5"/>
      <c r="BE96" s="3">
        <v>20</v>
      </c>
      <c r="BF96" s="3">
        <v>23</v>
      </c>
      <c r="BG96" s="5">
        <v>-0.64</v>
      </c>
      <c r="BH96" s="5">
        <v>26</v>
      </c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3">
        <v>48</v>
      </c>
      <c r="CA96" s="3">
        <v>42</v>
      </c>
      <c r="CB96" s="3">
        <v>51</v>
      </c>
      <c r="CC96" s="5">
        <v>21.457920000000001</v>
      </c>
      <c r="CD96" s="5">
        <v>18.775680000000001</v>
      </c>
      <c r="CE96" s="5">
        <v>22.799039999999998</v>
      </c>
      <c r="CF96" s="5">
        <v>1.89</v>
      </c>
      <c r="CG96" s="5">
        <v>97</v>
      </c>
      <c r="CH96" s="3">
        <v>32</v>
      </c>
      <c r="CI96" s="3">
        <v>33</v>
      </c>
      <c r="CJ96" s="3">
        <v>43</v>
      </c>
      <c r="CK96" s="5">
        <v>14.30528</v>
      </c>
      <c r="CL96" s="5">
        <v>14.752319999999999</v>
      </c>
      <c r="CM96" s="5">
        <v>19.222719999999999</v>
      </c>
      <c r="CN96" s="5">
        <v>0.14000000000000001</v>
      </c>
      <c r="CO96" s="5">
        <v>55</v>
      </c>
      <c r="CP96" s="6">
        <v>135</v>
      </c>
      <c r="CQ96" s="6">
        <v>134</v>
      </c>
      <c r="CR96" s="6">
        <v>136</v>
      </c>
      <c r="CS96" s="5">
        <v>-1.19</v>
      </c>
      <c r="CT96" s="5">
        <v>12</v>
      </c>
      <c r="CU96" s="7" t="e">
        <v>#NULL!</v>
      </c>
      <c r="CV96" s="7" t="e">
        <v>#NULL!</v>
      </c>
      <c r="CW96" s="3">
        <v>4</v>
      </c>
      <c r="CX96" s="3">
        <v>4</v>
      </c>
      <c r="CY96" s="3">
        <v>5</v>
      </c>
      <c r="CZ96" s="3">
        <v>5</v>
      </c>
      <c r="DA96" s="3">
        <v>4</v>
      </c>
      <c r="DB96" s="3">
        <v>4</v>
      </c>
      <c r="DC96" s="3">
        <v>3</v>
      </c>
      <c r="DD96" s="3">
        <v>3</v>
      </c>
      <c r="DE96" s="3">
        <v>4</v>
      </c>
      <c r="DF96" s="3">
        <v>4</v>
      </c>
      <c r="DG96" s="3">
        <v>4</v>
      </c>
      <c r="DH96" s="3">
        <v>4</v>
      </c>
      <c r="DI96" s="3"/>
      <c r="DJ96" s="3"/>
      <c r="DK96" s="3"/>
      <c r="DL96" s="3"/>
      <c r="DM96" s="3"/>
      <c r="DN96" s="3"/>
      <c r="DO96" s="3"/>
      <c r="DP96" s="3"/>
      <c r="DQ96" s="3">
        <v>1</v>
      </c>
      <c r="DR96" s="3">
        <v>1</v>
      </c>
      <c r="DS96" s="3">
        <v>0</v>
      </c>
      <c r="DT96" s="3">
        <v>1</v>
      </c>
      <c r="DU96" s="3">
        <v>1</v>
      </c>
      <c r="DV96" s="5">
        <v>18</v>
      </c>
      <c r="DW96" s="5">
        <v>-1.92</v>
      </c>
      <c r="DX96" s="5">
        <v>11</v>
      </c>
      <c r="DY96" s="5">
        <v>-2.4699999999999998</v>
      </c>
      <c r="DZ96" s="5">
        <v>76</v>
      </c>
      <c r="EA96" s="5">
        <v>2.0299999999999998</v>
      </c>
      <c r="EB96" s="5">
        <v>35</v>
      </c>
      <c r="EC96" s="5">
        <v>-2.36</v>
      </c>
      <c r="ED96" s="5">
        <v>2</v>
      </c>
      <c r="EE96" s="3">
        <v>6</v>
      </c>
      <c r="EF96" s="3">
        <v>2</v>
      </c>
      <c r="EG96" s="3">
        <v>6</v>
      </c>
      <c r="EH96" s="3">
        <v>5</v>
      </c>
      <c r="EI96" s="3">
        <v>5</v>
      </c>
      <c r="EJ96" s="3">
        <v>5</v>
      </c>
      <c r="EK96" s="3">
        <v>3</v>
      </c>
      <c r="EL96" s="3">
        <v>5</v>
      </c>
      <c r="EM96" s="3">
        <v>4</v>
      </c>
      <c r="EN96" s="3">
        <v>3</v>
      </c>
      <c r="EO96" s="3">
        <v>4</v>
      </c>
      <c r="EP96" s="3">
        <v>4</v>
      </c>
      <c r="EQ96" s="3">
        <v>5</v>
      </c>
      <c r="ER96" s="3">
        <v>3</v>
      </c>
      <c r="ES96" s="3">
        <v>2</v>
      </c>
      <c r="ET96" s="3">
        <v>1</v>
      </c>
      <c r="EU96" s="3">
        <v>4</v>
      </c>
      <c r="EV96" s="3">
        <v>2</v>
      </c>
      <c r="EW96" s="3">
        <v>1</v>
      </c>
      <c r="EX96" s="5">
        <v>1</v>
      </c>
      <c r="EY96" s="1" t="s">
        <v>352</v>
      </c>
      <c r="EZ96" s="3">
        <v>0</v>
      </c>
      <c r="FA96" s="6">
        <v>3</v>
      </c>
      <c r="FB96" s="1" t="s">
        <v>355</v>
      </c>
      <c r="FC96" s="6">
        <v>1</v>
      </c>
      <c r="FD96" s="5">
        <v>2</v>
      </c>
      <c r="FE96" s="1" t="s">
        <v>349</v>
      </c>
      <c r="FF96" s="3">
        <v>999</v>
      </c>
      <c r="FG96" s="5">
        <v>999</v>
      </c>
      <c r="FH96" s="3">
        <v>5</v>
      </c>
      <c r="FI96" s="3">
        <v>4</v>
      </c>
      <c r="FJ96" s="3">
        <v>2</v>
      </c>
      <c r="FK96" s="3">
        <v>1</v>
      </c>
      <c r="FL96" s="3">
        <v>5</v>
      </c>
      <c r="FM96" s="3">
        <v>4</v>
      </c>
      <c r="FN96" s="3">
        <v>1</v>
      </c>
      <c r="FO96" s="3">
        <v>3</v>
      </c>
      <c r="FP96" s="3">
        <v>5</v>
      </c>
      <c r="FQ96" s="3">
        <v>5</v>
      </c>
      <c r="FR96" s="3">
        <v>3</v>
      </c>
      <c r="FS96" s="3">
        <v>4</v>
      </c>
      <c r="FT96" s="3">
        <v>4.666666666666667</v>
      </c>
      <c r="FU96" s="3">
        <v>2.3333333333333335</v>
      </c>
      <c r="FV96" s="3">
        <v>6</v>
      </c>
      <c r="FW96" s="3">
        <v>1</v>
      </c>
      <c r="FX96" s="7" t="e">
        <v>#NULL!</v>
      </c>
      <c r="FY96" s="3">
        <v>4</v>
      </c>
      <c r="FZ96" s="3">
        <v>5</v>
      </c>
      <c r="GA96" s="3">
        <v>6</v>
      </c>
      <c r="GB96" s="3">
        <v>5</v>
      </c>
      <c r="GC96" s="3">
        <v>7</v>
      </c>
      <c r="GD96" s="5">
        <v>5.5</v>
      </c>
      <c r="GE96" s="3">
        <v>5</v>
      </c>
      <c r="GF96" s="3">
        <v>2</v>
      </c>
      <c r="GG96" s="3">
        <v>5</v>
      </c>
      <c r="GH96" s="3">
        <v>1</v>
      </c>
      <c r="GI96" s="3">
        <v>4</v>
      </c>
      <c r="GJ96" s="3">
        <v>1</v>
      </c>
      <c r="GK96" s="3">
        <v>2</v>
      </c>
      <c r="GL96" s="3">
        <v>1</v>
      </c>
      <c r="GM96" s="3">
        <v>3</v>
      </c>
      <c r="GN96" s="3">
        <v>4</v>
      </c>
      <c r="GO96" s="3">
        <v>1</v>
      </c>
      <c r="GP96" s="3">
        <v>3</v>
      </c>
      <c r="GQ96" s="3">
        <v>1</v>
      </c>
      <c r="GR96" s="3">
        <v>4</v>
      </c>
      <c r="GS96" s="3">
        <v>2</v>
      </c>
      <c r="GT96" s="3">
        <v>3</v>
      </c>
      <c r="GU96" s="3">
        <v>2</v>
      </c>
      <c r="GV96" s="3">
        <v>1</v>
      </c>
      <c r="GW96" s="3">
        <v>5</v>
      </c>
      <c r="GX96" s="3">
        <v>1</v>
      </c>
      <c r="GY96" s="5">
        <v>3.8</v>
      </c>
      <c r="GZ96" s="5">
        <v>1.3</v>
      </c>
      <c r="HA96" s="3">
        <v>6</v>
      </c>
      <c r="HB96" s="3">
        <v>5</v>
      </c>
      <c r="HC96" s="3">
        <v>7</v>
      </c>
      <c r="HD96" s="3">
        <v>3</v>
      </c>
      <c r="HE96" s="3">
        <v>6</v>
      </c>
      <c r="HF96" s="3">
        <v>7</v>
      </c>
      <c r="HG96" s="3">
        <v>5</v>
      </c>
      <c r="HH96" s="3">
        <v>7</v>
      </c>
      <c r="HI96" s="5">
        <v>5.75</v>
      </c>
      <c r="HJ96" s="3">
        <v>3</v>
      </c>
      <c r="HK96" s="3">
        <v>2</v>
      </c>
      <c r="HL96" s="3">
        <v>3</v>
      </c>
      <c r="HM96" s="3">
        <v>3</v>
      </c>
      <c r="HN96" s="3">
        <v>1</v>
      </c>
      <c r="HO96" s="3">
        <v>2</v>
      </c>
      <c r="HP96" s="5">
        <v>3</v>
      </c>
      <c r="HQ96" s="5">
        <v>4</v>
      </c>
      <c r="HR96" s="5">
        <v>3</v>
      </c>
      <c r="HS96" s="5">
        <v>3.1666666666666665</v>
      </c>
      <c r="HT96" s="3">
        <v>4</v>
      </c>
      <c r="HU96" s="3">
        <v>6</v>
      </c>
      <c r="HV96" s="3">
        <v>5</v>
      </c>
      <c r="HW96" s="3">
        <v>4</v>
      </c>
      <c r="HX96" s="3">
        <v>4</v>
      </c>
      <c r="HY96" s="3">
        <v>5</v>
      </c>
      <c r="HZ96" s="5">
        <v>4.666666666666667</v>
      </c>
      <c r="IA96" s="3">
        <v>4</v>
      </c>
      <c r="IB96" s="3">
        <v>5</v>
      </c>
      <c r="IC96" s="3">
        <v>3</v>
      </c>
      <c r="ID96" s="3">
        <v>4</v>
      </c>
      <c r="IE96" s="3">
        <v>6</v>
      </c>
      <c r="IF96" s="3">
        <v>6</v>
      </c>
      <c r="IG96" s="3">
        <v>1</v>
      </c>
      <c r="IH96" s="3">
        <v>5</v>
      </c>
      <c r="II96" s="3">
        <v>4</v>
      </c>
      <c r="IJ96" s="3">
        <v>4</v>
      </c>
      <c r="IK96" s="3">
        <v>3</v>
      </c>
      <c r="IL96" s="3">
        <v>1</v>
      </c>
      <c r="IM96" s="5">
        <v>4</v>
      </c>
      <c r="IN96" s="5">
        <v>4.75</v>
      </c>
      <c r="IO96" s="5">
        <v>2.75</v>
      </c>
      <c r="IP96" s="3">
        <v>4</v>
      </c>
      <c r="IQ96" s="3">
        <v>2</v>
      </c>
      <c r="IR96" s="3">
        <v>1</v>
      </c>
      <c r="IS96" s="3">
        <v>1</v>
      </c>
      <c r="IT96" s="3">
        <v>5</v>
      </c>
      <c r="IU96" s="3">
        <v>4</v>
      </c>
      <c r="IV96" s="3">
        <v>4</v>
      </c>
      <c r="IW96" s="3">
        <v>1</v>
      </c>
      <c r="IX96" s="3">
        <v>4</v>
      </c>
      <c r="IY96" s="3">
        <v>3</v>
      </c>
      <c r="IZ96" s="3">
        <v>5</v>
      </c>
      <c r="JA96" s="3">
        <v>4</v>
      </c>
      <c r="JB96" s="3">
        <v>4</v>
      </c>
      <c r="JC96" s="3">
        <v>4</v>
      </c>
      <c r="JD96" s="3">
        <v>5</v>
      </c>
      <c r="JE96" s="3">
        <v>2</v>
      </c>
      <c r="JF96" s="3">
        <v>2</v>
      </c>
      <c r="JG96" s="3">
        <v>5</v>
      </c>
      <c r="JH96" s="3">
        <v>1</v>
      </c>
      <c r="JI96" s="3">
        <v>4</v>
      </c>
      <c r="JJ96" s="3">
        <v>1</v>
      </c>
      <c r="JK96" s="3">
        <v>4</v>
      </c>
      <c r="JL96" s="3">
        <v>2</v>
      </c>
      <c r="JM96" s="3">
        <v>5</v>
      </c>
      <c r="JN96" s="5">
        <v>4</v>
      </c>
      <c r="JO96" s="5">
        <v>1.75</v>
      </c>
      <c r="JP96" s="5">
        <v>4.25</v>
      </c>
      <c r="JQ96" s="5">
        <v>2.25</v>
      </c>
      <c r="JR96" s="5">
        <v>5</v>
      </c>
      <c r="JS96" s="5">
        <v>2</v>
      </c>
      <c r="JT96" s="3">
        <v>3</v>
      </c>
      <c r="JU96" s="3">
        <v>3</v>
      </c>
      <c r="JV96" s="3">
        <v>2</v>
      </c>
      <c r="JW96" s="3">
        <v>2</v>
      </c>
      <c r="JX96" s="3">
        <v>4</v>
      </c>
      <c r="JY96" s="3">
        <v>5</v>
      </c>
      <c r="JZ96" s="3">
        <v>1</v>
      </c>
      <c r="KA96" s="3">
        <v>1</v>
      </c>
      <c r="KB96" s="3">
        <v>5</v>
      </c>
      <c r="KC96" s="3">
        <v>4</v>
      </c>
      <c r="KD96" s="3">
        <v>3</v>
      </c>
      <c r="KE96" s="3">
        <v>5</v>
      </c>
      <c r="KF96" s="3">
        <v>1</v>
      </c>
      <c r="KG96" s="3">
        <v>1</v>
      </c>
      <c r="KH96" s="3">
        <v>1</v>
      </c>
      <c r="KI96" s="3">
        <v>1</v>
      </c>
      <c r="KJ96" s="3">
        <v>1</v>
      </c>
      <c r="KK96" s="3">
        <v>1</v>
      </c>
      <c r="KL96" s="3">
        <v>3</v>
      </c>
      <c r="KM96" s="3">
        <v>4</v>
      </c>
      <c r="KN96" s="3">
        <v>1</v>
      </c>
      <c r="KO96" s="3">
        <v>2</v>
      </c>
      <c r="KP96" s="3">
        <v>1</v>
      </c>
      <c r="KQ96" s="3">
        <v>1</v>
      </c>
      <c r="KR96" s="3">
        <v>5</v>
      </c>
      <c r="KS96" s="3">
        <v>5</v>
      </c>
      <c r="KT96" s="3">
        <v>1</v>
      </c>
      <c r="KU96" s="3">
        <v>2</v>
      </c>
      <c r="KV96" s="3">
        <v>2</v>
      </c>
      <c r="KW96" s="3">
        <v>1</v>
      </c>
      <c r="KX96" s="3">
        <v>3</v>
      </c>
      <c r="KY96" s="3">
        <v>2</v>
      </c>
      <c r="KZ96" s="5">
        <v>1.2222222222222223</v>
      </c>
      <c r="LA96" s="5">
        <v>1.3333333333333333</v>
      </c>
      <c r="LB96" s="5">
        <v>3.7142857142857144</v>
      </c>
      <c r="LC96" s="5">
        <v>4</v>
      </c>
      <c r="LD96" s="3">
        <v>5</v>
      </c>
      <c r="LE96" s="3">
        <v>4</v>
      </c>
      <c r="LF96" s="5">
        <v>3</v>
      </c>
      <c r="LG96" s="3">
        <v>3</v>
      </c>
      <c r="LH96" s="3">
        <v>4</v>
      </c>
      <c r="LI96" s="3">
        <v>4</v>
      </c>
      <c r="LJ96" s="3">
        <v>4</v>
      </c>
      <c r="LK96" s="3">
        <v>3</v>
      </c>
      <c r="LL96" s="3">
        <v>5</v>
      </c>
      <c r="LM96" s="3">
        <v>5</v>
      </c>
      <c r="LN96" s="3">
        <v>4</v>
      </c>
      <c r="LO96" s="3">
        <v>3</v>
      </c>
      <c r="LP96" s="3">
        <v>4</v>
      </c>
      <c r="LQ96" s="3">
        <v>4</v>
      </c>
      <c r="LR96" s="3">
        <v>4</v>
      </c>
      <c r="LS96" s="3">
        <v>5</v>
      </c>
      <c r="LT96" s="5">
        <v>4.125</v>
      </c>
      <c r="LU96" s="5">
        <v>3.875</v>
      </c>
      <c r="LV96" s="3">
        <v>1</v>
      </c>
      <c r="LW96" s="3">
        <v>2</v>
      </c>
      <c r="LX96" s="3">
        <v>2</v>
      </c>
      <c r="LY96" s="3">
        <v>1</v>
      </c>
      <c r="LZ96" s="3">
        <v>1</v>
      </c>
      <c r="MA96" s="3">
        <v>2</v>
      </c>
      <c r="MB96" s="3">
        <v>2</v>
      </c>
      <c r="MC96" s="3">
        <v>2</v>
      </c>
      <c r="MD96" s="3">
        <v>3</v>
      </c>
      <c r="ME96" s="3">
        <v>3</v>
      </c>
      <c r="MF96" s="5">
        <f t="shared" si="99"/>
        <v>19</v>
      </c>
      <c r="MG96" s="5">
        <f t="shared" si="100"/>
        <v>1.9</v>
      </c>
      <c r="MH96" s="3">
        <v>5</v>
      </c>
      <c r="MI96" s="3">
        <v>4</v>
      </c>
      <c r="MJ96" s="3">
        <v>6</v>
      </c>
      <c r="MK96" s="3">
        <v>5</v>
      </c>
      <c r="ML96" s="3">
        <v>4</v>
      </c>
      <c r="MM96" s="3">
        <v>5</v>
      </c>
      <c r="MN96" s="3">
        <v>6</v>
      </c>
      <c r="MO96" s="3">
        <v>2</v>
      </c>
      <c r="MP96" s="3">
        <v>7</v>
      </c>
      <c r="MQ96" s="5">
        <v>4.8888888888888893</v>
      </c>
      <c r="MR96" s="3">
        <v>2</v>
      </c>
      <c r="MS96" s="3">
        <v>2</v>
      </c>
      <c r="MT96" s="3">
        <v>1</v>
      </c>
      <c r="MU96" s="3">
        <v>1</v>
      </c>
      <c r="MV96" s="3">
        <v>2</v>
      </c>
      <c r="MW96" s="3">
        <v>2</v>
      </c>
      <c r="MX96" s="3">
        <v>1</v>
      </c>
      <c r="MY96" s="3">
        <v>2</v>
      </c>
      <c r="MZ96" s="3">
        <v>2</v>
      </c>
      <c r="NA96" s="3">
        <v>2</v>
      </c>
      <c r="NB96" s="3">
        <v>2</v>
      </c>
      <c r="NC96" s="3">
        <v>3</v>
      </c>
      <c r="ND96" s="5">
        <v>1.6666666666666667</v>
      </c>
      <c r="NE96" s="5">
        <v>1.6666666666666667</v>
      </c>
      <c r="NF96" s="5">
        <v>1.6666666666666667</v>
      </c>
      <c r="NG96" s="5">
        <v>2.3333333333333335</v>
      </c>
      <c r="NH96" s="3">
        <v>4</v>
      </c>
      <c r="NI96" s="3">
        <v>5</v>
      </c>
      <c r="NJ96" s="3">
        <v>4</v>
      </c>
      <c r="NK96" s="3">
        <v>4</v>
      </c>
      <c r="NL96" s="3">
        <v>4</v>
      </c>
      <c r="NM96" s="3">
        <v>5</v>
      </c>
      <c r="NN96" s="3">
        <v>2</v>
      </c>
      <c r="NO96" s="3">
        <v>3</v>
      </c>
      <c r="NP96" s="3">
        <v>2</v>
      </c>
      <c r="NQ96" s="3">
        <v>2</v>
      </c>
      <c r="NR96" s="3">
        <v>3</v>
      </c>
      <c r="NS96" s="3">
        <v>3</v>
      </c>
      <c r="NT96" s="3">
        <v>1</v>
      </c>
      <c r="NU96" s="3">
        <v>1</v>
      </c>
      <c r="NV96" s="5">
        <v>2.8571428571428572</v>
      </c>
      <c r="NW96" s="5">
        <v>3.2857142857142856</v>
      </c>
      <c r="NX96" s="4">
        <v>43210</v>
      </c>
      <c r="NY96" s="3">
        <v>4</v>
      </c>
      <c r="NZ96" s="3">
        <v>5</v>
      </c>
      <c r="OA96" s="3">
        <v>2</v>
      </c>
      <c r="OB96" s="3">
        <v>1</v>
      </c>
      <c r="OC96" s="3">
        <v>4</v>
      </c>
      <c r="OD96" s="3">
        <v>3</v>
      </c>
      <c r="OE96" s="3">
        <v>1</v>
      </c>
      <c r="OF96" s="3">
        <v>1</v>
      </c>
      <c r="OG96" s="3">
        <v>4</v>
      </c>
      <c r="OH96" s="3">
        <v>5</v>
      </c>
      <c r="OI96" s="3">
        <v>3</v>
      </c>
      <c r="OJ96" s="3">
        <v>2</v>
      </c>
      <c r="OK96" s="5">
        <v>4.166666666666667</v>
      </c>
      <c r="OL96" s="5">
        <v>1.6666666666666667</v>
      </c>
      <c r="OM96" s="3">
        <v>3</v>
      </c>
      <c r="ON96" s="3">
        <v>2</v>
      </c>
      <c r="OO96" s="3">
        <v>3</v>
      </c>
      <c r="OP96" s="3">
        <v>3</v>
      </c>
      <c r="OQ96" s="3">
        <v>1</v>
      </c>
      <c r="OR96" s="3">
        <v>2</v>
      </c>
      <c r="OS96" s="5">
        <v>2.3333333333333335</v>
      </c>
      <c r="OT96" s="3">
        <v>5</v>
      </c>
      <c r="OU96" s="3">
        <v>5</v>
      </c>
      <c r="OV96" s="3">
        <v>4</v>
      </c>
      <c r="OW96" s="3">
        <v>6</v>
      </c>
      <c r="OX96" s="3">
        <v>5</v>
      </c>
      <c r="OY96" s="3">
        <v>6</v>
      </c>
      <c r="OZ96" s="5">
        <v>5.166666666666667</v>
      </c>
      <c r="VN96">
        <v>15</v>
      </c>
      <c r="VO96">
        <v>1</v>
      </c>
      <c r="VP96">
        <v>15.8</v>
      </c>
      <c r="VQ96">
        <v>15.8</v>
      </c>
      <c r="VR96">
        <v>36</v>
      </c>
      <c r="VS96">
        <v>931.3</v>
      </c>
      <c r="VT96">
        <v>25.9</v>
      </c>
      <c r="VU96">
        <v>155.19999999999999</v>
      </c>
      <c r="VV96">
        <v>35</v>
      </c>
      <c r="VW96">
        <v>9607</v>
      </c>
      <c r="VX96">
        <v>274.5</v>
      </c>
      <c r="VY96">
        <v>3661</v>
      </c>
      <c r="VZ96">
        <v>0.3</v>
      </c>
      <c r="WA96">
        <v>1601.2</v>
      </c>
      <c r="WB96" s="36">
        <v>2730.75</v>
      </c>
      <c r="WC96" s="36">
        <v>1100.5</v>
      </c>
      <c r="WD96" s="36">
        <v>150</v>
      </c>
      <c r="WE96" s="36">
        <v>38.75</v>
      </c>
      <c r="WF96" s="36">
        <v>67.930000000000007</v>
      </c>
      <c r="WG96" s="36">
        <v>27.38</v>
      </c>
      <c r="WH96" s="36">
        <v>3.73</v>
      </c>
      <c r="WI96" s="36">
        <v>0.96</v>
      </c>
      <c r="WJ96" s="36">
        <v>188.75</v>
      </c>
      <c r="WK96" s="36">
        <v>4.7</v>
      </c>
      <c r="WL96" s="36">
        <v>31.457999999999998</v>
      </c>
      <c r="WM96" s="37">
        <v>2730.75</v>
      </c>
      <c r="WN96" s="37">
        <v>1100.5</v>
      </c>
      <c r="WO96" s="37">
        <v>150</v>
      </c>
      <c r="WP96" s="37">
        <v>38.75</v>
      </c>
      <c r="WQ96" s="37">
        <v>67.930000000000007</v>
      </c>
      <c r="WR96" s="37">
        <v>27.38</v>
      </c>
      <c r="WS96" s="37">
        <v>3.73</v>
      </c>
      <c r="WT96" s="37">
        <v>0.96</v>
      </c>
      <c r="WU96" s="37">
        <v>188.75</v>
      </c>
      <c r="WV96" s="37">
        <v>4.7</v>
      </c>
      <c r="WW96" s="37">
        <v>31.457999999999998</v>
      </c>
      <c r="WX96" s="38">
        <v>1991</v>
      </c>
      <c r="WY96" s="38">
        <v>852</v>
      </c>
      <c r="WZ96" s="38">
        <v>119</v>
      </c>
      <c r="XA96" s="38">
        <v>28</v>
      </c>
      <c r="XB96" s="38">
        <v>66.59</v>
      </c>
      <c r="XC96" s="38">
        <v>28.49</v>
      </c>
      <c r="XD96" s="38">
        <v>3.98</v>
      </c>
      <c r="XE96" s="38">
        <v>0.94</v>
      </c>
      <c r="XF96" s="38">
        <v>147</v>
      </c>
      <c r="XG96" s="38">
        <v>4.92</v>
      </c>
      <c r="XH96" s="38">
        <v>36.75</v>
      </c>
      <c r="XI96" s="39">
        <v>1991</v>
      </c>
      <c r="XJ96" s="39">
        <v>852</v>
      </c>
      <c r="XK96" s="39">
        <v>119</v>
      </c>
      <c r="XL96" s="39">
        <v>28</v>
      </c>
      <c r="XM96" s="39">
        <v>66.59</v>
      </c>
      <c r="XN96" s="39">
        <v>28.49</v>
      </c>
      <c r="XO96" s="39">
        <v>3.98</v>
      </c>
      <c r="XP96" s="39">
        <v>0.94</v>
      </c>
      <c r="XQ96" s="39">
        <v>147</v>
      </c>
      <c r="XR96" s="39">
        <v>4.92</v>
      </c>
      <c r="XS96" s="39">
        <v>36.75</v>
      </c>
      <c r="XT96" t="s">
        <v>1181</v>
      </c>
      <c r="XU96">
        <v>6</v>
      </c>
      <c r="XV96">
        <v>9</v>
      </c>
      <c r="XW96" s="37">
        <v>6</v>
      </c>
      <c r="XX96" s="37">
        <v>0</v>
      </c>
      <c r="XY96" s="37">
        <v>2</v>
      </c>
      <c r="XZ96" s="39">
        <v>4</v>
      </c>
      <c r="YA96" s="39">
        <v>0</v>
      </c>
      <c r="YB96" s="39">
        <v>2</v>
      </c>
    </row>
    <row r="97" spans="1:652" x14ac:dyDescent="0.2">
      <c r="A97" s="11">
        <v>101</v>
      </c>
      <c r="B97" s="19" t="s">
        <v>718</v>
      </c>
      <c r="C97" s="3">
        <v>0</v>
      </c>
      <c r="D97" s="3" t="str">
        <f t="shared" si="91"/>
        <v>2</v>
      </c>
      <c r="E97" s="4">
        <v>38281</v>
      </c>
      <c r="F97" s="4">
        <v>43206</v>
      </c>
      <c r="G97" s="5">
        <v>13.483915126625599</v>
      </c>
      <c r="H97" s="21">
        <v>3</v>
      </c>
      <c r="I97" s="3">
        <v>7</v>
      </c>
      <c r="J97" s="3">
        <v>10</v>
      </c>
      <c r="K97" s="3">
        <v>1</v>
      </c>
      <c r="L97" s="3">
        <v>0</v>
      </c>
      <c r="M97" s="3">
        <v>300</v>
      </c>
      <c r="N97" s="6">
        <v>112.5</v>
      </c>
      <c r="O97" s="6">
        <v>165</v>
      </c>
      <c r="P97" s="5">
        <v>3.6909448818897634</v>
      </c>
      <c r="Q97" s="5">
        <v>112.89600000000002</v>
      </c>
      <c r="R97" s="5">
        <v>51.2</v>
      </c>
      <c r="S97" s="5">
        <v>18.8</v>
      </c>
      <c r="T97" s="5">
        <v>3</v>
      </c>
      <c r="U97" s="5">
        <v>8.5</v>
      </c>
      <c r="V97" s="5">
        <v>3</v>
      </c>
      <c r="W97" s="5">
        <v>33.4</v>
      </c>
      <c r="X97" s="5">
        <v>35</v>
      </c>
      <c r="Y97" s="5">
        <v>34.299999999999997</v>
      </c>
      <c r="Z97" s="5">
        <v>32.9</v>
      </c>
      <c r="AA97" s="5">
        <v>32.9</v>
      </c>
      <c r="AB97" s="5">
        <v>30.9</v>
      </c>
      <c r="AC97" s="5">
        <f t="shared" si="92"/>
        <v>35</v>
      </c>
      <c r="AD97" s="5">
        <f t="shared" si="93"/>
        <v>32.9</v>
      </c>
      <c r="AE97" s="5">
        <f t="shared" si="94"/>
        <v>67.900000000000006</v>
      </c>
      <c r="AF97" s="5">
        <f t="shared" si="95"/>
        <v>33.950000000000003</v>
      </c>
      <c r="AG97" s="5">
        <f t="shared" si="96"/>
        <v>74.859750000000005</v>
      </c>
      <c r="AH97" s="5">
        <f t="shared" si="97"/>
        <v>149.71950000000001</v>
      </c>
      <c r="AI97" s="5">
        <v>3</v>
      </c>
      <c r="AJ97" s="3">
        <v>41</v>
      </c>
      <c r="AK97" s="5">
        <v>45</v>
      </c>
      <c r="AL97" s="5">
        <v>3</v>
      </c>
      <c r="AM97" s="5">
        <v>3</v>
      </c>
      <c r="AN97" s="5"/>
      <c r="AO97" s="5"/>
      <c r="AP97" s="5"/>
      <c r="AQ97" s="5"/>
      <c r="AR97" s="5"/>
      <c r="AS97" s="5" t="e">
        <f t="shared" si="98"/>
        <v>#DIV/0!</v>
      </c>
      <c r="AT97" s="5">
        <v>10.6</v>
      </c>
      <c r="AU97" s="5">
        <v>10.48</v>
      </c>
      <c r="AV97" s="5">
        <v>1.34</v>
      </c>
      <c r="AW97" s="5">
        <v>91</v>
      </c>
      <c r="AX97" s="3">
        <v>38</v>
      </c>
      <c r="AY97" s="3">
        <v>36</v>
      </c>
      <c r="AZ97" s="3"/>
      <c r="BA97" s="5">
        <v>-0.02</v>
      </c>
      <c r="BB97" s="5"/>
      <c r="BC97" s="5">
        <v>49</v>
      </c>
      <c r="BD97" s="5"/>
      <c r="BE97" s="3">
        <v>22</v>
      </c>
      <c r="BF97" s="3">
        <v>19</v>
      </c>
      <c r="BG97" s="5">
        <v>-0.76</v>
      </c>
      <c r="BH97" s="5">
        <v>23</v>
      </c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3">
        <v>55</v>
      </c>
      <c r="CA97" s="3">
        <v>56</v>
      </c>
      <c r="CB97" s="3">
        <v>55</v>
      </c>
      <c r="CC97" s="5">
        <v>24.587199999999999</v>
      </c>
      <c r="CD97" s="5">
        <v>25.03424</v>
      </c>
      <c r="CE97" s="5">
        <v>24.587199999999999</v>
      </c>
      <c r="CF97" s="5">
        <v>2.67</v>
      </c>
      <c r="CG97" s="5">
        <v>100</v>
      </c>
      <c r="CH97" s="3">
        <v>43</v>
      </c>
      <c r="CI97" s="3">
        <v>42</v>
      </c>
      <c r="CJ97" s="3">
        <v>41</v>
      </c>
      <c r="CK97" s="5">
        <v>19.222719999999999</v>
      </c>
      <c r="CL97" s="5">
        <v>18.775680000000001</v>
      </c>
      <c r="CM97" s="5">
        <v>18.32864</v>
      </c>
      <c r="CN97" s="5">
        <v>0.42</v>
      </c>
      <c r="CO97" s="5">
        <v>66</v>
      </c>
      <c r="CP97" s="6">
        <v>215</v>
      </c>
      <c r="CQ97" s="6">
        <v>220</v>
      </c>
      <c r="CR97" s="6">
        <v>229</v>
      </c>
      <c r="CS97" s="5">
        <v>2.88</v>
      </c>
      <c r="CT97" s="5">
        <v>100</v>
      </c>
      <c r="CU97" s="7" t="e">
        <v>#NULL!</v>
      </c>
      <c r="CV97" s="7" t="e">
        <v>#NULL!</v>
      </c>
      <c r="CW97" s="3">
        <v>4</v>
      </c>
      <c r="CX97" s="3">
        <v>3</v>
      </c>
      <c r="CY97" s="3">
        <v>5</v>
      </c>
      <c r="CZ97" s="3">
        <v>5</v>
      </c>
      <c r="DA97" s="3">
        <v>4</v>
      </c>
      <c r="DB97" s="3">
        <v>4</v>
      </c>
      <c r="DC97" s="3">
        <v>2</v>
      </c>
      <c r="DD97" s="3">
        <v>2</v>
      </c>
      <c r="DE97" s="3">
        <v>4</v>
      </c>
      <c r="DF97" s="3">
        <v>3</v>
      </c>
      <c r="DG97" s="3">
        <v>4</v>
      </c>
      <c r="DH97" s="3">
        <v>4</v>
      </c>
      <c r="DI97" s="3"/>
      <c r="DJ97" s="3"/>
      <c r="DK97" s="3"/>
      <c r="DL97" s="3"/>
      <c r="DM97" s="3"/>
      <c r="DN97" s="3"/>
      <c r="DO97" s="3"/>
      <c r="DP97" s="3"/>
      <c r="DQ97" s="3">
        <v>1</v>
      </c>
      <c r="DR97" s="3">
        <v>1</v>
      </c>
      <c r="DS97" s="3">
        <v>1</v>
      </c>
      <c r="DT97" s="3">
        <v>1</v>
      </c>
      <c r="DU97" s="3">
        <v>1</v>
      </c>
      <c r="DV97" s="5">
        <v>36</v>
      </c>
      <c r="DW97" s="5">
        <v>-0.78</v>
      </c>
      <c r="DX97" s="5">
        <v>95.5</v>
      </c>
      <c r="DY97" s="5">
        <v>4.22</v>
      </c>
      <c r="DZ97" s="5">
        <v>83</v>
      </c>
      <c r="EA97" s="5">
        <v>3.09</v>
      </c>
      <c r="EB97" s="5">
        <v>71.5</v>
      </c>
      <c r="EC97" s="5">
        <v>6.5299999999999994</v>
      </c>
      <c r="ED97" s="5">
        <v>2</v>
      </c>
      <c r="EE97" s="3">
        <v>6</v>
      </c>
      <c r="EF97" s="3">
        <v>5</v>
      </c>
      <c r="EG97" s="3">
        <v>6</v>
      </c>
      <c r="EH97" s="3">
        <v>1</v>
      </c>
      <c r="EI97" s="3">
        <v>6</v>
      </c>
      <c r="EJ97" s="3">
        <v>6</v>
      </c>
      <c r="EK97" s="3">
        <v>4</v>
      </c>
      <c r="EL97" s="3">
        <v>1</v>
      </c>
      <c r="EM97" s="3">
        <v>5</v>
      </c>
      <c r="EN97" s="3">
        <v>999</v>
      </c>
      <c r="EO97" s="3">
        <v>5</v>
      </c>
      <c r="EP97" s="3">
        <v>3</v>
      </c>
      <c r="EQ97" s="3">
        <v>2</v>
      </c>
      <c r="ER97" s="3">
        <v>2</v>
      </c>
      <c r="ES97" s="3">
        <v>5</v>
      </c>
      <c r="ET97" s="3">
        <v>2</v>
      </c>
      <c r="EU97" s="3">
        <v>2</v>
      </c>
      <c r="EV97" s="3">
        <v>3</v>
      </c>
      <c r="EW97" s="3">
        <v>1</v>
      </c>
      <c r="EX97" s="5">
        <v>2</v>
      </c>
      <c r="EY97" s="1" t="s">
        <v>350</v>
      </c>
      <c r="EZ97" s="3">
        <v>2</v>
      </c>
      <c r="FA97" s="6">
        <v>2</v>
      </c>
      <c r="FB97" s="1" t="s">
        <v>351</v>
      </c>
      <c r="FC97" s="6">
        <v>2</v>
      </c>
      <c r="FD97" s="5">
        <v>10</v>
      </c>
      <c r="FE97" s="1" t="s">
        <v>349</v>
      </c>
      <c r="FF97" s="3">
        <v>999</v>
      </c>
      <c r="FG97" s="5">
        <v>999</v>
      </c>
      <c r="FH97" s="3">
        <v>4</v>
      </c>
      <c r="FI97" s="3">
        <v>4</v>
      </c>
      <c r="FJ97" s="3">
        <v>3</v>
      </c>
      <c r="FK97" s="3">
        <v>2</v>
      </c>
      <c r="FL97" s="3">
        <v>5</v>
      </c>
      <c r="FM97" s="3">
        <v>5</v>
      </c>
      <c r="FN97" s="3">
        <v>4</v>
      </c>
      <c r="FO97" s="3">
        <v>5</v>
      </c>
      <c r="FP97" s="3">
        <v>5</v>
      </c>
      <c r="FQ97" s="3">
        <v>5</v>
      </c>
      <c r="FR97" s="3">
        <v>4</v>
      </c>
      <c r="FS97" s="3">
        <v>5</v>
      </c>
      <c r="FT97" s="3">
        <v>4.666666666666667</v>
      </c>
      <c r="FU97" s="3">
        <v>3.8333333333333335</v>
      </c>
      <c r="FV97" s="3">
        <v>7</v>
      </c>
      <c r="FW97" s="3">
        <v>7</v>
      </c>
      <c r="FX97" s="7" t="e">
        <v>#NULL!</v>
      </c>
      <c r="FY97" s="3">
        <v>6</v>
      </c>
      <c r="FZ97" s="3">
        <v>6</v>
      </c>
      <c r="GA97" s="3">
        <v>6</v>
      </c>
      <c r="GB97" s="3">
        <v>5</v>
      </c>
      <c r="GC97" s="3">
        <v>7</v>
      </c>
      <c r="GD97" s="5">
        <v>6.166666666666667</v>
      </c>
      <c r="GE97" s="3">
        <v>5</v>
      </c>
      <c r="GF97" s="3">
        <v>1</v>
      </c>
      <c r="GG97" s="3">
        <v>4</v>
      </c>
      <c r="GH97" s="3">
        <v>1</v>
      </c>
      <c r="GI97" s="3">
        <v>5</v>
      </c>
      <c r="GJ97" s="3">
        <v>1</v>
      </c>
      <c r="GK97" s="3">
        <v>1</v>
      </c>
      <c r="GL97" s="3">
        <v>1</v>
      </c>
      <c r="GM97" s="3">
        <v>4</v>
      </c>
      <c r="GN97" s="3">
        <v>4</v>
      </c>
      <c r="GO97" s="3">
        <v>3</v>
      </c>
      <c r="GP97" s="3">
        <v>1</v>
      </c>
      <c r="GQ97" s="3">
        <v>2</v>
      </c>
      <c r="GR97" s="3">
        <v>5</v>
      </c>
      <c r="GS97" s="3">
        <v>1</v>
      </c>
      <c r="GT97" s="3">
        <v>3</v>
      </c>
      <c r="GU97" s="3">
        <v>3</v>
      </c>
      <c r="GV97" s="3">
        <v>3</v>
      </c>
      <c r="GW97" s="3">
        <v>5</v>
      </c>
      <c r="GX97" s="3">
        <v>1</v>
      </c>
      <c r="GY97" s="5">
        <v>3.9</v>
      </c>
      <c r="GZ97" s="5">
        <v>1.5</v>
      </c>
      <c r="HA97" s="3">
        <v>6</v>
      </c>
      <c r="HB97" s="3">
        <v>6</v>
      </c>
      <c r="HC97" s="3">
        <v>5</v>
      </c>
      <c r="HD97" s="3">
        <v>6</v>
      </c>
      <c r="HE97" s="3">
        <v>7</v>
      </c>
      <c r="HF97" s="3">
        <v>7</v>
      </c>
      <c r="HG97" s="3">
        <v>7</v>
      </c>
      <c r="HH97" s="3">
        <v>888</v>
      </c>
      <c r="HI97" s="5">
        <v>6.2857142857142856</v>
      </c>
      <c r="HJ97" s="3">
        <v>4</v>
      </c>
      <c r="HK97" s="3">
        <v>3</v>
      </c>
      <c r="HL97" s="3">
        <v>3</v>
      </c>
      <c r="HM97" s="3">
        <v>3</v>
      </c>
      <c r="HN97" s="3">
        <v>2</v>
      </c>
      <c r="HO97" s="3">
        <v>1</v>
      </c>
      <c r="HP97" s="5">
        <v>2</v>
      </c>
      <c r="HQ97" s="5">
        <v>3</v>
      </c>
      <c r="HR97" s="5">
        <v>4</v>
      </c>
      <c r="HS97" s="5">
        <v>3.1666666666666665</v>
      </c>
      <c r="HT97" s="3">
        <v>6</v>
      </c>
      <c r="HU97" s="3">
        <v>5</v>
      </c>
      <c r="HV97" s="3">
        <v>5</v>
      </c>
      <c r="HW97" s="3">
        <v>5</v>
      </c>
      <c r="HX97" s="3">
        <v>5</v>
      </c>
      <c r="HY97" s="3">
        <v>6</v>
      </c>
      <c r="HZ97" s="5">
        <v>5.333333333333333</v>
      </c>
      <c r="IA97" s="3">
        <v>7</v>
      </c>
      <c r="IB97" s="3">
        <v>2</v>
      </c>
      <c r="IC97" s="3">
        <v>7</v>
      </c>
      <c r="ID97" s="3">
        <v>1</v>
      </c>
      <c r="IE97" s="3">
        <v>6</v>
      </c>
      <c r="IF97" s="3">
        <v>5</v>
      </c>
      <c r="IG97" s="3">
        <v>1</v>
      </c>
      <c r="IH97" s="3">
        <v>5</v>
      </c>
      <c r="II97" s="3">
        <v>6</v>
      </c>
      <c r="IJ97" s="3">
        <v>1</v>
      </c>
      <c r="IK97" s="3">
        <v>6</v>
      </c>
      <c r="IL97" s="3">
        <v>1</v>
      </c>
      <c r="IM97" s="5">
        <v>6</v>
      </c>
      <c r="IN97" s="5">
        <v>4.75</v>
      </c>
      <c r="IO97" s="5">
        <v>1.25</v>
      </c>
      <c r="IP97" s="3">
        <v>4</v>
      </c>
      <c r="IQ97" s="3">
        <v>2</v>
      </c>
      <c r="IR97" s="3">
        <v>5</v>
      </c>
      <c r="IS97" s="3">
        <v>2</v>
      </c>
      <c r="IT97" s="3">
        <v>5</v>
      </c>
      <c r="IU97" s="3">
        <v>4</v>
      </c>
      <c r="IV97" s="3">
        <v>3</v>
      </c>
      <c r="IW97" s="3">
        <v>888</v>
      </c>
      <c r="IX97" s="3">
        <v>5</v>
      </c>
      <c r="IY97" s="3">
        <v>3</v>
      </c>
      <c r="IZ97" s="3">
        <v>5</v>
      </c>
      <c r="JA97" s="3">
        <v>5</v>
      </c>
      <c r="JB97" s="3">
        <v>4</v>
      </c>
      <c r="JC97" s="3">
        <v>4</v>
      </c>
      <c r="JD97" s="3">
        <v>5</v>
      </c>
      <c r="JE97" s="3">
        <v>2</v>
      </c>
      <c r="JF97" s="3">
        <v>3</v>
      </c>
      <c r="JG97" s="3">
        <v>5</v>
      </c>
      <c r="JH97" s="3">
        <v>3</v>
      </c>
      <c r="JI97" s="3">
        <v>5</v>
      </c>
      <c r="JJ97" s="3">
        <v>4</v>
      </c>
      <c r="JK97" s="3">
        <v>4</v>
      </c>
      <c r="JL97" s="3">
        <v>2</v>
      </c>
      <c r="JM97" s="3">
        <v>5</v>
      </c>
      <c r="JN97" s="5">
        <v>4</v>
      </c>
      <c r="JO97" s="5">
        <v>3.25</v>
      </c>
      <c r="JP97" s="5">
        <v>5</v>
      </c>
      <c r="JQ97" s="5">
        <v>2.5</v>
      </c>
      <c r="JR97" s="5">
        <v>5</v>
      </c>
      <c r="JS97" s="5">
        <v>3.3333333333333335</v>
      </c>
      <c r="JT97" s="3">
        <v>5</v>
      </c>
      <c r="JU97" s="3">
        <v>5</v>
      </c>
      <c r="JV97" s="3">
        <v>5</v>
      </c>
      <c r="JW97" s="3">
        <v>5</v>
      </c>
      <c r="JX97" s="3">
        <v>5</v>
      </c>
      <c r="JY97" s="3">
        <v>5</v>
      </c>
      <c r="JZ97" s="3">
        <v>1</v>
      </c>
      <c r="KA97" s="3">
        <v>1</v>
      </c>
      <c r="KB97" s="3">
        <v>5</v>
      </c>
      <c r="KC97" s="3">
        <v>5</v>
      </c>
      <c r="KD97" s="3">
        <v>5</v>
      </c>
      <c r="KE97" s="3">
        <v>5</v>
      </c>
      <c r="KF97" s="3">
        <v>1</v>
      </c>
      <c r="KG97" s="3">
        <v>1</v>
      </c>
      <c r="KH97" s="3">
        <v>1</v>
      </c>
      <c r="KI97" s="3">
        <v>1</v>
      </c>
      <c r="KJ97" s="3">
        <v>1</v>
      </c>
      <c r="KK97" s="3">
        <v>1</v>
      </c>
      <c r="KL97" s="3">
        <v>5</v>
      </c>
      <c r="KM97" s="3">
        <v>5</v>
      </c>
      <c r="KN97" s="3">
        <v>1</v>
      </c>
      <c r="KO97" s="3">
        <v>1</v>
      </c>
      <c r="KP97" s="3">
        <v>1</v>
      </c>
      <c r="KQ97" s="3">
        <v>1</v>
      </c>
      <c r="KR97" s="3">
        <v>5</v>
      </c>
      <c r="KS97" s="3">
        <v>5</v>
      </c>
      <c r="KT97" s="3">
        <v>2</v>
      </c>
      <c r="KU97" s="3">
        <v>2</v>
      </c>
      <c r="KV97" s="3">
        <v>1</v>
      </c>
      <c r="KW97" s="3">
        <v>1</v>
      </c>
      <c r="KX97" s="3">
        <v>1</v>
      </c>
      <c r="KY97" s="3">
        <v>1</v>
      </c>
      <c r="KZ97" s="5">
        <v>1.5555555555555556</v>
      </c>
      <c r="LA97" s="5">
        <v>1.5555555555555556</v>
      </c>
      <c r="LB97" s="5">
        <v>4.4285714285714288</v>
      </c>
      <c r="LC97" s="5">
        <v>4.4285714285714288</v>
      </c>
      <c r="LD97" s="3">
        <v>5</v>
      </c>
      <c r="LE97" s="3">
        <v>5</v>
      </c>
      <c r="LF97" s="5">
        <v>3</v>
      </c>
      <c r="LG97" s="3">
        <v>3</v>
      </c>
      <c r="LH97" s="3">
        <v>5</v>
      </c>
      <c r="LI97" s="3">
        <v>5</v>
      </c>
      <c r="LJ97" s="3">
        <v>5</v>
      </c>
      <c r="LK97" s="3">
        <v>5</v>
      </c>
      <c r="LL97" s="3">
        <v>4</v>
      </c>
      <c r="LM97" s="3">
        <v>4</v>
      </c>
      <c r="LN97" s="3">
        <v>5</v>
      </c>
      <c r="LO97" s="3">
        <v>5</v>
      </c>
      <c r="LP97" s="3">
        <v>5</v>
      </c>
      <c r="LQ97" s="3">
        <v>5</v>
      </c>
      <c r="LR97" s="3">
        <v>5</v>
      </c>
      <c r="LS97" s="3">
        <v>5</v>
      </c>
      <c r="LT97" s="5">
        <v>4.625</v>
      </c>
      <c r="LU97" s="5">
        <v>4.625</v>
      </c>
      <c r="LV97" s="3">
        <v>2</v>
      </c>
      <c r="LW97" s="3">
        <v>2</v>
      </c>
      <c r="LX97" s="3">
        <v>0</v>
      </c>
      <c r="LY97" s="3">
        <v>1</v>
      </c>
      <c r="LZ97" s="3">
        <v>2</v>
      </c>
      <c r="MA97" s="3">
        <v>2</v>
      </c>
      <c r="MB97" s="3">
        <v>2</v>
      </c>
      <c r="MC97" s="3">
        <v>1</v>
      </c>
      <c r="MD97" s="3">
        <v>2</v>
      </c>
      <c r="ME97" s="3">
        <v>2</v>
      </c>
      <c r="MF97" s="5">
        <f t="shared" si="99"/>
        <v>16</v>
      </c>
      <c r="MG97" s="5">
        <f t="shared" si="100"/>
        <v>1.6</v>
      </c>
      <c r="MH97" s="3">
        <v>1</v>
      </c>
      <c r="MI97" s="3">
        <v>1</v>
      </c>
      <c r="MJ97" s="3">
        <v>6</v>
      </c>
      <c r="MK97" s="3">
        <v>3</v>
      </c>
      <c r="ML97" s="3">
        <v>3</v>
      </c>
      <c r="MM97" s="3">
        <v>6</v>
      </c>
      <c r="MN97" s="3">
        <v>6</v>
      </c>
      <c r="MO97" s="3">
        <v>7</v>
      </c>
      <c r="MP97" s="3">
        <v>7</v>
      </c>
      <c r="MQ97" s="5">
        <v>4.4444444444444446</v>
      </c>
      <c r="MR97" s="3">
        <v>1</v>
      </c>
      <c r="MS97" s="3">
        <v>1</v>
      </c>
      <c r="MT97" s="3">
        <v>2</v>
      </c>
      <c r="MU97" s="3">
        <v>2</v>
      </c>
      <c r="MV97" s="3">
        <v>2</v>
      </c>
      <c r="MW97" s="3">
        <v>2</v>
      </c>
      <c r="MX97" s="3">
        <v>5</v>
      </c>
      <c r="MY97" s="3">
        <v>5</v>
      </c>
      <c r="MZ97" s="3">
        <v>5</v>
      </c>
      <c r="NA97" s="3">
        <v>5</v>
      </c>
      <c r="NB97" s="3">
        <v>2</v>
      </c>
      <c r="NC97" s="3">
        <v>2</v>
      </c>
      <c r="ND97" s="5">
        <v>1.6666666666666667</v>
      </c>
      <c r="NE97" s="5">
        <v>1.6666666666666667</v>
      </c>
      <c r="NF97" s="5">
        <v>4</v>
      </c>
      <c r="NG97" s="5">
        <v>4</v>
      </c>
      <c r="NH97" s="3">
        <v>5</v>
      </c>
      <c r="NI97" s="3">
        <v>5</v>
      </c>
      <c r="NJ97" s="3">
        <v>5</v>
      </c>
      <c r="NK97" s="3">
        <v>5</v>
      </c>
      <c r="NL97" s="3">
        <v>999</v>
      </c>
      <c r="NM97" s="3">
        <v>999</v>
      </c>
      <c r="NN97" s="3">
        <v>999</v>
      </c>
      <c r="NO97" s="3">
        <v>999</v>
      </c>
      <c r="NP97" s="3">
        <v>999</v>
      </c>
      <c r="NQ97" s="3">
        <v>999</v>
      </c>
      <c r="NR97" s="3">
        <v>999</v>
      </c>
      <c r="NS97" s="3">
        <v>999</v>
      </c>
      <c r="NT97" s="3">
        <v>999</v>
      </c>
      <c r="NU97" s="3">
        <v>999</v>
      </c>
      <c r="NV97" s="5">
        <v>5</v>
      </c>
      <c r="NW97" s="5">
        <v>5</v>
      </c>
      <c r="NX97" s="4">
        <v>43210</v>
      </c>
      <c r="NY97" s="3">
        <v>5</v>
      </c>
      <c r="NZ97" s="3">
        <v>5</v>
      </c>
      <c r="OA97" s="3">
        <v>3</v>
      </c>
      <c r="OB97" s="3">
        <v>2</v>
      </c>
      <c r="OC97" s="3">
        <v>5</v>
      </c>
      <c r="OD97" s="3">
        <v>5</v>
      </c>
      <c r="OE97" s="3">
        <v>3</v>
      </c>
      <c r="OF97" s="3">
        <v>3</v>
      </c>
      <c r="OG97" s="3">
        <v>5</v>
      </c>
      <c r="OH97" s="3">
        <v>5</v>
      </c>
      <c r="OI97" s="3">
        <v>5</v>
      </c>
      <c r="OJ97" s="3">
        <v>5</v>
      </c>
      <c r="OK97" s="5">
        <v>5</v>
      </c>
      <c r="OL97" s="5">
        <v>3.5</v>
      </c>
      <c r="OM97" s="3">
        <v>4</v>
      </c>
      <c r="ON97" s="3">
        <v>999</v>
      </c>
      <c r="OO97" s="3">
        <v>3</v>
      </c>
      <c r="OP97" s="3">
        <v>4</v>
      </c>
      <c r="OQ97" s="3">
        <v>2</v>
      </c>
      <c r="OR97" s="3">
        <v>2</v>
      </c>
      <c r="OS97" s="5">
        <v>3</v>
      </c>
      <c r="OT97" s="3">
        <v>5</v>
      </c>
      <c r="OU97" s="3">
        <v>5</v>
      </c>
      <c r="OV97" s="3">
        <v>5</v>
      </c>
      <c r="OW97" s="3">
        <v>5</v>
      </c>
      <c r="OX97" s="3">
        <v>5</v>
      </c>
      <c r="OY97" s="3">
        <v>5</v>
      </c>
      <c r="OZ97" s="5">
        <v>5</v>
      </c>
      <c r="VN97">
        <v>15</v>
      </c>
      <c r="VO97">
        <v>9</v>
      </c>
      <c r="VP97">
        <v>114.3</v>
      </c>
      <c r="VQ97">
        <v>12.7</v>
      </c>
      <c r="VR97">
        <v>70</v>
      </c>
      <c r="VS97">
        <v>1449</v>
      </c>
      <c r="VT97">
        <v>20.7</v>
      </c>
      <c r="VU97">
        <v>207</v>
      </c>
      <c r="VV97">
        <v>69</v>
      </c>
      <c r="VW97">
        <v>11971.8</v>
      </c>
      <c r="VX97">
        <v>173.5</v>
      </c>
      <c r="VY97">
        <v>5632.8</v>
      </c>
      <c r="VZ97">
        <v>0.3</v>
      </c>
      <c r="WA97">
        <v>1710.3</v>
      </c>
      <c r="WB97" s="36">
        <v>2563.5</v>
      </c>
      <c r="WC97" s="36">
        <v>1228.25</v>
      </c>
      <c r="WD97" s="36">
        <v>109.25</v>
      </c>
      <c r="WE97" s="36">
        <v>56</v>
      </c>
      <c r="WF97" s="36">
        <v>64.78</v>
      </c>
      <c r="WG97" s="36">
        <v>31.04</v>
      </c>
      <c r="WH97" s="36">
        <v>2.76</v>
      </c>
      <c r="WI97" s="36">
        <v>1.42</v>
      </c>
      <c r="WJ97" s="36">
        <v>165.25</v>
      </c>
      <c r="WK97" s="36">
        <v>4.18</v>
      </c>
      <c r="WL97" s="36">
        <v>33.049999999999997</v>
      </c>
      <c r="WM97" s="37">
        <v>4595.25</v>
      </c>
      <c r="WN97" s="37">
        <v>1850.75</v>
      </c>
      <c r="WO97" s="37">
        <v>176.75</v>
      </c>
      <c r="WP97" s="37">
        <v>149.25</v>
      </c>
      <c r="WQ97" s="37">
        <v>67.86</v>
      </c>
      <c r="WR97" s="37">
        <v>27.33</v>
      </c>
      <c r="WS97" s="37">
        <v>2.61</v>
      </c>
      <c r="WT97" s="37">
        <v>2.2000000000000002</v>
      </c>
      <c r="WU97" s="37">
        <v>326</v>
      </c>
      <c r="WV97" s="37">
        <v>4.8099999999999996</v>
      </c>
      <c r="WW97" s="37">
        <v>46.570999999999998</v>
      </c>
      <c r="WX97" s="38">
        <v>1758.75</v>
      </c>
      <c r="WY97" s="38">
        <v>972</v>
      </c>
      <c r="WZ97" s="38">
        <v>87.25</v>
      </c>
      <c r="XA97" s="38">
        <v>40</v>
      </c>
      <c r="XB97" s="38">
        <v>61.54</v>
      </c>
      <c r="XC97" s="38">
        <v>34.01</v>
      </c>
      <c r="XD97" s="38">
        <v>3.05</v>
      </c>
      <c r="XE97" s="38">
        <v>1.4</v>
      </c>
      <c r="XF97" s="38">
        <v>127.25</v>
      </c>
      <c r="XG97" s="38">
        <v>4.45</v>
      </c>
      <c r="XH97" s="38">
        <v>42.417000000000002</v>
      </c>
      <c r="XI97" s="39">
        <v>3790.5</v>
      </c>
      <c r="XJ97" s="39">
        <v>1594.5</v>
      </c>
      <c r="XK97" s="39">
        <v>154.75</v>
      </c>
      <c r="XL97" s="39">
        <v>133.25</v>
      </c>
      <c r="XM97" s="39">
        <v>66.819999999999993</v>
      </c>
      <c r="XN97" s="39">
        <v>28.11</v>
      </c>
      <c r="XO97" s="39">
        <v>2.73</v>
      </c>
      <c r="XP97" s="39">
        <v>2.35</v>
      </c>
      <c r="XQ97" s="39">
        <v>288</v>
      </c>
      <c r="XR97" s="39">
        <v>5.08</v>
      </c>
      <c r="XS97" s="39">
        <v>57.6</v>
      </c>
      <c r="XT97" t="s">
        <v>1182</v>
      </c>
      <c r="XU97">
        <v>7</v>
      </c>
      <c r="XV97">
        <v>11</v>
      </c>
      <c r="XW97" s="37">
        <v>5</v>
      </c>
      <c r="XX97" s="37">
        <v>2</v>
      </c>
      <c r="XY97" s="37">
        <v>1</v>
      </c>
      <c r="XZ97" s="39">
        <v>3</v>
      </c>
      <c r="YA97" s="39">
        <v>2</v>
      </c>
      <c r="YB97" s="39">
        <v>1</v>
      </c>
    </row>
    <row r="98" spans="1:652" x14ac:dyDescent="0.2">
      <c r="A98" s="11">
        <v>102</v>
      </c>
      <c r="B98" s="19" t="s">
        <v>719</v>
      </c>
      <c r="C98" s="3">
        <v>0</v>
      </c>
      <c r="D98" s="3" t="str">
        <f t="shared" si="91"/>
        <v>2</v>
      </c>
      <c r="E98" s="4">
        <v>38237</v>
      </c>
      <c r="F98" s="4">
        <v>43206</v>
      </c>
      <c r="G98" s="5">
        <v>13.604380561259411</v>
      </c>
      <c r="H98" s="21">
        <v>3</v>
      </c>
      <c r="I98" s="3">
        <v>7</v>
      </c>
      <c r="J98" s="3">
        <v>10</v>
      </c>
      <c r="K98" s="3">
        <v>1</v>
      </c>
      <c r="L98" s="3">
        <v>2</v>
      </c>
      <c r="M98" s="3">
        <v>300</v>
      </c>
      <c r="N98" s="6">
        <v>113</v>
      </c>
      <c r="O98" s="6">
        <v>161</v>
      </c>
      <c r="P98" s="5">
        <v>3.7073490813648298</v>
      </c>
      <c r="Q98" s="5">
        <v>182.79450000000003</v>
      </c>
      <c r="R98" s="5">
        <v>82.9</v>
      </c>
      <c r="S98" s="5">
        <v>32</v>
      </c>
      <c r="T98" s="5">
        <v>1</v>
      </c>
      <c r="U98" s="5">
        <v>34.4</v>
      </c>
      <c r="V98" s="5">
        <v>2</v>
      </c>
      <c r="W98" s="5">
        <v>24.1</v>
      </c>
      <c r="X98" s="5">
        <v>18.100000000000001</v>
      </c>
      <c r="Y98" s="5">
        <v>19.399999999999999</v>
      </c>
      <c r="Z98" s="5">
        <v>23.8</v>
      </c>
      <c r="AA98" s="5">
        <v>17</v>
      </c>
      <c r="AB98" s="5">
        <v>19</v>
      </c>
      <c r="AC98" s="5">
        <f t="shared" si="92"/>
        <v>24.1</v>
      </c>
      <c r="AD98" s="5">
        <f t="shared" si="93"/>
        <v>23.8</v>
      </c>
      <c r="AE98" s="5">
        <f t="shared" si="94"/>
        <v>47.900000000000006</v>
      </c>
      <c r="AF98" s="5">
        <f t="shared" si="95"/>
        <v>23.950000000000003</v>
      </c>
      <c r="AG98" s="5">
        <f t="shared" si="96"/>
        <v>52.809750000000008</v>
      </c>
      <c r="AH98" s="5">
        <f t="shared" si="97"/>
        <v>105.61950000000002</v>
      </c>
      <c r="AI98" s="5">
        <v>2</v>
      </c>
      <c r="AJ98" s="3">
        <v>11</v>
      </c>
      <c r="AK98" s="5">
        <v>34.299999999999997</v>
      </c>
      <c r="AL98" s="5">
        <v>1</v>
      </c>
      <c r="AM98" s="5">
        <v>1.6666666666666667</v>
      </c>
      <c r="AN98" s="5"/>
      <c r="AO98" s="5"/>
      <c r="AP98" s="5"/>
      <c r="AQ98" s="5"/>
      <c r="AR98" s="5"/>
      <c r="AS98" s="5" t="e">
        <f t="shared" si="98"/>
        <v>#DIV/0!</v>
      </c>
      <c r="AT98" s="5">
        <v>12.69</v>
      </c>
      <c r="AU98" s="5">
        <v>13.19</v>
      </c>
      <c r="AV98" s="5">
        <v>-1.44</v>
      </c>
      <c r="AW98" s="5">
        <v>7</v>
      </c>
      <c r="AX98" s="3">
        <v>31</v>
      </c>
      <c r="AY98" s="3">
        <v>32</v>
      </c>
      <c r="AZ98" s="3"/>
      <c r="BA98" s="5">
        <v>-0.99</v>
      </c>
      <c r="BB98" s="5"/>
      <c r="BC98" s="5">
        <v>16</v>
      </c>
      <c r="BD98" s="5"/>
      <c r="BE98" s="3">
        <v>18</v>
      </c>
      <c r="BF98" s="3">
        <v>27</v>
      </c>
      <c r="BG98" s="5">
        <v>0.38</v>
      </c>
      <c r="BH98" s="5">
        <v>65</v>
      </c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3">
        <v>41</v>
      </c>
      <c r="CA98" s="3">
        <v>37</v>
      </c>
      <c r="CB98" s="3">
        <v>40</v>
      </c>
      <c r="CC98" s="5">
        <v>18.32864</v>
      </c>
      <c r="CD98" s="5">
        <v>16.540479999999999</v>
      </c>
      <c r="CE98" s="5">
        <v>17.881599999999999</v>
      </c>
      <c r="CF98" s="5">
        <v>0.6</v>
      </c>
      <c r="CG98" s="5">
        <v>73</v>
      </c>
      <c r="CH98" s="3">
        <v>31</v>
      </c>
      <c r="CI98" s="3">
        <v>24</v>
      </c>
      <c r="CJ98" s="3">
        <v>34</v>
      </c>
      <c r="CK98" s="5">
        <v>13.85824</v>
      </c>
      <c r="CL98" s="5">
        <v>10.728960000000001</v>
      </c>
      <c r="CM98" s="5">
        <v>15.19936</v>
      </c>
      <c r="CN98" s="5">
        <v>-1.27</v>
      </c>
      <c r="CO98" s="5">
        <v>10</v>
      </c>
      <c r="CP98" s="6">
        <v>122</v>
      </c>
      <c r="CQ98" s="6">
        <v>125</v>
      </c>
      <c r="CR98" s="6">
        <v>132</v>
      </c>
      <c r="CS98" s="5">
        <v>-1.33</v>
      </c>
      <c r="CT98" s="5">
        <v>9</v>
      </c>
      <c r="CU98" s="7" t="e">
        <v>#NULL!</v>
      </c>
      <c r="CV98" s="7" t="e">
        <v>#NULL!</v>
      </c>
      <c r="CW98" s="3">
        <v>3</v>
      </c>
      <c r="CX98" s="3">
        <v>3</v>
      </c>
      <c r="CY98" s="3">
        <v>5</v>
      </c>
      <c r="CZ98" s="3">
        <v>5</v>
      </c>
      <c r="DA98" s="3">
        <v>4</v>
      </c>
      <c r="DB98" s="3">
        <v>4</v>
      </c>
      <c r="DC98" s="3">
        <v>3</v>
      </c>
      <c r="DD98" s="3">
        <v>3</v>
      </c>
      <c r="DE98" s="3">
        <v>3</v>
      </c>
      <c r="DF98" s="3">
        <v>3</v>
      </c>
      <c r="DG98" s="3">
        <v>4</v>
      </c>
      <c r="DH98" s="3">
        <v>4</v>
      </c>
      <c r="DI98" s="3"/>
      <c r="DJ98" s="3"/>
      <c r="DK98" s="3"/>
      <c r="DL98" s="3"/>
      <c r="DM98" s="3"/>
      <c r="DN98" s="3"/>
      <c r="DO98" s="3"/>
      <c r="DP98" s="3"/>
      <c r="DQ98" s="3">
        <v>1</v>
      </c>
      <c r="DR98" s="3">
        <v>1</v>
      </c>
      <c r="DS98" s="3">
        <v>1</v>
      </c>
      <c r="DT98" s="3">
        <v>1</v>
      </c>
      <c r="DU98" s="3">
        <v>1</v>
      </c>
      <c r="DV98" s="5">
        <v>40.5</v>
      </c>
      <c r="DW98" s="5">
        <v>-0.61</v>
      </c>
      <c r="DX98" s="5">
        <v>8</v>
      </c>
      <c r="DY98" s="5">
        <v>-2.77</v>
      </c>
      <c r="DZ98" s="5">
        <v>41.5</v>
      </c>
      <c r="EA98" s="5">
        <v>-0.67</v>
      </c>
      <c r="EB98" s="5">
        <v>30</v>
      </c>
      <c r="EC98" s="5">
        <v>-4.05</v>
      </c>
      <c r="ED98" s="5">
        <v>2</v>
      </c>
      <c r="EE98" s="3">
        <v>6</v>
      </c>
      <c r="EF98" s="3">
        <v>1</v>
      </c>
      <c r="EG98" s="3">
        <v>1</v>
      </c>
      <c r="EH98" s="3">
        <v>1</v>
      </c>
      <c r="EI98" s="3">
        <v>6</v>
      </c>
      <c r="EJ98" s="3">
        <v>1</v>
      </c>
      <c r="EK98" s="3">
        <v>2</v>
      </c>
      <c r="EL98" s="3">
        <v>1</v>
      </c>
      <c r="EM98" s="3">
        <v>1</v>
      </c>
      <c r="EN98" s="3">
        <v>4</v>
      </c>
      <c r="EO98" s="3">
        <v>3</v>
      </c>
      <c r="EP98" s="3">
        <v>2</v>
      </c>
      <c r="EQ98" s="3">
        <v>2</v>
      </c>
      <c r="ER98" s="3">
        <v>1</v>
      </c>
      <c r="ES98" s="3">
        <v>3</v>
      </c>
      <c r="ET98" s="3">
        <v>3</v>
      </c>
      <c r="EU98" s="3">
        <v>2</v>
      </c>
      <c r="EV98" s="3">
        <v>3</v>
      </c>
      <c r="EW98" s="3">
        <v>0</v>
      </c>
      <c r="EX98" s="5">
        <v>0</v>
      </c>
      <c r="EY98" s="1" t="s">
        <v>348</v>
      </c>
      <c r="EZ98" s="3">
        <v>1</v>
      </c>
      <c r="FA98" s="6">
        <v>3</v>
      </c>
      <c r="FB98" s="1" t="s">
        <v>372</v>
      </c>
      <c r="FC98" s="6">
        <v>1</v>
      </c>
      <c r="FD98" s="5">
        <v>3</v>
      </c>
      <c r="FE98" s="1" t="s">
        <v>377</v>
      </c>
      <c r="FF98" s="3">
        <v>1</v>
      </c>
      <c r="FG98" s="5">
        <v>3</v>
      </c>
      <c r="FH98" s="3">
        <v>4</v>
      </c>
      <c r="FI98" s="3">
        <v>3</v>
      </c>
      <c r="FJ98" s="3">
        <v>2</v>
      </c>
      <c r="FK98" s="3">
        <v>3</v>
      </c>
      <c r="FL98" s="3">
        <v>4</v>
      </c>
      <c r="FM98" s="3">
        <v>3</v>
      </c>
      <c r="FN98" s="3">
        <v>2</v>
      </c>
      <c r="FO98" s="3">
        <v>1</v>
      </c>
      <c r="FP98" s="3">
        <v>4</v>
      </c>
      <c r="FQ98" s="3">
        <v>3</v>
      </c>
      <c r="FR98" s="3">
        <v>2</v>
      </c>
      <c r="FS98" s="3">
        <v>1</v>
      </c>
      <c r="FT98" s="3">
        <v>3.5</v>
      </c>
      <c r="FU98" s="3">
        <v>1.8333333333333333</v>
      </c>
      <c r="FV98" s="3">
        <v>5</v>
      </c>
      <c r="FW98" s="3">
        <v>2</v>
      </c>
      <c r="FX98" s="7" t="e">
        <v>#NULL!</v>
      </c>
      <c r="FY98" s="3">
        <v>4</v>
      </c>
      <c r="FZ98" s="3">
        <v>6</v>
      </c>
      <c r="GA98" s="3">
        <v>4</v>
      </c>
      <c r="GB98" s="3">
        <v>7</v>
      </c>
      <c r="GC98" s="3">
        <v>6</v>
      </c>
      <c r="GD98" s="5">
        <v>5.333333333333333</v>
      </c>
      <c r="GE98" s="3">
        <v>3</v>
      </c>
      <c r="GF98" s="3">
        <v>2</v>
      </c>
      <c r="GG98" s="3">
        <v>3</v>
      </c>
      <c r="GH98" s="3">
        <v>1</v>
      </c>
      <c r="GI98" s="3">
        <v>4</v>
      </c>
      <c r="GJ98" s="3">
        <v>1</v>
      </c>
      <c r="GK98" s="3">
        <v>1</v>
      </c>
      <c r="GL98" s="3">
        <v>2</v>
      </c>
      <c r="GM98" s="3">
        <v>5</v>
      </c>
      <c r="GN98" s="3">
        <v>4</v>
      </c>
      <c r="GO98" s="3">
        <v>2</v>
      </c>
      <c r="GP98" s="3">
        <v>4</v>
      </c>
      <c r="GQ98" s="3">
        <v>1</v>
      </c>
      <c r="GR98" s="3">
        <v>3</v>
      </c>
      <c r="GS98" s="3">
        <v>3</v>
      </c>
      <c r="GT98" s="3">
        <v>4</v>
      </c>
      <c r="GU98" s="3">
        <v>4</v>
      </c>
      <c r="GV98" s="3">
        <v>2</v>
      </c>
      <c r="GW98" s="3">
        <v>4</v>
      </c>
      <c r="GX98" s="3">
        <v>1</v>
      </c>
      <c r="GY98" s="5">
        <v>3.8</v>
      </c>
      <c r="GZ98" s="5">
        <v>1.6</v>
      </c>
      <c r="HA98" s="3">
        <v>5</v>
      </c>
      <c r="HB98" s="3">
        <v>7</v>
      </c>
      <c r="HC98" s="3">
        <v>6</v>
      </c>
      <c r="HD98" s="3">
        <v>6</v>
      </c>
      <c r="HE98" s="3">
        <v>7</v>
      </c>
      <c r="HF98" s="3">
        <v>6</v>
      </c>
      <c r="HG98" s="3">
        <v>7</v>
      </c>
      <c r="HH98" s="3">
        <v>7</v>
      </c>
      <c r="HI98" s="5">
        <v>6.375</v>
      </c>
      <c r="HJ98" s="3">
        <v>2</v>
      </c>
      <c r="HK98" s="3">
        <v>3</v>
      </c>
      <c r="HL98" s="3">
        <v>1</v>
      </c>
      <c r="HM98" s="3">
        <v>2</v>
      </c>
      <c r="HN98" s="3">
        <v>2</v>
      </c>
      <c r="HO98" s="3">
        <v>3</v>
      </c>
      <c r="HP98" s="5">
        <v>2</v>
      </c>
      <c r="HQ98" s="5">
        <v>3</v>
      </c>
      <c r="HR98" s="5">
        <v>2</v>
      </c>
      <c r="HS98" s="5">
        <v>2</v>
      </c>
      <c r="HT98" s="3">
        <v>4</v>
      </c>
      <c r="HU98" s="3">
        <v>3</v>
      </c>
      <c r="HV98" s="3">
        <v>4</v>
      </c>
      <c r="HW98" s="3">
        <v>4</v>
      </c>
      <c r="HX98" s="3">
        <v>3</v>
      </c>
      <c r="HY98" s="3">
        <v>3</v>
      </c>
      <c r="HZ98" s="5">
        <v>3.5</v>
      </c>
      <c r="IA98" s="3">
        <v>7</v>
      </c>
      <c r="IB98" s="3">
        <v>4</v>
      </c>
      <c r="IC98" s="3">
        <v>3</v>
      </c>
      <c r="ID98" s="3">
        <v>4</v>
      </c>
      <c r="IE98" s="3">
        <v>4</v>
      </c>
      <c r="IF98" s="3">
        <v>3</v>
      </c>
      <c r="IG98" s="3">
        <v>1</v>
      </c>
      <c r="IH98" s="3">
        <v>6</v>
      </c>
      <c r="II98" s="3">
        <v>6</v>
      </c>
      <c r="IJ98" s="3">
        <v>1</v>
      </c>
      <c r="IK98" s="3">
        <v>6</v>
      </c>
      <c r="IL98" s="3">
        <v>2</v>
      </c>
      <c r="IM98" s="5">
        <v>6.25</v>
      </c>
      <c r="IN98" s="5">
        <v>3.5</v>
      </c>
      <c r="IO98" s="5">
        <v>2</v>
      </c>
      <c r="IP98" s="3">
        <v>4</v>
      </c>
      <c r="IQ98" s="3">
        <v>3</v>
      </c>
      <c r="IR98" s="3">
        <v>3</v>
      </c>
      <c r="IS98" s="3">
        <v>3</v>
      </c>
      <c r="IT98" s="3">
        <v>5</v>
      </c>
      <c r="IU98" s="3">
        <v>4</v>
      </c>
      <c r="IV98" s="3">
        <v>3</v>
      </c>
      <c r="IW98" s="3">
        <v>1</v>
      </c>
      <c r="IX98" s="3">
        <v>4</v>
      </c>
      <c r="IY98" s="3">
        <v>2</v>
      </c>
      <c r="IZ98" s="3">
        <v>5</v>
      </c>
      <c r="JA98" s="3">
        <v>4</v>
      </c>
      <c r="JB98" s="3">
        <v>5</v>
      </c>
      <c r="JC98" s="3">
        <v>3</v>
      </c>
      <c r="JD98" s="3">
        <v>4</v>
      </c>
      <c r="JE98" s="3">
        <v>1</v>
      </c>
      <c r="JF98" s="3">
        <v>3</v>
      </c>
      <c r="JG98" s="3">
        <v>5</v>
      </c>
      <c r="JH98" s="3">
        <v>4</v>
      </c>
      <c r="JI98" s="3">
        <v>4</v>
      </c>
      <c r="JJ98" s="3">
        <v>1</v>
      </c>
      <c r="JK98" s="3">
        <v>4</v>
      </c>
      <c r="JL98" s="3">
        <v>2</v>
      </c>
      <c r="JM98" s="3">
        <v>5</v>
      </c>
      <c r="JN98" s="5">
        <v>4.25</v>
      </c>
      <c r="JO98" s="5">
        <v>2.5</v>
      </c>
      <c r="JP98" s="5">
        <v>4</v>
      </c>
      <c r="JQ98" s="5">
        <v>2.75</v>
      </c>
      <c r="JR98" s="5">
        <v>5</v>
      </c>
      <c r="JS98" s="5">
        <v>2</v>
      </c>
      <c r="JT98" s="3">
        <v>4</v>
      </c>
      <c r="JU98" s="3">
        <v>4</v>
      </c>
      <c r="JV98" s="3">
        <v>2</v>
      </c>
      <c r="JW98" s="3">
        <v>2</v>
      </c>
      <c r="JX98" s="3">
        <v>4</v>
      </c>
      <c r="JY98" s="3">
        <v>4</v>
      </c>
      <c r="JZ98" s="3">
        <v>1</v>
      </c>
      <c r="KA98" s="3">
        <v>1</v>
      </c>
      <c r="KB98" s="3">
        <v>5</v>
      </c>
      <c r="KC98" s="3">
        <v>5</v>
      </c>
      <c r="KD98" s="3">
        <v>5</v>
      </c>
      <c r="KE98" s="3">
        <v>5</v>
      </c>
      <c r="KF98" s="3">
        <v>1</v>
      </c>
      <c r="KG98" s="3">
        <v>1</v>
      </c>
      <c r="KH98" s="3">
        <v>1</v>
      </c>
      <c r="KI98" s="3">
        <v>1</v>
      </c>
      <c r="KJ98" s="3">
        <v>1</v>
      </c>
      <c r="KK98" s="3">
        <v>1</v>
      </c>
      <c r="KL98" s="3">
        <v>4</v>
      </c>
      <c r="KM98" s="3">
        <v>4</v>
      </c>
      <c r="KN98" s="3">
        <v>1</v>
      </c>
      <c r="KO98" s="3">
        <v>1</v>
      </c>
      <c r="KP98" s="3">
        <v>1</v>
      </c>
      <c r="KQ98" s="3">
        <v>1</v>
      </c>
      <c r="KR98" s="3">
        <v>3</v>
      </c>
      <c r="KS98" s="3">
        <v>3</v>
      </c>
      <c r="KT98" s="3">
        <v>1</v>
      </c>
      <c r="KU98" s="3">
        <v>1</v>
      </c>
      <c r="KV98" s="3">
        <v>1</v>
      </c>
      <c r="KW98" s="3">
        <v>1</v>
      </c>
      <c r="KX98" s="3">
        <v>3</v>
      </c>
      <c r="KY98" s="3">
        <v>3</v>
      </c>
      <c r="KZ98" s="5">
        <v>1.1111111111111112</v>
      </c>
      <c r="LA98" s="5">
        <v>1.1111111111111112</v>
      </c>
      <c r="LB98" s="5">
        <v>4</v>
      </c>
      <c r="LC98" s="5">
        <v>4</v>
      </c>
      <c r="LD98" s="3">
        <v>4</v>
      </c>
      <c r="LE98" s="3">
        <v>4</v>
      </c>
      <c r="LF98" s="5">
        <v>4</v>
      </c>
      <c r="LG98" s="3">
        <v>4</v>
      </c>
      <c r="LH98" s="3">
        <v>4</v>
      </c>
      <c r="LI98" s="3">
        <v>4</v>
      </c>
      <c r="LJ98" s="3">
        <v>5</v>
      </c>
      <c r="LK98" s="3">
        <v>5</v>
      </c>
      <c r="LL98" s="3">
        <v>5</v>
      </c>
      <c r="LM98" s="3">
        <v>5</v>
      </c>
      <c r="LN98" s="3">
        <v>5</v>
      </c>
      <c r="LO98" s="3">
        <v>5</v>
      </c>
      <c r="LP98" s="3">
        <v>3</v>
      </c>
      <c r="LQ98" s="3">
        <v>3</v>
      </c>
      <c r="LR98" s="3">
        <v>4</v>
      </c>
      <c r="LS98" s="3">
        <v>4</v>
      </c>
      <c r="LT98" s="5">
        <v>4.25</v>
      </c>
      <c r="LU98" s="5">
        <v>4.25</v>
      </c>
      <c r="LV98" s="3">
        <v>2</v>
      </c>
      <c r="LW98" s="3">
        <v>1</v>
      </c>
      <c r="LX98" s="3">
        <v>1</v>
      </c>
      <c r="LY98" s="3">
        <v>0</v>
      </c>
      <c r="LZ98" s="3">
        <v>1</v>
      </c>
      <c r="MA98" s="3">
        <v>0</v>
      </c>
      <c r="MB98" s="3">
        <v>1</v>
      </c>
      <c r="MC98" s="3">
        <v>2</v>
      </c>
      <c r="MD98" s="3">
        <v>2</v>
      </c>
      <c r="ME98" s="3">
        <v>1</v>
      </c>
      <c r="MF98" s="5">
        <f t="shared" si="99"/>
        <v>11</v>
      </c>
      <c r="MG98" s="5">
        <f t="shared" si="100"/>
        <v>1.1000000000000001</v>
      </c>
      <c r="MH98" s="3">
        <v>1</v>
      </c>
      <c r="MI98" s="3">
        <v>1</v>
      </c>
      <c r="MJ98" s="3">
        <v>6</v>
      </c>
      <c r="MK98" s="3">
        <v>2</v>
      </c>
      <c r="ML98" s="3">
        <v>2</v>
      </c>
      <c r="MM98" s="3">
        <v>2</v>
      </c>
      <c r="MN98" s="3">
        <v>6</v>
      </c>
      <c r="MO98" s="3">
        <v>6</v>
      </c>
      <c r="MP98" s="3">
        <v>6</v>
      </c>
      <c r="MQ98" s="5">
        <v>3.5555555555555554</v>
      </c>
      <c r="MR98" s="3">
        <v>1</v>
      </c>
      <c r="MS98" s="3">
        <v>1</v>
      </c>
      <c r="MT98" s="3">
        <v>1</v>
      </c>
      <c r="MU98" s="3">
        <v>1</v>
      </c>
      <c r="MV98" s="3">
        <v>1</v>
      </c>
      <c r="MW98" s="3">
        <v>1</v>
      </c>
      <c r="MX98" s="3">
        <v>1</v>
      </c>
      <c r="MY98" s="3">
        <v>1</v>
      </c>
      <c r="MZ98" s="3">
        <v>1</v>
      </c>
      <c r="NA98" s="3">
        <v>1</v>
      </c>
      <c r="NB98" s="3">
        <v>1</v>
      </c>
      <c r="NC98" s="3">
        <v>1</v>
      </c>
      <c r="ND98" s="5">
        <v>1</v>
      </c>
      <c r="NE98" s="5">
        <v>1</v>
      </c>
      <c r="NF98" s="5">
        <v>1</v>
      </c>
      <c r="NG98" s="5">
        <v>1</v>
      </c>
      <c r="NH98" s="3">
        <v>4</v>
      </c>
      <c r="NI98" s="3">
        <v>4</v>
      </c>
      <c r="NJ98" s="3">
        <v>3</v>
      </c>
      <c r="NK98" s="3">
        <v>3</v>
      </c>
      <c r="NL98" s="3">
        <v>3</v>
      </c>
      <c r="NM98" s="3">
        <v>3</v>
      </c>
      <c r="NN98" s="3">
        <v>3</v>
      </c>
      <c r="NO98" s="3">
        <v>3</v>
      </c>
      <c r="NP98" s="3">
        <v>3</v>
      </c>
      <c r="NQ98" s="3">
        <v>3</v>
      </c>
      <c r="NR98" s="3">
        <v>2</v>
      </c>
      <c r="NS98" s="3">
        <v>2</v>
      </c>
      <c r="NT98" s="3">
        <v>3</v>
      </c>
      <c r="NU98" s="3">
        <v>3</v>
      </c>
      <c r="NV98" s="5">
        <v>3</v>
      </c>
      <c r="NW98" s="5">
        <v>3</v>
      </c>
      <c r="NX98" s="4">
        <v>43210</v>
      </c>
      <c r="NY98" s="3">
        <v>4</v>
      </c>
      <c r="NZ98" s="3">
        <v>3</v>
      </c>
      <c r="OA98" s="3">
        <v>2</v>
      </c>
      <c r="OB98" s="3">
        <v>3</v>
      </c>
      <c r="OC98" s="3">
        <v>4</v>
      </c>
      <c r="OD98" s="3">
        <v>3</v>
      </c>
      <c r="OE98" s="3">
        <v>2</v>
      </c>
      <c r="OF98" s="3">
        <v>2</v>
      </c>
      <c r="OG98" s="3">
        <v>3</v>
      </c>
      <c r="OH98" s="3">
        <v>3</v>
      </c>
      <c r="OI98" s="3">
        <v>2</v>
      </c>
      <c r="OJ98" s="3">
        <v>2</v>
      </c>
      <c r="OK98" s="5">
        <v>3.3333333333333335</v>
      </c>
      <c r="OL98" s="5">
        <v>2.1666666666666665</v>
      </c>
      <c r="OM98" s="3">
        <v>2</v>
      </c>
      <c r="ON98" s="3">
        <v>3</v>
      </c>
      <c r="OO98" s="3">
        <v>2</v>
      </c>
      <c r="OP98" s="3">
        <v>2</v>
      </c>
      <c r="OQ98" s="3">
        <v>3</v>
      </c>
      <c r="OR98" s="3">
        <v>2</v>
      </c>
      <c r="OS98" s="5">
        <v>2.3333333333333335</v>
      </c>
      <c r="OT98" s="3">
        <v>3</v>
      </c>
      <c r="OU98" s="3">
        <v>3</v>
      </c>
      <c r="OV98" s="3">
        <v>4</v>
      </c>
      <c r="OW98" s="3">
        <v>4</v>
      </c>
      <c r="OX98" s="3">
        <v>3</v>
      </c>
      <c r="OY98" s="3">
        <v>4</v>
      </c>
      <c r="OZ98" s="5">
        <v>3.5</v>
      </c>
      <c r="VN98">
        <v>15</v>
      </c>
      <c r="VO98">
        <v>0</v>
      </c>
      <c r="VP98">
        <v>0</v>
      </c>
      <c r="VQ98">
        <v>0</v>
      </c>
      <c r="VR98">
        <v>58</v>
      </c>
      <c r="VS98">
        <v>1556.5</v>
      </c>
      <c r="VT98">
        <v>26.8</v>
      </c>
      <c r="VU98">
        <v>222.4</v>
      </c>
      <c r="VV98">
        <v>57</v>
      </c>
      <c r="VW98">
        <v>7256.3</v>
      </c>
      <c r="VX98">
        <v>127.3</v>
      </c>
      <c r="VY98">
        <v>901.3</v>
      </c>
      <c r="VZ98">
        <v>0.3</v>
      </c>
      <c r="WA98">
        <v>1036.5999999999999</v>
      </c>
      <c r="WB98" s="36">
        <v>3102.75</v>
      </c>
      <c r="WC98" s="36">
        <v>842.25</v>
      </c>
      <c r="WD98" s="36">
        <v>84.75</v>
      </c>
      <c r="WE98" s="36">
        <v>36.25</v>
      </c>
      <c r="WF98" s="36">
        <v>76.31</v>
      </c>
      <c r="WG98" s="36">
        <v>20.71</v>
      </c>
      <c r="WH98" s="36">
        <v>2.08</v>
      </c>
      <c r="WI98" s="36">
        <v>0.89</v>
      </c>
      <c r="WJ98" s="36">
        <v>121</v>
      </c>
      <c r="WK98" s="36">
        <v>2.98</v>
      </c>
      <c r="WL98" s="36">
        <v>24.2</v>
      </c>
      <c r="WM98" s="37">
        <v>4269.5</v>
      </c>
      <c r="WN98" s="37">
        <v>969.75</v>
      </c>
      <c r="WO98" s="37">
        <v>89.75</v>
      </c>
      <c r="WP98" s="37">
        <v>37</v>
      </c>
      <c r="WQ98" s="37">
        <v>79.569999999999993</v>
      </c>
      <c r="WR98" s="37">
        <v>18.07</v>
      </c>
      <c r="WS98" s="37">
        <v>1.67</v>
      </c>
      <c r="WT98" s="37">
        <v>0.69</v>
      </c>
      <c r="WU98" s="37">
        <v>126.75</v>
      </c>
      <c r="WV98" s="37">
        <v>2.36</v>
      </c>
      <c r="WW98" s="37">
        <v>18.106999999999999</v>
      </c>
      <c r="WX98" s="38">
        <v>2624.25</v>
      </c>
      <c r="WY98" s="38">
        <v>757.5</v>
      </c>
      <c r="WZ98" s="38">
        <v>77.25</v>
      </c>
      <c r="XA98" s="38">
        <v>34</v>
      </c>
      <c r="XB98" s="38">
        <v>75.13</v>
      </c>
      <c r="XC98" s="38">
        <v>21.69</v>
      </c>
      <c r="XD98" s="38">
        <v>2.21</v>
      </c>
      <c r="XE98" s="38">
        <v>0.97</v>
      </c>
      <c r="XF98" s="38">
        <v>111.25</v>
      </c>
      <c r="XG98" s="38">
        <v>3.18</v>
      </c>
      <c r="XH98" s="38">
        <v>27.812999999999999</v>
      </c>
      <c r="XI98" s="39">
        <v>3225</v>
      </c>
      <c r="XJ98" s="39">
        <v>876.25</v>
      </c>
      <c r="XK98" s="39">
        <v>82</v>
      </c>
      <c r="XL98" s="39">
        <v>34.75</v>
      </c>
      <c r="XM98" s="39">
        <v>76.459999999999994</v>
      </c>
      <c r="XN98" s="39">
        <v>20.77</v>
      </c>
      <c r="XO98" s="39">
        <v>1.94</v>
      </c>
      <c r="XP98" s="39">
        <v>0.82</v>
      </c>
      <c r="XQ98" s="39">
        <v>116.75</v>
      </c>
      <c r="XR98" s="39">
        <v>2.77</v>
      </c>
      <c r="XS98" s="39">
        <v>23.35</v>
      </c>
      <c r="XT98" t="s">
        <v>1183</v>
      </c>
      <c r="XU98">
        <v>7</v>
      </c>
      <c r="XV98">
        <v>9</v>
      </c>
      <c r="XW98" s="37">
        <v>5</v>
      </c>
      <c r="XX98" s="37">
        <v>2</v>
      </c>
      <c r="XY98" s="37">
        <v>1</v>
      </c>
      <c r="XZ98" s="39">
        <v>4</v>
      </c>
      <c r="YA98" s="39">
        <v>1</v>
      </c>
      <c r="YB98" s="39">
        <v>1</v>
      </c>
    </row>
    <row r="99" spans="1:652" x14ac:dyDescent="0.2">
      <c r="A99" s="11">
        <v>103</v>
      </c>
      <c r="B99" s="19" t="s">
        <v>831</v>
      </c>
      <c r="C99" s="3">
        <v>1</v>
      </c>
      <c r="D99" s="3" t="str">
        <f t="shared" si="91"/>
        <v>1</v>
      </c>
      <c r="E99" s="4">
        <v>38252</v>
      </c>
      <c r="F99" s="4">
        <v>43206</v>
      </c>
      <c r="G99" s="5">
        <v>13.563312799452429</v>
      </c>
      <c r="H99" s="21">
        <v>3</v>
      </c>
      <c r="I99" s="3">
        <v>7</v>
      </c>
      <c r="J99" s="3">
        <v>10</v>
      </c>
      <c r="K99" s="3">
        <v>1</v>
      </c>
      <c r="L99" s="3">
        <v>2</v>
      </c>
      <c r="M99" s="3">
        <v>300</v>
      </c>
      <c r="N99" s="6">
        <v>120</v>
      </c>
      <c r="O99" s="6">
        <v>165</v>
      </c>
      <c r="P99" s="5">
        <v>3.9370078740157481</v>
      </c>
      <c r="Q99" s="5">
        <v>195.363</v>
      </c>
      <c r="R99" s="5">
        <v>88.6</v>
      </c>
      <c r="S99" s="5">
        <v>32.5</v>
      </c>
      <c r="T99" s="5">
        <v>1</v>
      </c>
      <c r="U99" s="5">
        <v>43.2</v>
      </c>
      <c r="V99" s="5">
        <v>1</v>
      </c>
      <c r="W99" s="5">
        <v>26.3</v>
      </c>
      <c r="X99" s="5">
        <v>25.5</v>
      </c>
      <c r="Y99" s="5">
        <v>24.4</v>
      </c>
      <c r="Z99" s="5">
        <v>25.4</v>
      </c>
      <c r="AA99" s="5">
        <v>23.8</v>
      </c>
      <c r="AB99" s="5">
        <v>23.5</v>
      </c>
      <c r="AC99" s="5">
        <f t="shared" si="92"/>
        <v>26.3</v>
      </c>
      <c r="AD99" s="5">
        <f t="shared" si="93"/>
        <v>25.4</v>
      </c>
      <c r="AE99" s="5">
        <f t="shared" si="94"/>
        <v>51.7</v>
      </c>
      <c r="AF99" s="5">
        <f t="shared" si="95"/>
        <v>25.85</v>
      </c>
      <c r="AG99" s="5">
        <f t="shared" si="96"/>
        <v>56.999250000000004</v>
      </c>
      <c r="AH99" s="5">
        <f t="shared" si="97"/>
        <v>113.99850000000001</v>
      </c>
      <c r="AI99" s="5">
        <v>2</v>
      </c>
      <c r="AJ99" s="3">
        <v>11</v>
      </c>
      <c r="AK99" s="5">
        <v>34.299999999999997</v>
      </c>
      <c r="AL99" s="5">
        <v>1</v>
      </c>
      <c r="AM99" s="5">
        <v>1.3333333333333333</v>
      </c>
      <c r="AN99" s="5"/>
      <c r="AO99" s="5"/>
      <c r="AP99" s="5"/>
      <c r="AQ99" s="5"/>
      <c r="AR99" s="5"/>
      <c r="AS99" s="5" t="e">
        <f t="shared" si="98"/>
        <v>#DIV/0!</v>
      </c>
      <c r="AT99" s="5">
        <v>14.26</v>
      </c>
      <c r="AU99" s="5">
        <v>14.83</v>
      </c>
      <c r="AV99" s="5">
        <v>-1.51</v>
      </c>
      <c r="AW99" s="5">
        <v>7</v>
      </c>
      <c r="AX99" s="3">
        <v>32</v>
      </c>
      <c r="AY99" s="3">
        <v>33</v>
      </c>
      <c r="AZ99" s="3"/>
      <c r="BA99" s="5">
        <v>-0.5</v>
      </c>
      <c r="BB99" s="5"/>
      <c r="BC99" s="5">
        <v>31</v>
      </c>
      <c r="BD99" s="5"/>
      <c r="BE99" s="3">
        <v>11</v>
      </c>
      <c r="BF99" s="3">
        <v>16</v>
      </c>
      <c r="BG99" s="5">
        <v>-2.2400000000000002</v>
      </c>
      <c r="BH99" s="5">
        <v>1</v>
      </c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3">
        <v>24</v>
      </c>
      <c r="CA99" s="3">
        <v>26</v>
      </c>
      <c r="CB99" s="3">
        <v>29</v>
      </c>
      <c r="CC99" s="5">
        <v>10.728960000000001</v>
      </c>
      <c r="CD99" s="5">
        <v>11.62304</v>
      </c>
      <c r="CE99" s="5">
        <v>12.96416</v>
      </c>
      <c r="CF99" s="5">
        <v>0.35</v>
      </c>
      <c r="CG99" s="5">
        <v>64</v>
      </c>
      <c r="CH99" s="3">
        <v>29</v>
      </c>
      <c r="CI99" s="3">
        <v>37</v>
      </c>
      <c r="CJ99" s="3">
        <v>35</v>
      </c>
      <c r="CK99" s="5">
        <v>12.96416</v>
      </c>
      <c r="CL99" s="5">
        <v>16.540479999999999</v>
      </c>
      <c r="CM99" s="5">
        <v>15.6464</v>
      </c>
      <c r="CN99" s="5">
        <v>1.01</v>
      </c>
      <c r="CO99" s="5">
        <v>84</v>
      </c>
      <c r="CP99" s="6">
        <v>110</v>
      </c>
      <c r="CQ99" s="6">
        <v>109</v>
      </c>
      <c r="CR99" s="6">
        <v>106</v>
      </c>
      <c r="CS99" s="5">
        <v>-1.24</v>
      </c>
      <c r="CT99" s="5">
        <v>11</v>
      </c>
      <c r="CU99" s="7" t="e">
        <v>#NULL!</v>
      </c>
      <c r="CV99" s="7" t="e">
        <v>#NULL!</v>
      </c>
      <c r="CW99" s="3">
        <v>4</v>
      </c>
      <c r="CX99" s="3">
        <v>4</v>
      </c>
      <c r="CY99" s="3">
        <v>5</v>
      </c>
      <c r="CZ99" s="3">
        <v>5</v>
      </c>
      <c r="DA99" s="3">
        <v>3</v>
      </c>
      <c r="DB99" s="3">
        <v>4</v>
      </c>
      <c r="DC99" s="3">
        <v>3</v>
      </c>
      <c r="DD99" s="3">
        <v>3</v>
      </c>
      <c r="DE99" s="3">
        <v>2</v>
      </c>
      <c r="DF99" s="3">
        <v>2</v>
      </c>
      <c r="DG99" s="3">
        <v>4</v>
      </c>
      <c r="DH99" s="3">
        <v>3</v>
      </c>
      <c r="DI99" s="3"/>
      <c r="DJ99" s="3"/>
      <c r="DK99" s="3"/>
      <c r="DL99" s="3"/>
      <c r="DM99" s="3"/>
      <c r="DN99" s="3"/>
      <c r="DO99" s="3"/>
      <c r="DP99" s="3"/>
      <c r="DQ99" s="3">
        <v>1</v>
      </c>
      <c r="DR99" s="3">
        <v>1</v>
      </c>
      <c r="DS99" s="3">
        <v>1</v>
      </c>
      <c r="DT99" s="3">
        <v>1</v>
      </c>
      <c r="DU99" s="3">
        <v>0</v>
      </c>
      <c r="DV99" s="5">
        <v>16</v>
      </c>
      <c r="DW99" s="5">
        <v>-2.74</v>
      </c>
      <c r="DX99" s="5">
        <v>9</v>
      </c>
      <c r="DY99" s="5">
        <v>-2.75</v>
      </c>
      <c r="DZ99" s="5">
        <v>74</v>
      </c>
      <c r="EA99" s="5">
        <v>1.3599999999999999</v>
      </c>
      <c r="EB99" s="5">
        <v>33</v>
      </c>
      <c r="EC99" s="5">
        <v>-4.1300000000000008</v>
      </c>
      <c r="ED99" s="5">
        <v>2</v>
      </c>
      <c r="EE99" s="3">
        <v>5</v>
      </c>
      <c r="EF99" s="3">
        <v>1</v>
      </c>
      <c r="EG99" s="3">
        <v>5</v>
      </c>
      <c r="EH99" s="3">
        <v>1</v>
      </c>
      <c r="EI99" s="3">
        <v>5</v>
      </c>
      <c r="EJ99" s="3">
        <v>1</v>
      </c>
      <c r="EK99" s="3">
        <v>2</v>
      </c>
      <c r="EL99" s="3">
        <v>1</v>
      </c>
      <c r="EM99" s="3">
        <v>5</v>
      </c>
      <c r="EN99" s="3">
        <v>3</v>
      </c>
      <c r="EO99" s="3">
        <v>1</v>
      </c>
      <c r="EP99" s="3">
        <v>2</v>
      </c>
      <c r="EQ99" s="3">
        <v>2</v>
      </c>
      <c r="ER99" s="3">
        <v>4</v>
      </c>
      <c r="ES99" s="3">
        <v>2</v>
      </c>
      <c r="ET99" s="3">
        <v>2</v>
      </c>
      <c r="EU99" s="3">
        <v>5</v>
      </c>
      <c r="EV99" s="3">
        <v>4</v>
      </c>
      <c r="EW99" s="3">
        <v>0</v>
      </c>
      <c r="EX99" s="5">
        <v>0</v>
      </c>
      <c r="EY99" s="1" t="s">
        <v>420</v>
      </c>
      <c r="EZ99" s="3">
        <v>999</v>
      </c>
      <c r="FA99" s="6">
        <v>999</v>
      </c>
      <c r="FB99" s="1" t="s">
        <v>355</v>
      </c>
      <c r="FC99" s="6">
        <v>1</v>
      </c>
      <c r="FD99" s="5">
        <v>1.5</v>
      </c>
      <c r="FE99" s="1" t="s">
        <v>421</v>
      </c>
      <c r="FF99" s="3">
        <v>1</v>
      </c>
      <c r="FG99" s="5">
        <v>1</v>
      </c>
      <c r="FH99" s="3">
        <v>3</v>
      </c>
      <c r="FI99" s="3">
        <v>3</v>
      </c>
      <c r="FJ99" s="3">
        <v>2</v>
      </c>
      <c r="FK99" s="3">
        <v>2</v>
      </c>
      <c r="FL99" s="3">
        <v>3</v>
      </c>
      <c r="FM99" s="3">
        <v>2</v>
      </c>
      <c r="FN99" s="3">
        <v>2</v>
      </c>
      <c r="FO99" s="3">
        <v>1</v>
      </c>
      <c r="FP99" s="3">
        <v>3</v>
      </c>
      <c r="FQ99" s="3">
        <v>3</v>
      </c>
      <c r="FR99" s="3">
        <v>2</v>
      </c>
      <c r="FS99" s="3">
        <v>1</v>
      </c>
      <c r="FT99" s="3">
        <v>2.8333333333333335</v>
      </c>
      <c r="FU99" s="3">
        <v>1.6666666666666667</v>
      </c>
      <c r="FV99" s="3">
        <v>4</v>
      </c>
      <c r="FW99" s="3">
        <v>4</v>
      </c>
      <c r="FX99" s="7" t="e">
        <v>#NULL!</v>
      </c>
      <c r="FY99" s="3">
        <v>3</v>
      </c>
      <c r="FZ99" s="3">
        <v>4</v>
      </c>
      <c r="GA99" s="3">
        <v>2</v>
      </c>
      <c r="GB99" s="3">
        <v>6</v>
      </c>
      <c r="GC99" s="3">
        <v>4</v>
      </c>
      <c r="GD99" s="5">
        <v>3.8333333333333335</v>
      </c>
      <c r="GE99" s="3">
        <v>2</v>
      </c>
      <c r="GF99" s="3">
        <v>3</v>
      </c>
      <c r="GG99" s="3">
        <v>2</v>
      </c>
      <c r="GH99" s="3">
        <v>1</v>
      </c>
      <c r="GI99" s="3">
        <v>3</v>
      </c>
      <c r="GJ99" s="3">
        <v>1</v>
      </c>
      <c r="GK99" s="3">
        <v>2</v>
      </c>
      <c r="GL99" s="3">
        <v>3</v>
      </c>
      <c r="GM99" s="3">
        <v>4</v>
      </c>
      <c r="GN99" s="3">
        <v>3</v>
      </c>
      <c r="GO99" s="3">
        <v>5</v>
      </c>
      <c r="GP99" s="3">
        <v>4</v>
      </c>
      <c r="GQ99" s="3">
        <v>3</v>
      </c>
      <c r="GR99" s="3">
        <v>1</v>
      </c>
      <c r="GS99" s="3">
        <v>2</v>
      </c>
      <c r="GT99" s="3">
        <v>3</v>
      </c>
      <c r="GU99" s="3">
        <v>3</v>
      </c>
      <c r="GV99" s="3">
        <v>2</v>
      </c>
      <c r="GW99" s="3">
        <v>4</v>
      </c>
      <c r="GX99" s="3">
        <v>1</v>
      </c>
      <c r="GY99" s="5">
        <v>2.9</v>
      </c>
      <c r="GZ99" s="5">
        <v>2.2999999999999998</v>
      </c>
      <c r="HA99" s="3">
        <v>3</v>
      </c>
      <c r="HB99" s="3">
        <v>5</v>
      </c>
      <c r="HC99" s="3">
        <v>4</v>
      </c>
      <c r="HD99" s="3">
        <v>4</v>
      </c>
      <c r="HE99" s="3">
        <v>4</v>
      </c>
      <c r="HF99" s="3">
        <v>4</v>
      </c>
      <c r="HG99" s="3">
        <v>5</v>
      </c>
      <c r="HH99" s="3">
        <v>6</v>
      </c>
      <c r="HI99" s="5">
        <v>4.375</v>
      </c>
      <c r="HJ99" s="3">
        <v>2</v>
      </c>
      <c r="HK99" s="3">
        <v>3</v>
      </c>
      <c r="HL99" s="3">
        <v>1</v>
      </c>
      <c r="HM99" s="3">
        <v>1</v>
      </c>
      <c r="HN99" s="3">
        <v>1</v>
      </c>
      <c r="HO99" s="3">
        <v>3</v>
      </c>
      <c r="HP99" s="5">
        <v>2</v>
      </c>
      <c r="HQ99" s="5">
        <v>4</v>
      </c>
      <c r="HR99" s="5">
        <v>2</v>
      </c>
      <c r="HS99" s="5">
        <v>2</v>
      </c>
      <c r="HT99" s="3">
        <v>3</v>
      </c>
      <c r="HU99" s="3">
        <v>2</v>
      </c>
      <c r="HV99" s="3">
        <v>1</v>
      </c>
      <c r="HW99" s="3">
        <v>2</v>
      </c>
      <c r="HX99" s="3">
        <v>1</v>
      </c>
      <c r="HY99" s="3">
        <v>2</v>
      </c>
      <c r="HZ99" s="5">
        <v>1.8333333333333333</v>
      </c>
      <c r="IA99" s="3">
        <v>7</v>
      </c>
      <c r="IB99" s="3">
        <v>5</v>
      </c>
      <c r="IC99" s="3">
        <v>2</v>
      </c>
      <c r="ID99" s="3">
        <v>4</v>
      </c>
      <c r="IE99" s="3">
        <v>2</v>
      </c>
      <c r="IF99" s="3">
        <v>2</v>
      </c>
      <c r="IG99" s="3">
        <v>4</v>
      </c>
      <c r="IH99" s="3">
        <v>5</v>
      </c>
      <c r="II99" s="3">
        <v>6</v>
      </c>
      <c r="IJ99" s="3">
        <v>4</v>
      </c>
      <c r="IK99" s="3">
        <v>5</v>
      </c>
      <c r="IL99" s="3">
        <v>3</v>
      </c>
      <c r="IM99" s="5">
        <v>5.75</v>
      </c>
      <c r="IN99" s="5">
        <v>2.5</v>
      </c>
      <c r="IO99" s="5">
        <v>4</v>
      </c>
      <c r="IP99" s="3">
        <v>3</v>
      </c>
      <c r="IQ99" s="3">
        <v>2</v>
      </c>
      <c r="IR99" s="3">
        <v>4</v>
      </c>
      <c r="IS99" s="3">
        <v>5</v>
      </c>
      <c r="IT99" s="3">
        <v>4</v>
      </c>
      <c r="IU99" s="3">
        <v>3</v>
      </c>
      <c r="IV99" s="3">
        <v>4</v>
      </c>
      <c r="IW99" s="3">
        <v>3</v>
      </c>
      <c r="IX99" s="3">
        <v>2</v>
      </c>
      <c r="IY99" s="3">
        <v>1</v>
      </c>
      <c r="IZ99" s="3">
        <v>5</v>
      </c>
      <c r="JA99" s="3">
        <v>3</v>
      </c>
      <c r="JB99" s="3">
        <v>4</v>
      </c>
      <c r="JC99" s="3">
        <v>2</v>
      </c>
      <c r="JD99" s="3">
        <v>3</v>
      </c>
      <c r="JE99" s="3">
        <v>2</v>
      </c>
      <c r="JF99" s="3">
        <v>3</v>
      </c>
      <c r="JG99" s="3">
        <v>4</v>
      </c>
      <c r="JH99" s="3">
        <v>2</v>
      </c>
      <c r="JI99" s="3">
        <v>3</v>
      </c>
      <c r="JJ99" s="3">
        <v>1</v>
      </c>
      <c r="JK99" s="3">
        <v>4</v>
      </c>
      <c r="JL99" s="3">
        <v>3</v>
      </c>
      <c r="JM99" s="3">
        <v>4</v>
      </c>
      <c r="JN99" s="5">
        <v>3.5</v>
      </c>
      <c r="JO99" s="5">
        <v>2.25</v>
      </c>
      <c r="JP99" s="5">
        <v>2.75</v>
      </c>
      <c r="JQ99" s="5">
        <v>3.75</v>
      </c>
      <c r="JR99" s="5">
        <v>4.25</v>
      </c>
      <c r="JS99" s="5">
        <v>2</v>
      </c>
      <c r="JT99" s="3">
        <v>5</v>
      </c>
      <c r="JU99" s="3">
        <v>5</v>
      </c>
      <c r="JV99" s="3">
        <v>3</v>
      </c>
      <c r="JW99" s="3">
        <v>3</v>
      </c>
      <c r="JX99" s="3">
        <v>5</v>
      </c>
      <c r="JY99" s="3">
        <v>5</v>
      </c>
      <c r="JZ99" s="3">
        <v>1</v>
      </c>
      <c r="KA99" s="3">
        <v>1</v>
      </c>
      <c r="KB99" s="3">
        <v>4</v>
      </c>
      <c r="KC99" s="3">
        <v>3</v>
      </c>
      <c r="KD99" s="3">
        <v>5</v>
      </c>
      <c r="KE99" s="3">
        <v>5</v>
      </c>
      <c r="KF99" s="3">
        <v>1</v>
      </c>
      <c r="KG99" s="3">
        <v>1</v>
      </c>
      <c r="KH99" s="3">
        <v>1</v>
      </c>
      <c r="KI99" s="3">
        <v>1</v>
      </c>
      <c r="KJ99" s="3">
        <v>1</v>
      </c>
      <c r="KK99" s="3">
        <v>1</v>
      </c>
      <c r="KL99" s="3">
        <v>5</v>
      </c>
      <c r="KM99" s="3">
        <v>5</v>
      </c>
      <c r="KN99" s="3">
        <v>1</v>
      </c>
      <c r="KO99" s="3">
        <v>1</v>
      </c>
      <c r="KP99" s="3">
        <v>1</v>
      </c>
      <c r="KQ99" s="3">
        <v>1</v>
      </c>
      <c r="KR99" s="3">
        <v>5</v>
      </c>
      <c r="KS99" s="3">
        <v>4</v>
      </c>
      <c r="KT99" s="3">
        <v>1</v>
      </c>
      <c r="KU99" s="3">
        <v>1</v>
      </c>
      <c r="KV99" s="3">
        <v>1</v>
      </c>
      <c r="KW99" s="3">
        <v>1</v>
      </c>
      <c r="KX99" s="3">
        <v>4</v>
      </c>
      <c r="KY99" s="3">
        <v>4</v>
      </c>
      <c r="KZ99" s="5">
        <v>1.2222222222222223</v>
      </c>
      <c r="LA99" s="5">
        <v>1.2222222222222223</v>
      </c>
      <c r="LB99" s="5">
        <v>4.7142857142857144</v>
      </c>
      <c r="LC99" s="5">
        <v>4.4285714285714288</v>
      </c>
      <c r="LD99" s="3">
        <v>5</v>
      </c>
      <c r="LE99" s="3">
        <v>3</v>
      </c>
      <c r="LF99" s="5">
        <v>5</v>
      </c>
      <c r="LG99" s="3">
        <v>3</v>
      </c>
      <c r="LH99" s="3">
        <v>5</v>
      </c>
      <c r="LI99" s="3">
        <v>3</v>
      </c>
      <c r="LJ99" s="3">
        <v>5</v>
      </c>
      <c r="LK99" s="3">
        <v>3</v>
      </c>
      <c r="LL99" s="3">
        <v>3</v>
      </c>
      <c r="LM99" s="3">
        <v>3</v>
      </c>
      <c r="LN99" s="3">
        <v>5</v>
      </c>
      <c r="LO99" s="3">
        <v>3</v>
      </c>
      <c r="LP99" s="3">
        <v>5</v>
      </c>
      <c r="LQ99" s="3">
        <v>3</v>
      </c>
      <c r="LR99" s="3">
        <v>1</v>
      </c>
      <c r="LS99" s="3">
        <v>999</v>
      </c>
      <c r="LT99" s="5">
        <v>4.25</v>
      </c>
      <c r="LU99" s="5">
        <v>3</v>
      </c>
      <c r="LV99" s="3">
        <v>2</v>
      </c>
      <c r="LW99" s="3">
        <v>0</v>
      </c>
      <c r="LX99" s="3">
        <v>0</v>
      </c>
      <c r="LY99" s="3">
        <v>0</v>
      </c>
      <c r="LZ99" s="3">
        <v>1</v>
      </c>
      <c r="MA99" s="3">
        <v>0</v>
      </c>
      <c r="MB99" s="3">
        <v>1</v>
      </c>
      <c r="MC99" s="3">
        <v>2</v>
      </c>
      <c r="MD99" s="3">
        <v>1</v>
      </c>
      <c r="ME99" s="3">
        <v>0</v>
      </c>
      <c r="MF99" s="5">
        <f t="shared" si="99"/>
        <v>7</v>
      </c>
      <c r="MG99" s="5">
        <f t="shared" si="100"/>
        <v>0.7</v>
      </c>
      <c r="MH99" s="3">
        <v>1</v>
      </c>
      <c r="MI99" s="3">
        <v>1</v>
      </c>
      <c r="MJ99" s="3">
        <v>3</v>
      </c>
      <c r="MK99" s="3">
        <v>1</v>
      </c>
      <c r="ML99" s="3">
        <v>1</v>
      </c>
      <c r="MM99" s="3">
        <v>2</v>
      </c>
      <c r="MN99" s="3">
        <v>3</v>
      </c>
      <c r="MO99" s="3">
        <v>4</v>
      </c>
      <c r="MP99" s="3">
        <v>5</v>
      </c>
      <c r="MQ99" s="5">
        <v>2.3333333333333335</v>
      </c>
      <c r="MR99" s="3">
        <v>1</v>
      </c>
      <c r="MS99" s="3">
        <v>1</v>
      </c>
      <c r="MT99" s="3">
        <v>1</v>
      </c>
      <c r="MU99" s="3">
        <v>1</v>
      </c>
      <c r="MV99" s="3">
        <v>1</v>
      </c>
      <c r="MW99" s="3">
        <v>1</v>
      </c>
      <c r="MX99" s="3">
        <v>1</v>
      </c>
      <c r="MY99" s="3">
        <v>1</v>
      </c>
      <c r="MZ99" s="3">
        <v>1</v>
      </c>
      <c r="NA99" s="3">
        <v>1</v>
      </c>
      <c r="NB99" s="3">
        <v>1</v>
      </c>
      <c r="NC99" s="3">
        <v>1</v>
      </c>
      <c r="ND99" s="5">
        <v>1</v>
      </c>
      <c r="NE99" s="5">
        <v>1</v>
      </c>
      <c r="NF99" s="5">
        <v>1</v>
      </c>
      <c r="NG99" s="5">
        <v>1</v>
      </c>
      <c r="NH99" s="3">
        <v>4</v>
      </c>
      <c r="NI99" s="3">
        <v>4</v>
      </c>
      <c r="NJ99" s="3">
        <v>2</v>
      </c>
      <c r="NK99" s="3">
        <v>2</v>
      </c>
      <c r="NL99" s="3">
        <v>2</v>
      </c>
      <c r="NM99" s="3">
        <v>2</v>
      </c>
      <c r="NN99" s="3">
        <v>3</v>
      </c>
      <c r="NO99" s="3">
        <v>3</v>
      </c>
      <c r="NP99" s="3">
        <v>1</v>
      </c>
      <c r="NQ99" s="3">
        <v>1</v>
      </c>
      <c r="NR99" s="3">
        <v>3</v>
      </c>
      <c r="NS99" s="3">
        <v>3</v>
      </c>
      <c r="NT99" s="3">
        <v>3</v>
      </c>
      <c r="NU99" s="3">
        <v>3</v>
      </c>
      <c r="NV99" s="5">
        <v>2.5714285714285716</v>
      </c>
      <c r="NW99" s="5">
        <v>2.5714285714285716</v>
      </c>
      <c r="NX99" s="4">
        <v>43210</v>
      </c>
      <c r="NY99" s="3">
        <v>3</v>
      </c>
      <c r="NZ99" s="3">
        <v>2</v>
      </c>
      <c r="OA99" s="3">
        <v>1</v>
      </c>
      <c r="OB99" s="3">
        <v>3</v>
      </c>
      <c r="OC99" s="3">
        <v>3</v>
      </c>
      <c r="OD99" s="3">
        <v>3</v>
      </c>
      <c r="OE99" s="3">
        <v>2</v>
      </c>
      <c r="OF99" s="3">
        <v>1</v>
      </c>
      <c r="OG99" s="3">
        <v>3</v>
      </c>
      <c r="OH99" s="3">
        <v>3</v>
      </c>
      <c r="OI99" s="3">
        <v>1</v>
      </c>
      <c r="OJ99" s="3">
        <v>1</v>
      </c>
      <c r="OK99" s="5">
        <v>2.8333333333333335</v>
      </c>
      <c r="OL99" s="5">
        <v>1.5</v>
      </c>
      <c r="OM99" s="3">
        <v>1</v>
      </c>
      <c r="ON99" s="3">
        <v>2</v>
      </c>
      <c r="OO99" s="3">
        <v>1</v>
      </c>
      <c r="OP99" s="3">
        <v>1</v>
      </c>
      <c r="OQ99" s="3">
        <v>2</v>
      </c>
      <c r="OR99" s="3">
        <v>3</v>
      </c>
      <c r="OS99" s="5">
        <v>1.6666666666666667</v>
      </c>
      <c r="OT99" s="3">
        <v>1</v>
      </c>
      <c r="OU99" s="3">
        <v>2</v>
      </c>
      <c r="OV99" s="3">
        <v>1</v>
      </c>
      <c r="OW99" s="3">
        <v>2</v>
      </c>
      <c r="OX99" s="3">
        <v>1</v>
      </c>
      <c r="OY99" s="3">
        <v>3</v>
      </c>
      <c r="OZ99" s="5">
        <v>1.6666666666666667</v>
      </c>
      <c r="VN99">
        <v>15</v>
      </c>
      <c r="VO99">
        <v>3</v>
      </c>
      <c r="VP99">
        <v>37</v>
      </c>
      <c r="VQ99">
        <v>12.3</v>
      </c>
      <c r="VR99">
        <v>114</v>
      </c>
      <c r="VS99">
        <v>2606.8000000000002</v>
      </c>
      <c r="VT99">
        <v>22.9</v>
      </c>
      <c r="VU99">
        <v>325.8</v>
      </c>
      <c r="VV99">
        <v>113</v>
      </c>
      <c r="VW99">
        <v>7901.3</v>
      </c>
      <c r="VX99">
        <v>69.900000000000006</v>
      </c>
      <c r="VY99">
        <v>619.29999999999995</v>
      </c>
      <c r="VZ99">
        <v>0.3</v>
      </c>
      <c r="WA99">
        <v>987.7</v>
      </c>
      <c r="WB99" s="36">
        <v>4029.75</v>
      </c>
      <c r="WC99" s="36">
        <v>1241.25</v>
      </c>
      <c r="WD99" s="36">
        <v>155.5</v>
      </c>
      <c r="WE99" s="36">
        <v>34.5</v>
      </c>
      <c r="WF99" s="36">
        <v>73.790000000000006</v>
      </c>
      <c r="WG99" s="36">
        <v>22.73</v>
      </c>
      <c r="WH99" s="36">
        <v>2.85</v>
      </c>
      <c r="WI99" s="36">
        <v>0.63</v>
      </c>
      <c r="WJ99" s="36">
        <v>190</v>
      </c>
      <c r="WK99" s="36">
        <v>3.48</v>
      </c>
      <c r="WL99" s="36">
        <v>31.667000000000002</v>
      </c>
      <c r="WM99" s="37">
        <v>5332.25</v>
      </c>
      <c r="WN99" s="37">
        <v>1510.5</v>
      </c>
      <c r="WO99" s="37">
        <v>176.25</v>
      </c>
      <c r="WP99" s="37">
        <v>38</v>
      </c>
      <c r="WQ99" s="37">
        <v>75.56</v>
      </c>
      <c r="WR99" s="37">
        <v>21.4</v>
      </c>
      <c r="WS99" s="37">
        <v>2.5</v>
      </c>
      <c r="WT99" s="37">
        <v>0.54</v>
      </c>
      <c r="WU99" s="37">
        <v>214.25</v>
      </c>
      <c r="WV99" s="37">
        <v>3.04</v>
      </c>
      <c r="WW99" s="37">
        <v>26.780999999999999</v>
      </c>
      <c r="WX99" s="38">
        <v>4029.75</v>
      </c>
      <c r="WY99" s="38">
        <v>1241.25</v>
      </c>
      <c r="WZ99" s="38">
        <v>155.5</v>
      </c>
      <c r="XA99" s="38">
        <v>34.5</v>
      </c>
      <c r="XB99" s="38">
        <v>73.790000000000006</v>
      </c>
      <c r="XC99" s="38">
        <v>22.73</v>
      </c>
      <c r="XD99" s="38">
        <v>2.85</v>
      </c>
      <c r="XE99" s="38">
        <v>0.63</v>
      </c>
      <c r="XF99" s="38">
        <v>190</v>
      </c>
      <c r="XG99" s="38">
        <v>3.48</v>
      </c>
      <c r="XH99" s="38">
        <v>31.667000000000002</v>
      </c>
      <c r="XI99" s="39">
        <v>5332.25</v>
      </c>
      <c r="XJ99" s="39">
        <v>1510.5</v>
      </c>
      <c r="XK99" s="39">
        <v>176.25</v>
      </c>
      <c r="XL99" s="39">
        <v>38</v>
      </c>
      <c r="XM99" s="39">
        <v>75.56</v>
      </c>
      <c r="XN99" s="39">
        <v>21.4</v>
      </c>
      <c r="XO99" s="39">
        <v>2.5</v>
      </c>
      <c r="XP99" s="39">
        <v>0.54</v>
      </c>
      <c r="XQ99" s="39">
        <v>214.25</v>
      </c>
      <c r="XR99" s="39">
        <v>3.04</v>
      </c>
      <c r="XS99" s="39">
        <v>26.780999999999999</v>
      </c>
      <c r="XT99" t="s">
        <v>1184</v>
      </c>
      <c r="XU99">
        <v>8</v>
      </c>
      <c r="XV99">
        <v>9</v>
      </c>
      <c r="XW99" s="37">
        <v>6</v>
      </c>
      <c r="XX99" s="37">
        <v>2</v>
      </c>
      <c r="XY99" s="37">
        <v>1</v>
      </c>
      <c r="XZ99" s="39">
        <v>6</v>
      </c>
      <c r="YA99" s="39">
        <v>2</v>
      </c>
      <c r="YB99" s="39">
        <v>1</v>
      </c>
    </row>
    <row r="100" spans="1:652" x14ac:dyDescent="0.2">
      <c r="A100" s="11">
        <v>104</v>
      </c>
      <c r="B100" s="19" t="s">
        <v>832</v>
      </c>
      <c r="C100" s="3">
        <v>1</v>
      </c>
      <c r="D100" s="3" t="str">
        <f t="shared" si="91"/>
        <v>1</v>
      </c>
      <c r="E100" s="4">
        <v>38019</v>
      </c>
      <c r="F100" s="4">
        <v>43206</v>
      </c>
      <c r="G100" s="5">
        <v>14.201232032854209</v>
      </c>
      <c r="H100" s="21">
        <v>3</v>
      </c>
      <c r="I100" s="3">
        <v>8</v>
      </c>
      <c r="J100" s="3">
        <v>9</v>
      </c>
      <c r="K100" s="3">
        <v>1</v>
      </c>
      <c r="L100" s="3">
        <v>2</v>
      </c>
      <c r="M100" s="3">
        <v>300</v>
      </c>
      <c r="N100" s="6">
        <v>112.5</v>
      </c>
      <c r="O100" s="6">
        <v>154.5</v>
      </c>
      <c r="P100" s="5">
        <v>3.6909448818897634</v>
      </c>
      <c r="Q100" s="5">
        <v>113.5575</v>
      </c>
      <c r="R100" s="5">
        <v>51.5</v>
      </c>
      <c r="S100" s="5">
        <v>21.7</v>
      </c>
      <c r="T100" s="5">
        <v>3</v>
      </c>
      <c r="U100" s="5">
        <v>28.1</v>
      </c>
      <c r="V100" s="5">
        <v>3</v>
      </c>
      <c r="W100" s="5">
        <v>24.4</v>
      </c>
      <c r="X100" s="5">
        <v>25.4</v>
      </c>
      <c r="Y100" s="5">
        <v>25.5</v>
      </c>
      <c r="Z100" s="5">
        <v>21.5</v>
      </c>
      <c r="AA100" s="5">
        <v>19.399999999999999</v>
      </c>
      <c r="AB100" s="5">
        <v>18</v>
      </c>
      <c r="AC100" s="5">
        <f t="shared" si="92"/>
        <v>25.5</v>
      </c>
      <c r="AD100" s="5">
        <f t="shared" si="93"/>
        <v>21.5</v>
      </c>
      <c r="AE100" s="5">
        <f t="shared" si="94"/>
        <v>47</v>
      </c>
      <c r="AF100" s="5">
        <f t="shared" si="95"/>
        <v>23.5</v>
      </c>
      <c r="AG100" s="5">
        <f t="shared" si="96"/>
        <v>51.817500000000003</v>
      </c>
      <c r="AH100" s="5">
        <f t="shared" si="97"/>
        <v>103.63500000000001</v>
      </c>
      <c r="AI100" s="5">
        <v>2</v>
      </c>
      <c r="AJ100" s="3">
        <v>15</v>
      </c>
      <c r="AK100" s="5">
        <v>35</v>
      </c>
      <c r="AL100" s="5">
        <v>1</v>
      </c>
      <c r="AM100" s="5">
        <v>2</v>
      </c>
      <c r="AN100" s="5"/>
      <c r="AO100" s="5"/>
      <c r="AP100" s="5"/>
      <c r="AQ100" s="5"/>
      <c r="AR100" s="5"/>
      <c r="AS100" s="5" t="e">
        <f t="shared" si="98"/>
        <v>#DIV/0!</v>
      </c>
      <c r="AT100" s="5">
        <v>12.12</v>
      </c>
      <c r="AU100" s="5">
        <v>11.96</v>
      </c>
      <c r="AV100" s="5">
        <v>0.46</v>
      </c>
      <c r="AW100" s="5">
        <v>68</v>
      </c>
      <c r="AX100" s="3">
        <v>39</v>
      </c>
      <c r="AY100" s="3">
        <v>35</v>
      </c>
      <c r="AZ100" s="3"/>
      <c r="BA100" s="5">
        <v>0.28000000000000003</v>
      </c>
      <c r="BB100" s="5"/>
      <c r="BC100" s="5">
        <v>61</v>
      </c>
      <c r="BD100" s="5"/>
      <c r="BE100" s="3">
        <v>19</v>
      </c>
      <c r="BF100" s="3">
        <v>27</v>
      </c>
      <c r="BG100" s="5">
        <v>0.69</v>
      </c>
      <c r="BH100" s="5">
        <v>75</v>
      </c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3">
        <v>45</v>
      </c>
      <c r="CA100" s="3">
        <v>40</v>
      </c>
      <c r="CB100" s="3">
        <v>39</v>
      </c>
      <c r="CC100" s="5">
        <v>20.116800000000001</v>
      </c>
      <c r="CD100" s="5">
        <v>17.881599999999999</v>
      </c>
      <c r="CE100" s="5">
        <v>17.434560000000001</v>
      </c>
      <c r="CF100" s="5">
        <v>3.48</v>
      </c>
      <c r="CG100" s="5">
        <v>100</v>
      </c>
      <c r="CH100" s="3">
        <v>36</v>
      </c>
      <c r="CI100" s="3">
        <v>36</v>
      </c>
      <c r="CJ100" s="3">
        <v>36</v>
      </c>
      <c r="CK100" s="5">
        <v>16.093440000000001</v>
      </c>
      <c r="CL100" s="5">
        <v>16.093440000000001</v>
      </c>
      <c r="CM100" s="5">
        <v>16.093440000000001</v>
      </c>
      <c r="CN100" s="5">
        <v>0.74</v>
      </c>
      <c r="CO100" s="5">
        <v>77</v>
      </c>
      <c r="CP100" s="6">
        <v>144</v>
      </c>
      <c r="CQ100" s="6">
        <v>135</v>
      </c>
      <c r="CR100" s="6">
        <v>139</v>
      </c>
      <c r="CS100" s="5">
        <v>0.23</v>
      </c>
      <c r="CT100" s="5">
        <v>59</v>
      </c>
      <c r="CU100" s="7" t="e">
        <v>#NULL!</v>
      </c>
      <c r="CV100" s="7" t="e">
        <v>#NULL!</v>
      </c>
      <c r="CW100" s="3">
        <v>4</v>
      </c>
      <c r="CX100" s="3">
        <v>4</v>
      </c>
      <c r="CY100" s="3">
        <v>5</v>
      </c>
      <c r="CZ100" s="3">
        <v>5</v>
      </c>
      <c r="DA100" s="3">
        <v>4</v>
      </c>
      <c r="DB100" s="3">
        <v>4</v>
      </c>
      <c r="DC100" s="3">
        <v>3</v>
      </c>
      <c r="DD100" s="3">
        <v>3</v>
      </c>
      <c r="DE100" s="3">
        <v>3</v>
      </c>
      <c r="DF100" s="3">
        <v>3</v>
      </c>
      <c r="DG100" s="3">
        <v>4</v>
      </c>
      <c r="DH100" s="3">
        <v>4</v>
      </c>
      <c r="DI100" s="3"/>
      <c r="DJ100" s="3"/>
      <c r="DK100" s="3"/>
      <c r="DL100" s="3"/>
      <c r="DM100" s="3"/>
      <c r="DN100" s="3"/>
      <c r="DO100" s="3"/>
      <c r="DP100" s="3"/>
      <c r="DQ100" s="3">
        <v>1</v>
      </c>
      <c r="DR100" s="3">
        <v>1</v>
      </c>
      <c r="DS100" s="3">
        <v>1</v>
      </c>
      <c r="DT100" s="3">
        <v>1</v>
      </c>
      <c r="DU100" s="3">
        <v>1</v>
      </c>
      <c r="DV100" s="5">
        <v>68</v>
      </c>
      <c r="DW100" s="5">
        <v>0.97</v>
      </c>
      <c r="DX100" s="5">
        <v>63.5</v>
      </c>
      <c r="DY100" s="5">
        <v>0.69000000000000006</v>
      </c>
      <c r="DZ100" s="5">
        <v>88.5</v>
      </c>
      <c r="EA100" s="5">
        <v>4.22</v>
      </c>
      <c r="EB100" s="5">
        <v>73.333333333333329</v>
      </c>
      <c r="EC100" s="5">
        <v>5.88</v>
      </c>
      <c r="ED100" s="5">
        <v>2</v>
      </c>
      <c r="EE100" s="3">
        <v>6</v>
      </c>
      <c r="EF100" s="3">
        <v>1</v>
      </c>
      <c r="EG100" s="3">
        <v>6</v>
      </c>
      <c r="EH100" s="3">
        <v>1</v>
      </c>
      <c r="EI100" s="3">
        <v>5</v>
      </c>
      <c r="EJ100" s="3">
        <v>1</v>
      </c>
      <c r="EK100" s="3">
        <v>3</v>
      </c>
      <c r="EL100" s="3">
        <v>1</v>
      </c>
      <c r="EM100" s="3">
        <v>3</v>
      </c>
      <c r="EN100" s="3">
        <v>5</v>
      </c>
      <c r="EO100" s="3">
        <v>5</v>
      </c>
      <c r="EP100" s="3">
        <v>5</v>
      </c>
      <c r="EQ100" s="3">
        <v>4</v>
      </c>
      <c r="ER100" s="3">
        <v>2</v>
      </c>
      <c r="ES100" s="3">
        <v>2</v>
      </c>
      <c r="ET100" s="3">
        <v>1</v>
      </c>
      <c r="EU100" s="3">
        <v>3</v>
      </c>
      <c r="EV100" s="3">
        <v>2</v>
      </c>
      <c r="EW100" s="3">
        <v>1</v>
      </c>
      <c r="EX100" s="5">
        <v>1</v>
      </c>
      <c r="EY100" s="1" t="s">
        <v>407</v>
      </c>
      <c r="EZ100" s="3">
        <v>2</v>
      </c>
      <c r="FA100" s="6">
        <v>7.5</v>
      </c>
      <c r="FB100" s="1" t="s">
        <v>411</v>
      </c>
      <c r="FC100" s="6">
        <v>1</v>
      </c>
      <c r="FD100" s="5">
        <v>5</v>
      </c>
      <c r="FE100" s="1" t="s">
        <v>350</v>
      </c>
      <c r="FF100" s="3">
        <v>1</v>
      </c>
      <c r="FG100" s="5">
        <v>5</v>
      </c>
      <c r="FH100" s="3">
        <v>4</v>
      </c>
      <c r="FI100" s="3">
        <v>4</v>
      </c>
      <c r="FJ100" s="3">
        <v>2</v>
      </c>
      <c r="FK100" s="3">
        <v>1</v>
      </c>
      <c r="FL100" s="3">
        <v>4</v>
      </c>
      <c r="FM100" s="3">
        <v>4</v>
      </c>
      <c r="FN100" s="3">
        <v>999</v>
      </c>
      <c r="FO100" s="3">
        <v>2</v>
      </c>
      <c r="FP100" s="3">
        <v>4</v>
      </c>
      <c r="FQ100" s="3">
        <v>4</v>
      </c>
      <c r="FR100" s="3">
        <v>2</v>
      </c>
      <c r="FS100" s="3">
        <v>2</v>
      </c>
      <c r="FT100" s="3">
        <v>4</v>
      </c>
      <c r="FU100" s="3">
        <v>1.8</v>
      </c>
      <c r="FV100" s="3">
        <v>6</v>
      </c>
      <c r="FW100" s="3">
        <v>2</v>
      </c>
      <c r="FX100" s="7" t="e">
        <v>#NULL!</v>
      </c>
      <c r="FY100" s="3">
        <v>6</v>
      </c>
      <c r="FZ100" s="3">
        <v>6</v>
      </c>
      <c r="GA100" s="3">
        <v>6</v>
      </c>
      <c r="GB100" s="3">
        <v>4</v>
      </c>
      <c r="GC100" s="3">
        <v>4</v>
      </c>
      <c r="GD100" s="5">
        <v>5.333333333333333</v>
      </c>
      <c r="GE100" s="3">
        <v>4</v>
      </c>
      <c r="GF100" s="3">
        <v>2</v>
      </c>
      <c r="GG100" s="3">
        <v>4</v>
      </c>
      <c r="GH100" s="3">
        <v>1</v>
      </c>
      <c r="GI100" s="3">
        <v>5</v>
      </c>
      <c r="GJ100" s="3">
        <v>1</v>
      </c>
      <c r="GK100" s="3">
        <v>1</v>
      </c>
      <c r="GL100" s="3">
        <v>2</v>
      </c>
      <c r="GM100" s="3">
        <v>4</v>
      </c>
      <c r="GN100" s="3">
        <v>5</v>
      </c>
      <c r="GO100" s="3">
        <v>1</v>
      </c>
      <c r="GP100" s="3">
        <v>4</v>
      </c>
      <c r="GQ100" s="3">
        <v>1</v>
      </c>
      <c r="GR100" s="3">
        <v>4</v>
      </c>
      <c r="GS100" s="3">
        <v>2</v>
      </c>
      <c r="GT100" s="3">
        <v>5</v>
      </c>
      <c r="GU100" s="3">
        <v>4</v>
      </c>
      <c r="GV100" s="3">
        <v>2</v>
      </c>
      <c r="GW100" s="3">
        <v>4</v>
      </c>
      <c r="GX100" s="3">
        <v>2</v>
      </c>
      <c r="GY100" s="5">
        <v>4.3</v>
      </c>
      <c r="GZ100" s="5">
        <v>1.5</v>
      </c>
      <c r="HA100" s="3">
        <v>7</v>
      </c>
      <c r="HB100" s="3">
        <v>6</v>
      </c>
      <c r="HC100" s="3">
        <v>7</v>
      </c>
      <c r="HD100" s="3">
        <v>6</v>
      </c>
      <c r="HE100" s="3">
        <v>7</v>
      </c>
      <c r="HF100" s="3">
        <v>6</v>
      </c>
      <c r="HG100" s="3">
        <v>6</v>
      </c>
      <c r="HH100" s="3">
        <v>6</v>
      </c>
      <c r="HI100" s="5">
        <v>6.375</v>
      </c>
      <c r="HJ100" s="3">
        <v>3</v>
      </c>
      <c r="HK100" s="3">
        <v>3</v>
      </c>
      <c r="HL100" s="3">
        <v>2</v>
      </c>
      <c r="HM100" s="3">
        <v>2</v>
      </c>
      <c r="HN100" s="3">
        <v>2</v>
      </c>
      <c r="HO100" s="3">
        <v>2</v>
      </c>
      <c r="HP100" s="5">
        <v>2</v>
      </c>
      <c r="HQ100" s="5">
        <v>3</v>
      </c>
      <c r="HR100" s="5">
        <v>3</v>
      </c>
      <c r="HS100" s="5">
        <v>2.5</v>
      </c>
      <c r="HT100" s="3">
        <v>4</v>
      </c>
      <c r="HU100" s="3">
        <v>4</v>
      </c>
      <c r="HV100" s="3">
        <v>4</v>
      </c>
      <c r="HW100" s="3">
        <v>4</v>
      </c>
      <c r="HX100" s="3">
        <v>3</v>
      </c>
      <c r="HY100" s="3">
        <v>4</v>
      </c>
      <c r="HZ100" s="5">
        <v>3.8333333333333335</v>
      </c>
      <c r="IA100" s="3">
        <v>7</v>
      </c>
      <c r="IB100" s="3">
        <v>2</v>
      </c>
      <c r="IC100" s="3">
        <v>2</v>
      </c>
      <c r="ID100" s="3">
        <v>2</v>
      </c>
      <c r="IE100" s="3">
        <v>2</v>
      </c>
      <c r="IF100" s="3">
        <v>2</v>
      </c>
      <c r="IG100" s="3">
        <v>2</v>
      </c>
      <c r="IH100" s="3">
        <v>6</v>
      </c>
      <c r="II100" s="3">
        <v>6</v>
      </c>
      <c r="IJ100" s="3">
        <v>2</v>
      </c>
      <c r="IK100" s="3">
        <v>6</v>
      </c>
      <c r="IL100" s="3">
        <v>2</v>
      </c>
      <c r="IM100" s="5">
        <v>6.25</v>
      </c>
      <c r="IN100" s="5">
        <v>2</v>
      </c>
      <c r="IO100" s="5">
        <v>2</v>
      </c>
      <c r="IP100" s="3">
        <v>4</v>
      </c>
      <c r="IQ100" s="3">
        <v>2</v>
      </c>
      <c r="IR100" s="3">
        <v>2</v>
      </c>
      <c r="IS100" s="3">
        <v>2</v>
      </c>
      <c r="IT100" s="3">
        <v>4</v>
      </c>
      <c r="IU100" s="3">
        <v>4</v>
      </c>
      <c r="IV100" s="3">
        <v>2</v>
      </c>
      <c r="IW100" s="3">
        <v>2</v>
      </c>
      <c r="IX100" s="3">
        <v>4</v>
      </c>
      <c r="IY100" s="3">
        <v>2</v>
      </c>
      <c r="IZ100" s="3">
        <v>4</v>
      </c>
      <c r="JA100" s="3">
        <v>4</v>
      </c>
      <c r="JB100" s="3">
        <v>3</v>
      </c>
      <c r="JC100" s="3">
        <v>2</v>
      </c>
      <c r="JD100" s="3">
        <v>4</v>
      </c>
      <c r="JE100" s="3">
        <v>2</v>
      </c>
      <c r="JF100" s="3">
        <v>2</v>
      </c>
      <c r="JG100" s="3">
        <v>4</v>
      </c>
      <c r="JH100" s="3">
        <v>2</v>
      </c>
      <c r="JI100" s="3">
        <v>4</v>
      </c>
      <c r="JJ100" s="3">
        <v>2</v>
      </c>
      <c r="JK100" s="3">
        <v>4</v>
      </c>
      <c r="JL100" s="3">
        <v>2</v>
      </c>
      <c r="JM100" s="3">
        <v>4</v>
      </c>
      <c r="JN100" s="5">
        <v>3.75</v>
      </c>
      <c r="JO100" s="5">
        <v>2</v>
      </c>
      <c r="JP100" s="5">
        <v>4</v>
      </c>
      <c r="JQ100" s="5">
        <v>2</v>
      </c>
      <c r="JR100" s="5">
        <v>4</v>
      </c>
      <c r="JS100" s="5">
        <v>2</v>
      </c>
      <c r="JT100" s="3">
        <v>4</v>
      </c>
      <c r="JU100" s="3">
        <v>4</v>
      </c>
      <c r="JV100" s="3">
        <v>1</v>
      </c>
      <c r="JW100" s="3">
        <v>1</v>
      </c>
      <c r="JX100" s="3">
        <v>3</v>
      </c>
      <c r="JY100" s="3">
        <v>3</v>
      </c>
      <c r="JZ100" s="3">
        <v>1</v>
      </c>
      <c r="KA100" s="3">
        <v>1</v>
      </c>
      <c r="KB100" s="3">
        <v>4</v>
      </c>
      <c r="KC100" s="3">
        <v>4</v>
      </c>
      <c r="KD100" s="3">
        <v>4</v>
      </c>
      <c r="KE100" s="3">
        <v>4</v>
      </c>
      <c r="KF100" s="3">
        <v>1</v>
      </c>
      <c r="KG100" s="3">
        <v>1</v>
      </c>
      <c r="KH100" s="3">
        <v>1</v>
      </c>
      <c r="KI100" s="3">
        <v>1</v>
      </c>
      <c r="KJ100" s="3">
        <v>2</v>
      </c>
      <c r="KK100" s="3">
        <v>2</v>
      </c>
      <c r="KL100" s="3">
        <v>3</v>
      </c>
      <c r="KM100" s="3">
        <v>3</v>
      </c>
      <c r="KN100" s="3">
        <v>1</v>
      </c>
      <c r="KO100" s="3">
        <v>1</v>
      </c>
      <c r="KP100" s="3">
        <v>1</v>
      </c>
      <c r="KQ100" s="3">
        <v>1</v>
      </c>
      <c r="KR100" s="3">
        <v>4</v>
      </c>
      <c r="KS100" s="3">
        <v>4</v>
      </c>
      <c r="KT100" s="3">
        <v>1</v>
      </c>
      <c r="KU100" s="3">
        <v>1</v>
      </c>
      <c r="KV100" s="3">
        <v>1</v>
      </c>
      <c r="KW100" s="3">
        <v>1</v>
      </c>
      <c r="KX100" s="3">
        <v>3</v>
      </c>
      <c r="KY100" s="3">
        <v>3</v>
      </c>
      <c r="KZ100" s="5">
        <v>1.1111111111111112</v>
      </c>
      <c r="LA100" s="5">
        <v>1.1111111111111112</v>
      </c>
      <c r="LB100" s="5">
        <v>3.5714285714285716</v>
      </c>
      <c r="LC100" s="5">
        <v>3.5714285714285716</v>
      </c>
      <c r="LD100" s="3">
        <v>4</v>
      </c>
      <c r="LE100" s="3">
        <v>4</v>
      </c>
      <c r="LF100" s="5">
        <v>4</v>
      </c>
      <c r="LG100" s="3">
        <v>4</v>
      </c>
      <c r="LH100" s="3">
        <v>4</v>
      </c>
      <c r="LI100" s="3">
        <v>4</v>
      </c>
      <c r="LJ100" s="3">
        <v>4</v>
      </c>
      <c r="LK100" s="3">
        <v>4</v>
      </c>
      <c r="LL100" s="3">
        <v>4</v>
      </c>
      <c r="LM100" s="3">
        <v>4</v>
      </c>
      <c r="LN100" s="3">
        <v>4</v>
      </c>
      <c r="LO100" s="3">
        <v>4</v>
      </c>
      <c r="LP100" s="3">
        <v>4</v>
      </c>
      <c r="LQ100" s="3">
        <v>4</v>
      </c>
      <c r="LR100" s="3">
        <v>4</v>
      </c>
      <c r="LS100" s="3">
        <v>4</v>
      </c>
      <c r="LT100" s="5">
        <v>4</v>
      </c>
      <c r="LU100" s="5">
        <v>4</v>
      </c>
      <c r="LV100" s="3">
        <v>1</v>
      </c>
      <c r="LW100" s="3">
        <v>1</v>
      </c>
      <c r="LX100" s="3">
        <v>1</v>
      </c>
      <c r="LY100" s="3">
        <v>1</v>
      </c>
      <c r="LZ100" s="3">
        <v>1</v>
      </c>
      <c r="MA100" s="3">
        <v>1</v>
      </c>
      <c r="MB100" s="3">
        <v>2</v>
      </c>
      <c r="MC100" s="3">
        <v>2</v>
      </c>
      <c r="MD100" s="3">
        <v>1</v>
      </c>
      <c r="ME100" s="3">
        <v>1</v>
      </c>
      <c r="MF100" s="5">
        <f t="shared" si="99"/>
        <v>12</v>
      </c>
      <c r="MG100" s="5">
        <f t="shared" si="100"/>
        <v>1.2</v>
      </c>
      <c r="MH100" s="3">
        <v>2</v>
      </c>
      <c r="MI100" s="3">
        <v>2</v>
      </c>
      <c r="MJ100" s="3">
        <v>5</v>
      </c>
      <c r="MK100" s="3">
        <v>2</v>
      </c>
      <c r="ML100" s="3">
        <v>2</v>
      </c>
      <c r="MM100" s="3">
        <v>5</v>
      </c>
      <c r="MN100" s="3">
        <v>6</v>
      </c>
      <c r="MO100" s="3">
        <v>6</v>
      </c>
      <c r="MP100" s="3">
        <v>6</v>
      </c>
      <c r="MQ100" s="5">
        <v>4</v>
      </c>
      <c r="MR100" s="3">
        <v>1</v>
      </c>
      <c r="MS100" s="3">
        <v>1</v>
      </c>
      <c r="MT100" s="3">
        <v>1</v>
      </c>
      <c r="MU100" s="3">
        <v>1</v>
      </c>
      <c r="MV100" s="3">
        <v>1</v>
      </c>
      <c r="MW100" s="3">
        <v>1</v>
      </c>
      <c r="MX100" s="3">
        <v>1</v>
      </c>
      <c r="MY100" s="3">
        <v>1</v>
      </c>
      <c r="MZ100" s="3">
        <v>1</v>
      </c>
      <c r="NA100" s="3">
        <v>1</v>
      </c>
      <c r="NB100" s="3">
        <v>1</v>
      </c>
      <c r="NC100" s="3">
        <v>1</v>
      </c>
      <c r="ND100" s="5">
        <v>1</v>
      </c>
      <c r="NE100" s="5">
        <v>1</v>
      </c>
      <c r="NF100" s="5">
        <v>1</v>
      </c>
      <c r="NG100" s="5">
        <v>1</v>
      </c>
      <c r="NH100" s="3">
        <v>4</v>
      </c>
      <c r="NI100" s="3">
        <v>4</v>
      </c>
      <c r="NJ100" s="3">
        <v>3</v>
      </c>
      <c r="NK100" s="3">
        <v>3</v>
      </c>
      <c r="NL100" s="3">
        <v>3</v>
      </c>
      <c r="NM100" s="3">
        <v>3</v>
      </c>
      <c r="NN100" s="3">
        <v>3</v>
      </c>
      <c r="NO100" s="3">
        <v>3</v>
      </c>
      <c r="NP100" s="3">
        <v>2</v>
      </c>
      <c r="NQ100" s="3">
        <v>2</v>
      </c>
      <c r="NR100" s="3">
        <v>3</v>
      </c>
      <c r="NS100" s="3">
        <v>3</v>
      </c>
      <c r="NT100" s="3">
        <v>3</v>
      </c>
      <c r="NU100" s="3">
        <v>3</v>
      </c>
      <c r="NV100" s="5">
        <v>3</v>
      </c>
      <c r="NW100" s="5">
        <v>3</v>
      </c>
      <c r="NX100" s="4">
        <v>43210</v>
      </c>
      <c r="NY100" s="3">
        <v>4</v>
      </c>
      <c r="NZ100" s="3">
        <v>4</v>
      </c>
      <c r="OA100" s="3">
        <v>2</v>
      </c>
      <c r="OB100" s="3">
        <v>1</v>
      </c>
      <c r="OC100" s="3">
        <v>4</v>
      </c>
      <c r="OD100" s="3">
        <v>4</v>
      </c>
      <c r="OE100" s="3">
        <v>1</v>
      </c>
      <c r="OF100" s="3">
        <v>1</v>
      </c>
      <c r="OG100" s="3">
        <v>4</v>
      </c>
      <c r="OH100" s="3">
        <v>4</v>
      </c>
      <c r="OI100" s="3">
        <v>1</v>
      </c>
      <c r="OJ100" s="3">
        <v>1</v>
      </c>
      <c r="OK100" s="5">
        <v>4</v>
      </c>
      <c r="OL100" s="5">
        <v>1.1666666666666667</v>
      </c>
      <c r="OM100" s="3">
        <v>3</v>
      </c>
      <c r="ON100" s="3">
        <v>2</v>
      </c>
      <c r="OO100" s="3">
        <v>3</v>
      </c>
      <c r="OP100" s="3">
        <v>2</v>
      </c>
      <c r="OQ100" s="3">
        <v>2</v>
      </c>
      <c r="OR100" s="3">
        <v>2</v>
      </c>
      <c r="OS100" s="5">
        <v>2.3333333333333335</v>
      </c>
      <c r="OT100" s="3">
        <v>4</v>
      </c>
      <c r="OU100" s="3">
        <v>4</v>
      </c>
      <c r="OV100" s="3">
        <v>4</v>
      </c>
      <c r="OW100" s="3">
        <v>4</v>
      </c>
      <c r="OX100" s="3">
        <v>2</v>
      </c>
      <c r="OY100" s="3">
        <v>4</v>
      </c>
      <c r="OZ100" s="5">
        <v>3.6666666666666665</v>
      </c>
      <c r="VN100">
        <v>15</v>
      </c>
      <c r="VO100">
        <v>0</v>
      </c>
      <c r="VP100">
        <v>0</v>
      </c>
      <c r="VQ100">
        <v>0</v>
      </c>
      <c r="VR100">
        <v>87</v>
      </c>
      <c r="VS100">
        <v>1574.3</v>
      </c>
      <c r="VT100">
        <v>18.100000000000001</v>
      </c>
      <c r="VU100">
        <v>196.8</v>
      </c>
      <c r="VV100">
        <v>86</v>
      </c>
      <c r="VW100">
        <v>8933.7999999999993</v>
      </c>
      <c r="VX100">
        <v>103.9</v>
      </c>
      <c r="VY100">
        <v>1149.5</v>
      </c>
      <c r="VZ100">
        <v>0.3</v>
      </c>
      <c r="WA100">
        <v>1116.7</v>
      </c>
      <c r="WB100" s="36">
        <v>3443.25</v>
      </c>
      <c r="WC100" s="36">
        <v>909.75</v>
      </c>
      <c r="WD100" s="36">
        <v>34.75</v>
      </c>
      <c r="WE100" s="36">
        <v>3.25</v>
      </c>
      <c r="WF100" s="36">
        <v>78.42</v>
      </c>
      <c r="WG100" s="36">
        <v>20.72</v>
      </c>
      <c r="WH100" s="36">
        <v>0.79</v>
      </c>
      <c r="WI100" s="36">
        <v>7.0000000000000007E-2</v>
      </c>
      <c r="WJ100" s="36">
        <v>38</v>
      </c>
      <c r="WK100" s="36">
        <v>0.87</v>
      </c>
      <c r="WL100" s="36">
        <v>6.3330000000000002</v>
      </c>
      <c r="WM100" s="37">
        <v>4558.5</v>
      </c>
      <c r="WN100" s="37">
        <v>1338</v>
      </c>
      <c r="WO100" s="37">
        <v>52.5</v>
      </c>
      <c r="WP100" s="37">
        <v>6</v>
      </c>
      <c r="WQ100" s="37">
        <v>76.55</v>
      </c>
      <c r="WR100" s="37">
        <v>22.47</v>
      </c>
      <c r="WS100" s="37">
        <v>0.88</v>
      </c>
      <c r="WT100" s="37">
        <v>0.1</v>
      </c>
      <c r="WU100" s="37">
        <v>58.5</v>
      </c>
      <c r="WV100" s="37">
        <v>0.98</v>
      </c>
      <c r="WW100" s="37">
        <v>7.3129999999999997</v>
      </c>
      <c r="WX100" s="38">
        <v>2917</v>
      </c>
      <c r="WY100" s="38">
        <v>849.5</v>
      </c>
      <c r="WZ100" s="38">
        <v>30.5</v>
      </c>
      <c r="XA100" s="38">
        <v>3</v>
      </c>
      <c r="XB100" s="38">
        <v>76.760000000000005</v>
      </c>
      <c r="XC100" s="38">
        <v>22.36</v>
      </c>
      <c r="XD100" s="38">
        <v>0.8</v>
      </c>
      <c r="XE100" s="38">
        <v>0.08</v>
      </c>
      <c r="XF100" s="38">
        <v>33.5</v>
      </c>
      <c r="XG100" s="38">
        <v>0.88</v>
      </c>
      <c r="XH100" s="38">
        <v>6.7</v>
      </c>
      <c r="XI100" s="39">
        <v>4032.25</v>
      </c>
      <c r="XJ100" s="39">
        <v>1277.75</v>
      </c>
      <c r="XK100" s="39">
        <v>48.25</v>
      </c>
      <c r="XL100" s="39">
        <v>5.75</v>
      </c>
      <c r="XM100" s="39">
        <v>75.17</v>
      </c>
      <c r="XN100" s="39">
        <v>23.82</v>
      </c>
      <c r="XO100" s="39">
        <v>0.9</v>
      </c>
      <c r="XP100" s="39">
        <v>0.11</v>
      </c>
      <c r="XQ100" s="39">
        <v>54</v>
      </c>
      <c r="XR100" s="39">
        <v>1.01</v>
      </c>
      <c r="XS100" s="39">
        <v>7.7140000000000004</v>
      </c>
      <c r="XT100" t="s">
        <v>1185</v>
      </c>
      <c r="XU100">
        <v>8</v>
      </c>
      <c r="XV100">
        <v>9</v>
      </c>
      <c r="XW100" s="37">
        <v>6</v>
      </c>
      <c r="XX100" s="37">
        <v>2</v>
      </c>
      <c r="XY100" s="37">
        <v>1</v>
      </c>
      <c r="XZ100" s="39">
        <v>5</v>
      </c>
      <c r="YA100" s="39">
        <v>2</v>
      </c>
      <c r="YB100" s="39">
        <v>1</v>
      </c>
    </row>
    <row r="101" spans="1:652" x14ac:dyDescent="0.2">
      <c r="A101" s="11">
        <v>105</v>
      </c>
      <c r="B101" s="19" t="s">
        <v>833</v>
      </c>
      <c r="C101" s="3">
        <v>1</v>
      </c>
      <c r="D101" s="3" t="str">
        <f t="shared" si="91"/>
        <v>1</v>
      </c>
      <c r="E101" s="4">
        <v>38070</v>
      </c>
      <c r="F101" s="4">
        <v>43208</v>
      </c>
      <c r="G101" s="5">
        <v>14.067077344284737</v>
      </c>
      <c r="H101" s="21">
        <v>3</v>
      </c>
      <c r="I101" s="3">
        <v>8</v>
      </c>
      <c r="J101" s="3">
        <v>9</v>
      </c>
      <c r="K101" s="3">
        <v>1</v>
      </c>
      <c r="L101" s="3">
        <v>2</v>
      </c>
      <c r="M101" s="3">
        <v>300</v>
      </c>
      <c r="N101" s="6">
        <v>117</v>
      </c>
      <c r="O101" s="6">
        <v>166.5</v>
      </c>
      <c r="P101" s="5">
        <v>3.8385826771653542</v>
      </c>
      <c r="Q101" s="5">
        <v>186.54300000000001</v>
      </c>
      <c r="R101" s="5">
        <v>84.6</v>
      </c>
      <c r="S101" s="5">
        <v>30.3</v>
      </c>
      <c r="T101" s="5">
        <v>1</v>
      </c>
      <c r="U101" s="5">
        <v>39.700000000000003</v>
      </c>
      <c r="V101" s="5">
        <v>1</v>
      </c>
      <c r="W101" s="5">
        <v>31</v>
      </c>
      <c r="X101" s="5">
        <v>31.1</v>
      </c>
      <c r="Y101" s="5">
        <v>29.2</v>
      </c>
      <c r="Z101" s="5">
        <v>30.6</v>
      </c>
      <c r="AA101" s="5">
        <v>27</v>
      </c>
      <c r="AB101" s="5">
        <v>22.8</v>
      </c>
      <c r="AC101" s="5">
        <f t="shared" si="92"/>
        <v>31.1</v>
      </c>
      <c r="AD101" s="5">
        <f t="shared" si="93"/>
        <v>30.6</v>
      </c>
      <c r="AE101" s="5">
        <f t="shared" si="94"/>
        <v>61.7</v>
      </c>
      <c r="AF101" s="5">
        <f t="shared" si="95"/>
        <v>30.85</v>
      </c>
      <c r="AG101" s="5">
        <f t="shared" si="96"/>
        <v>68.024250000000009</v>
      </c>
      <c r="AH101" s="5">
        <f t="shared" si="97"/>
        <v>136.04850000000002</v>
      </c>
      <c r="AI101" s="5">
        <v>3</v>
      </c>
      <c r="AJ101" s="3">
        <v>5</v>
      </c>
      <c r="AK101" s="5">
        <v>31.6</v>
      </c>
      <c r="AL101" s="5">
        <v>1</v>
      </c>
      <c r="AM101" s="5">
        <v>1.6666666666666667</v>
      </c>
      <c r="AN101" s="5"/>
      <c r="AO101" s="5"/>
      <c r="AP101" s="5"/>
      <c r="AQ101" s="5"/>
      <c r="AR101" s="5"/>
      <c r="AS101" s="5" t="e">
        <f t="shared" si="98"/>
        <v>#DIV/0!</v>
      </c>
      <c r="AT101" s="5">
        <v>17.25</v>
      </c>
      <c r="AU101" s="5">
        <v>15.93</v>
      </c>
      <c r="AV101" s="5">
        <v>-2.72</v>
      </c>
      <c r="AW101" s="5">
        <v>0</v>
      </c>
      <c r="AX101" s="3">
        <v>10</v>
      </c>
      <c r="AY101" s="3">
        <v>16</v>
      </c>
      <c r="AZ101" s="3"/>
      <c r="BA101" s="5">
        <v>-3.25</v>
      </c>
      <c r="BB101" s="5"/>
      <c r="BC101" s="5">
        <v>0</v>
      </c>
      <c r="BD101" s="5"/>
      <c r="BE101" s="3">
        <v>999</v>
      </c>
      <c r="BF101" s="3">
        <v>999</v>
      </c>
      <c r="BG101" s="5">
        <v>999</v>
      </c>
      <c r="BH101" s="5">
        <v>999</v>
      </c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3">
        <v>999</v>
      </c>
      <c r="CA101" s="3">
        <v>17</v>
      </c>
      <c r="CB101" s="3">
        <v>9</v>
      </c>
      <c r="CC101" s="5">
        <v>999</v>
      </c>
      <c r="CD101" s="5">
        <v>7.5996800000000002</v>
      </c>
      <c r="CE101" s="5">
        <v>4.0233600000000003</v>
      </c>
      <c r="CF101" s="5">
        <v>-3.32</v>
      </c>
      <c r="CG101" s="5">
        <v>0</v>
      </c>
      <c r="CH101" s="3">
        <v>33</v>
      </c>
      <c r="CI101" s="3">
        <v>37</v>
      </c>
      <c r="CJ101" s="3">
        <v>34</v>
      </c>
      <c r="CK101" s="5">
        <v>14.752319999999999</v>
      </c>
      <c r="CL101" s="5">
        <v>16.540479999999999</v>
      </c>
      <c r="CM101" s="5">
        <v>15.19936</v>
      </c>
      <c r="CN101" s="5">
        <v>0.91</v>
      </c>
      <c r="CO101" s="5">
        <v>82</v>
      </c>
      <c r="CP101" s="6">
        <v>96</v>
      </c>
      <c r="CQ101" s="6">
        <v>95</v>
      </c>
      <c r="CR101" s="6">
        <v>88</v>
      </c>
      <c r="CS101" s="5">
        <v>-1.96</v>
      </c>
      <c r="CT101" s="5">
        <v>2</v>
      </c>
      <c r="CU101" s="7" t="e">
        <v>#NULL!</v>
      </c>
      <c r="CV101" s="7" t="e">
        <v>#NULL!</v>
      </c>
      <c r="CW101" s="3">
        <v>3</v>
      </c>
      <c r="CX101" s="3">
        <v>3</v>
      </c>
      <c r="CY101" s="3">
        <v>4</v>
      </c>
      <c r="CZ101" s="3">
        <v>4</v>
      </c>
      <c r="DA101" s="3">
        <v>1</v>
      </c>
      <c r="DB101" s="3">
        <v>1</v>
      </c>
      <c r="DC101" s="3">
        <v>3</v>
      </c>
      <c r="DD101" s="3">
        <v>3</v>
      </c>
      <c r="DE101" s="3">
        <v>2</v>
      </c>
      <c r="DF101" s="3">
        <v>2</v>
      </c>
      <c r="DG101" s="3">
        <v>4</v>
      </c>
      <c r="DH101" s="3">
        <v>4</v>
      </c>
      <c r="DI101" s="3"/>
      <c r="DJ101" s="3"/>
      <c r="DK101" s="3"/>
      <c r="DL101" s="3"/>
      <c r="DM101" s="3"/>
      <c r="DN101" s="3"/>
      <c r="DO101" s="3"/>
      <c r="DP101" s="3"/>
      <c r="DQ101" s="3">
        <v>1</v>
      </c>
      <c r="DR101" s="3">
        <v>1</v>
      </c>
      <c r="DS101" s="3">
        <v>1</v>
      </c>
      <c r="DT101" s="3">
        <v>1</v>
      </c>
      <c r="DU101" s="3">
        <v>1</v>
      </c>
      <c r="DV101" s="5">
        <v>0</v>
      </c>
      <c r="DW101" s="5">
        <v>-3.25</v>
      </c>
      <c r="DX101" s="5">
        <v>1</v>
      </c>
      <c r="DY101" s="5">
        <v>-4.68</v>
      </c>
      <c r="DZ101" s="5">
        <v>41</v>
      </c>
      <c r="EA101" s="5">
        <v>-2.4099999999999997</v>
      </c>
      <c r="EB101" s="5">
        <v>14</v>
      </c>
      <c r="EC101" s="5">
        <v>-10.34</v>
      </c>
      <c r="ED101" s="5">
        <v>1</v>
      </c>
      <c r="EE101" s="3">
        <v>6</v>
      </c>
      <c r="EF101" s="3">
        <v>1</v>
      </c>
      <c r="EG101" s="3">
        <v>1</v>
      </c>
      <c r="EH101" s="3">
        <v>1</v>
      </c>
      <c r="EI101" s="3">
        <v>5</v>
      </c>
      <c r="EJ101" s="3">
        <v>1</v>
      </c>
      <c r="EK101" s="3">
        <v>3</v>
      </c>
      <c r="EL101" s="3">
        <v>1</v>
      </c>
      <c r="EM101" s="3">
        <v>4</v>
      </c>
      <c r="EN101" s="3">
        <v>4</v>
      </c>
      <c r="EO101" s="3">
        <v>4</v>
      </c>
      <c r="EP101" s="3">
        <v>1</v>
      </c>
      <c r="EQ101" s="3">
        <v>1</v>
      </c>
      <c r="ER101" s="3">
        <v>4</v>
      </c>
      <c r="ES101" s="3">
        <v>3</v>
      </c>
      <c r="ET101" s="3">
        <v>1</v>
      </c>
      <c r="EU101" s="3">
        <v>2</v>
      </c>
      <c r="EV101" s="3">
        <v>3</v>
      </c>
      <c r="EW101" s="3">
        <v>0</v>
      </c>
      <c r="EX101" s="5">
        <v>1</v>
      </c>
      <c r="EY101" s="1" t="s">
        <v>407</v>
      </c>
      <c r="EZ101" s="3">
        <v>2</v>
      </c>
      <c r="FA101" s="6">
        <v>0</v>
      </c>
      <c r="FB101" s="1" t="s">
        <v>349</v>
      </c>
      <c r="FC101" s="6">
        <v>999</v>
      </c>
      <c r="FD101" s="5">
        <v>999</v>
      </c>
      <c r="FE101" s="1" t="s">
        <v>349</v>
      </c>
      <c r="FF101" s="3">
        <v>999</v>
      </c>
      <c r="FG101" s="5">
        <v>999</v>
      </c>
      <c r="FH101" s="3">
        <v>5</v>
      </c>
      <c r="FI101" s="3">
        <v>5</v>
      </c>
      <c r="FJ101" s="3">
        <v>5</v>
      </c>
      <c r="FK101" s="3">
        <v>2</v>
      </c>
      <c r="FL101" s="3">
        <v>5</v>
      </c>
      <c r="FM101" s="3">
        <v>5</v>
      </c>
      <c r="FN101" s="3">
        <v>2</v>
      </c>
      <c r="FO101" s="3">
        <v>2</v>
      </c>
      <c r="FP101" s="3">
        <v>5</v>
      </c>
      <c r="FQ101" s="3">
        <v>5</v>
      </c>
      <c r="FR101" s="3">
        <v>2</v>
      </c>
      <c r="FS101" s="3">
        <v>2</v>
      </c>
      <c r="FT101" s="3">
        <v>5</v>
      </c>
      <c r="FU101" s="3">
        <v>2.5</v>
      </c>
      <c r="FV101" s="3">
        <v>4</v>
      </c>
      <c r="FW101" s="3">
        <v>4</v>
      </c>
      <c r="FX101" s="7" t="e">
        <v>#NULL!</v>
      </c>
      <c r="FY101" s="3">
        <v>4</v>
      </c>
      <c r="FZ101" s="3">
        <v>7</v>
      </c>
      <c r="GA101" s="3">
        <v>7</v>
      </c>
      <c r="GB101" s="3">
        <v>7</v>
      </c>
      <c r="GC101" s="3">
        <v>7</v>
      </c>
      <c r="GD101" s="5">
        <v>6</v>
      </c>
      <c r="GE101" s="3">
        <v>5</v>
      </c>
      <c r="GF101" s="3">
        <v>1</v>
      </c>
      <c r="GG101" s="3">
        <v>5</v>
      </c>
      <c r="GH101" s="3">
        <v>1</v>
      </c>
      <c r="GI101" s="3">
        <v>5</v>
      </c>
      <c r="GJ101" s="3">
        <v>1</v>
      </c>
      <c r="GK101" s="3">
        <v>1</v>
      </c>
      <c r="GL101" s="3">
        <v>1</v>
      </c>
      <c r="GM101" s="3">
        <v>1</v>
      </c>
      <c r="GN101" s="3">
        <v>5</v>
      </c>
      <c r="GO101" s="3">
        <v>1</v>
      </c>
      <c r="GP101" s="3">
        <v>1</v>
      </c>
      <c r="GQ101" s="3">
        <v>1</v>
      </c>
      <c r="GR101" s="3">
        <v>5</v>
      </c>
      <c r="GS101" s="3">
        <v>1</v>
      </c>
      <c r="GT101" s="3">
        <v>5</v>
      </c>
      <c r="GU101" s="3">
        <v>5</v>
      </c>
      <c r="GV101" s="3">
        <v>1</v>
      </c>
      <c r="GW101" s="3">
        <v>5</v>
      </c>
      <c r="GX101" s="3">
        <v>1</v>
      </c>
      <c r="GY101" s="5">
        <v>4.2</v>
      </c>
      <c r="GZ101" s="5">
        <v>1</v>
      </c>
      <c r="HA101" s="3">
        <v>7</v>
      </c>
      <c r="HB101" s="3">
        <v>7</v>
      </c>
      <c r="HC101" s="3">
        <v>7</v>
      </c>
      <c r="HD101" s="3">
        <v>7</v>
      </c>
      <c r="HE101" s="3">
        <v>7</v>
      </c>
      <c r="HF101" s="3">
        <v>7</v>
      </c>
      <c r="HG101" s="3">
        <v>7</v>
      </c>
      <c r="HH101" s="3">
        <v>7</v>
      </c>
      <c r="HI101" s="5">
        <v>7</v>
      </c>
      <c r="HJ101" s="3">
        <v>3</v>
      </c>
      <c r="HK101" s="3">
        <v>3</v>
      </c>
      <c r="HL101" s="3">
        <v>3</v>
      </c>
      <c r="HM101" s="3">
        <v>2</v>
      </c>
      <c r="HN101" s="3">
        <v>1</v>
      </c>
      <c r="HO101" s="3">
        <v>3</v>
      </c>
      <c r="HP101" s="5">
        <v>2</v>
      </c>
      <c r="HQ101" s="5">
        <v>4</v>
      </c>
      <c r="HR101" s="5">
        <v>2</v>
      </c>
      <c r="HS101" s="5">
        <v>2.6666666666666665</v>
      </c>
      <c r="HT101" s="3">
        <v>4</v>
      </c>
      <c r="HU101" s="3">
        <v>4</v>
      </c>
      <c r="HV101" s="3">
        <v>4</v>
      </c>
      <c r="HW101" s="3">
        <v>4</v>
      </c>
      <c r="HX101" s="3">
        <v>3</v>
      </c>
      <c r="HY101" s="3">
        <v>4</v>
      </c>
      <c r="HZ101" s="5">
        <v>3.8333333333333335</v>
      </c>
      <c r="IA101" s="3">
        <v>7</v>
      </c>
      <c r="IB101" s="3">
        <v>1</v>
      </c>
      <c r="IC101" s="3">
        <v>4</v>
      </c>
      <c r="ID101" s="3">
        <v>1</v>
      </c>
      <c r="IE101" s="3">
        <v>1</v>
      </c>
      <c r="IF101" s="3">
        <v>4</v>
      </c>
      <c r="IG101" s="3">
        <v>1</v>
      </c>
      <c r="IH101" s="3">
        <v>999</v>
      </c>
      <c r="II101" s="3">
        <v>7</v>
      </c>
      <c r="IJ101" s="3">
        <v>1</v>
      </c>
      <c r="IK101" s="3">
        <v>7</v>
      </c>
      <c r="IL101" s="3">
        <v>1</v>
      </c>
      <c r="IM101" s="5">
        <v>7</v>
      </c>
      <c r="IN101" s="5">
        <v>2.5</v>
      </c>
      <c r="IO101" s="5">
        <v>1</v>
      </c>
      <c r="IP101" s="3">
        <v>5</v>
      </c>
      <c r="IQ101" s="3">
        <v>1</v>
      </c>
      <c r="IR101" s="3">
        <v>1</v>
      </c>
      <c r="IS101" s="3">
        <v>1</v>
      </c>
      <c r="IT101" s="3">
        <v>5</v>
      </c>
      <c r="IU101" s="3">
        <v>5</v>
      </c>
      <c r="IV101" s="3">
        <v>1</v>
      </c>
      <c r="IW101" s="3">
        <v>1</v>
      </c>
      <c r="IX101" s="3">
        <v>5</v>
      </c>
      <c r="IY101" s="3">
        <v>1</v>
      </c>
      <c r="IZ101" s="3">
        <v>5</v>
      </c>
      <c r="JA101" s="3">
        <v>5</v>
      </c>
      <c r="JB101" s="3">
        <v>5</v>
      </c>
      <c r="JC101" s="3">
        <v>1</v>
      </c>
      <c r="JD101" s="3">
        <v>5</v>
      </c>
      <c r="JE101" s="3">
        <v>1</v>
      </c>
      <c r="JF101" s="3">
        <v>1</v>
      </c>
      <c r="JG101" s="3">
        <v>5</v>
      </c>
      <c r="JH101" s="3">
        <v>1</v>
      </c>
      <c r="JI101" s="3">
        <v>5</v>
      </c>
      <c r="JJ101" s="3">
        <v>1</v>
      </c>
      <c r="JK101" s="3">
        <v>5</v>
      </c>
      <c r="JL101" s="3">
        <v>1</v>
      </c>
      <c r="JM101" s="3">
        <v>5</v>
      </c>
      <c r="JN101" s="5">
        <v>5</v>
      </c>
      <c r="JO101" s="5">
        <v>1</v>
      </c>
      <c r="JP101" s="5">
        <v>5</v>
      </c>
      <c r="JQ101" s="5">
        <v>1</v>
      </c>
      <c r="JR101" s="5">
        <v>5</v>
      </c>
      <c r="JS101" s="5">
        <v>1</v>
      </c>
      <c r="JT101" s="3">
        <v>5</v>
      </c>
      <c r="JU101" s="3">
        <v>5</v>
      </c>
      <c r="JV101" s="3">
        <v>1</v>
      </c>
      <c r="JW101" s="3">
        <v>1</v>
      </c>
      <c r="JX101" s="3">
        <v>5</v>
      </c>
      <c r="JY101" s="3">
        <v>5</v>
      </c>
      <c r="JZ101" s="3">
        <v>1</v>
      </c>
      <c r="KA101" s="3">
        <v>1</v>
      </c>
      <c r="KB101" s="3">
        <v>5</v>
      </c>
      <c r="KC101" s="3">
        <v>5</v>
      </c>
      <c r="KD101" s="3">
        <v>5</v>
      </c>
      <c r="KE101" s="3">
        <v>5</v>
      </c>
      <c r="KF101" s="3">
        <v>1</v>
      </c>
      <c r="KG101" s="3">
        <v>1</v>
      </c>
      <c r="KH101" s="3">
        <v>1</v>
      </c>
      <c r="KI101" s="3">
        <v>1</v>
      </c>
      <c r="KJ101" s="3">
        <v>1</v>
      </c>
      <c r="KK101" s="3">
        <v>1</v>
      </c>
      <c r="KL101" s="3">
        <v>5</v>
      </c>
      <c r="KM101" s="3">
        <v>5</v>
      </c>
      <c r="KN101" s="3">
        <v>1</v>
      </c>
      <c r="KO101" s="3">
        <v>1</v>
      </c>
      <c r="KP101" s="3">
        <v>1</v>
      </c>
      <c r="KQ101" s="3">
        <v>1</v>
      </c>
      <c r="KR101" s="3">
        <v>5</v>
      </c>
      <c r="KS101" s="3">
        <v>5</v>
      </c>
      <c r="KT101" s="3">
        <v>1</v>
      </c>
      <c r="KU101" s="3">
        <v>1</v>
      </c>
      <c r="KV101" s="3">
        <v>1</v>
      </c>
      <c r="KW101" s="3">
        <v>1</v>
      </c>
      <c r="KX101" s="3">
        <v>5</v>
      </c>
      <c r="KY101" s="3">
        <v>5</v>
      </c>
      <c r="KZ101" s="5">
        <v>1</v>
      </c>
      <c r="LA101" s="5">
        <v>1</v>
      </c>
      <c r="LB101" s="5">
        <v>5</v>
      </c>
      <c r="LC101" s="5">
        <v>5</v>
      </c>
      <c r="LD101" s="3">
        <v>5</v>
      </c>
      <c r="LE101" s="3">
        <v>5</v>
      </c>
      <c r="LF101" s="5">
        <v>5</v>
      </c>
      <c r="LG101" s="3">
        <v>5</v>
      </c>
      <c r="LH101" s="3">
        <v>5</v>
      </c>
      <c r="LI101" s="3">
        <v>5</v>
      </c>
      <c r="LJ101" s="3">
        <v>5</v>
      </c>
      <c r="LK101" s="3">
        <v>5</v>
      </c>
      <c r="LL101" s="3">
        <v>5</v>
      </c>
      <c r="LM101" s="3">
        <v>5</v>
      </c>
      <c r="LN101" s="3">
        <v>5</v>
      </c>
      <c r="LO101" s="3">
        <v>5</v>
      </c>
      <c r="LP101" s="3">
        <v>5</v>
      </c>
      <c r="LQ101" s="3">
        <v>5</v>
      </c>
      <c r="LR101" s="3">
        <v>5</v>
      </c>
      <c r="LS101" s="3">
        <v>5</v>
      </c>
      <c r="LT101" s="5">
        <v>5</v>
      </c>
      <c r="LU101" s="5">
        <v>5</v>
      </c>
      <c r="LV101" s="3">
        <v>0</v>
      </c>
      <c r="LW101" s="3">
        <v>0</v>
      </c>
      <c r="LX101" s="3">
        <v>0</v>
      </c>
      <c r="LY101" s="3">
        <v>0</v>
      </c>
      <c r="LZ101" s="3">
        <v>0</v>
      </c>
      <c r="MA101" s="3">
        <v>0</v>
      </c>
      <c r="MB101" s="3">
        <v>2</v>
      </c>
      <c r="MC101" s="3">
        <v>3</v>
      </c>
      <c r="MD101" s="3">
        <v>3</v>
      </c>
      <c r="ME101" s="3">
        <v>2</v>
      </c>
      <c r="MF101" s="5">
        <f t="shared" si="99"/>
        <v>10</v>
      </c>
      <c r="MG101" s="5">
        <f t="shared" si="100"/>
        <v>1</v>
      </c>
      <c r="MH101" s="3">
        <v>1</v>
      </c>
      <c r="MI101" s="3">
        <v>1</v>
      </c>
      <c r="MJ101" s="3">
        <v>7</v>
      </c>
      <c r="MK101" s="3">
        <v>1</v>
      </c>
      <c r="ML101" s="3">
        <v>1</v>
      </c>
      <c r="MM101" s="3">
        <v>7</v>
      </c>
      <c r="MN101" s="3">
        <v>7</v>
      </c>
      <c r="MO101" s="3">
        <v>7</v>
      </c>
      <c r="MP101" s="3">
        <v>7</v>
      </c>
      <c r="MQ101" s="5">
        <v>4.333333333333333</v>
      </c>
      <c r="MR101" s="3">
        <v>1</v>
      </c>
      <c r="MS101" s="3">
        <v>1</v>
      </c>
      <c r="MT101" s="3">
        <v>1</v>
      </c>
      <c r="MU101" s="3">
        <v>1</v>
      </c>
      <c r="MV101" s="3">
        <v>1</v>
      </c>
      <c r="MW101" s="3">
        <v>1</v>
      </c>
      <c r="MX101" s="3">
        <v>1</v>
      </c>
      <c r="MY101" s="3">
        <v>1</v>
      </c>
      <c r="MZ101" s="3">
        <v>2</v>
      </c>
      <c r="NA101" s="3">
        <v>2</v>
      </c>
      <c r="NB101" s="3">
        <v>1</v>
      </c>
      <c r="NC101" s="3">
        <v>1</v>
      </c>
      <c r="ND101" s="5">
        <v>1</v>
      </c>
      <c r="NE101" s="5">
        <v>1</v>
      </c>
      <c r="NF101" s="5">
        <v>1.3333333333333333</v>
      </c>
      <c r="NG101" s="5">
        <v>1.3333333333333333</v>
      </c>
      <c r="NH101" s="3">
        <v>5</v>
      </c>
      <c r="NI101" s="3">
        <v>5</v>
      </c>
      <c r="NJ101" s="3">
        <v>5</v>
      </c>
      <c r="NK101" s="3">
        <v>5</v>
      </c>
      <c r="NL101" s="3">
        <v>5</v>
      </c>
      <c r="NM101" s="3">
        <v>5</v>
      </c>
      <c r="NN101" s="3">
        <v>5</v>
      </c>
      <c r="NO101" s="3">
        <v>5</v>
      </c>
      <c r="NP101" s="3">
        <v>1</v>
      </c>
      <c r="NQ101" s="3">
        <v>1</v>
      </c>
      <c r="NR101" s="3">
        <v>5</v>
      </c>
      <c r="NS101" s="3">
        <v>5</v>
      </c>
      <c r="NT101" s="3">
        <v>2</v>
      </c>
      <c r="NU101" s="3">
        <v>2</v>
      </c>
      <c r="NV101" s="5">
        <v>4</v>
      </c>
      <c r="NW101" s="5">
        <v>4</v>
      </c>
      <c r="NX101" s="4">
        <v>43210</v>
      </c>
      <c r="NY101" s="3">
        <v>3</v>
      </c>
      <c r="NZ101" s="3">
        <v>3</v>
      </c>
      <c r="OA101" s="3">
        <v>1</v>
      </c>
      <c r="OB101" s="3">
        <v>1</v>
      </c>
      <c r="OC101" s="3">
        <v>3</v>
      </c>
      <c r="OD101" s="3">
        <v>3</v>
      </c>
      <c r="OE101" s="3">
        <v>1</v>
      </c>
      <c r="OF101" s="3">
        <v>1</v>
      </c>
      <c r="OG101" s="3">
        <v>3</v>
      </c>
      <c r="OH101" s="3">
        <v>3</v>
      </c>
      <c r="OI101" s="3">
        <v>1</v>
      </c>
      <c r="OJ101" s="3">
        <v>1</v>
      </c>
      <c r="OK101" s="5">
        <v>3</v>
      </c>
      <c r="OL101" s="5">
        <v>1</v>
      </c>
      <c r="OM101" s="3">
        <v>3</v>
      </c>
      <c r="ON101" s="3">
        <v>1</v>
      </c>
      <c r="OO101" s="3">
        <v>3</v>
      </c>
      <c r="OP101" s="3">
        <v>1</v>
      </c>
      <c r="OQ101" s="3">
        <v>1</v>
      </c>
      <c r="OR101" s="3">
        <v>1</v>
      </c>
      <c r="OS101" s="5">
        <v>1.6666666666666667</v>
      </c>
      <c r="OT101" s="3">
        <v>4</v>
      </c>
      <c r="OU101" s="3">
        <v>4</v>
      </c>
      <c r="OV101" s="3">
        <v>4</v>
      </c>
      <c r="OW101" s="3">
        <v>4</v>
      </c>
      <c r="OX101" s="3">
        <v>1</v>
      </c>
      <c r="OY101" s="3">
        <v>4</v>
      </c>
      <c r="OZ101" s="5">
        <v>3.5</v>
      </c>
    </row>
    <row r="102" spans="1:652" x14ac:dyDescent="0.2">
      <c r="A102" s="11">
        <v>106</v>
      </c>
      <c r="B102" s="19" t="s">
        <v>834</v>
      </c>
      <c r="C102" s="3">
        <v>1</v>
      </c>
      <c r="D102" s="3" t="str">
        <f t="shared" si="91"/>
        <v>1</v>
      </c>
      <c r="E102" s="4">
        <v>38348</v>
      </c>
      <c r="F102" s="4">
        <v>43206</v>
      </c>
      <c r="G102" s="5">
        <v>13.300479123887747</v>
      </c>
      <c r="H102" s="21">
        <v>3</v>
      </c>
      <c r="I102" s="3">
        <v>7</v>
      </c>
      <c r="J102" s="3">
        <v>9</v>
      </c>
      <c r="K102" s="3">
        <v>1</v>
      </c>
      <c r="L102" s="3">
        <v>2</v>
      </c>
      <c r="M102" s="3">
        <v>300</v>
      </c>
      <c r="N102" s="6">
        <v>114.5</v>
      </c>
      <c r="O102" s="6">
        <v>160</v>
      </c>
      <c r="P102" s="5">
        <v>3.7565616797900261</v>
      </c>
      <c r="Q102" s="5">
        <v>114.66</v>
      </c>
      <c r="R102" s="5">
        <v>52</v>
      </c>
      <c r="S102" s="5">
        <v>20.3</v>
      </c>
      <c r="T102" s="5">
        <v>3</v>
      </c>
      <c r="U102" s="5">
        <v>25.8</v>
      </c>
      <c r="V102" s="5">
        <v>3</v>
      </c>
      <c r="W102" s="5">
        <v>30.1</v>
      </c>
      <c r="X102" s="5">
        <v>30.5</v>
      </c>
      <c r="Y102" s="5">
        <v>27.5</v>
      </c>
      <c r="Z102" s="5">
        <v>26</v>
      </c>
      <c r="AA102" s="5">
        <v>25.5</v>
      </c>
      <c r="AB102" s="5">
        <v>22.4</v>
      </c>
      <c r="AC102" s="5">
        <f t="shared" si="92"/>
        <v>30.5</v>
      </c>
      <c r="AD102" s="5">
        <f t="shared" si="93"/>
        <v>26</v>
      </c>
      <c r="AE102" s="5">
        <f t="shared" si="94"/>
        <v>56.5</v>
      </c>
      <c r="AF102" s="5">
        <f t="shared" si="95"/>
        <v>28.25</v>
      </c>
      <c r="AG102" s="5">
        <f t="shared" si="96"/>
        <v>62.291250000000005</v>
      </c>
      <c r="AH102" s="5">
        <f t="shared" si="97"/>
        <v>124.58250000000001</v>
      </c>
      <c r="AI102" s="5">
        <v>3</v>
      </c>
      <c r="AJ102" s="3">
        <v>26</v>
      </c>
      <c r="AK102" s="5">
        <v>39.9</v>
      </c>
      <c r="AL102" s="5">
        <v>3</v>
      </c>
      <c r="AM102" s="5">
        <v>3</v>
      </c>
      <c r="AN102" s="5"/>
      <c r="AO102" s="5"/>
      <c r="AP102" s="5"/>
      <c r="AQ102" s="5"/>
      <c r="AR102" s="5"/>
      <c r="AS102" s="5" t="e">
        <f t="shared" si="98"/>
        <v>#DIV/0!</v>
      </c>
      <c r="AT102" s="5">
        <v>12.4</v>
      </c>
      <c r="AU102" s="5">
        <v>12.35</v>
      </c>
      <c r="AV102" s="5">
        <v>0.21</v>
      </c>
      <c r="AW102" s="5">
        <v>58</v>
      </c>
      <c r="AX102" s="3">
        <v>35</v>
      </c>
      <c r="AY102" s="3">
        <v>35</v>
      </c>
      <c r="AZ102" s="3"/>
      <c r="BA102" s="5">
        <v>-0.12</v>
      </c>
      <c r="BB102" s="5"/>
      <c r="BC102" s="5">
        <v>45</v>
      </c>
      <c r="BD102" s="5"/>
      <c r="BE102" s="3">
        <v>23</v>
      </c>
      <c r="BF102" s="3">
        <v>26</v>
      </c>
      <c r="BG102" s="5">
        <v>0.62</v>
      </c>
      <c r="BH102" s="5">
        <v>73</v>
      </c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3">
        <v>55</v>
      </c>
      <c r="CA102" s="3">
        <v>39</v>
      </c>
      <c r="CB102" s="3">
        <v>49</v>
      </c>
      <c r="CC102" s="5">
        <v>24.587199999999999</v>
      </c>
      <c r="CD102" s="5">
        <v>17.434560000000001</v>
      </c>
      <c r="CE102" s="5">
        <v>21.904959999999999</v>
      </c>
      <c r="CF102" s="5">
        <v>5.32</v>
      </c>
      <c r="CG102" s="5">
        <v>100</v>
      </c>
      <c r="CH102" s="3">
        <v>39</v>
      </c>
      <c r="CI102" s="3">
        <v>40</v>
      </c>
      <c r="CJ102" s="3">
        <v>40</v>
      </c>
      <c r="CK102" s="5">
        <v>17.434560000000001</v>
      </c>
      <c r="CL102" s="5">
        <v>17.881599999999999</v>
      </c>
      <c r="CM102" s="5">
        <v>17.881599999999999</v>
      </c>
      <c r="CN102" s="5">
        <v>1.61</v>
      </c>
      <c r="CO102" s="5">
        <v>95</v>
      </c>
      <c r="CP102" s="6">
        <v>167</v>
      </c>
      <c r="CQ102" s="6">
        <v>159</v>
      </c>
      <c r="CR102" s="6">
        <v>157</v>
      </c>
      <c r="CS102" s="5">
        <v>1.34</v>
      </c>
      <c r="CT102" s="5">
        <v>91</v>
      </c>
      <c r="CU102" s="7" t="e">
        <v>#NULL!</v>
      </c>
      <c r="CV102" s="7" t="e">
        <v>#NULL!</v>
      </c>
      <c r="CW102" s="3">
        <v>4</v>
      </c>
      <c r="CX102" s="3">
        <v>4</v>
      </c>
      <c r="CY102" s="3">
        <v>5</v>
      </c>
      <c r="CZ102" s="3">
        <v>5</v>
      </c>
      <c r="DA102" s="3">
        <v>4</v>
      </c>
      <c r="DB102" s="3">
        <v>4</v>
      </c>
      <c r="DC102" s="3">
        <v>3</v>
      </c>
      <c r="DD102" s="3">
        <v>3</v>
      </c>
      <c r="DE102" s="3">
        <v>4</v>
      </c>
      <c r="DF102" s="3">
        <v>4</v>
      </c>
      <c r="DG102" s="3">
        <v>4</v>
      </c>
      <c r="DH102" s="3">
        <v>4</v>
      </c>
      <c r="DI102" s="3"/>
      <c r="DJ102" s="3"/>
      <c r="DK102" s="3"/>
      <c r="DL102" s="3"/>
      <c r="DM102" s="3"/>
      <c r="DN102" s="3"/>
      <c r="DO102" s="3"/>
      <c r="DP102" s="3"/>
      <c r="DQ102" s="3">
        <v>1</v>
      </c>
      <c r="DR102" s="3">
        <v>1</v>
      </c>
      <c r="DS102" s="3">
        <v>1</v>
      </c>
      <c r="DT102" s="3">
        <v>1</v>
      </c>
      <c r="DU102" s="3">
        <v>1</v>
      </c>
      <c r="DV102" s="5">
        <v>59</v>
      </c>
      <c r="DW102" s="5">
        <v>0.5</v>
      </c>
      <c r="DX102" s="5">
        <v>74.5</v>
      </c>
      <c r="DY102" s="5">
        <v>1.55</v>
      </c>
      <c r="DZ102" s="5">
        <v>97.5</v>
      </c>
      <c r="EA102" s="5">
        <v>6.9300000000000006</v>
      </c>
      <c r="EB102" s="5">
        <v>77</v>
      </c>
      <c r="EC102" s="5">
        <v>8.98</v>
      </c>
      <c r="ED102" s="5">
        <v>3</v>
      </c>
      <c r="EE102" s="3">
        <v>6</v>
      </c>
      <c r="EF102" s="3">
        <v>1</v>
      </c>
      <c r="EG102" s="3">
        <v>1</v>
      </c>
      <c r="EH102" s="3">
        <v>1</v>
      </c>
      <c r="EI102" s="3">
        <v>4</v>
      </c>
      <c r="EJ102" s="3">
        <v>1</v>
      </c>
      <c r="EK102" s="3">
        <v>2</v>
      </c>
      <c r="EL102" s="3">
        <v>1</v>
      </c>
      <c r="EM102" s="3">
        <v>1</v>
      </c>
      <c r="EN102" s="3">
        <v>4</v>
      </c>
      <c r="EO102" s="3">
        <v>5</v>
      </c>
      <c r="EP102" s="3">
        <v>4</v>
      </c>
      <c r="EQ102" s="3">
        <v>4</v>
      </c>
      <c r="ER102" s="3">
        <v>2</v>
      </c>
      <c r="ES102" s="3">
        <v>3</v>
      </c>
      <c r="ET102" s="3">
        <v>1</v>
      </c>
      <c r="EU102" s="3">
        <v>3</v>
      </c>
      <c r="EV102" s="3">
        <v>3</v>
      </c>
      <c r="EW102" s="3">
        <v>0</v>
      </c>
      <c r="EX102" s="5">
        <v>0</v>
      </c>
      <c r="EY102" s="1" t="s">
        <v>353</v>
      </c>
      <c r="EZ102" s="3">
        <v>1</v>
      </c>
      <c r="FA102" s="6">
        <v>999</v>
      </c>
      <c r="FB102" s="1" t="s">
        <v>351</v>
      </c>
      <c r="FC102" s="6">
        <v>1</v>
      </c>
      <c r="FD102" s="5">
        <v>999</v>
      </c>
      <c r="FE102" s="1" t="s">
        <v>376</v>
      </c>
      <c r="FF102" s="3">
        <v>1</v>
      </c>
      <c r="FG102" s="5">
        <v>999</v>
      </c>
      <c r="FH102" s="3">
        <v>5</v>
      </c>
      <c r="FI102" s="3">
        <v>5</v>
      </c>
      <c r="FJ102" s="3">
        <v>5</v>
      </c>
      <c r="FK102" s="3">
        <v>4</v>
      </c>
      <c r="FL102" s="3">
        <v>5</v>
      </c>
      <c r="FM102" s="3">
        <v>5</v>
      </c>
      <c r="FN102" s="3">
        <v>4</v>
      </c>
      <c r="FO102" s="3">
        <v>3</v>
      </c>
      <c r="FP102" s="3">
        <v>5</v>
      </c>
      <c r="FQ102" s="3">
        <v>5</v>
      </c>
      <c r="FR102" s="3">
        <v>5</v>
      </c>
      <c r="FS102" s="3">
        <v>3</v>
      </c>
      <c r="FT102" s="3">
        <v>5</v>
      </c>
      <c r="FU102" s="3">
        <v>4</v>
      </c>
      <c r="FV102" s="3">
        <v>7</v>
      </c>
      <c r="FW102" s="3">
        <v>3</v>
      </c>
      <c r="FX102" s="7" t="e">
        <v>#NULL!</v>
      </c>
      <c r="FY102" s="3">
        <v>4</v>
      </c>
      <c r="FZ102" s="3">
        <v>7</v>
      </c>
      <c r="GA102" s="3">
        <v>7</v>
      </c>
      <c r="GB102" s="3">
        <v>5</v>
      </c>
      <c r="GC102" s="3">
        <v>7</v>
      </c>
      <c r="GD102" s="5">
        <v>6.166666666666667</v>
      </c>
      <c r="GE102" s="3">
        <v>4</v>
      </c>
      <c r="GF102" s="3">
        <v>3</v>
      </c>
      <c r="GG102" s="3">
        <v>4</v>
      </c>
      <c r="GH102" s="3">
        <v>2</v>
      </c>
      <c r="GI102" s="3">
        <v>5</v>
      </c>
      <c r="GJ102" s="3">
        <v>1</v>
      </c>
      <c r="GK102" s="3">
        <v>1</v>
      </c>
      <c r="GL102" s="3">
        <v>2</v>
      </c>
      <c r="GM102" s="3">
        <v>5</v>
      </c>
      <c r="GN102" s="3">
        <v>5</v>
      </c>
      <c r="GO102" s="3">
        <v>3</v>
      </c>
      <c r="GP102" s="3">
        <v>4</v>
      </c>
      <c r="GQ102" s="3">
        <v>1</v>
      </c>
      <c r="GR102" s="3">
        <v>5</v>
      </c>
      <c r="GS102" s="3">
        <v>3</v>
      </c>
      <c r="GT102" s="3">
        <v>5</v>
      </c>
      <c r="GU102" s="3">
        <v>4</v>
      </c>
      <c r="GV102" s="3">
        <v>3</v>
      </c>
      <c r="GW102" s="3">
        <v>5</v>
      </c>
      <c r="GX102" s="3">
        <v>1</v>
      </c>
      <c r="GY102" s="5">
        <v>4.5999999999999996</v>
      </c>
      <c r="GZ102" s="5">
        <v>2</v>
      </c>
      <c r="HA102" s="3">
        <v>6</v>
      </c>
      <c r="HB102" s="3">
        <v>5</v>
      </c>
      <c r="HC102" s="3">
        <v>5</v>
      </c>
      <c r="HD102" s="3">
        <v>5</v>
      </c>
      <c r="HE102" s="3">
        <v>6</v>
      </c>
      <c r="HF102" s="3">
        <v>7</v>
      </c>
      <c r="HG102" s="3">
        <v>5</v>
      </c>
      <c r="HH102" s="3">
        <v>6</v>
      </c>
      <c r="HI102" s="5">
        <v>5.625</v>
      </c>
      <c r="HJ102" s="3">
        <v>3</v>
      </c>
      <c r="HK102" s="3">
        <v>3</v>
      </c>
      <c r="HL102" s="3">
        <v>3</v>
      </c>
      <c r="HM102" s="3">
        <v>3</v>
      </c>
      <c r="HN102" s="3">
        <v>2</v>
      </c>
      <c r="HO102" s="3">
        <v>2</v>
      </c>
      <c r="HP102" s="5">
        <v>2</v>
      </c>
      <c r="HQ102" s="5">
        <v>3</v>
      </c>
      <c r="HR102" s="5">
        <v>3</v>
      </c>
      <c r="HS102" s="5">
        <v>2.8333333333333335</v>
      </c>
      <c r="HT102" s="3">
        <v>5</v>
      </c>
      <c r="HU102" s="3">
        <v>5</v>
      </c>
      <c r="HV102" s="3">
        <v>4</v>
      </c>
      <c r="HW102" s="3">
        <v>5</v>
      </c>
      <c r="HX102" s="3">
        <v>4</v>
      </c>
      <c r="HY102" s="3">
        <v>5</v>
      </c>
      <c r="HZ102" s="5">
        <v>4.666666666666667</v>
      </c>
      <c r="IA102" s="3">
        <v>5</v>
      </c>
      <c r="IB102" s="3">
        <v>5</v>
      </c>
      <c r="IC102" s="3">
        <v>6</v>
      </c>
      <c r="ID102" s="3">
        <v>6</v>
      </c>
      <c r="IE102" s="3">
        <v>6</v>
      </c>
      <c r="IF102" s="3">
        <v>6</v>
      </c>
      <c r="IG102" s="3">
        <v>5</v>
      </c>
      <c r="IH102" s="3">
        <v>6</v>
      </c>
      <c r="II102" s="3">
        <v>5</v>
      </c>
      <c r="IJ102" s="3">
        <v>5</v>
      </c>
      <c r="IK102" s="3">
        <v>5</v>
      </c>
      <c r="IL102" s="3">
        <v>3</v>
      </c>
      <c r="IM102" s="5">
        <v>5.25</v>
      </c>
      <c r="IN102" s="5">
        <v>6</v>
      </c>
      <c r="IO102" s="5">
        <v>4.5</v>
      </c>
      <c r="IP102" s="3">
        <v>4</v>
      </c>
      <c r="IQ102" s="3">
        <v>2</v>
      </c>
      <c r="IR102" s="3">
        <v>3</v>
      </c>
      <c r="IS102" s="3">
        <v>4</v>
      </c>
      <c r="IT102" s="3">
        <v>4</v>
      </c>
      <c r="IU102" s="3">
        <v>2</v>
      </c>
      <c r="IV102" s="3">
        <v>5</v>
      </c>
      <c r="IW102" s="3">
        <v>4</v>
      </c>
      <c r="IX102" s="3">
        <v>4</v>
      </c>
      <c r="IY102" s="3">
        <v>5</v>
      </c>
      <c r="IZ102" s="3">
        <v>3</v>
      </c>
      <c r="JA102" s="3">
        <v>4</v>
      </c>
      <c r="JB102" s="3">
        <v>3</v>
      </c>
      <c r="JC102" s="3">
        <v>4</v>
      </c>
      <c r="JD102" s="3">
        <v>4</v>
      </c>
      <c r="JE102" s="3">
        <v>3</v>
      </c>
      <c r="JF102" s="3">
        <v>5</v>
      </c>
      <c r="JG102" s="3">
        <v>4</v>
      </c>
      <c r="JH102" s="3">
        <v>5</v>
      </c>
      <c r="JI102" s="3">
        <v>4</v>
      </c>
      <c r="JJ102" s="3">
        <v>3</v>
      </c>
      <c r="JK102" s="3">
        <v>3</v>
      </c>
      <c r="JL102" s="3">
        <v>5</v>
      </c>
      <c r="JM102" s="3">
        <v>4</v>
      </c>
      <c r="JN102" s="5">
        <v>3</v>
      </c>
      <c r="JO102" s="5">
        <v>4</v>
      </c>
      <c r="JP102" s="5">
        <v>4</v>
      </c>
      <c r="JQ102" s="5">
        <v>4.75</v>
      </c>
      <c r="JR102" s="5">
        <v>3.75</v>
      </c>
      <c r="JS102" s="5">
        <v>3.25</v>
      </c>
      <c r="JT102" s="3">
        <v>1</v>
      </c>
      <c r="JU102" s="3">
        <v>2</v>
      </c>
      <c r="JV102" s="3">
        <v>5</v>
      </c>
      <c r="JW102" s="3">
        <v>5</v>
      </c>
      <c r="JX102" s="3">
        <v>1</v>
      </c>
      <c r="JY102" s="3">
        <v>2</v>
      </c>
      <c r="JZ102" s="3">
        <v>1</v>
      </c>
      <c r="KA102" s="3">
        <v>1</v>
      </c>
      <c r="KB102" s="3">
        <v>2</v>
      </c>
      <c r="KC102" s="3">
        <v>2</v>
      </c>
      <c r="KD102" s="3">
        <v>3</v>
      </c>
      <c r="KE102" s="3">
        <v>3</v>
      </c>
      <c r="KF102" s="3">
        <v>1</v>
      </c>
      <c r="KG102" s="3">
        <v>1</v>
      </c>
      <c r="KH102" s="3">
        <v>5</v>
      </c>
      <c r="KI102" s="3">
        <v>5</v>
      </c>
      <c r="KJ102" s="3">
        <v>4</v>
      </c>
      <c r="KK102" s="3">
        <v>4</v>
      </c>
      <c r="KL102" s="3">
        <v>1</v>
      </c>
      <c r="KM102" s="3">
        <v>2</v>
      </c>
      <c r="KN102" s="3">
        <v>1</v>
      </c>
      <c r="KO102" s="3">
        <v>1</v>
      </c>
      <c r="KP102" s="3">
        <v>3</v>
      </c>
      <c r="KQ102" s="3">
        <v>3</v>
      </c>
      <c r="KR102" s="3">
        <v>3</v>
      </c>
      <c r="KS102" s="3">
        <v>3</v>
      </c>
      <c r="KT102" s="3">
        <v>3</v>
      </c>
      <c r="KU102" s="3">
        <v>3</v>
      </c>
      <c r="KV102" s="3">
        <v>1</v>
      </c>
      <c r="KW102" s="3">
        <v>1</v>
      </c>
      <c r="KX102" s="3">
        <v>1</v>
      </c>
      <c r="KY102" s="3">
        <v>1</v>
      </c>
      <c r="KZ102" s="5">
        <v>2.6666666666666665</v>
      </c>
      <c r="LA102" s="5">
        <v>2.6666666666666665</v>
      </c>
      <c r="LB102" s="5">
        <v>1.7142857142857142</v>
      </c>
      <c r="LC102" s="5">
        <v>2.1428571428571428</v>
      </c>
      <c r="LD102" s="3">
        <v>3</v>
      </c>
      <c r="LE102" s="3">
        <v>3</v>
      </c>
      <c r="LF102" s="5">
        <v>2</v>
      </c>
      <c r="LG102" s="3">
        <v>3</v>
      </c>
      <c r="LH102" s="3">
        <v>3</v>
      </c>
      <c r="LI102" s="3">
        <v>3</v>
      </c>
      <c r="LJ102" s="3">
        <v>3</v>
      </c>
      <c r="LK102" s="3">
        <v>4</v>
      </c>
      <c r="LL102" s="3">
        <v>1</v>
      </c>
      <c r="LM102" s="3">
        <v>2</v>
      </c>
      <c r="LN102" s="3">
        <v>3</v>
      </c>
      <c r="LO102" s="3">
        <v>3</v>
      </c>
      <c r="LP102" s="3">
        <v>2</v>
      </c>
      <c r="LQ102" s="3">
        <v>2</v>
      </c>
      <c r="LR102" s="3">
        <v>4</v>
      </c>
      <c r="LS102" s="3">
        <v>4</v>
      </c>
      <c r="LT102" s="5">
        <v>2.625</v>
      </c>
      <c r="LU102" s="5">
        <v>3</v>
      </c>
      <c r="LV102" s="3">
        <v>1</v>
      </c>
      <c r="LW102" s="3">
        <v>1</v>
      </c>
      <c r="LX102" s="3">
        <v>0</v>
      </c>
      <c r="LY102" s="3">
        <v>0</v>
      </c>
      <c r="LZ102" s="3">
        <v>2</v>
      </c>
      <c r="MA102" s="3">
        <v>1</v>
      </c>
      <c r="MB102" s="3">
        <v>0</v>
      </c>
      <c r="MC102" s="3">
        <v>1</v>
      </c>
      <c r="MD102" s="3">
        <v>0</v>
      </c>
      <c r="ME102" s="3">
        <v>0</v>
      </c>
      <c r="MF102" s="5">
        <f t="shared" si="99"/>
        <v>6</v>
      </c>
      <c r="MG102" s="5">
        <f t="shared" si="100"/>
        <v>0.6</v>
      </c>
      <c r="MH102" s="3">
        <v>1</v>
      </c>
      <c r="MI102" s="3">
        <v>1</v>
      </c>
      <c r="MJ102" s="3">
        <v>3</v>
      </c>
      <c r="MK102" s="3">
        <v>4</v>
      </c>
      <c r="ML102" s="3">
        <v>3</v>
      </c>
      <c r="MM102" s="3">
        <v>1</v>
      </c>
      <c r="MN102" s="3">
        <v>3</v>
      </c>
      <c r="MO102" s="3">
        <v>4</v>
      </c>
      <c r="MP102" s="3">
        <v>4</v>
      </c>
      <c r="MQ102" s="5">
        <v>2.6666666666666665</v>
      </c>
      <c r="MR102" s="3">
        <v>3</v>
      </c>
      <c r="MS102" s="3">
        <v>3</v>
      </c>
      <c r="MT102" s="3">
        <v>3</v>
      </c>
      <c r="MU102" s="3">
        <v>3</v>
      </c>
      <c r="MV102" s="3">
        <v>3</v>
      </c>
      <c r="MW102" s="3">
        <v>3</v>
      </c>
      <c r="MX102" s="3">
        <v>3</v>
      </c>
      <c r="MY102" s="3">
        <v>3</v>
      </c>
      <c r="MZ102" s="3">
        <v>4</v>
      </c>
      <c r="NA102" s="3">
        <v>4</v>
      </c>
      <c r="NB102" s="3">
        <v>3</v>
      </c>
      <c r="NC102" s="3">
        <v>3</v>
      </c>
      <c r="ND102" s="5">
        <v>3</v>
      </c>
      <c r="NE102" s="5">
        <v>3</v>
      </c>
      <c r="NF102" s="5">
        <v>3.3333333333333335</v>
      </c>
      <c r="NG102" s="5">
        <v>3.3333333333333335</v>
      </c>
      <c r="NH102" s="3">
        <v>5</v>
      </c>
      <c r="NI102" s="3">
        <v>5</v>
      </c>
      <c r="NJ102" s="3">
        <v>5</v>
      </c>
      <c r="NK102" s="3">
        <v>5</v>
      </c>
      <c r="NL102" s="3">
        <v>5</v>
      </c>
      <c r="NM102" s="3">
        <v>5</v>
      </c>
      <c r="NN102" s="3">
        <v>3</v>
      </c>
      <c r="NO102" s="3">
        <v>3</v>
      </c>
      <c r="NP102" s="3">
        <v>1</v>
      </c>
      <c r="NQ102" s="3">
        <v>1</v>
      </c>
      <c r="NR102" s="3">
        <v>1</v>
      </c>
      <c r="NS102" s="3">
        <v>1</v>
      </c>
      <c r="NT102" s="3">
        <v>1</v>
      </c>
      <c r="NU102" s="3">
        <v>1</v>
      </c>
      <c r="NV102" s="5">
        <v>3</v>
      </c>
      <c r="NW102" s="5">
        <v>3</v>
      </c>
      <c r="NX102" s="4">
        <v>43210</v>
      </c>
      <c r="NY102" s="3">
        <v>5</v>
      </c>
      <c r="NZ102" s="3">
        <v>4</v>
      </c>
      <c r="OA102" s="3">
        <v>4</v>
      </c>
      <c r="OB102" s="3">
        <v>4</v>
      </c>
      <c r="OC102" s="3">
        <v>5</v>
      </c>
      <c r="OD102" s="3">
        <v>5</v>
      </c>
      <c r="OE102" s="3">
        <v>4</v>
      </c>
      <c r="OF102" s="3">
        <v>4</v>
      </c>
      <c r="OG102" s="3">
        <v>5</v>
      </c>
      <c r="OH102" s="3">
        <v>5</v>
      </c>
      <c r="OI102" s="3">
        <v>5</v>
      </c>
      <c r="OJ102" s="3">
        <v>5</v>
      </c>
      <c r="OK102" s="5">
        <v>4.833333333333333</v>
      </c>
      <c r="OL102" s="5">
        <v>4.333333333333333</v>
      </c>
      <c r="OM102" s="3">
        <v>999</v>
      </c>
      <c r="ON102" s="3">
        <v>999</v>
      </c>
      <c r="OO102" s="3">
        <v>999</v>
      </c>
      <c r="OP102" s="3">
        <v>999</v>
      </c>
      <c r="OQ102" s="3">
        <v>999</v>
      </c>
      <c r="OR102" s="3">
        <v>999</v>
      </c>
      <c r="OS102" s="7" t="e">
        <v>#NULL!</v>
      </c>
      <c r="OT102" s="3">
        <v>999</v>
      </c>
      <c r="OU102" s="3">
        <v>999</v>
      </c>
      <c r="OV102" s="3">
        <v>999</v>
      </c>
      <c r="OW102" s="3">
        <v>999</v>
      </c>
      <c r="OX102" s="3">
        <v>999</v>
      </c>
      <c r="OY102" s="3">
        <v>999</v>
      </c>
      <c r="OZ102" s="7" t="e">
        <v>#NULL!</v>
      </c>
      <c r="VN102">
        <v>15</v>
      </c>
      <c r="VO102">
        <v>0</v>
      </c>
      <c r="VP102">
        <v>0</v>
      </c>
      <c r="VQ102">
        <v>0</v>
      </c>
      <c r="VR102">
        <v>70</v>
      </c>
      <c r="VS102">
        <v>1300.5</v>
      </c>
      <c r="VT102">
        <v>18.600000000000001</v>
      </c>
      <c r="VU102">
        <v>162.6</v>
      </c>
      <c r="VV102">
        <v>69</v>
      </c>
      <c r="VW102">
        <v>9237.7999999999993</v>
      </c>
      <c r="VX102">
        <v>133.9</v>
      </c>
      <c r="VY102">
        <v>782.5</v>
      </c>
      <c r="VZ102">
        <v>0.3</v>
      </c>
      <c r="WA102">
        <v>1154.7</v>
      </c>
      <c r="WB102" s="36">
        <v>3534.5</v>
      </c>
      <c r="WC102" s="36">
        <v>1260.5</v>
      </c>
      <c r="WD102" s="36">
        <v>81.75</v>
      </c>
      <c r="WE102" s="36">
        <v>26.25</v>
      </c>
      <c r="WF102" s="36">
        <v>72.09</v>
      </c>
      <c r="WG102" s="36">
        <v>25.71</v>
      </c>
      <c r="WH102" s="36">
        <v>1.67</v>
      </c>
      <c r="WI102" s="36">
        <v>0.54</v>
      </c>
      <c r="WJ102" s="36">
        <v>108</v>
      </c>
      <c r="WK102" s="36">
        <v>2.2000000000000002</v>
      </c>
      <c r="WL102" s="36">
        <v>18</v>
      </c>
      <c r="WM102" s="37">
        <v>4432.25</v>
      </c>
      <c r="WN102" s="37">
        <v>1726</v>
      </c>
      <c r="WO102" s="37">
        <v>133.25</v>
      </c>
      <c r="WP102" s="37">
        <v>43.5</v>
      </c>
      <c r="WQ102" s="37">
        <v>69.959999999999994</v>
      </c>
      <c r="WR102" s="37">
        <v>27.25</v>
      </c>
      <c r="WS102" s="37">
        <v>2.1</v>
      </c>
      <c r="WT102" s="37">
        <v>0.69</v>
      </c>
      <c r="WU102" s="37">
        <v>176.75</v>
      </c>
      <c r="WV102" s="37">
        <v>2.79</v>
      </c>
      <c r="WW102" s="37">
        <v>22.094000000000001</v>
      </c>
      <c r="WX102" s="38">
        <v>3038.5</v>
      </c>
      <c r="WY102" s="38">
        <v>1197.25</v>
      </c>
      <c r="WZ102" s="38">
        <v>78.5</v>
      </c>
      <c r="XA102" s="38">
        <v>25.75</v>
      </c>
      <c r="XB102" s="38">
        <v>70.010000000000005</v>
      </c>
      <c r="XC102" s="38">
        <v>27.59</v>
      </c>
      <c r="XD102" s="38">
        <v>1.81</v>
      </c>
      <c r="XE102" s="38">
        <v>0.59</v>
      </c>
      <c r="XF102" s="38">
        <v>104.25</v>
      </c>
      <c r="XG102" s="38">
        <v>2.4</v>
      </c>
      <c r="XH102" s="38">
        <v>20.85</v>
      </c>
      <c r="XI102" s="39">
        <v>3936.25</v>
      </c>
      <c r="XJ102" s="39">
        <v>1662.75</v>
      </c>
      <c r="XK102" s="39">
        <v>130</v>
      </c>
      <c r="XL102" s="39">
        <v>43</v>
      </c>
      <c r="XM102" s="39">
        <v>68.2</v>
      </c>
      <c r="XN102" s="39">
        <v>28.81</v>
      </c>
      <c r="XO102" s="39">
        <v>2.25</v>
      </c>
      <c r="XP102" s="39">
        <v>0.74</v>
      </c>
      <c r="XQ102" s="39">
        <v>173</v>
      </c>
      <c r="XR102" s="39">
        <v>3</v>
      </c>
      <c r="XS102" s="39">
        <v>24.713999999999999</v>
      </c>
      <c r="XT102" t="s">
        <v>1186</v>
      </c>
      <c r="XU102">
        <v>8</v>
      </c>
      <c r="XV102">
        <v>9</v>
      </c>
      <c r="XW102" s="37">
        <v>6</v>
      </c>
      <c r="XX102" s="37">
        <v>2</v>
      </c>
      <c r="XY102" s="37">
        <v>1</v>
      </c>
      <c r="XZ102" s="39">
        <v>5</v>
      </c>
      <c r="YA102" s="39">
        <v>2</v>
      </c>
      <c r="YB102" s="39">
        <v>1</v>
      </c>
    </row>
    <row r="103" spans="1:652" x14ac:dyDescent="0.2">
      <c r="A103" s="11">
        <v>107</v>
      </c>
      <c r="B103" s="19" t="s">
        <v>835</v>
      </c>
      <c r="C103" s="3">
        <v>1</v>
      </c>
      <c r="D103" s="3" t="str">
        <f t="shared" si="91"/>
        <v>1</v>
      </c>
      <c r="E103" s="4">
        <v>37705</v>
      </c>
      <c r="F103" s="4">
        <v>43206</v>
      </c>
      <c r="G103" s="5">
        <v>15.060917180013689</v>
      </c>
      <c r="H103" s="21">
        <v>3</v>
      </c>
      <c r="I103" s="3">
        <v>8</v>
      </c>
      <c r="J103" s="3">
        <v>9</v>
      </c>
      <c r="K103" s="3">
        <v>1</v>
      </c>
      <c r="L103" s="3">
        <v>2</v>
      </c>
      <c r="M103" s="3">
        <v>300</v>
      </c>
      <c r="N103" s="6">
        <v>119</v>
      </c>
      <c r="O103" s="6">
        <v>166</v>
      </c>
      <c r="P103" s="5">
        <v>3.9041994750656168</v>
      </c>
      <c r="Q103" s="5">
        <v>178.16399999999999</v>
      </c>
      <c r="R103" s="5">
        <v>80.8</v>
      </c>
      <c r="S103" s="5">
        <v>29.3</v>
      </c>
      <c r="T103" s="5">
        <v>1</v>
      </c>
      <c r="U103" s="5">
        <v>37.6</v>
      </c>
      <c r="V103" s="5">
        <v>1</v>
      </c>
      <c r="W103" s="5">
        <v>34.700000000000003</v>
      </c>
      <c r="X103" s="5">
        <v>33</v>
      </c>
      <c r="Y103" s="5">
        <v>32.5</v>
      </c>
      <c r="Z103" s="5">
        <v>29.7</v>
      </c>
      <c r="AA103" s="5">
        <v>28.3</v>
      </c>
      <c r="AB103" s="5">
        <v>27.5</v>
      </c>
      <c r="AC103" s="5">
        <f t="shared" si="92"/>
        <v>34.700000000000003</v>
      </c>
      <c r="AD103" s="5">
        <f t="shared" si="93"/>
        <v>29.7</v>
      </c>
      <c r="AE103" s="5">
        <f t="shared" si="94"/>
        <v>64.400000000000006</v>
      </c>
      <c r="AF103" s="5">
        <f t="shared" si="95"/>
        <v>32.200000000000003</v>
      </c>
      <c r="AG103" s="5">
        <f t="shared" si="96"/>
        <v>71.001000000000005</v>
      </c>
      <c r="AH103" s="5">
        <f t="shared" si="97"/>
        <v>142.00200000000001</v>
      </c>
      <c r="AI103" s="5">
        <v>3</v>
      </c>
      <c r="AJ103" s="3">
        <v>8</v>
      </c>
      <c r="AK103" s="5">
        <v>31.6</v>
      </c>
      <c r="AL103" s="5">
        <v>1</v>
      </c>
      <c r="AM103" s="5">
        <v>1.6666666666666667</v>
      </c>
      <c r="AN103" s="5"/>
      <c r="AO103" s="5"/>
      <c r="AP103" s="5"/>
      <c r="AQ103" s="5"/>
      <c r="AR103" s="5"/>
      <c r="AS103" s="5" t="e">
        <f t="shared" si="98"/>
        <v>#DIV/0!</v>
      </c>
      <c r="AT103" s="5">
        <v>14.53</v>
      </c>
      <c r="AU103" s="5">
        <v>14.95</v>
      </c>
      <c r="AV103" s="5">
        <v>-1.92</v>
      </c>
      <c r="AW103" s="5">
        <v>3</v>
      </c>
      <c r="AX103" s="3">
        <v>21</v>
      </c>
      <c r="AY103" s="3">
        <v>18</v>
      </c>
      <c r="AZ103" s="3"/>
      <c r="BA103" s="5">
        <v>-2.61</v>
      </c>
      <c r="BB103" s="5"/>
      <c r="BC103" s="5">
        <v>0</v>
      </c>
      <c r="BD103" s="5"/>
      <c r="BE103" s="3">
        <v>17</v>
      </c>
      <c r="BF103" s="3">
        <v>22</v>
      </c>
      <c r="BG103" s="5">
        <v>-0.82</v>
      </c>
      <c r="BH103" s="5">
        <v>21</v>
      </c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3">
        <v>37</v>
      </c>
      <c r="CA103" s="3">
        <v>33</v>
      </c>
      <c r="CB103" s="3">
        <v>33</v>
      </c>
      <c r="CC103" s="5">
        <v>16.540479999999999</v>
      </c>
      <c r="CD103" s="5">
        <v>14.752319999999999</v>
      </c>
      <c r="CE103" s="5">
        <v>14.752319999999999</v>
      </c>
      <c r="CF103" s="5">
        <v>1.83</v>
      </c>
      <c r="CG103" s="5">
        <v>97</v>
      </c>
      <c r="CH103" s="3">
        <v>34</v>
      </c>
      <c r="CI103" s="3">
        <v>35</v>
      </c>
      <c r="CJ103" s="3">
        <v>31</v>
      </c>
      <c r="CK103" s="5">
        <v>15.19936</v>
      </c>
      <c r="CL103" s="5">
        <v>15.6464</v>
      </c>
      <c r="CM103" s="5">
        <v>13.85824</v>
      </c>
      <c r="CN103" s="5">
        <v>0.4</v>
      </c>
      <c r="CO103" s="5">
        <v>65</v>
      </c>
      <c r="CP103" s="6">
        <v>109</v>
      </c>
      <c r="CQ103" s="6">
        <v>106</v>
      </c>
      <c r="CR103" s="6">
        <v>104</v>
      </c>
      <c r="CS103" s="5">
        <v>-1.47</v>
      </c>
      <c r="CT103" s="5">
        <v>7</v>
      </c>
      <c r="CU103" s="7" t="e">
        <v>#NULL!</v>
      </c>
      <c r="CV103" s="7" t="e">
        <v>#NULL!</v>
      </c>
      <c r="CW103" s="3">
        <v>3</v>
      </c>
      <c r="CX103" s="3">
        <v>3</v>
      </c>
      <c r="CY103" s="3">
        <v>5</v>
      </c>
      <c r="CZ103" s="3">
        <v>5</v>
      </c>
      <c r="DA103" s="3">
        <v>2</v>
      </c>
      <c r="DB103" s="3">
        <v>2</v>
      </c>
      <c r="DC103" s="3">
        <v>3</v>
      </c>
      <c r="DD103" s="3">
        <v>3</v>
      </c>
      <c r="DE103" s="3">
        <v>3</v>
      </c>
      <c r="DF103" s="3">
        <v>3</v>
      </c>
      <c r="DG103" s="3">
        <v>4</v>
      </c>
      <c r="DH103" s="3">
        <v>4</v>
      </c>
      <c r="DI103" s="3"/>
      <c r="DJ103" s="3"/>
      <c r="DK103" s="3"/>
      <c r="DL103" s="3"/>
      <c r="DM103" s="3"/>
      <c r="DN103" s="3"/>
      <c r="DO103" s="3"/>
      <c r="DP103" s="3"/>
      <c r="DQ103" s="3">
        <v>1</v>
      </c>
      <c r="DR103" s="3">
        <v>1</v>
      </c>
      <c r="DS103" s="3">
        <v>1</v>
      </c>
      <c r="DT103" s="3">
        <v>1</v>
      </c>
      <c r="DU103" s="3">
        <v>1</v>
      </c>
      <c r="DV103" s="5">
        <v>10.5</v>
      </c>
      <c r="DW103" s="5">
        <v>-3.4299999999999997</v>
      </c>
      <c r="DX103" s="5">
        <v>5</v>
      </c>
      <c r="DY103" s="5">
        <v>-3.3899999999999997</v>
      </c>
      <c r="DZ103" s="5">
        <v>81</v>
      </c>
      <c r="EA103" s="5">
        <v>2.23</v>
      </c>
      <c r="EB103" s="5">
        <v>32.166666666666664</v>
      </c>
      <c r="EC103" s="5">
        <v>-4.59</v>
      </c>
      <c r="ED103" s="5">
        <v>2</v>
      </c>
      <c r="EE103" s="3">
        <v>6</v>
      </c>
      <c r="EF103" s="3">
        <v>2</v>
      </c>
      <c r="EG103" s="3">
        <v>2</v>
      </c>
      <c r="EH103" s="3">
        <v>5</v>
      </c>
      <c r="EI103" s="3">
        <v>6</v>
      </c>
      <c r="EJ103" s="3">
        <v>6</v>
      </c>
      <c r="EK103" s="3">
        <v>6</v>
      </c>
      <c r="EL103" s="3">
        <v>1</v>
      </c>
      <c r="EM103" s="3">
        <v>5</v>
      </c>
      <c r="EN103" s="3">
        <v>4</v>
      </c>
      <c r="EO103" s="3">
        <v>4</v>
      </c>
      <c r="EP103" s="3">
        <v>5</v>
      </c>
      <c r="EQ103" s="3">
        <v>4</v>
      </c>
      <c r="ER103" s="3">
        <v>1</v>
      </c>
      <c r="ES103" s="3">
        <v>1</v>
      </c>
      <c r="ET103" s="3">
        <v>1</v>
      </c>
      <c r="EU103" s="3">
        <v>2</v>
      </c>
      <c r="EV103" s="3">
        <v>2</v>
      </c>
      <c r="EW103" s="3">
        <v>1</v>
      </c>
      <c r="EX103" s="5">
        <v>2</v>
      </c>
      <c r="EY103" s="1" t="s">
        <v>376</v>
      </c>
      <c r="EZ103" s="3">
        <v>2</v>
      </c>
      <c r="FA103" s="6">
        <v>2</v>
      </c>
      <c r="FB103" s="1" t="s">
        <v>372</v>
      </c>
      <c r="FC103" s="6">
        <v>1</v>
      </c>
      <c r="FD103" s="5">
        <v>2</v>
      </c>
      <c r="FE103" s="1" t="s">
        <v>411</v>
      </c>
      <c r="FF103" s="3">
        <v>2</v>
      </c>
      <c r="FG103" s="5">
        <v>1</v>
      </c>
      <c r="FH103" s="3">
        <v>5</v>
      </c>
      <c r="FI103" s="3">
        <v>5</v>
      </c>
      <c r="FJ103" s="3">
        <v>5</v>
      </c>
      <c r="FK103" s="3">
        <v>3</v>
      </c>
      <c r="FL103" s="3">
        <v>5</v>
      </c>
      <c r="FM103" s="3">
        <v>5</v>
      </c>
      <c r="FN103" s="3">
        <v>4</v>
      </c>
      <c r="FO103" s="3">
        <v>1</v>
      </c>
      <c r="FP103" s="3">
        <v>5</v>
      </c>
      <c r="FQ103" s="3">
        <v>4</v>
      </c>
      <c r="FR103" s="3">
        <v>4</v>
      </c>
      <c r="FS103" s="3">
        <v>2</v>
      </c>
      <c r="FT103" s="3">
        <v>4.833333333333333</v>
      </c>
      <c r="FU103" s="3">
        <v>3.1666666666666665</v>
      </c>
      <c r="FV103" s="3">
        <v>7</v>
      </c>
      <c r="FW103" s="3">
        <v>4</v>
      </c>
      <c r="FX103" s="7" t="e">
        <v>#NULL!</v>
      </c>
      <c r="FY103" s="3">
        <v>2</v>
      </c>
      <c r="FZ103" s="3">
        <v>7</v>
      </c>
      <c r="GA103" s="3">
        <v>5</v>
      </c>
      <c r="GB103" s="3">
        <v>6</v>
      </c>
      <c r="GC103" s="3">
        <v>7</v>
      </c>
      <c r="GD103" s="5">
        <v>5.666666666666667</v>
      </c>
      <c r="GE103" s="3">
        <v>5</v>
      </c>
      <c r="GF103" s="3">
        <v>2</v>
      </c>
      <c r="GG103" s="3">
        <v>5</v>
      </c>
      <c r="GH103" s="3">
        <v>1</v>
      </c>
      <c r="GI103" s="3">
        <v>5</v>
      </c>
      <c r="GJ103" s="3">
        <v>1</v>
      </c>
      <c r="GK103" s="3">
        <v>1</v>
      </c>
      <c r="GL103" s="3">
        <v>2</v>
      </c>
      <c r="GM103" s="3">
        <v>5</v>
      </c>
      <c r="GN103" s="3">
        <v>5</v>
      </c>
      <c r="GO103" s="3">
        <v>1</v>
      </c>
      <c r="GP103" s="3">
        <v>1</v>
      </c>
      <c r="GQ103" s="3">
        <v>1</v>
      </c>
      <c r="GR103" s="3">
        <v>5</v>
      </c>
      <c r="GS103" s="3">
        <v>1</v>
      </c>
      <c r="GT103" s="3">
        <v>3</v>
      </c>
      <c r="GU103" s="3">
        <v>3</v>
      </c>
      <c r="GV103" s="3">
        <v>2</v>
      </c>
      <c r="GW103" s="3">
        <v>5</v>
      </c>
      <c r="GX103" s="3">
        <v>1</v>
      </c>
      <c r="GY103" s="5">
        <v>4.2</v>
      </c>
      <c r="GZ103" s="5">
        <v>1.3</v>
      </c>
      <c r="HA103" s="3">
        <v>7</v>
      </c>
      <c r="HB103" s="3">
        <v>7</v>
      </c>
      <c r="HC103" s="3">
        <v>7</v>
      </c>
      <c r="HD103" s="3">
        <v>4</v>
      </c>
      <c r="HE103" s="3">
        <v>7</v>
      </c>
      <c r="HF103" s="3">
        <v>6</v>
      </c>
      <c r="HG103" s="3">
        <v>7</v>
      </c>
      <c r="HH103" s="3">
        <v>7</v>
      </c>
      <c r="HI103" s="5">
        <v>6.5</v>
      </c>
      <c r="HJ103" s="3">
        <v>3</v>
      </c>
      <c r="HK103" s="3">
        <v>3</v>
      </c>
      <c r="HL103" s="3">
        <v>3</v>
      </c>
      <c r="HM103" s="3">
        <v>2</v>
      </c>
      <c r="HN103" s="3">
        <v>2</v>
      </c>
      <c r="HO103" s="3">
        <v>2</v>
      </c>
      <c r="HP103" s="5">
        <v>2</v>
      </c>
      <c r="HQ103" s="5">
        <v>3</v>
      </c>
      <c r="HR103" s="5">
        <v>3</v>
      </c>
      <c r="HS103" s="5">
        <v>2.6666666666666665</v>
      </c>
      <c r="HT103" s="3">
        <v>6</v>
      </c>
      <c r="HU103" s="3">
        <v>1</v>
      </c>
      <c r="HV103" s="3">
        <v>4</v>
      </c>
      <c r="HW103" s="3">
        <v>5</v>
      </c>
      <c r="HX103" s="3">
        <v>1</v>
      </c>
      <c r="HY103" s="3">
        <v>6</v>
      </c>
      <c r="HZ103" s="5">
        <v>3.8333333333333335</v>
      </c>
      <c r="IA103" s="3">
        <v>7</v>
      </c>
      <c r="IB103" s="3">
        <v>4</v>
      </c>
      <c r="IC103" s="3">
        <v>7</v>
      </c>
      <c r="ID103" s="3">
        <v>4</v>
      </c>
      <c r="IE103" s="3">
        <v>4</v>
      </c>
      <c r="IF103" s="3">
        <v>7</v>
      </c>
      <c r="IG103" s="3">
        <v>1</v>
      </c>
      <c r="IH103" s="3">
        <v>6</v>
      </c>
      <c r="II103" s="3">
        <v>6</v>
      </c>
      <c r="IJ103" s="3">
        <v>1</v>
      </c>
      <c r="IK103" s="3">
        <v>6</v>
      </c>
      <c r="IL103" s="3">
        <v>1</v>
      </c>
      <c r="IM103" s="5">
        <v>6.25</v>
      </c>
      <c r="IN103" s="5">
        <v>5.5</v>
      </c>
      <c r="IO103" s="5">
        <v>1.75</v>
      </c>
      <c r="IP103" s="3">
        <v>5</v>
      </c>
      <c r="IQ103" s="3">
        <v>5</v>
      </c>
      <c r="IR103" s="3">
        <v>4</v>
      </c>
      <c r="IS103" s="3">
        <v>1</v>
      </c>
      <c r="IT103" s="3">
        <v>5</v>
      </c>
      <c r="IU103" s="3">
        <v>4</v>
      </c>
      <c r="IV103" s="3">
        <v>2</v>
      </c>
      <c r="IW103" s="3">
        <v>2</v>
      </c>
      <c r="IX103" s="3">
        <v>5</v>
      </c>
      <c r="IY103" s="3">
        <v>2</v>
      </c>
      <c r="IZ103" s="3">
        <v>5</v>
      </c>
      <c r="JA103" s="3">
        <v>5</v>
      </c>
      <c r="JB103" s="3">
        <v>5</v>
      </c>
      <c r="JC103" s="3">
        <v>4</v>
      </c>
      <c r="JD103" s="3">
        <v>5</v>
      </c>
      <c r="JE103" s="3">
        <v>2</v>
      </c>
      <c r="JF103" s="3">
        <v>2</v>
      </c>
      <c r="JG103" s="3">
        <v>5</v>
      </c>
      <c r="JH103" s="3">
        <v>4</v>
      </c>
      <c r="JI103" s="3">
        <v>5</v>
      </c>
      <c r="JJ103" s="3">
        <v>1</v>
      </c>
      <c r="JK103" s="3">
        <v>3</v>
      </c>
      <c r="JL103" s="3">
        <v>1</v>
      </c>
      <c r="JM103" s="3">
        <v>5</v>
      </c>
      <c r="JN103" s="5">
        <v>4.25</v>
      </c>
      <c r="JO103" s="5">
        <v>3</v>
      </c>
      <c r="JP103" s="5">
        <v>5</v>
      </c>
      <c r="JQ103" s="5">
        <v>1.5</v>
      </c>
      <c r="JR103" s="5">
        <v>5</v>
      </c>
      <c r="JS103" s="5">
        <v>3</v>
      </c>
      <c r="JT103" s="3">
        <v>5</v>
      </c>
      <c r="JU103" s="3">
        <v>5</v>
      </c>
      <c r="JV103" s="3">
        <v>2</v>
      </c>
      <c r="JW103" s="3">
        <v>2</v>
      </c>
      <c r="JX103" s="3">
        <v>5</v>
      </c>
      <c r="JY103" s="3">
        <v>5</v>
      </c>
      <c r="JZ103" s="3">
        <v>1</v>
      </c>
      <c r="KA103" s="3">
        <v>1</v>
      </c>
      <c r="KB103" s="3">
        <v>5</v>
      </c>
      <c r="KC103" s="3">
        <v>5</v>
      </c>
      <c r="KD103" s="3">
        <v>5</v>
      </c>
      <c r="KE103" s="3">
        <v>5</v>
      </c>
      <c r="KF103" s="3">
        <v>1</v>
      </c>
      <c r="KG103" s="3">
        <v>1</v>
      </c>
      <c r="KH103" s="3">
        <v>1</v>
      </c>
      <c r="KI103" s="3">
        <v>1</v>
      </c>
      <c r="KJ103" s="3">
        <v>1</v>
      </c>
      <c r="KK103" s="3">
        <v>1</v>
      </c>
      <c r="KL103" s="3">
        <v>5</v>
      </c>
      <c r="KM103" s="3">
        <v>5</v>
      </c>
      <c r="KN103" s="3">
        <v>1</v>
      </c>
      <c r="KO103" s="3">
        <v>1</v>
      </c>
      <c r="KP103" s="3">
        <v>1</v>
      </c>
      <c r="KQ103" s="3">
        <v>1</v>
      </c>
      <c r="KR103" s="3">
        <v>5</v>
      </c>
      <c r="KS103" s="3">
        <v>5</v>
      </c>
      <c r="KT103" s="3">
        <v>1</v>
      </c>
      <c r="KU103" s="3">
        <v>1</v>
      </c>
      <c r="KV103" s="3">
        <v>1</v>
      </c>
      <c r="KW103" s="3">
        <v>1</v>
      </c>
      <c r="KX103" s="3">
        <v>3</v>
      </c>
      <c r="KY103" s="3">
        <v>3</v>
      </c>
      <c r="KZ103" s="5">
        <v>1.1111111111111112</v>
      </c>
      <c r="LA103" s="5">
        <v>1.1111111111111112</v>
      </c>
      <c r="LB103" s="5">
        <v>4.7142857142857144</v>
      </c>
      <c r="LC103" s="5">
        <v>4.7142857142857144</v>
      </c>
      <c r="LD103" s="3">
        <v>5</v>
      </c>
      <c r="LE103" s="3">
        <v>5</v>
      </c>
      <c r="LF103" s="5">
        <v>5</v>
      </c>
      <c r="LG103" s="3">
        <v>5</v>
      </c>
      <c r="LH103" s="3">
        <v>5</v>
      </c>
      <c r="LI103" s="3">
        <v>5</v>
      </c>
      <c r="LJ103" s="3">
        <v>5</v>
      </c>
      <c r="LK103" s="3">
        <v>5</v>
      </c>
      <c r="LL103" s="3">
        <v>5</v>
      </c>
      <c r="LM103" s="3">
        <v>5</v>
      </c>
      <c r="LN103" s="3">
        <v>5</v>
      </c>
      <c r="LO103" s="3">
        <v>5</v>
      </c>
      <c r="LP103" s="3">
        <v>5</v>
      </c>
      <c r="LQ103" s="3">
        <v>5</v>
      </c>
      <c r="LR103" s="3">
        <v>4</v>
      </c>
      <c r="LS103" s="3">
        <v>4</v>
      </c>
      <c r="LT103" s="5">
        <v>4.875</v>
      </c>
      <c r="LU103" s="5">
        <v>4.875</v>
      </c>
      <c r="LV103" s="3">
        <v>0</v>
      </c>
      <c r="LW103" s="3">
        <v>2</v>
      </c>
      <c r="LX103" s="3">
        <v>1</v>
      </c>
      <c r="LY103" s="3">
        <v>3</v>
      </c>
      <c r="LZ103" s="3">
        <v>3</v>
      </c>
      <c r="MA103" s="3">
        <v>3</v>
      </c>
      <c r="MB103" s="3">
        <v>3</v>
      </c>
      <c r="MC103" s="3">
        <v>3</v>
      </c>
      <c r="MD103" s="3">
        <v>3</v>
      </c>
      <c r="ME103" s="3">
        <v>3</v>
      </c>
      <c r="MF103" s="5">
        <f t="shared" si="99"/>
        <v>24</v>
      </c>
      <c r="MG103" s="5">
        <f t="shared" si="100"/>
        <v>2.4</v>
      </c>
      <c r="MH103" s="3">
        <v>1</v>
      </c>
      <c r="MI103" s="3">
        <v>1</v>
      </c>
      <c r="MJ103" s="3">
        <v>7</v>
      </c>
      <c r="MK103" s="3">
        <v>2</v>
      </c>
      <c r="ML103" s="3">
        <v>2</v>
      </c>
      <c r="MM103" s="3">
        <v>7</v>
      </c>
      <c r="MN103" s="3">
        <v>6</v>
      </c>
      <c r="MO103" s="3">
        <v>6</v>
      </c>
      <c r="MP103" s="3">
        <v>7</v>
      </c>
      <c r="MQ103" s="5">
        <v>4.333333333333333</v>
      </c>
      <c r="MR103" s="3">
        <v>1</v>
      </c>
      <c r="MS103" s="3">
        <v>1</v>
      </c>
      <c r="MT103" s="3">
        <v>1</v>
      </c>
      <c r="MU103" s="3">
        <v>1</v>
      </c>
      <c r="MV103" s="3">
        <v>1</v>
      </c>
      <c r="MW103" s="3">
        <v>1</v>
      </c>
      <c r="MX103" s="3">
        <v>2</v>
      </c>
      <c r="MY103" s="3">
        <v>2</v>
      </c>
      <c r="MZ103" s="3">
        <v>3</v>
      </c>
      <c r="NA103" s="3">
        <v>3</v>
      </c>
      <c r="NB103" s="3">
        <v>2</v>
      </c>
      <c r="NC103" s="3">
        <v>2</v>
      </c>
      <c r="ND103" s="5">
        <v>1</v>
      </c>
      <c r="NE103" s="5">
        <v>1</v>
      </c>
      <c r="NF103" s="5">
        <v>2.3333333333333335</v>
      </c>
      <c r="NG103" s="5">
        <v>2.3333333333333335</v>
      </c>
      <c r="NH103" s="3">
        <v>4</v>
      </c>
      <c r="NI103" s="3">
        <v>4</v>
      </c>
      <c r="NJ103" s="3">
        <v>4</v>
      </c>
      <c r="NK103" s="3">
        <v>4</v>
      </c>
      <c r="NL103" s="3">
        <v>5</v>
      </c>
      <c r="NM103" s="3">
        <v>5</v>
      </c>
      <c r="NN103" s="3">
        <v>5</v>
      </c>
      <c r="NO103" s="3">
        <v>5</v>
      </c>
      <c r="NP103" s="3">
        <v>1</v>
      </c>
      <c r="NQ103" s="3">
        <v>1</v>
      </c>
      <c r="NR103" s="3">
        <v>3</v>
      </c>
      <c r="NS103" s="3">
        <v>3</v>
      </c>
      <c r="NT103" s="3">
        <v>1</v>
      </c>
      <c r="NU103" s="3">
        <v>1</v>
      </c>
      <c r="NV103" s="5">
        <v>3.2857142857142856</v>
      </c>
      <c r="NW103" s="5">
        <v>3.2857142857142856</v>
      </c>
      <c r="NX103" s="4">
        <v>43210</v>
      </c>
      <c r="NY103" s="3">
        <v>5</v>
      </c>
      <c r="NZ103" s="3">
        <v>5</v>
      </c>
      <c r="OA103" s="3">
        <v>4</v>
      </c>
      <c r="OB103" s="3">
        <v>2</v>
      </c>
      <c r="OC103" s="3">
        <v>5</v>
      </c>
      <c r="OD103" s="3">
        <v>5</v>
      </c>
      <c r="OE103" s="3">
        <v>3</v>
      </c>
      <c r="OF103" s="3">
        <v>1</v>
      </c>
      <c r="OG103" s="3">
        <v>5</v>
      </c>
      <c r="OH103" s="3">
        <v>5</v>
      </c>
      <c r="OI103" s="3">
        <v>4</v>
      </c>
      <c r="OJ103" s="3">
        <v>2</v>
      </c>
      <c r="OK103" s="5">
        <v>5</v>
      </c>
      <c r="OL103" s="5">
        <v>2.6666666666666665</v>
      </c>
      <c r="OM103" s="3">
        <v>2</v>
      </c>
      <c r="ON103" s="3">
        <v>3</v>
      </c>
      <c r="OO103" s="3">
        <v>2</v>
      </c>
      <c r="OP103" s="3">
        <v>2</v>
      </c>
      <c r="OQ103" s="3">
        <v>2</v>
      </c>
      <c r="OR103" s="3">
        <v>3</v>
      </c>
      <c r="OS103" s="5">
        <v>2.3333333333333335</v>
      </c>
      <c r="OT103" s="3">
        <v>6</v>
      </c>
      <c r="OU103" s="3">
        <v>6</v>
      </c>
      <c r="OV103" s="3">
        <v>1</v>
      </c>
      <c r="OW103" s="3">
        <v>6</v>
      </c>
      <c r="OX103" s="3">
        <v>1</v>
      </c>
      <c r="OY103" s="3">
        <v>6</v>
      </c>
      <c r="OZ103" s="5">
        <v>4.333333333333333</v>
      </c>
      <c r="VN103">
        <v>15</v>
      </c>
      <c r="VO103">
        <v>1</v>
      </c>
      <c r="VP103">
        <v>10.3</v>
      </c>
      <c r="VQ103">
        <v>10.3</v>
      </c>
      <c r="VR103">
        <v>71</v>
      </c>
      <c r="VS103">
        <v>1894</v>
      </c>
      <c r="VT103">
        <v>26.7</v>
      </c>
      <c r="VU103">
        <v>315.7</v>
      </c>
      <c r="VV103">
        <v>70</v>
      </c>
      <c r="VW103">
        <v>8644.2999999999993</v>
      </c>
      <c r="VX103">
        <v>123.5</v>
      </c>
      <c r="VY103">
        <v>3501.8</v>
      </c>
      <c r="VZ103">
        <v>0.3</v>
      </c>
      <c r="WA103">
        <v>1440.7</v>
      </c>
      <c r="WB103" s="36">
        <v>3600</v>
      </c>
      <c r="WC103" s="36">
        <v>1057.25</v>
      </c>
      <c r="WD103" s="36">
        <v>62.5</v>
      </c>
      <c r="WE103" s="36">
        <v>16.25</v>
      </c>
      <c r="WF103" s="36">
        <v>76.010000000000005</v>
      </c>
      <c r="WG103" s="36">
        <v>22.32</v>
      </c>
      <c r="WH103" s="36">
        <v>1.32</v>
      </c>
      <c r="WI103" s="36">
        <v>0.34</v>
      </c>
      <c r="WJ103" s="36">
        <v>78.75</v>
      </c>
      <c r="WK103" s="36">
        <v>1.66</v>
      </c>
      <c r="WL103" s="36">
        <v>13.125</v>
      </c>
      <c r="WM103" s="37">
        <v>3600</v>
      </c>
      <c r="WN103" s="37">
        <v>1057.25</v>
      </c>
      <c r="WO103" s="37">
        <v>62.5</v>
      </c>
      <c r="WP103" s="37">
        <v>16.25</v>
      </c>
      <c r="WQ103" s="37">
        <v>76.010000000000005</v>
      </c>
      <c r="WR103" s="37">
        <v>22.32</v>
      </c>
      <c r="WS103" s="37">
        <v>1.32</v>
      </c>
      <c r="WT103" s="37">
        <v>0.34</v>
      </c>
      <c r="WU103" s="37">
        <v>78.75</v>
      </c>
      <c r="WV103" s="37">
        <v>1.66</v>
      </c>
      <c r="WW103" s="37">
        <v>13.125</v>
      </c>
      <c r="WX103" s="38">
        <v>3083.75</v>
      </c>
      <c r="WY103" s="38">
        <v>991</v>
      </c>
      <c r="WZ103" s="38">
        <v>58.75</v>
      </c>
      <c r="XA103" s="38">
        <v>15.5</v>
      </c>
      <c r="XB103" s="38">
        <v>74.33</v>
      </c>
      <c r="XC103" s="38">
        <v>23.89</v>
      </c>
      <c r="XD103" s="38">
        <v>1.42</v>
      </c>
      <c r="XE103" s="38">
        <v>0.37</v>
      </c>
      <c r="XF103" s="38">
        <v>74.25</v>
      </c>
      <c r="XG103" s="38">
        <v>1.79</v>
      </c>
      <c r="XH103" s="38">
        <v>14.85</v>
      </c>
      <c r="XI103" s="39">
        <v>3083.75</v>
      </c>
      <c r="XJ103" s="39">
        <v>991</v>
      </c>
      <c r="XK103" s="39">
        <v>58.75</v>
      </c>
      <c r="XL103" s="39">
        <v>15.5</v>
      </c>
      <c r="XM103" s="39">
        <v>74.33</v>
      </c>
      <c r="XN103" s="39">
        <v>23.89</v>
      </c>
      <c r="XO103" s="39">
        <v>1.42</v>
      </c>
      <c r="XP103" s="39">
        <v>0.37</v>
      </c>
      <c r="XQ103" s="39">
        <v>74.25</v>
      </c>
      <c r="XR103" s="39">
        <v>1.79</v>
      </c>
      <c r="XS103" s="39">
        <v>14.85</v>
      </c>
      <c r="XT103" t="s">
        <v>1187</v>
      </c>
      <c r="XU103">
        <v>6</v>
      </c>
      <c r="XV103">
        <v>9</v>
      </c>
      <c r="XW103" s="37">
        <v>6</v>
      </c>
      <c r="XX103" s="37">
        <v>0</v>
      </c>
      <c r="XY103" s="37">
        <v>2</v>
      </c>
      <c r="XZ103" s="39">
        <v>5</v>
      </c>
      <c r="YA103" s="39">
        <v>0</v>
      </c>
      <c r="YB103" s="39">
        <v>2</v>
      </c>
    </row>
    <row r="104" spans="1:652" x14ac:dyDescent="0.2">
      <c r="A104" s="11">
        <v>108</v>
      </c>
      <c r="B104" s="19" t="s">
        <v>836</v>
      </c>
      <c r="C104" s="3">
        <v>1</v>
      </c>
      <c r="D104" s="3" t="str">
        <f t="shared" si="91"/>
        <v>1</v>
      </c>
      <c r="E104" s="4">
        <v>38540</v>
      </c>
      <c r="F104" s="4">
        <v>43206</v>
      </c>
      <c r="G104" s="5">
        <v>12.774811772758385</v>
      </c>
      <c r="H104" s="21">
        <v>3</v>
      </c>
      <c r="I104" s="3">
        <v>7</v>
      </c>
      <c r="J104" s="3">
        <v>9</v>
      </c>
      <c r="K104" s="3">
        <v>1</v>
      </c>
      <c r="L104" s="3">
        <v>2</v>
      </c>
      <c r="M104" s="3">
        <v>300</v>
      </c>
      <c r="N104" s="6">
        <v>109.5</v>
      </c>
      <c r="O104" s="6">
        <v>151</v>
      </c>
      <c r="P104" s="5">
        <v>3.5925196850393699</v>
      </c>
      <c r="Q104" s="5">
        <v>107.604</v>
      </c>
      <c r="R104" s="5">
        <v>48.8</v>
      </c>
      <c r="S104" s="5">
        <v>21.4</v>
      </c>
      <c r="T104" s="5">
        <v>3</v>
      </c>
      <c r="U104" s="5">
        <v>999</v>
      </c>
      <c r="V104" s="5">
        <v>999</v>
      </c>
      <c r="W104" s="5">
        <v>999</v>
      </c>
      <c r="X104" s="5">
        <v>999</v>
      </c>
      <c r="Y104" s="5">
        <v>999</v>
      </c>
      <c r="Z104" s="5">
        <v>25.8</v>
      </c>
      <c r="AA104" s="5">
        <v>22.3</v>
      </c>
      <c r="AB104" s="5">
        <v>23.6</v>
      </c>
      <c r="AC104" s="5">
        <f t="shared" si="92"/>
        <v>999</v>
      </c>
      <c r="AD104" s="5">
        <f t="shared" si="93"/>
        <v>25.8</v>
      </c>
      <c r="AE104" s="5">
        <f t="shared" si="94"/>
        <v>1024.8</v>
      </c>
      <c r="AF104" s="5">
        <f t="shared" si="95"/>
        <v>512.4</v>
      </c>
      <c r="AG104" s="5">
        <f t="shared" si="96"/>
        <v>1129.8420000000001</v>
      </c>
      <c r="AH104" s="5">
        <f t="shared" si="97"/>
        <v>2259.6840000000002</v>
      </c>
      <c r="AI104" s="5">
        <v>1</v>
      </c>
      <c r="AJ104" s="3">
        <v>17</v>
      </c>
      <c r="AK104" s="5">
        <v>37.299999999999997</v>
      </c>
      <c r="AL104" s="5">
        <v>2</v>
      </c>
      <c r="AM104" s="7" t="e">
        <v>#NULL!</v>
      </c>
      <c r="AN104" s="7"/>
      <c r="AO104" s="7"/>
      <c r="AP104" s="7"/>
      <c r="AQ104" s="7"/>
      <c r="AR104" s="7"/>
      <c r="AS104" s="5" t="e">
        <f t="shared" si="98"/>
        <v>#DIV/0!</v>
      </c>
      <c r="AT104" s="5">
        <v>13.29</v>
      </c>
      <c r="AU104" s="5">
        <v>13.2</v>
      </c>
      <c r="AV104" s="5">
        <v>-0.51</v>
      </c>
      <c r="AW104" s="5">
        <v>31</v>
      </c>
      <c r="AX104" s="3">
        <v>27</v>
      </c>
      <c r="AY104" s="3">
        <v>25</v>
      </c>
      <c r="AZ104" s="3"/>
      <c r="BA104" s="5">
        <v>-1.19</v>
      </c>
      <c r="BB104" s="5"/>
      <c r="BC104" s="5">
        <v>12</v>
      </c>
      <c r="BD104" s="5"/>
      <c r="BE104" s="3">
        <v>10</v>
      </c>
      <c r="BF104" s="3">
        <v>11</v>
      </c>
      <c r="BG104" s="5">
        <v>-3.61</v>
      </c>
      <c r="BH104" s="5">
        <v>0</v>
      </c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3">
        <v>999</v>
      </c>
      <c r="CA104" s="3">
        <v>999</v>
      </c>
      <c r="CB104" s="3">
        <v>999</v>
      </c>
      <c r="CC104" s="5">
        <v>999</v>
      </c>
      <c r="CD104" s="5">
        <v>999</v>
      </c>
      <c r="CE104" s="5">
        <v>999</v>
      </c>
      <c r="CF104" s="5">
        <v>999</v>
      </c>
      <c r="CG104" s="5">
        <v>999</v>
      </c>
      <c r="CH104" s="3">
        <v>33</v>
      </c>
      <c r="CI104" s="3">
        <v>30</v>
      </c>
      <c r="CJ104" s="3">
        <v>31</v>
      </c>
      <c r="CK104" s="5">
        <v>14.752319999999999</v>
      </c>
      <c r="CL104" s="5">
        <v>13.411199999999999</v>
      </c>
      <c r="CM104" s="5">
        <v>13.85824</v>
      </c>
      <c r="CN104" s="5">
        <v>0.5</v>
      </c>
      <c r="CO104" s="5">
        <v>69</v>
      </c>
      <c r="CP104" s="6">
        <v>128</v>
      </c>
      <c r="CQ104" s="6">
        <v>117</v>
      </c>
      <c r="CR104" s="6">
        <v>127</v>
      </c>
      <c r="CS104" s="5">
        <v>-0.3</v>
      </c>
      <c r="CT104" s="5">
        <v>38</v>
      </c>
      <c r="CU104" s="7" t="e">
        <v>#NULL!</v>
      </c>
      <c r="CV104" s="7" t="e">
        <v>#NULL!</v>
      </c>
      <c r="CW104" s="3">
        <v>4</v>
      </c>
      <c r="CX104" s="3">
        <v>4</v>
      </c>
      <c r="CY104" s="3">
        <v>5</v>
      </c>
      <c r="CZ104" s="3">
        <v>5</v>
      </c>
      <c r="DA104" s="3">
        <v>4</v>
      </c>
      <c r="DB104" s="3">
        <v>4</v>
      </c>
      <c r="DC104" s="3">
        <v>999</v>
      </c>
      <c r="DD104" s="3">
        <v>999</v>
      </c>
      <c r="DE104" s="3">
        <v>4</v>
      </c>
      <c r="DF104" s="3">
        <v>3</v>
      </c>
      <c r="DG104" s="3">
        <v>999</v>
      </c>
      <c r="DH104" s="3">
        <v>999</v>
      </c>
      <c r="DI104" s="3"/>
      <c r="DJ104" s="3"/>
      <c r="DK104" s="3"/>
      <c r="DL104" s="3"/>
      <c r="DM104" s="3"/>
      <c r="DN104" s="3"/>
      <c r="DO104" s="3"/>
      <c r="DP104" s="3"/>
      <c r="DQ104" s="3">
        <v>999</v>
      </c>
      <c r="DR104" s="3">
        <v>999</v>
      </c>
      <c r="DS104" s="3">
        <v>999</v>
      </c>
      <c r="DT104" s="3">
        <v>999</v>
      </c>
      <c r="DU104" s="3">
        <v>999</v>
      </c>
      <c r="DV104" s="5">
        <v>6</v>
      </c>
      <c r="DW104" s="5">
        <v>-4.8</v>
      </c>
      <c r="DX104" s="5">
        <v>34.5</v>
      </c>
      <c r="DY104" s="5">
        <v>-0.81</v>
      </c>
      <c r="DZ104" s="5">
        <v>69</v>
      </c>
      <c r="EA104" s="5">
        <v>0.5</v>
      </c>
      <c r="EB104" s="5">
        <v>36.5</v>
      </c>
      <c r="EC104" s="5">
        <v>-5.1099999999999994</v>
      </c>
      <c r="ED104" s="5">
        <v>2</v>
      </c>
      <c r="EE104" s="3">
        <v>6</v>
      </c>
      <c r="EF104" s="3">
        <v>1</v>
      </c>
      <c r="EG104" s="3">
        <v>6</v>
      </c>
      <c r="EH104" s="3">
        <v>1</v>
      </c>
      <c r="EI104" s="3">
        <v>5</v>
      </c>
      <c r="EJ104" s="3">
        <v>1</v>
      </c>
      <c r="EK104" s="3">
        <v>2</v>
      </c>
      <c r="EL104" s="3">
        <v>1</v>
      </c>
      <c r="EM104" s="3">
        <v>5</v>
      </c>
      <c r="EN104" s="3">
        <v>5</v>
      </c>
      <c r="EO104" s="3">
        <v>5</v>
      </c>
      <c r="EP104" s="3">
        <v>5</v>
      </c>
      <c r="EQ104" s="3">
        <v>5</v>
      </c>
      <c r="ER104" s="3">
        <v>2</v>
      </c>
      <c r="ES104" s="3">
        <v>1</v>
      </c>
      <c r="ET104" s="3">
        <v>1</v>
      </c>
      <c r="EU104" s="3">
        <v>3</v>
      </c>
      <c r="EV104" s="3">
        <v>1</v>
      </c>
      <c r="EW104" s="3">
        <v>1</v>
      </c>
      <c r="EX104" s="5">
        <v>2</v>
      </c>
      <c r="EY104" s="1" t="s">
        <v>411</v>
      </c>
      <c r="EZ104" s="3">
        <v>0</v>
      </c>
      <c r="FA104" s="6">
        <v>14</v>
      </c>
      <c r="FB104" s="1" t="s">
        <v>376</v>
      </c>
      <c r="FC104" s="6">
        <v>0</v>
      </c>
      <c r="FD104" s="5">
        <v>5</v>
      </c>
      <c r="FE104" s="1" t="s">
        <v>383</v>
      </c>
      <c r="FF104" s="3">
        <v>1</v>
      </c>
      <c r="FG104" s="5">
        <v>4</v>
      </c>
      <c r="FH104" s="3">
        <v>5</v>
      </c>
      <c r="FI104" s="3">
        <v>5</v>
      </c>
      <c r="FJ104" s="3">
        <v>5</v>
      </c>
      <c r="FK104" s="3">
        <v>5</v>
      </c>
      <c r="FL104" s="3">
        <v>5</v>
      </c>
      <c r="FM104" s="3">
        <v>5</v>
      </c>
      <c r="FN104" s="3">
        <v>5</v>
      </c>
      <c r="FO104" s="3">
        <v>2</v>
      </c>
      <c r="FP104" s="3">
        <v>5</v>
      </c>
      <c r="FQ104" s="3">
        <v>5</v>
      </c>
      <c r="FR104" s="3">
        <v>3</v>
      </c>
      <c r="FS104" s="3">
        <v>1</v>
      </c>
      <c r="FT104" s="3">
        <v>5</v>
      </c>
      <c r="FU104" s="3">
        <v>3.5</v>
      </c>
      <c r="FV104" s="3">
        <v>7</v>
      </c>
      <c r="FW104" s="3">
        <v>1</v>
      </c>
      <c r="FX104" s="7" t="e">
        <v>#NULL!</v>
      </c>
      <c r="FY104" s="3">
        <v>7</v>
      </c>
      <c r="FZ104" s="3">
        <v>7</v>
      </c>
      <c r="GA104" s="3">
        <v>7</v>
      </c>
      <c r="GB104" s="3">
        <v>7</v>
      </c>
      <c r="GC104" s="3">
        <v>7</v>
      </c>
      <c r="GD104" s="5">
        <v>7</v>
      </c>
      <c r="GE104" s="3">
        <v>5</v>
      </c>
      <c r="GF104" s="3">
        <v>3</v>
      </c>
      <c r="GG104" s="3">
        <v>5</v>
      </c>
      <c r="GH104" s="3">
        <v>1</v>
      </c>
      <c r="GI104" s="3">
        <v>5</v>
      </c>
      <c r="GJ104" s="3">
        <v>1</v>
      </c>
      <c r="GK104" s="3">
        <v>1</v>
      </c>
      <c r="GL104" s="3">
        <v>1</v>
      </c>
      <c r="GM104" s="3">
        <v>5</v>
      </c>
      <c r="GN104" s="3">
        <v>5</v>
      </c>
      <c r="GO104" s="3">
        <v>1</v>
      </c>
      <c r="GP104" s="3">
        <v>5</v>
      </c>
      <c r="GQ104" s="3">
        <v>1</v>
      </c>
      <c r="GR104" s="3">
        <v>5</v>
      </c>
      <c r="GS104" s="3">
        <v>1</v>
      </c>
      <c r="GT104" s="3">
        <v>5</v>
      </c>
      <c r="GU104" s="3">
        <v>2</v>
      </c>
      <c r="GV104" s="3">
        <v>1</v>
      </c>
      <c r="GW104" s="3">
        <v>5</v>
      </c>
      <c r="GX104" s="3">
        <v>1</v>
      </c>
      <c r="GY104" s="5">
        <v>4.7</v>
      </c>
      <c r="GZ104" s="5">
        <v>1.2</v>
      </c>
      <c r="HA104" s="3">
        <v>7</v>
      </c>
      <c r="HB104" s="3">
        <v>7</v>
      </c>
      <c r="HC104" s="3">
        <v>7</v>
      </c>
      <c r="HD104" s="3">
        <v>7</v>
      </c>
      <c r="HE104" s="3">
        <v>7</v>
      </c>
      <c r="HF104" s="3">
        <v>7</v>
      </c>
      <c r="HG104" s="3">
        <v>7</v>
      </c>
      <c r="HH104" s="3">
        <v>6</v>
      </c>
      <c r="HI104" s="5">
        <v>6.875</v>
      </c>
      <c r="HJ104" s="3">
        <v>4</v>
      </c>
      <c r="HK104" s="3">
        <v>2</v>
      </c>
      <c r="HL104" s="3">
        <v>3</v>
      </c>
      <c r="HM104" s="3">
        <v>4</v>
      </c>
      <c r="HN104" s="3">
        <v>1</v>
      </c>
      <c r="HO104" s="3">
        <v>1</v>
      </c>
      <c r="HP104" s="5">
        <v>3</v>
      </c>
      <c r="HQ104" s="5">
        <v>4</v>
      </c>
      <c r="HR104" s="5">
        <v>4</v>
      </c>
      <c r="HS104" s="5">
        <v>3.6666666666666665</v>
      </c>
      <c r="HT104" s="3">
        <v>6</v>
      </c>
      <c r="HU104" s="3">
        <v>6</v>
      </c>
      <c r="HV104" s="3">
        <v>6</v>
      </c>
      <c r="HW104" s="3">
        <v>5</v>
      </c>
      <c r="HX104" s="3">
        <v>6</v>
      </c>
      <c r="HY104" s="3">
        <v>6</v>
      </c>
      <c r="HZ104" s="5">
        <v>5.833333333333333</v>
      </c>
      <c r="IA104" s="3">
        <v>7</v>
      </c>
      <c r="IB104" s="3">
        <v>1</v>
      </c>
      <c r="IC104" s="3">
        <v>3</v>
      </c>
      <c r="ID104" s="3">
        <v>4</v>
      </c>
      <c r="IE104" s="3">
        <v>6</v>
      </c>
      <c r="IF104" s="3">
        <v>5</v>
      </c>
      <c r="IG104" s="3">
        <v>1</v>
      </c>
      <c r="IH104" s="3">
        <v>7</v>
      </c>
      <c r="II104" s="3">
        <v>6</v>
      </c>
      <c r="IJ104" s="3">
        <v>1</v>
      </c>
      <c r="IK104" s="3">
        <v>7</v>
      </c>
      <c r="IL104" s="3">
        <v>1</v>
      </c>
      <c r="IM104" s="5">
        <v>6.75</v>
      </c>
      <c r="IN104" s="5">
        <v>4.5</v>
      </c>
      <c r="IO104" s="5">
        <v>1</v>
      </c>
      <c r="IP104" s="3">
        <v>5</v>
      </c>
      <c r="IQ104" s="3">
        <v>1</v>
      </c>
      <c r="IR104" s="3">
        <v>1</v>
      </c>
      <c r="IS104" s="3">
        <v>1</v>
      </c>
      <c r="IT104" s="3">
        <v>5</v>
      </c>
      <c r="IU104" s="3">
        <v>5</v>
      </c>
      <c r="IV104" s="3">
        <v>1</v>
      </c>
      <c r="IW104" s="3">
        <v>1</v>
      </c>
      <c r="IX104" s="3">
        <v>4</v>
      </c>
      <c r="IY104" s="3">
        <v>1</v>
      </c>
      <c r="IZ104" s="3">
        <v>4</v>
      </c>
      <c r="JA104" s="3">
        <v>5</v>
      </c>
      <c r="JB104" s="3">
        <v>5</v>
      </c>
      <c r="JC104" s="3">
        <v>999</v>
      </c>
      <c r="JD104" s="3">
        <v>5</v>
      </c>
      <c r="JE104" s="3">
        <v>1</v>
      </c>
      <c r="JF104" s="3">
        <v>2</v>
      </c>
      <c r="JG104" s="3">
        <v>5</v>
      </c>
      <c r="JH104" s="3">
        <v>1</v>
      </c>
      <c r="JI104" s="3">
        <v>3</v>
      </c>
      <c r="JJ104" s="3">
        <v>1</v>
      </c>
      <c r="JK104" s="3">
        <v>5</v>
      </c>
      <c r="JL104" s="3">
        <v>4</v>
      </c>
      <c r="JM104" s="3">
        <v>5</v>
      </c>
      <c r="JN104" s="5">
        <v>5</v>
      </c>
      <c r="JO104" s="5">
        <v>1</v>
      </c>
      <c r="JP104" s="5">
        <v>4.25</v>
      </c>
      <c r="JQ104" s="5">
        <v>2</v>
      </c>
      <c r="JR104" s="5">
        <v>4.75</v>
      </c>
      <c r="JS104" s="5">
        <v>1</v>
      </c>
      <c r="JT104" s="3">
        <v>5</v>
      </c>
      <c r="JU104" s="3">
        <v>5</v>
      </c>
      <c r="JV104" s="3">
        <v>5</v>
      </c>
      <c r="JW104" s="3">
        <v>5</v>
      </c>
      <c r="JX104" s="3">
        <v>3</v>
      </c>
      <c r="JY104" s="3">
        <v>3</v>
      </c>
      <c r="JZ104" s="3">
        <v>1</v>
      </c>
      <c r="KA104" s="3">
        <v>1</v>
      </c>
      <c r="KB104" s="3">
        <v>5</v>
      </c>
      <c r="KC104" s="3">
        <v>5</v>
      </c>
      <c r="KD104" s="3">
        <v>5</v>
      </c>
      <c r="KE104" s="3">
        <v>5</v>
      </c>
      <c r="KF104" s="3">
        <v>1</v>
      </c>
      <c r="KG104" s="3">
        <v>1</v>
      </c>
      <c r="KH104" s="3">
        <v>1</v>
      </c>
      <c r="KI104" s="3">
        <v>1</v>
      </c>
      <c r="KJ104" s="3">
        <v>5</v>
      </c>
      <c r="KK104" s="3">
        <v>4</v>
      </c>
      <c r="KL104" s="3">
        <v>5</v>
      </c>
      <c r="KM104" s="3">
        <v>5</v>
      </c>
      <c r="KN104" s="3">
        <v>1</v>
      </c>
      <c r="KO104" s="3">
        <v>1</v>
      </c>
      <c r="KP104" s="3">
        <v>3</v>
      </c>
      <c r="KQ104" s="3">
        <v>3</v>
      </c>
      <c r="KR104" s="3">
        <v>5</v>
      </c>
      <c r="KS104" s="3">
        <v>5</v>
      </c>
      <c r="KT104" s="3">
        <v>1</v>
      </c>
      <c r="KU104" s="3">
        <v>1</v>
      </c>
      <c r="KV104" s="3">
        <v>5</v>
      </c>
      <c r="KW104" s="3">
        <v>5</v>
      </c>
      <c r="KX104" s="3">
        <v>3</v>
      </c>
      <c r="KY104" s="3">
        <v>3</v>
      </c>
      <c r="KZ104" s="5">
        <v>2.5555555555555554</v>
      </c>
      <c r="LA104" s="5">
        <v>2.4444444444444446</v>
      </c>
      <c r="LB104" s="5">
        <v>4.4285714285714288</v>
      </c>
      <c r="LC104" s="5">
        <v>4.4285714285714288</v>
      </c>
      <c r="LD104" s="3">
        <v>5</v>
      </c>
      <c r="LE104" s="3">
        <v>5</v>
      </c>
      <c r="LF104" s="5">
        <v>5</v>
      </c>
      <c r="LG104" s="3">
        <v>5</v>
      </c>
      <c r="LH104" s="3">
        <v>5</v>
      </c>
      <c r="LI104" s="3">
        <v>5</v>
      </c>
      <c r="LJ104" s="3">
        <v>5</v>
      </c>
      <c r="LK104" s="3">
        <v>5</v>
      </c>
      <c r="LL104" s="3">
        <v>5</v>
      </c>
      <c r="LM104" s="3">
        <v>5</v>
      </c>
      <c r="LN104" s="3">
        <v>5</v>
      </c>
      <c r="LO104" s="3">
        <v>5</v>
      </c>
      <c r="LP104" s="3">
        <v>5</v>
      </c>
      <c r="LQ104" s="3">
        <v>5</v>
      </c>
      <c r="LR104" s="3">
        <v>5</v>
      </c>
      <c r="LS104" s="3">
        <v>5</v>
      </c>
      <c r="LT104" s="5">
        <v>5</v>
      </c>
      <c r="LU104" s="5">
        <v>5</v>
      </c>
      <c r="LV104" s="3">
        <v>2</v>
      </c>
      <c r="LW104" s="3">
        <v>0</v>
      </c>
      <c r="LX104" s="3">
        <v>2</v>
      </c>
      <c r="LY104" s="3">
        <v>0</v>
      </c>
      <c r="LZ104" s="3">
        <v>2</v>
      </c>
      <c r="MA104" s="3">
        <v>1</v>
      </c>
      <c r="MB104" s="3">
        <v>1</v>
      </c>
      <c r="MC104" s="3">
        <v>3</v>
      </c>
      <c r="MD104" s="3">
        <v>2</v>
      </c>
      <c r="ME104" s="3">
        <v>1</v>
      </c>
      <c r="MF104" s="5">
        <f t="shared" si="99"/>
        <v>14</v>
      </c>
      <c r="MG104" s="5">
        <f t="shared" si="100"/>
        <v>1.4</v>
      </c>
      <c r="MH104" s="3">
        <v>1</v>
      </c>
      <c r="MI104" s="3">
        <v>5</v>
      </c>
      <c r="MJ104" s="3">
        <v>7</v>
      </c>
      <c r="MK104" s="3">
        <v>7</v>
      </c>
      <c r="ML104" s="3">
        <v>5</v>
      </c>
      <c r="MM104" s="3">
        <v>4</v>
      </c>
      <c r="MN104" s="3">
        <v>7</v>
      </c>
      <c r="MO104" s="3">
        <v>7</v>
      </c>
      <c r="MP104" s="3">
        <v>7</v>
      </c>
      <c r="MQ104" s="5">
        <v>5.5555555555555554</v>
      </c>
      <c r="MR104" s="3">
        <v>1</v>
      </c>
      <c r="MS104" s="3">
        <v>1</v>
      </c>
      <c r="MT104" s="3">
        <v>1</v>
      </c>
      <c r="MU104" s="3">
        <v>1</v>
      </c>
      <c r="MV104" s="3">
        <v>3</v>
      </c>
      <c r="MW104" s="3">
        <v>3</v>
      </c>
      <c r="MX104" s="3">
        <v>4</v>
      </c>
      <c r="MY104" s="3">
        <v>4</v>
      </c>
      <c r="MZ104" s="3">
        <v>4</v>
      </c>
      <c r="NA104" s="3">
        <v>4</v>
      </c>
      <c r="NB104" s="3">
        <v>4</v>
      </c>
      <c r="NC104" s="3">
        <v>4</v>
      </c>
      <c r="ND104" s="5">
        <v>1.6666666666666667</v>
      </c>
      <c r="NE104" s="5">
        <v>1.6666666666666667</v>
      </c>
      <c r="NF104" s="5">
        <v>4</v>
      </c>
      <c r="NG104" s="5">
        <v>4</v>
      </c>
      <c r="NH104" s="3">
        <v>4</v>
      </c>
      <c r="NI104" s="3">
        <v>4</v>
      </c>
      <c r="NJ104" s="3">
        <v>3</v>
      </c>
      <c r="NK104" s="3">
        <v>3</v>
      </c>
      <c r="NL104" s="3">
        <v>4</v>
      </c>
      <c r="NM104" s="3">
        <v>4</v>
      </c>
      <c r="NN104" s="3">
        <v>4</v>
      </c>
      <c r="NO104" s="3">
        <v>4</v>
      </c>
      <c r="NP104" s="3">
        <v>2</v>
      </c>
      <c r="NQ104" s="3">
        <v>2</v>
      </c>
      <c r="NR104" s="3">
        <v>4</v>
      </c>
      <c r="NS104" s="3">
        <v>4</v>
      </c>
      <c r="NT104" s="3">
        <v>4</v>
      </c>
      <c r="NU104" s="3">
        <v>4</v>
      </c>
      <c r="NV104" s="5">
        <v>3.5714285714285716</v>
      </c>
      <c r="NW104" s="5">
        <v>3.5714285714285716</v>
      </c>
      <c r="NX104" s="4">
        <v>43210</v>
      </c>
      <c r="NY104" s="3">
        <v>5</v>
      </c>
      <c r="NZ104" s="3">
        <v>5</v>
      </c>
      <c r="OA104" s="3">
        <v>5</v>
      </c>
      <c r="OB104" s="3">
        <v>5</v>
      </c>
      <c r="OC104" s="3">
        <v>5</v>
      </c>
      <c r="OD104" s="3">
        <v>5</v>
      </c>
      <c r="OE104" s="3">
        <v>4</v>
      </c>
      <c r="OF104" s="3">
        <v>2</v>
      </c>
      <c r="OG104" s="3">
        <v>5</v>
      </c>
      <c r="OH104" s="3">
        <v>5</v>
      </c>
      <c r="OI104" s="3">
        <v>3</v>
      </c>
      <c r="OJ104" s="3">
        <v>2</v>
      </c>
      <c r="OK104" s="5">
        <v>5</v>
      </c>
      <c r="OL104" s="5">
        <v>3.5</v>
      </c>
      <c r="OM104" s="3">
        <v>999</v>
      </c>
      <c r="ON104" s="3">
        <v>999</v>
      </c>
      <c r="OO104" s="3">
        <v>999</v>
      </c>
      <c r="OP104" s="3">
        <v>999</v>
      </c>
      <c r="OQ104" s="3">
        <v>999</v>
      </c>
      <c r="OR104" s="3">
        <v>999</v>
      </c>
      <c r="OS104" s="7" t="e">
        <v>#NULL!</v>
      </c>
      <c r="OT104" s="3">
        <v>999</v>
      </c>
      <c r="OU104" s="3">
        <v>999</v>
      </c>
      <c r="OV104" s="3">
        <v>999</v>
      </c>
      <c r="OW104" s="3">
        <v>999</v>
      </c>
      <c r="OX104" s="3">
        <v>999</v>
      </c>
      <c r="OY104" s="3">
        <v>999</v>
      </c>
      <c r="OZ104" s="7" t="e">
        <v>#NULL!</v>
      </c>
      <c r="VN104">
        <v>15</v>
      </c>
      <c r="VO104">
        <v>0</v>
      </c>
      <c r="VP104">
        <v>0</v>
      </c>
      <c r="VQ104">
        <v>0</v>
      </c>
      <c r="VR104">
        <v>13</v>
      </c>
      <c r="VS104">
        <v>247</v>
      </c>
      <c r="VT104">
        <v>19</v>
      </c>
      <c r="VU104">
        <v>123.5</v>
      </c>
      <c r="VV104">
        <v>12</v>
      </c>
      <c r="VW104">
        <v>1794</v>
      </c>
      <c r="VX104">
        <v>149.5</v>
      </c>
      <c r="VY104">
        <v>830.8</v>
      </c>
      <c r="VZ104">
        <v>3.5</v>
      </c>
      <c r="WA104">
        <v>897</v>
      </c>
      <c r="WB104" s="36">
        <v>751.75</v>
      </c>
      <c r="WC104" s="36">
        <v>257.25</v>
      </c>
      <c r="WD104" s="36">
        <v>21</v>
      </c>
      <c r="WE104" s="36">
        <v>4</v>
      </c>
      <c r="WF104" s="36">
        <v>72.7</v>
      </c>
      <c r="WG104" s="36">
        <v>24.88</v>
      </c>
      <c r="WH104" s="36">
        <v>2.0299999999999998</v>
      </c>
      <c r="WI104" s="36">
        <v>0.39</v>
      </c>
      <c r="WJ104" s="36">
        <v>25</v>
      </c>
      <c r="WK104" s="36">
        <v>2.42</v>
      </c>
      <c r="WL104" s="36">
        <v>12.5</v>
      </c>
      <c r="WM104" s="37">
        <v>751.75</v>
      </c>
      <c r="WN104" s="37">
        <v>257.25</v>
      </c>
      <c r="WO104" s="37">
        <v>21</v>
      </c>
      <c r="WP104" s="37">
        <v>4</v>
      </c>
      <c r="WQ104" s="37">
        <v>72.7</v>
      </c>
      <c r="WR104" s="37">
        <v>24.88</v>
      </c>
      <c r="WS104" s="37">
        <v>2.0299999999999998</v>
      </c>
      <c r="WT104" s="37">
        <v>0.39</v>
      </c>
      <c r="WU104" s="37">
        <v>25</v>
      </c>
      <c r="WV104" s="37">
        <v>2.42</v>
      </c>
      <c r="WW104" s="37">
        <v>12.5</v>
      </c>
      <c r="WX104" s="38">
        <v>0</v>
      </c>
      <c r="WY104" s="38">
        <v>0</v>
      </c>
      <c r="WZ104" s="38">
        <v>0</v>
      </c>
      <c r="XA104" s="38">
        <v>0</v>
      </c>
      <c r="XB104" s="38">
        <v>0</v>
      </c>
      <c r="XC104" s="38">
        <v>0</v>
      </c>
      <c r="XD104" s="38">
        <v>0</v>
      </c>
      <c r="XE104" s="38">
        <v>0</v>
      </c>
      <c r="XF104" s="38">
        <v>0</v>
      </c>
      <c r="XG104" s="38">
        <v>0</v>
      </c>
      <c r="XH104" s="38">
        <v>0</v>
      </c>
      <c r="XI104" s="39">
        <v>0</v>
      </c>
      <c r="XJ104" s="39">
        <v>0</v>
      </c>
      <c r="XK104" s="39">
        <v>0</v>
      </c>
      <c r="XL104" s="39">
        <v>0</v>
      </c>
      <c r="XM104" s="39">
        <v>0</v>
      </c>
      <c r="XN104" s="39">
        <v>0</v>
      </c>
      <c r="XO104" s="39">
        <v>0</v>
      </c>
      <c r="XP104" s="39">
        <v>0</v>
      </c>
      <c r="XQ104" s="39">
        <v>0</v>
      </c>
      <c r="XR104" s="39">
        <v>0</v>
      </c>
      <c r="XS104" s="39">
        <v>0</v>
      </c>
      <c r="XT104" t="s">
        <v>1188</v>
      </c>
      <c r="XU104">
        <v>2</v>
      </c>
      <c r="XV104">
        <v>11</v>
      </c>
      <c r="XW104" s="37">
        <v>2</v>
      </c>
      <c r="XX104" s="37">
        <v>0</v>
      </c>
      <c r="XY104" s="37">
        <v>3</v>
      </c>
      <c r="XZ104" s="39">
        <v>0</v>
      </c>
      <c r="YA104" s="39">
        <v>0</v>
      </c>
      <c r="YB104" s="39">
        <v>3</v>
      </c>
    </row>
    <row r="105" spans="1:652" x14ac:dyDescent="0.2">
      <c r="A105" s="11">
        <v>109</v>
      </c>
      <c r="B105" s="19" t="s">
        <v>837</v>
      </c>
      <c r="C105" s="3">
        <v>1</v>
      </c>
      <c r="D105" s="3" t="str">
        <f t="shared" si="91"/>
        <v>1</v>
      </c>
      <c r="E105" s="4">
        <v>38129</v>
      </c>
      <c r="F105" s="4">
        <v>43206</v>
      </c>
      <c r="G105" s="5">
        <v>13.900068446269678</v>
      </c>
      <c r="H105" s="21">
        <v>3</v>
      </c>
      <c r="I105" s="3">
        <v>8</v>
      </c>
      <c r="J105" s="3">
        <v>9</v>
      </c>
      <c r="K105" s="3">
        <v>1</v>
      </c>
      <c r="L105" s="3">
        <v>2</v>
      </c>
      <c r="M105" s="3">
        <v>300</v>
      </c>
      <c r="N105" s="6">
        <v>111</v>
      </c>
      <c r="O105" s="6">
        <v>158</v>
      </c>
      <c r="P105" s="5">
        <v>3.6417322834645667</v>
      </c>
      <c r="Q105" s="5">
        <v>102.753</v>
      </c>
      <c r="R105" s="5">
        <v>46.6</v>
      </c>
      <c r="S105" s="5">
        <v>18.7</v>
      </c>
      <c r="T105" s="5">
        <v>3</v>
      </c>
      <c r="U105" s="5">
        <v>22.2</v>
      </c>
      <c r="V105" s="5">
        <v>3</v>
      </c>
      <c r="W105" s="5">
        <v>24.7</v>
      </c>
      <c r="X105" s="5">
        <v>22.7</v>
      </c>
      <c r="Y105" s="5">
        <v>23.4</v>
      </c>
      <c r="Z105" s="5">
        <v>19.100000000000001</v>
      </c>
      <c r="AA105" s="5">
        <v>18.600000000000001</v>
      </c>
      <c r="AB105" s="5">
        <v>15.7</v>
      </c>
      <c r="AC105" s="5">
        <f t="shared" si="92"/>
        <v>24.7</v>
      </c>
      <c r="AD105" s="5">
        <f t="shared" si="93"/>
        <v>19.100000000000001</v>
      </c>
      <c r="AE105" s="5">
        <f t="shared" si="94"/>
        <v>43.8</v>
      </c>
      <c r="AF105" s="5">
        <f t="shared" si="95"/>
        <v>21.9</v>
      </c>
      <c r="AG105" s="5">
        <f t="shared" si="96"/>
        <v>48.289499999999997</v>
      </c>
      <c r="AH105" s="5">
        <f t="shared" si="97"/>
        <v>96.578999999999994</v>
      </c>
      <c r="AI105" s="5">
        <v>2</v>
      </c>
      <c r="AJ105" s="3">
        <v>13</v>
      </c>
      <c r="AK105" s="5">
        <v>34.6</v>
      </c>
      <c r="AL105" s="5">
        <v>1</v>
      </c>
      <c r="AM105" s="5">
        <v>2</v>
      </c>
      <c r="AN105" s="5"/>
      <c r="AO105" s="5"/>
      <c r="AP105" s="5"/>
      <c r="AQ105" s="5"/>
      <c r="AR105" s="5"/>
      <c r="AS105" s="5" t="e">
        <f t="shared" si="98"/>
        <v>#DIV/0!</v>
      </c>
      <c r="AT105" s="5">
        <v>13.82</v>
      </c>
      <c r="AU105" s="5">
        <v>13.03</v>
      </c>
      <c r="AV105" s="5">
        <v>-0.5</v>
      </c>
      <c r="AW105" s="5">
        <v>31</v>
      </c>
      <c r="AX105" s="3">
        <v>31</v>
      </c>
      <c r="AY105" s="3">
        <v>27</v>
      </c>
      <c r="AZ105" s="3"/>
      <c r="BA105" s="5">
        <v>-0.79</v>
      </c>
      <c r="BB105" s="5"/>
      <c r="BC105" s="5">
        <v>21</v>
      </c>
      <c r="BD105" s="5"/>
      <c r="BE105" s="3">
        <v>23</v>
      </c>
      <c r="BF105" s="3">
        <v>26</v>
      </c>
      <c r="BG105" s="5">
        <v>0.13</v>
      </c>
      <c r="BH105" s="5">
        <v>55</v>
      </c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3">
        <v>36</v>
      </c>
      <c r="CA105" s="3">
        <v>39</v>
      </c>
      <c r="CB105" s="3">
        <v>42</v>
      </c>
      <c r="CC105" s="5">
        <v>16.093440000000001</v>
      </c>
      <c r="CD105" s="5">
        <v>17.434560000000001</v>
      </c>
      <c r="CE105" s="5">
        <v>18.775680000000001</v>
      </c>
      <c r="CF105" s="5">
        <v>3.07</v>
      </c>
      <c r="CG105" s="5">
        <v>100</v>
      </c>
      <c r="CH105" s="3">
        <v>30</v>
      </c>
      <c r="CI105" s="3">
        <v>34</v>
      </c>
      <c r="CJ105" s="3">
        <v>32</v>
      </c>
      <c r="CK105" s="5">
        <v>13.411199999999999</v>
      </c>
      <c r="CL105" s="5">
        <v>15.19936</v>
      </c>
      <c r="CM105" s="5">
        <v>14.30528</v>
      </c>
      <c r="CN105" s="5">
        <v>0.47</v>
      </c>
      <c r="CO105" s="5">
        <v>68</v>
      </c>
      <c r="CP105" s="6">
        <v>136</v>
      </c>
      <c r="CQ105" s="6">
        <v>119</v>
      </c>
      <c r="CR105" s="6">
        <v>120</v>
      </c>
      <c r="CS105" s="5">
        <v>-0.06</v>
      </c>
      <c r="CT105" s="5">
        <v>48</v>
      </c>
      <c r="CU105" s="7" t="e">
        <v>#NULL!</v>
      </c>
      <c r="CV105" s="7" t="e">
        <v>#NULL!</v>
      </c>
      <c r="CW105" s="3">
        <v>4</v>
      </c>
      <c r="CX105" s="3">
        <v>4</v>
      </c>
      <c r="CY105" s="3">
        <v>5</v>
      </c>
      <c r="CZ105" s="3">
        <v>5</v>
      </c>
      <c r="DA105" s="3">
        <v>4</v>
      </c>
      <c r="DB105" s="3">
        <v>3</v>
      </c>
      <c r="DC105" s="3">
        <v>3</v>
      </c>
      <c r="DD105" s="3">
        <v>3</v>
      </c>
      <c r="DE105" s="3">
        <v>3</v>
      </c>
      <c r="DF105" s="3">
        <v>3</v>
      </c>
      <c r="DG105" s="3">
        <v>4</v>
      </c>
      <c r="DH105" s="3">
        <v>4</v>
      </c>
      <c r="DI105" s="3"/>
      <c r="DJ105" s="3"/>
      <c r="DK105" s="3"/>
      <c r="DL105" s="3"/>
      <c r="DM105" s="3"/>
      <c r="DN105" s="3"/>
      <c r="DO105" s="3"/>
      <c r="DP105" s="3"/>
      <c r="DQ105" s="3">
        <v>1</v>
      </c>
      <c r="DR105" s="3">
        <v>1</v>
      </c>
      <c r="DS105" s="3">
        <v>1</v>
      </c>
      <c r="DT105" s="3">
        <v>1</v>
      </c>
      <c r="DU105" s="3">
        <v>1</v>
      </c>
      <c r="DV105" s="5">
        <v>38</v>
      </c>
      <c r="DW105" s="5">
        <v>-0.66</v>
      </c>
      <c r="DX105" s="5">
        <v>39.5</v>
      </c>
      <c r="DY105" s="5">
        <v>-0.56000000000000005</v>
      </c>
      <c r="DZ105" s="5">
        <v>84</v>
      </c>
      <c r="EA105" s="5">
        <v>3.54</v>
      </c>
      <c r="EB105" s="5">
        <v>53.833333333333336</v>
      </c>
      <c r="EC105" s="5">
        <v>2.3199999999999998</v>
      </c>
      <c r="ED105" s="5">
        <v>2</v>
      </c>
      <c r="EE105" s="3">
        <v>6</v>
      </c>
      <c r="EF105" s="3">
        <v>1</v>
      </c>
      <c r="EG105" s="3">
        <v>6</v>
      </c>
      <c r="EH105" s="3">
        <v>1</v>
      </c>
      <c r="EI105" s="3">
        <v>6</v>
      </c>
      <c r="EJ105" s="3">
        <v>1</v>
      </c>
      <c r="EK105" s="3">
        <v>5</v>
      </c>
      <c r="EL105" s="3">
        <v>1</v>
      </c>
      <c r="EM105" s="3">
        <v>2</v>
      </c>
      <c r="EN105" s="3">
        <v>4</v>
      </c>
      <c r="EO105" s="3">
        <v>3</v>
      </c>
      <c r="EP105" s="3">
        <v>5</v>
      </c>
      <c r="EQ105" s="3">
        <v>5</v>
      </c>
      <c r="ER105" s="3">
        <v>4</v>
      </c>
      <c r="ES105" s="3">
        <v>2</v>
      </c>
      <c r="ET105" s="3">
        <v>1</v>
      </c>
      <c r="EU105" s="3">
        <v>3</v>
      </c>
      <c r="EV105" s="3">
        <v>2</v>
      </c>
      <c r="EW105" s="3">
        <v>0</v>
      </c>
      <c r="EX105" s="5">
        <v>0</v>
      </c>
      <c r="EY105" s="1" t="s">
        <v>411</v>
      </c>
      <c r="EZ105" s="3">
        <v>1</v>
      </c>
      <c r="FA105" s="6">
        <v>5</v>
      </c>
      <c r="FB105" s="1" t="s">
        <v>350</v>
      </c>
      <c r="FC105" s="6">
        <v>1</v>
      </c>
      <c r="FD105" s="5">
        <v>2</v>
      </c>
      <c r="FE105" s="1" t="s">
        <v>422</v>
      </c>
      <c r="FF105" s="3">
        <v>1</v>
      </c>
      <c r="FG105" s="5">
        <v>2</v>
      </c>
      <c r="FH105" s="3">
        <v>5</v>
      </c>
      <c r="FI105" s="3">
        <v>5</v>
      </c>
      <c r="FJ105" s="3">
        <v>4</v>
      </c>
      <c r="FK105" s="3">
        <v>2</v>
      </c>
      <c r="FL105" s="3">
        <v>5</v>
      </c>
      <c r="FM105" s="3">
        <v>4</v>
      </c>
      <c r="FN105" s="3">
        <v>3</v>
      </c>
      <c r="FO105" s="3">
        <v>2</v>
      </c>
      <c r="FP105" s="3">
        <v>5</v>
      </c>
      <c r="FQ105" s="3">
        <v>4</v>
      </c>
      <c r="FR105" s="3">
        <v>2</v>
      </c>
      <c r="FS105" s="3">
        <v>3</v>
      </c>
      <c r="FT105" s="3">
        <v>4.666666666666667</v>
      </c>
      <c r="FU105" s="3">
        <v>2.6666666666666665</v>
      </c>
      <c r="FV105" s="3">
        <v>1</v>
      </c>
      <c r="FW105" s="3">
        <v>2</v>
      </c>
      <c r="FX105" s="7" t="e">
        <v>#NULL!</v>
      </c>
      <c r="FY105" s="3">
        <v>1</v>
      </c>
      <c r="FZ105" s="3">
        <v>5</v>
      </c>
      <c r="GA105" s="3">
        <v>6</v>
      </c>
      <c r="GB105" s="3">
        <v>4</v>
      </c>
      <c r="GC105" s="3">
        <v>7</v>
      </c>
      <c r="GD105" s="5">
        <v>4</v>
      </c>
      <c r="GE105" s="3">
        <v>2</v>
      </c>
      <c r="GF105" s="3">
        <v>4</v>
      </c>
      <c r="GG105" s="3">
        <v>5</v>
      </c>
      <c r="GH105" s="3">
        <v>2</v>
      </c>
      <c r="GI105" s="3">
        <v>4</v>
      </c>
      <c r="GJ105" s="3">
        <v>1</v>
      </c>
      <c r="GK105" s="3">
        <v>1</v>
      </c>
      <c r="GL105" s="3">
        <v>2</v>
      </c>
      <c r="GM105" s="3">
        <v>1</v>
      </c>
      <c r="GN105" s="3">
        <v>4</v>
      </c>
      <c r="GO105" s="3">
        <v>1</v>
      </c>
      <c r="GP105" s="3">
        <v>3</v>
      </c>
      <c r="GQ105" s="3">
        <v>1</v>
      </c>
      <c r="GR105" s="3">
        <v>5</v>
      </c>
      <c r="GS105" s="3">
        <v>2</v>
      </c>
      <c r="GT105" s="3">
        <v>1</v>
      </c>
      <c r="GU105" s="3">
        <v>2</v>
      </c>
      <c r="GV105" s="3">
        <v>5</v>
      </c>
      <c r="GW105" s="3">
        <v>4</v>
      </c>
      <c r="GX105" s="3">
        <v>2</v>
      </c>
      <c r="GY105" s="5">
        <v>3.1</v>
      </c>
      <c r="GZ105" s="5">
        <v>2.1</v>
      </c>
      <c r="HA105" s="3">
        <v>7</v>
      </c>
      <c r="HB105" s="3">
        <v>6</v>
      </c>
      <c r="HC105" s="3">
        <v>7</v>
      </c>
      <c r="HD105" s="3">
        <v>6</v>
      </c>
      <c r="HE105" s="3">
        <v>7</v>
      </c>
      <c r="HF105" s="3">
        <v>7</v>
      </c>
      <c r="HG105" s="3">
        <v>7</v>
      </c>
      <c r="HH105" s="3">
        <v>6</v>
      </c>
      <c r="HI105" s="5">
        <v>6.625</v>
      </c>
      <c r="HJ105" s="3">
        <v>3</v>
      </c>
      <c r="HK105" s="3">
        <v>4</v>
      </c>
      <c r="HL105" s="3">
        <v>3</v>
      </c>
      <c r="HM105" s="3">
        <v>2</v>
      </c>
      <c r="HN105" s="3">
        <v>1</v>
      </c>
      <c r="HO105" s="3">
        <v>2</v>
      </c>
      <c r="HP105" s="5">
        <v>1</v>
      </c>
      <c r="HQ105" s="5">
        <v>4</v>
      </c>
      <c r="HR105" s="5">
        <v>3</v>
      </c>
      <c r="HS105" s="5">
        <v>2.6666666666666665</v>
      </c>
      <c r="HT105" s="3">
        <v>3</v>
      </c>
      <c r="HU105" s="3">
        <v>6</v>
      </c>
      <c r="HV105" s="3">
        <v>6</v>
      </c>
      <c r="HW105" s="3">
        <v>3</v>
      </c>
      <c r="HX105" s="3">
        <v>5</v>
      </c>
      <c r="HY105" s="3">
        <v>4</v>
      </c>
      <c r="HZ105" s="5">
        <v>4.5</v>
      </c>
      <c r="IA105" s="3">
        <v>7</v>
      </c>
      <c r="IB105" s="3">
        <v>6</v>
      </c>
      <c r="IC105" s="3">
        <v>1</v>
      </c>
      <c r="ID105" s="3">
        <v>1</v>
      </c>
      <c r="IE105" s="3">
        <v>1</v>
      </c>
      <c r="IF105" s="3">
        <v>1</v>
      </c>
      <c r="IG105" s="3">
        <v>1</v>
      </c>
      <c r="IH105" s="3">
        <v>4</v>
      </c>
      <c r="II105" s="3">
        <v>6</v>
      </c>
      <c r="IJ105" s="3">
        <v>1</v>
      </c>
      <c r="IK105" s="3">
        <v>5</v>
      </c>
      <c r="IL105" s="3">
        <v>1</v>
      </c>
      <c r="IM105" s="5">
        <v>5.5</v>
      </c>
      <c r="IN105" s="5">
        <v>1</v>
      </c>
      <c r="IO105" s="5">
        <v>2.25</v>
      </c>
      <c r="IP105" s="3">
        <v>4</v>
      </c>
      <c r="IQ105" s="3">
        <v>1</v>
      </c>
      <c r="IR105" s="3">
        <v>1</v>
      </c>
      <c r="IS105" s="3">
        <v>1</v>
      </c>
      <c r="IT105" s="3">
        <v>5</v>
      </c>
      <c r="IU105" s="3">
        <v>4</v>
      </c>
      <c r="IV105" s="3">
        <v>1</v>
      </c>
      <c r="IW105" s="3">
        <v>1</v>
      </c>
      <c r="IX105" s="3">
        <v>4</v>
      </c>
      <c r="IY105" s="3">
        <v>3</v>
      </c>
      <c r="IZ105" s="3">
        <v>4</v>
      </c>
      <c r="JA105" s="3">
        <v>4</v>
      </c>
      <c r="JB105" s="3">
        <v>5</v>
      </c>
      <c r="JC105" s="3">
        <v>1</v>
      </c>
      <c r="JD105" s="3">
        <v>4</v>
      </c>
      <c r="JE105" s="3">
        <v>1</v>
      </c>
      <c r="JF105" s="3">
        <v>1</v>
      </c>
      <c r="JG105" s="3">
        <v>4</v>
      </c>
      <c r="JH105" s="3">
        <v>1</v>
      </c>
      <c r="JI105" s="3">
        <v>4</v>
      </c>
      <c r="JJ105" s="3">
        <v>3</v>
      </c>
      <c r="JK105" s="3">
        <v>5</v>
      </c>
      <c r="JL105" s="3">
        <v>3</v>
      </c>
      <c r="JM105" s="3">
        <v>3</v>
      </c>
      <c r="JN105" s="5">
        <v>4.5</v>
      </c>
      <c r="JO105" s="5">
        <v>1.5</v>
      </c>
      <c r="JP105" s="5">
        <v>4</v>
      </c>
      <c r="JQ105" s="5">
        <v>1.5</v>
      </c>
      <c r="JR105" s="5">
        <v>4</v>
      </c>
      <c r="JS105" s="5">
        <v>1.5</v>
      </c>
      <c r="JT105" s="3">
        <v>4</v>
      </c>
      <c r="JU105" s="3">
        <v>3</v>
      </c>
      <c r="JV105" s="3">
        <v>1</v>
      </c>
      <c r="JW105" s="3">
        <v>1</v>
      </c>
      <c r="JX105" s="3">
        <v>3</v>
      </c>
      <c r="JY105" s="3">
        <v>2</v>
      </c>
      <c r="JZ105" s="3">
        <v>2</v>
      </c>
      <c r="KA105" s="3">
        <v>2</v>
      </c>
      <c r="KB105" s="3">
        <v>1</v>
      </c>
      <c r="KC105" s="3">
        <v>1</v>
      </c>
      <c r="KD105" s="3">
        <v>5</v>
      </c>
      <c r="KE105" s="3">
        <v>5</v>
      </c>
      <c r="KF105" s="3">
        <v>3</v>
      </c>
      <c r="KG105" s="3">
        <v>3</v>
      </c>
      <c r="KH105" s="3">
        <v>3</v>
      </c>
      <c r="KI105" s="3">
        <v>3</v>
      </c>
      <c r="KJ105" s="3">
        <v>3</v>
      </c>
      <c r="KK105" s="3">
        <v>2</v>
      </c>
      <c r="KL105" s="3">
        <v>4</v>
      </c>
      <c r="KM105" s="3">
        <v>2</v>
      </c>
      <c r="KN105" s="3">
        <v>2</v>
      </c>
      <c r="KO105" s="3">
        <v>3</v>
      </c>
      <c r="KP105" s="3">
        <v>3</v>
      </c>
      <c r="KQ105" s="3">
        <v>2</v>
      </c>
      <c r="KR105" s="3">
        <v>3</v>
      </c>
      <c r="KS105" s="3">
        <v>5</v>
      </c>
      <c r="KT105" s="3">
        <v>3</v>
      </c>
      <c r="KU105" s="3">
        <v>3</v>
      </c>
      <c r="KV105" s="3">
        <v>2</v>
      </c>
      <c r="KW105" s="3">
        <v>1</v>
      </c>
      <c r="KX105" s="3">
        <v>2</v>
      </c>
      <c r="KY105" s="3">
        <v>3</v>
      </c>
      <c r="KZ105" s="5">
        <v>2.4444444444444446</v>
      </c>
      <c r="LA105" s="5">
        <v>2.2222222222222223</v>
      </c>
      <c r="LB105" s="5">
        <v>3.1428571428571428</v>
      </c>
      <c r="LC105" s="5">
        <v>3</v>
      </c>
      <c r="LD105" s="3">
        <v>5</v>
      </c>
      <c r="LE105" s="3">
        <v>4</v>
      </c>
      <c r="LF105" s="5">
        <v>5</v>
      </c>
      <c r="LG105" s="3">
        <v>4</v>
      </c>
      <c r="LH105" s="3">
        <v>5</v>
      </c>
      <c r="LI105" s="3">
        <v>5</v>
      </c>
      <c r="LJ105" s="3">
        <v>5</v>
      </c>
      <c r="LK105" s="3">
        <v>4</v>
      </c>
      <c r="LL105" s="3">
        <v>3</v>
      </c>
      <c r="LM105" s="3">
        <v>4</v>
      </c>
      <c r="LN105" s="3">
        <v>5</v>
      </c>
      <c r="LO105" s="3">
        <v>5</v>
      </c>
      <c r="LP105" s="3">
        <v>3</v>
      </c>
      <c r="LQ105" s="3">
        <v>2</v>
      </c>
      <c r="LR105" s="3">
        <v>5</v>
      </c>
      <c r="LS105" s="3">
        <v>4</v>
      </c>
      <c r="LT105" s="5">
        <v>4.5</v>
      </c>
      <c r="LU105" s="5">
        <v>4</v>
      </c>
      <c r="LV105" s="3">
        <v>3</v>
      </c>
      <c r="LW105" s="3">
        <v>2</v>
      </c>
      <c r="LX105" s="3">
        <v>0</v>
      </c>
      <c r="LY105" s="3">
        <v>0</v>
      </c>
      <c r="LZ105" s="3">
        <v>3</v>
      </c>
      <c r="MA105" s="3">
        <v>0</v>
      </c>
      <c r="MB105" s="3">
        <v>0</v>
      </c>
      <c r="MC105" s="3">
        <v>3</v>
      </c>
      <c r="MD105" s="3">
        <v>2</v>
      </c>
      <c r="ME105" s="3">
        <v>2</v>
      </c>
      <c r="MF105" s="5">
        <f t="shared" si="99"/>
        <v>15</v>
      </c>
      <c r="MG105" s="5">
        <f t="shared" si="100"/>
        <v>1.5</v>
      </c>
      <c r="MH105" s="3">
        <v>2</v>
      </c>
      <c r="MI105" s="3">
        <v>2</v>
      </c>
      <c r="MJ105" s="3">
        <v>5</v>
      </c>
      <c r="MK105" s="3">
        <v>4</v>
      </c>
      <c r="ML105" s="3">
        <v>7</v>
      </c>
      <c r="MM105" s="3">
        <v>6</v>
      </c>
      <c r="MN105" s="3">
        <v>5</v>
      </c>
      <c r="MO105" s="3">
        <v>5</v>
      </c>
      <c r="MP105" s="3">
        <v>6</v>
      </c>
      <c r="MQ105" s="5">
        <v>4.666666666666667</v>
      </c>
      <c r="MR105" s="3">
        <v>1</v>
      </c>
      <c r="MS105" s="3">
        <v>1</v>
      </c>
      <c r="MT105" s="3">
        <v>1</v>
      </c>
      <c r="MU105" s="3">
        <v>2</v>
      </c>
      <c r="MV105" s="3">
        <v>3</v>
      </c>
      <c r="MW105" s="3">
        <v>2</v>
      </c>
      <c r="MX105" s="3">
        <v>5</v>
      </c>
      <c r="MY105" s="3">
        <v>5</v>
      </c>
      <c r="MZ105" s="3">
        <v>3</v>
      </c>
      <c r="NA105" s="3">
        <v>4</v>
      </c>
      <c r="NB105" s="3">
        <v>4</v>
      </c>
      <c r="NC105" s="3">
        <v>4</v>
      </c>
      <c r="ND105" s="5">
        <v>1.6666666666666667</v>
      </c>
      <c r="NE105" s="5">
        <v>1.6666666666666667</v>
      </c>
      <c r="NF105" s="5">
        <v>4</v>
      </c>
      <c r="NG105" s="5">
        <v>4.333333333333333</v>
      </c>
      <c r="NH105" s="3">
        <v>4</v>
      </c>
      <c r="NI105" s="3">
        <v>3</v>
      </c>
      <c r="NJ105" s="3">
        <v>5</v>
      </c>
      <c r="NK105" s="3">
        <v>5</v>
      </c>
      <c r="NL105" s="3">
        <v>4</v>
      </c>
      <c r="NM105" s="3">
        <v>4</v>
      </c>
      <c r="NN105" s="3">
        <v>4</v>
      </c>
      <c r="NO105" s="3">
        <v>4</v>
      </c>
      <c r="NP105" s="3">
        <v>1</v>
      </c>
      <c r="NQ105" s="3">
        <v>1</v>
      </c>
      <c r="NR105" s="3">
        <v>4</v>
      </c>
      <c r="NS105" s="3">
        <v>3</v>
      </c>
      <c r="NT105" s="3">
        <v>1</v>
      </c>
      <c r="NU105" s="3">
        <v>2</v>
      </c>
      <c r="NV105" s="5">
        <v>3.2857142857142856</v>
      </c>
      <c r="NW105" s="5">
        <v>3.1428571428571428</v>
      </c>
      <c r="NX105" s="4">
        <v>43210</v>
      </c>
      <c r="NY105" s="3">
        <v>5</v>
      </c>
      <c r="NZ105" s="3">
        <v>5</v>
      </c>
      <c r="OA105" s="3">
        <v>1</v>
      </c>
      <c r="OB105" s="3">
        <v>2</v>
      </c>
      <c r="OC105" s="3">
        <v>4</v>
      </c>
      <c r="OD105" s="3">
        <v>5</v>
      </c>
      <c r="OE105" s="3">
        <v>1</v>
      </c>
      <c r="OF105" s="3">
        <v>1</v>
      </c>
      <c r="OG105" s="3">
        <v>5</v>
      </c>
      <c r="OH105" s="3">
        <v>5</v>
      </c>
      <c r="OI105" s="3">
        <v>3</v>
      </c>
      <c r="OJ105" s="3">
        <v>1</v>
      </c>
      <c r="OK105" s="5">
        <v>4.833333333333333</v>
      </c>
      <c r="OL105" s="5">
        <v>1.5</v>
      </c>
      <c r="OM105" s="3">
        <v>4</v>
      </c>
      <c r="ON105" s="3">
        <v>1</v>
      </c>
      <c r="OO105" s="3">
        <v>3</v>
      </c>
      <c r="OP105" s="3">
        <v>1</v>
      </c>
      <c r="OQ105" s="3">
        <v>3</v>
      </c>
      <c r="OR105" s="3">
        <v>1</v>
      </c>
      <c r="OS105" s="5">
        <v>2.1666666666666665</v>
      </c>
      <c r="OT105" s="3">
        <v>6</v>
      </c>
      <c r="OU105" s="3">
        <v>5</v>
      </c>
      <c r="OV105" s="3">
        <v>5</v>
      </c>
      <c r="OW105" s="3">
        <v>6</v>
      </c>
      <c r="OX105" s="3">
        <v>5</v>
      </c>
      <c r="OY105" s="3">
        <v>6</v>
      </c>
      <c r="OZ105" s="5">
        <v>5.5</v>
      </c>
      <c r="VN105">
        <v>15</v>
      </c>
      <c r="VO105">
        <v>1</v>
      </c>
      <c r="VP105">
        <v>11.3</v>
      </c>
      <c r="VQ105">
        <v>11.3</v>
      </c>
      <c r="VR105">
        <v>70</v>
      </c>
      <c r="VS105">
        <v>1606</v>
      </c>
      <c r="VT105">
        <v>22.9</v>
      </c>
      <c r="VU105">
        <v>229.4</v>
      </c>
      <c r="VV105">
        <v>69</v>
      </c>
      <c r="VW105">
        <v>8896.2999999999993</v>
      </c>
      <c r="VX105">
        <v>128.9</v>
      </c>
      <c r="VY105">
        <v>2721.3</v>
      </c>
      <c r="VZ105">
        <v>0.3</v>
      </c>
      <c r="WA105">
        <v>1270.9000000000001</v>
      </c>
      <c r="WB105" s="36">
        <v>4026.25</v>
      </c>
      <c r="WC105" s="36">
        <v>1181.5</v>
      </c>
      <c r="WD105" s="36">
        <v>116</v>
      </c>
      <c r="WE105" s="36">
        <v>35.25</v>
      </c>
      <c r="WF105" s="36">
        <v>75.13</v>
      </c>
      <c r="WG105" s="36">
        <v>22.05</v>
      </c>
      <c r="WH105" s="36">
        <v>2.16</v>
      </c>
      <c r="WI105" s="36">
        <v>0.66</v>
      </c>
      <c r="WJ105" s="36">
        <v>151.25</v>
      </c>
      <c r="WK105" s="36">
        <v>2.82</v>
      </c>
      <c r="WL105" s="36">
        <v>25.207999999999998</v>
      </c>
      <c r="WM105" s="37">
        <v>4341</v>
      </c>
      <c r="WN105" s="37">
        <v>1359.25</v>
      </c>
      <c r="WO105" s="37">
        <v>127.75</v>
      </c>
      <c r="WP105" s="37">
        <v>36</v>
      </c>
      <c r="WQ105" s="37">
        <v>74.03</v>
      </c>
      <c r="WR105" s="37">
        <v>23.18</v>
      </c>
      <c r="WS105" s="37">
        <v>2.1800000000000002</v>
      </c>
      <c r="WT105" s="37">
        <v>0.61</v>
      </c>
      <c r="WU105" s="37">
        <v>163.75</v>
      </c>
      <c r="WV105" s="37">
        <v>2.79</v>
      </c>
      <c r="WW105" s="37">
        <v>23.393000000000001</v>
      </c>
      <c r="WX105" s="38">
        <v>4026.25</v>
      </c>
      <c r="WY105" s="38">
        <v>1181.5</v>
      </c>
      <c r="WZ105" s="38">
        <v>116</v>
      </c>
      <c r="XA105" s="38">
        <v>35.25</v>
      </c>
      <c r="XB105" s="38">
        <v>75.13</v>
      </c>
      <c r="XC105" s="38">
        <v>22.05</v>
      </c>
      <c r="XD105" s="38">
        <v>2.16</v>
      </c>
      <c r="XE105" s="38">
        <v>0.66</v>
      </c>
      <c r="XF105" s="38">
        <v>151.25</v>
      </c>
      <c r="XG105" s="38">
        <v>2.82</v>
      </c>
      <c r="XH105" s="38">
        <v>25.207999999999998</v>
      </c>
      <c r="XI105" s="39">
        <v>4026.25</v>
      </c>
      <c r="XJ105" s="39">
        <v>1181.5</v>
      </c>
      <c r="XK105" s="39">
        <v>116</v>
      </c>
      <c r="XL105" s="39">
        <v>35.25</v>
      </c>
      <c r="XM105" s="39">
        <v>75.13</v>
      </c>
      <c r="XN105" s="39">
        <v>22.05</v>
      </c>
      <c r="XO105" s="39">
        <v>2.16</v>
      </c>
      <c r="XP105" s="39">
        <v>0.66</v>
      </c>
      <c r="XQ105" s="39">
        <v>151.25</v>
      </c>
      <c r="XR105" s="39">
        <v>2.82</v>
      </c>
      <c r="XS105" s="39">
        <v>25.207999999999998</v>
      </c>
      <c r="XT105" t="s">
        <v>1189</v>
      </c>
      <c r="XU105">
        <v>7</v>
      </c>
      <c r="XV105">
        <v>9</v>
      </c>
      <c r="XW105" s="37">
        <v>6</v>
      </c>
      <c r="XX105" s="37">
        <v>1</v>
      </c>
      <c r="XY105" s="37">
        <v>1</v>
      </c>
      <c r="XZ105" s="39">
        <v>6</v>
      </c>
      <c r="YA105" s="39">
        <v>0</v>
      </c>
      <c r="YB105" s="39">
        <v>2</v>
      </c>
    </row>
    <row r="106" spans="1:652" x14ac:dyDescent="0.2">
      <c r="A106" s="11">
        <v>110</v>
      </c>
      <c r="B106" s="19" t="s">
        <v>838</v>
      </c>
      <c r="C106" s="3">
        <v>1</v>
      </c>
      <c r="D106" s="3" t="str">
        <f t="shared" si="91"/>
        <v>1</v>
      </c>
      <c r="E106" s="4">
        <v>37703</v>
      </c>
      <c r="F106" s="4">
        <v>43206</v>
      </c>
      <c r="G106" s="5">
        <v>15.066392881587953</v>
      </c>
      <c r="H106" s="21">
        <v>3</v>
      </c>
      <c r="I106" s="3">
        <v>8</v>
      </c>
      <c r="J106" s="3">
        <v>9</v>
      </c>
      <c r="K106" s="3">
        <v>1</v>
      </c>
      <c r="L106" s="3">
        <v>4</v>
      </c>
      <c r="M106" s="3">
        <v>300</v>
      </c>
      <c r="N106" s="6">
        <v>114.5</v>
      </c>
      <c r="O106" s="6">
        <v>158</v>
      </c>
      <c r="P106" s="5">
        <v>3.7565616797900261</v>
      </c>
      <c r="Q106" s="5">
        <v>137.15100000000001</v>
      </c>
      <c r="R106" s="5">
        <v>62.2</v>
      </c>
      <c r="S106" s="5">
        <v>24.9</v>
      </c>
      <c r="T106" s="5">
        <v>2</v>
      </c>
      <c r="U106" s="5">
        <v>32.200000000000003</v>
      </c>
      <c r="V106" s="5">
        <v>2</v>
      </c>
      <c r="W106" s="5">
        <v>27.5</v>
      </c>
      <c r="X106" s="5">
        <v>23.2</v>
      </c>
      <c r="Y106" s="5">
        <v>22</v>
      </c>
      <c r="Z106" s="5">
        <v>28.9</v>
      </c>
      <c r="AA106" s="5">
        <v>22.5</v>
      </c>
      <c r="AB106" s="5">
        <v>19.5</v>
      </c>
      <c r="AC106" s="5">
        <f t="shared" si="92"/>
        <v>27.5</v>
      </c>
      <c r="AD106" s="5">
        <f t="shared" si="93"/>
        <v>28.9</v>
      </c>
      <c r="AE106" s="5">
        <f t="shared" si="94"/>
        <v>56.4</v>
      </c>
      <c r="AF106" s="5">
        <f t="shared" si="95"/>
        <v>28.2</v>
      </c>
      <c r="AG106" s="5">
        <f t="shared" si="96"/>
        <v>62.180999999999997</v>
      </c>
      <c r="AH106" s="5">
        <f t="shared" si="97"/>
        <v>124.36199999999999</v>
      </c>
      <c r="AI106" s="5">
        <v>2</v>
      </c>
      <c r="AJ106" s="3">
        <v>13</v>
      </c>
      <c r="AK106" s="5">
        <v>33.299999999999997</v>
      </c>
      <c r="AL106" s="5">
        <v>1</v>
      </c>
      <c r="AM106" s="5">
        <v>1.6666666666666667</v>
      </c>
      <c r="AN106" s="5"/>
      <c r="AO106" s="5"/>
      <c r="AP106" s="5"/>
      <c r="AQ106" s="5"/>
      <c r="AR106" s="5"/>
      <c r="AS106" s="5" t="e">
        <f t="shared" si="98"/>
        <v>#DIV/0!</v>
      </c>
      <c r="AT106" s="5">
        <v>15.1</v>
      </c>
      <c r="AU106" s="5">
        <v>13.66</v>
      </c>
      <c r="AV106" s="5">
        <v>-1.24</v>
      </c>
      <c r="AW106" s="5">
        <v>11</v>
      </c>
      <c r="AX106" s="3">
        <v>23</v>
      </c>
      <c r="AY106" s="3">
        <v>28</v>
      </c>
      <c r="AZ106" s="3"/>
      <c r="BA106" s="5">
        <v>-1.51</v>
      </c>
      <c r="BB106" s="5"/>
      <c r="BC106" s="5">
        <v>7</v>
      </c>
      <c r="BD106" s="5"/>
      <c r="BE106" s="3">
        <v>14</v>
      </c>
      <c r="BF106" s="3">
        <v>21</v>
      </c>
      <c r="BG106" s="5">
        <v>-1.1100000000000001</v>
      </c>
      <c r="BH106" s="5">
        <v>13</v>
      </c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3">
        <v>31</v>
      </c>
      <c r="CA106" s="3">
        <v>28</v>
      </c>
      <c r="CB106" s="3">
        <v>36</v>
      </c>
      <c r="CC106" s="5">
        <v>13.85824</v>
      </c>
      <c r="CD106" s="5">
        <v>12.51712</v>
      </c>
      <c r="CE106" s="5">
        <v>16.093440000000001</v>
      </c>
      <c r="CF106" s="5">
        <v>1.64</v>
      </c>
      <c r="CG106" s="5">
        <v>95</v>
      </c>
      <c r="CH106" s="3">
        <v>38</v>
      </c>
      <c r="CI106" s="3">
        <v>40</v>
      </c>
      <c r="CJ106" s="3">
        <v>27</v>
      </c>
      <c r="CK106" s="5">
        <v>16.98752</v>
      </c>
      <c r="CL106" s="5">
        <v>17.881599999999999</v>
      </c>
      <c r="CM106" s="5">
        <v>12.070079999999999</v>
      </c>
      <c r="CN106" s="5">
        <v>1.23</v>
      </c>
      <c r="CO106" s="5">
        <v>89</v>
      </c>
      <c r="CP106" s="6">
        <v>109</v>
      </c>
      <c r="CQ106" s="6">
        <v>116</v>
      </c>
      <c r="CR106" s="6">
        <v>123</v>
      </c>
      <c r="CS106" s="5">
        <v>-0.84</v>
      </c>
      <c r="CT106" s="5">
        <v>20</v>
      </c>
      <c r="CU106" s="7" t="e">
        <v>#NULL!</v>
      </c>
      <c r="CV106" s="7" t="e">
        <v>#NULL!</v>
      </c>
      <c r="CW106" s="3">
        <v>4</v>
      </c>
      <c r="CX106" s="3">
        <v>4</v>
      </c>
      <c r="CY106" s="3">
        <v>5</v>
      </c>
      <c r="CZ106" s="3">
        <v>4</v>
      </c>
      <c r="DA106" s="3">
        <v>4</v>
      </c>
      <c r="DB106" s="3">
        <v>4</v>
      </c>
      <c r="DC106" s="3">
        <v>3</v>
      </c>
      <c r="DD106" s="3">
        <v>3</v>
      </c>
      <c r="DE106" s="3">
        <v>3</v>
      </c>
      <c r="DF106" s="3">
        <v>4</v>
      </c>
      <c r="DG106" s="3">
        <v>4</v>
      </c>
      <c r="DH106" s="3">
        <v>4</v>
      </c>
      <c r="DI106" s="3"/>
      <c r="DJ106" s="3"/>
      <c r="DK106" s="3"/>
      <c r="DL106" s="3"/>
      <c r="DM106" s="3"/>
      <c r="DN106" s="3"/>
      <c r="DO106" s="3"/>
      <c r="DP106" s="3"/>
      <c r="DQ106" s="3">
        <v>1</v>
      </c>
      <c r="DR106" s="3">
        <v>1</v>
      </c>
      <c r="DS106" s="3">
        <v>1</v>
      </c>
      <c r="DT106" s="3">
        <v>1</v>
      </c>
      <c r="DU106" s="3">
        <v>1</v>
      </c>
      <c r="DV106" s="5">
        <v>10</v>
      </c>
      <c r="DW106" s="5">
        <v>-2.62</v>
      </c>
      <c r="DX106" s="5">
        <v>15.5</v>
      </c>
      <c r="DY106" s="5">
        <v>-2.08</v>
      </c>
      <c r="DZ106" s="5">
        <v>92</v>
      </c>
      <c r="EA106" s="5">
        <v>2.87</v>
      </c>
      <c r="EB106" s="5">
        <v>39.166666666666664</v>
      </c>
      <c r="EC106" s="5">
        <v>-1.83</v>
      </c>
      <c r="ED106" s="5">
        <v>2</v>
      </c>
      <c r="EE106" s="3">
        <v>6</v>
      </c>
      <c r="EF106" s="3">
        <v>1</v>
      </c>
      <c r="EG106" s="3">
        <v>4</v>
      </c>
      <c r="EH106" s="3">
        <v>1</v>
      </c>
      <c r="EI106" s="3">
        <v>6</v>
      </c>
      <c r="EJ106" s="3">
        <v>1</v>
      </c>
      <c r="EK106" s="3">
        <v>2</v>
      </c>
      <c r="EL106" s="3">
        <v>1</v>
      </c>
      <c r="EM106" s="3">
        <v>2</v>
      </c>
      <c r="EN106" s="3">
        <v>5</v>
      </c>
      <c r="EO106" s="3">
        <v>5</v>
      </c>
      <c r="EP106" s="3">
        <v>5</v>
      </c>
      <c r="EQ106" s="3">
        <v>3</v>
      </c>
      <c r="ER106" s="3">
        <v>2</v>
      </c>
      <c r="ES106" s="3">
        <v>1</v>
      </c>
      <c r="ET106" s="3">
        <v>1</v>
      </c>
      <c r="EU106" s="3">
        <v>1</v>
      </c>
      <c r="EV106" s="3">
        <v>2</v>
      </c>
      <c r="EW106" s="3">
        <v>0</v>
      </c>
      <c r="EX106" s="5">
        <v>0</v>
      </c>
      <c r="EY106" s="1" t="s">
        <v>351</v>
      </c>
      <c r="EZ106" s="3">
        <v>1</v>
      </c>
      <c r="FA106" s="6">
        <v>4</v>
      </c>
      <c r="FB106" s="1" t="s">
        <v>411</v>
      </c>
      <c r="FC106" s="6">
        <v>1</v>
      </c>
      <c r="FD106" s="5">
        <v>5</v>
      </c>
      <c r="FE106" s="1" t="s">
        <v>376</v>
      </c>
      <c r="FF106" s="3">
        <v>1</v>
      </c>
      <c r="FG106" s="5">
        <v>3</v>
      </c>
      <c r="FH106" s="3">
        <v>5</v>
      </c>
      <c r="FI106" s="3">
        <v>4</v>
      </c>
      <c r="FJ106" s="3">
        <v>2</v>
      </c>
      <c r="FK106" s="3">
        <v>3</v>
      </c>
      <c r="FL106" s="3">
        <v>5</v>
      </c>
      <c r="FM106" s="3">
        <v>3</v>
      </c>
      <c r="FN106" s="3">
        <v>2</v>
      </c>
      <c r="FO106" s="3">
        <v>1</v>
      </c>
      <c r="FP106" s="3">
        <v>5</v>
      </c>
      <c r="FQ106" s="3">
        <v>3</v>
      </c>
      <c r="FR106" s="3">
        <v>2</v>
      </c>
      <c r="FS106" s="3">
        <v>1</v>
      </c>
      <c r="FT106" s="3">
        <v>4.166666666666667</v>
      </c>
      <c r="FU106" s="3">
        <v>1.8333333333333333</v>
      </c>
      <c r="FV106" s="3">
        <v>4</v>
      </c>
      <c r="FW106" s="3">
        <v>6</v>
      </c>
      <c r="FX106" s="7" t="e">
        <v>#NULL!</v>
      </c>
      <c r="FY106" s="3">
        <v>4</v>
      </c>
      <c r="FZ106" s="3">
        <v>2</v>
      </c>
      <c r="GA106" s="3">
        <v>4</v>
      </c>
      <c r="GB106" s="3">
        <v>1</v>
      </c>
      <c r="GC106" s="3">
        <v>3</v>
      </c>
      <c r="GD106" s="5">
        <v>3</v>
      </c>
      <c r="GE106" s="3">
        <v>3</v>
      </c>
      <c r="GF106" s="3">
        <v>3</v>
      </c>
      <c r="GG106" s="3">
        <v>3</v>
      </c>
      <c r="GH106" s="3">
        <v>3</v>
      </c>
      <c r="GI106" s="3">
        <v>3</v>
      </c>
      <c r="GJ106" s="3">
        <v>3</v>
      </c>
      <c r="GK106" s="3">
        <v>2</v>
      </c>
      <c r="GL106" s="3">
        <v>3</v>
      </c>
      <c r="GM106" s="3">
        <v>3</v>
      </c>
      <c r="GN106" s="3">
        <v>3</v>
      </c>
      <c r="GO106" s="3">
        <v>3</v>
      </c>
      <c r="GP106" s="3">
        <v>2</v>
      </c>
      <c r="GQ106" s="3">
        <v>2</v>
      </c>
      <c r="GR106" s="3">
        <v>2</v>
      </c>
      <c r="GS106" s="3">
        <v>2</v>
      </c>
      <c r="GT106" s="3">
        <v>2</v>
      </c>
      <c r="GU106" s="3">
        <v>2</v>
      </c>
      <c r="GV106" s="3">
        <v>1</v>
      </c>
      <c r="GW106" s="3">
        <v>3</v>
      </c>
      <c r="GX106" s="3">
        <v>1</v>
      </c>
      <c r="GY106" s="5">
        <v>2.6</v>
      </c>
      <c r="GZ106" s="5">
        <v>2.2999999999999998</v>
      </c>
      <c r="HA106" s="3">
        <v>4</v>
      </c>
      <c r="HB106" s="3">
        <v>3</v>
      </c>
      <c r="HC106" s="3">
        <v>5</v>
      </c>
      <c r="HD106" s="3">
        <v>4</v>
      </c>
      <c r="HE106" s="3">
        <v>7</v>
      </c>
      <c r="HF106" s="3">
        <v>5</v>
      </c>
      <c r="HG106" s="3">
        <v>4</v>
      </c>
      <c r="HH106" s="3">
        <v>6</v>
      </c>
      <c r="HI106" s="5">
        <v>4.75</v>
      </c>
      <c r="HJ106" s="3">
        <v>3</v>
      </c>
      <c r="HK106" s="3">
        <v>3</v>
      </c>
      <c r="HL106" s="3">
        <v>2</v>
      </c>
      <c r="HM106" s="3">
        <v>2</v>
      </c>
      <c r="HN106" s="3">
        <v>2</v>
      </c>
      <c r="HO106" s="3">
        <v>2</v>
      </c>
      <c r="HP106" s="5">
        <v>2</v>
      </c>
      <c r="HQ106" s="5">
        <v>3</v>
      </c>
      <c r="HR106" s="5">
        <v>3</v>
      </c>
      <c r="HS106" s="5">
        <v>2.5</v>
      </c>
      <c r="HT106" s="3">
        <v>5</v>
      </c>
      <c r="HU106" s="3">
        <v>4</v>
      </c>
      <c r="HV106" s="3">
        <v>3</v>
      </c>
      <c r="HW106" s="3">
        <v>4</v>
      </c>
      <c r="HX106" s="3">
        <v>2</v>
      </c>
      <c r="HY106" s="3">
        <v>4</v>
      </c>
      <c r="HZ106" s="5">
        <v>3.6666666666666665</v>
      </c>
      <c r="IA106" s="3">
        <v>7</v>
      </c>
      <c r="IB106" s="3">
        <v>4</v>
      </c>
      <c r="IC106" s="3">
        <v>5</v>
      </c>
      <c r="ID106" s="3">
        <v>4</v>
      </c>
      <c r="IE106" s="3">
        <v>6</v>
      </c>
      <c r="IF106" s="3">
        <v>4</v>
      </c>
      <c r="IG106" s="3">
        <v>5</v>
      </c>
      <c r="IH106" s="3">
        <v>6</v>
      </c>
      <c r="II106" s="3">
        <v>4</v>
      </c>
      <c r="IJ106" s="3">
        <v>6</v>
      </c>
      <c r="IK106" s="3">
        <v>5</v>
      </c>
      <c r="IL106" s="3">
        <v>2</v>
      </c>
      <c r="IM106" s="5">
        <v>5.5</v>
      </c>
      <c r="IN106" s="5">
        <v>4.75</v>
      </c>
      <c r="IO106" s="5">
        <v>4.25</v>
      </c>
      <c r="IP106" s="3">
        <v>3</v>
      </c>
      <c r="IQ106" s="3">
        <v>2</v>
      </c>
      <c r="IR106" s="3">
        <v>2</v>
      </c>
      <c r="IS106" s="3">
        <v>3</v>
      </c>
      <c r="IT106" s="3">
        <v>5</v>
      </c>
      <c r="IU106" s="3">
        <v>4</v>
      </c>
      <c r="IV106" s="3">
        <v>4</v>
      </c>
      <c r="IW106" s="3">
        <v>4</v>
      </c>
      <c r="IX106" s="3">
        <v>3</v>
      </c>
      <c r="IY106" s="3">
        <v>3</v>
      </c>
      <c r="IZ106" s="3">
        <v>4</v>
      </c>
      <c r="JA106" s="3">
        <v>3</v>
      </c>
      <c r="JB106" s="3">
        <v>3</v>
      </c>
      <c r="JC106" s="3">
        <v>3</v>
      </c>
      <c r="JD106" s="3">
        <v>3</v>
      </c>
      <c r="JE106" s="3">
        <v>3</v>
      </c>
      <c r="JF106" s="3">
        <v>3</v>
      </c>
      <c r="JG106" s="3">
        <v>3</v>
      </c>
      <c r="JH106" s="3">
        <v>3</v>
      </c>
      <c r="JI106" s="3">
        <v>3</v>
      </c>
      <c r="JJ106" s="3">
        <v>3</v>
      </c>
      <c r="JK106" s="3">
        <v>3</v>
      </c>
      <c r="JL106" s="3">
        <v>4</v>
      </c>
      <c r="JM106" s="3">
        <v>3</v>
      </c>
      <c r="JN106" s="5">
        <v>3.25</v>
      </c>
      <c r="JO106" s="5">
        <v>2.75</v>
      </c>
      <c r="JP106" s="5">
        <v>3</v>
      </c>
      <c r="JQ106" s="5">
        <v>3.5</v>
      </c>
      <c r="JR106" s="5">
        <v>3.75</v>
      </c>
      <c r="JS106" s="5">
        <v>3</v>
      </c>
      <c r="JT106" s="3">
        <v>3</v>
      </c>
      <c r="JU106" s="3">
        <v>999</v>
      </c>
      <c r="JV106" s="3">
        <v>5</v>
      </c>
      <c r="JW106" s="3">
        <v>99</v>
      </c>
      <c r="JX106" s="3">
        <v>4</v>
      </c>
      <c r="JY106" s="3">
        <v>999</v>
      </c>
      <c r="JZ106" s="3">
        <v>3</v>
      </c>
      <c r="KA106" s="3">
        <v>999</v>
      </c>
      <c r="KB106" s="3">
        <v>4</v>
      </c>
      <c r="KC106" s="3">
        <v>999</v>
      </c>
      <c r="KD106" s="3">
        <v>4</v>
      </c>
      <c r="KE106" s="3">
        <v>999</v>
      </c>
      <c r="KF106" s="3">
        <v>3</v>
      </c>
      <c r="KG106" s="3">
        <v>999</v>
      </c>
      <c r="KH106" s="3">
        <v>3</v>
      </c>
      <c r="KI106" s="3">
        <v>999</v>
      </c>
      <c r="KJ106" s="3">
        <v>3</v>
      </c>
      <c r="KK106" s="3">
        <v>999</v>
      </c>
      <c r="KL106" s="3">
        <v>4</v>
      </c>
      <c r="KM106" s="3">
        <v>999</v>
      </c>
      <c r="KN106" s="3">
        <v>3</v>
      </c>
      <c r="KO106" s="3">
        <v>999</v>
      </c>
      <c r="KP106" s="3">
        <v>4</v>
      </c>
      <c r="KQ106" s="3">
        <v>999</v>
      </c>
      <c r="KR106" s="3">
        <v>4</v>
      </c>
      <c r="KS106" s="3">
        <v>999</v>
      </c>
      <c r="KT106" s="3">
        <v>2</v>
      </c>
      <c r="KU106" s="3">
        <v>999</v>
      </c>
      <c r="KV106" s="3">
        <v>2</v>
      </c>
      <c r="KW106" s="3">
        <v>999</v>
      </c>
      <c r="KX106" s="3">
        <v>2</v>
      </c>
      <c r="KY106" s="3">
        <v>999</v>
      </c>
      <c r="KZ106" s="5">
        <v>3.1111111111111112</v>
      </c>
      <c r="LA106" s="5">
        <v>99</v>
      </c>
      <c r="LB106" s="5">
        <v>3.5714285714285716</v>
      </c>
      <c r="LC106" s="7" t="e">
        <v>#NULL!</v>
      </c>
      <c r="LD106" s="3">
        <v>5</v>
      </c>
      <c r="LE106" s="3">
        <v>999</v>
      </c>
      <c r="LF106" s="5">
        <v>4</v>
      </c>
      <c r="LG106" s="3">
        <v>999</v>
      </c>
      <c r="LH106" s="3">
        <v>4</v>
      </c>
      <c r="LI106" s="3">
        <v>999</v>
      </c>
      <c r="LJ106" s="3">
        <v>4</v>
      </c>
      <c r="LK106" s="3">
        <v>999</v>
      </c>
      <c r="LL106" s="3">
        <v>3</v>
      </c>
      <c r="LM106" s="3">
        <v>999</v>
      </c>
      <c r="LN106" s="3">
        <v>3</v>
      </c>
      <c r="LO106" s="3">
        <v>999</v>
      </c>
      <c r="LP106" s="3">
        <v>3</v>
      </c>
      <c r="LQ106" s="3">
        <v>999</v>
      </c>
      <c r="LR106" s="3">
        <v>3</v>
      </c>
      <c r="LS106" s="3">
        <v>999</v>
      </c>
      <c r="LT106" s="5">
        <v>3.625</v>
      </c>
      <c r="LU106" s="7" t="e">
        <v>#NULL!</v>
      </c>
      <c r="LV106" s="3">
        <v>3</v>
      </c>
      <c r="LW106" s="3">
        <v>3</v>
      </c>
      <c r="LX106" s="3">
        <v>0</v>
      </c>
      <c r="LY106" s="3">
        <v>1</v>
      </c>
      <c r="LZ106" s="3">
        <v>2</v>
      </c>
      <c r="MA106" s="3">
        <v>0</v>
      </c>
      <c r="MB106" s="3">
        <v>2</v>
      </c>
      <c r="MC106" s="3">
        <v>3</v>
      </c>
      <c r="MD106" s="3">
        <v>0</v>
      </c>
      <c r="ME106" s="3">
        <v>2</v>
      </c>
      <c r="MF106" s="5">
        <f t="shared" si="99"/>
        <v>16</v>
      </c>
      <c r="MG106" s="5">
        <f t="shared" si="100"/>
        <v>1.6</v>
      </c>
      <c r="MH106" s="3">
        <v>1</v>
      </c>
      <c r="MI106" s="3">
        <v>1</v>
      </c>
      <c r="MJ106" s="3">
        <v>4</v>
      </c>
      <c r="MK106" s="3">
        <v>1</v>
      </c>
      <c r="ML106" s="3">
        <v>1</v>
      </c>
      <c r="MM106" s="3">
        <v>1</v>
      </c>
      <c r="MN106" s="3">
        <v>5</v>
      </c>
      <c r="MO106" s="3">
        <v>7</v>
      </c>
      <c r="MP106" s="3">
        <v>7</v>
      </c>
      <c r="MQ106" s="5">
        <v>3.1111111111111112</v>
      </c>
      <c r="MR106" s="3">
        <v>1</v>
      </c>
      <c r="MS106" s="3">
        <v>999</v>
      </c>
      <c r="MT106" s="3">
        <v>1</v>
      </c>
      <c r="MU106" s="3">
        <v>999</v>
      </c>
      <c r="MV106" s="3">
        <v>1</v>
      </c>
      <c r="MW106" s="3">
        <v>999</v>
      </c>
      <c r="MX106" s="3">
        <v>1</v>
      </c>
      <c r="MY106" s="3">
        <v>999</v>
      </c>
      <c r="MZ106" s="3">
        <v>3</v>
      </c>
      <c r="NA106" s="3">
        <v>999</v>
      </c>
      <c r="NB106" s="3">
        <v>3</v>
      </c>
      <c r="NC106" s="3">
        <v>999</v>
      </c>
      <c r="ND106" s="5">
        <v>1</v>
      </c>
      <c r="NE106" s="7" t="e">
        <v>#NULL!</v>
      </c>
      <c r="NF106" s="5">
        <v>2.3333333333333335</v>
      </c>
      <c r="NG106" s="7" t="e">
        <v>#NULL!</v>
      </c>
      <c r="NH106" s="3">
        <v>5</v>
      </c>
      <c r="NI106" s="3">
        <v>999</v>
      </c>
      <c r="NJ106" s="3">
        <v>4</v>
      </c>
      <c r="NK106" s="3">
        <v>999</v>
      </c>
      <c r="NL106" s="3">
        <v>3</v>
      </c>
      <c r="NM106" s="3">
        <v>999</v>
      </c>
      <c r="NN106" s="3">
        <v>4</v>
      </c>
      <c r="NO106" s="3">
        <v>999</v>
      </c>
      <c r="NP106" s="3">
        <v>1</v>
      </c>
      <c r="NQ106" s="3">
        <v>999</v>
      </c>
      <c r="NR106" s="3">
        <v>4</v>
      </c>
      <c r="NS106" s="3">
        <v>999</v>
      </c>
      <c r="NT106" s="3">
        <v>3</v>
      </c>
      <c r="NU106" s="3">
        <v>999</v>
      </c>
      <c r="NV106" s="5">
        <v>3.4285714285714284</v>
      </c>
      <c r="NW106" s="7" t="e">
        <v>#NULL!</v>
      </c>
      <c r="NX106" s="4">
        <v>43210</v>
      </c>
      <c r="NY106" s="3">
        <v>5</v>
      </c>
      <c r="NZ106" s="3">
        <v>4</v>
      </c>
      <c r="OA106" s="3">
        <v>2</v>
      </c>
      <c r="OB106" s="3">
        <v>4</v>
      </c>
      <c r="OC106" s="3">
        <v>5</v>
      </c>
      <c r="OD106" s="3">
        <v>4</v>
      </c>
      <c r="OE106" s="3">
        <v>2</v>
      </c>
      <c r="OF106" s="3">
        <v>2</v>
      </c>
      <c r="OG106" s="3">
        <v>5</v>
      </c>
      <c r="OH106" s="3">
        <v>5</v>
      </c>
      <c r="OI106" s="3">
        <v>3</v>
      </c>
      <c r="OJ106" s="3">
        <v>2</v>
      </c>
      <c r="OK106" s="5">
        <v>4.666666666666667</v>
      </c>
      <c r="OL106" s="5">
        <v>2.5</v>
      </c>
      <c r="OM106" s="3">
        <v>3</v>
      </c>
      <c r="ON106" s="3">
        <v>4</v>
      </c>
      <c r="OO106" s="3">
        <v>2</v>
      </c>
      <c r="OP106" s="3">
        <v>2</v>
      </c>
      <c r="OQ106" s="3">
        <v>1</v>
      </c>
      <c r="OR106" s="3">
        <v>1</v>
      </c>
      <c r="OS106" s="5">
        <v>2.1666666666666665</v>
      </c>
      <c r="OT106" s="3">
        <v>5</v>
      </c>
      <c r="OU106" s="3">
        <v>3</v>
      </c>
      <c r="OV106" s="3">
        <v>4</v>
      </c>
      <c r="OW106" s="3">
        <v>5</v>
      </c>
      <c r="OX106" s="3">
        <v>1</v>
      </c>
      <c r="OY106" s="3">
        <v>4</v>
      </c>
      <c r="OZ106" s="5">
        <v>3.6666666666666665</v>
      </c>
      <c r="VN106">
        <v>15</v>
      </c>
      <c r="VO106">
        <v>0</v>
      </c>
      <c r="VP106">
        <v>0</v>
      </c>
      <c r="VQ106">
        <v>0</v>
      </c>
      <c r="VR106">
        <v>69</v>
      </c>
      <c r="VS106">
        <v>1379.3</v>
      </c>
      <c r="VT106">
        <v>20</v>
      </c>
      <c r="VU106">
        <v>197</v>
      </c>
      <c r="VV106">
        <v>68</v>
      </c>
      <c r="VW106">
        <v>9166.7999999999993</v>
      </c>
      <c r="VX106">
        <v>134.80000000000001</v>
      </c>
      <c r="VY106">
        <v>1856.5</v>
      </c>
      <c r="VZ106">
        <v>0.3</v>
      </c>
      <c r="WA106">
        <v>1309.5</v>
      </c>
      <c r="WB106" s="36">
        <v>3558.5</v>
      </c>
      <c r="WC106" s="36">
        <v>1295</v>
      </c>
      <c r="WD106" s="36">
        <v>104</v>
      </c>
      <c r="WE106" s="36">
        <v>19.5</v>
      </c>
      <c r="WF106" s="36">
        <v>71.5</v>
      </c>
      <c r="WG106" s="36">
        <v>26.02</v>
      </c>
      <c r="WH106" s="36">
        <v>2.09</v>
      </c>
      <c r="WI106" s="36">
        <v>0.39</v>
      </c>
      <c r="WJ106" s="36">
        <v>123.5</v>
      </c>
      <c r="WK106" s="36">
        <v>2.48</v>
      </c>
      <c r="WL106" s="36">
        <v>20.582999999999998</v>
      </c>
      <c r="WM106" s="37">
        <v>3945.75</v>
      </c>
      <c r="WN106" s="37">
        <v>1572.75</v>
      </c>
      <c r="WO106" s="37">
        <v>132.75</v>
      </c>
      <c r="WP106" s="37">
        <v>25.75</v>
      </c>
      <c r="WQ106" s="37">
        <v>69.5</v>
      </c>
      <c r="WR106" s="37">
        <v>27.7</v>
      </c>
      <c r="WS106" s="37">
        <v>2.34</v>
      </c>
      <c r="WT106" s="37">
        <v>0.45</v>
      </c>
      <c r="WU106" s="37">
        <v>158.5</v>
      </c>
      <c r="WV106" s="37">
        <v>2.79</v>
      </c>
      <c r="WW106" s="37">
        <v>22.643000000000001</v>
      </c>
      <c r="WX106" s="38">
        <v>3072.25</v>
      </c>
      <c r="WY106" s="38">
        <v>1230.25</v>
      </c>
      <c r="WZ106" s="38">
        <v>98</v>
      </c>
      <c r="XA106" s="38">
        <v>18.5</v>
      </c>
      <c r="XB106" s="38">
        <v>69.52</v>
      </c>
      <c r="XC106" s="38">
        <v>27.84</v>
      </c>
      <c r="XD106" s="38">
        <v>2.2200000000000002</v>
      </c>
      <c r="XE106" s="38">
        <v>0.42</v>
      </c>
      <c r="XF106" s="38">
        <v>116.5</v>
      </c>
      <c r="XG106" s="38">
        <v>2.64</v>
      </c>
      <c r="XH106" s="38">
        <v>23.3</v>
      </c>
      <c r="XI106" s="39">
        <v>3459.5</v>
      </c>
      <c r="XJ106" s="39">
        <v>1508</v>
      </c>
      <c r="XK106" s="39">
        <v>126.75</v>
      </c>
      <c r="XL106" s="39">
        <v>24.75</v>
      </c>
      <c r="XM106" s="39">
        <v>67.58</v>
      </c>
      <c r="XN106" s="39">
        <v>29.46</v>
      </c>
      <c r="XO106" s="39">
        <v>2.48</v>
      </c>
      <c r="XP106" s="39">
        <v>0.48</v>
      </c>
      <c r="XQ106" s="39">
        <v>151.5</v>
      </c>
      <c r="XR106" s="39">
        <v>2.96</v>
      </c>
      <c r="XS106" s="39">
        <v>25.25</v>
      </c>
      <c r="XT106" t="s">
        <v>1190</v>
      </c>
      <c r="XU106">
        <v>7</v>
      </c>
      <c r="XV106">
        <v>9</v>
      </c>
      <c r="XW106" s="37">
        <v>6</v>
      </c>
      <c r="XX106" s="37">
        <v>1</v>
      </c>
      <c r="XY106" s="37">
        <v>1</v>
      </c>
      <c r="XZ106" s="39">
        <v>5</v>
      </c>
      <c r="YA106" s="39">
        <v>1</v>
      </c>
      <c r="YB106" s="39">
        <v>1</v>
      </c>
    </row>
    <row r="107" spans="1:652" x14ac:dyDescent="0.2">
      <c r="A107" s="11">
        <v>111</v>
      </c>
      <c r="B107" s="19" t="s">
        <v>839</v>
      </c>
      <c r="C107" s="3">
        <v>1</v>
      </c>
      <c r="D107" s="3" t="str">
        <f t="shared" si="91"/>
        <v>1</v>
      </c>
      <c r="E107" s="4">
        <v>38135</v>
      </c>
      <c r="F107" s="4">
        <v>43206</v>
      </c>
      <c r="G107" s="5">
        <v>13.883641341546886</v>
      </c>
      <c r="H107" s="21">
        <v>3</v>
      </c>
      <c r="I107" s="3">
        <v>8</v>
      </c>
      <c r="J107" s="3">
        <v>9</v>
      </c>
      <c r="K107" s="3">
        <v>1</v>
      </c>
      <c r="L107" s="3">
        <v>2</v>
      </c>
      <c r="M107" s="3">
        <v>300</v>
      </c>
      <c r="N107" s="6">
        <v>110</v>
      </c>
      <c r="O107" s="6">
        <v>149</v>
      </c>
      <c r="P107" s="5">
        <v>3.6089238845144358</v>
      </c>
      <c r="Q107" s="5">
        <v>94.814999999999998</v>
      </c>
      <c r="R107" s="5">
        <v>43</v>
      </c>
      <c r="S107" s="5">
        <v>19.399999999999999</v>
      </c>
      <c r="T107" s="5">
        <v>3</v>
      </c>
      <c r="U107" s="5">
        <v>22.9</v>
      </c>
      <c r="V107" s="5">
        <v>3</v>
      </c>
      <c r="W107" s="5">
        <v>22</v>
      </c>
      <c r="X107" s="5">
        <v>22.1</v>
      </c>
      <c r="Y107" s="5">
        <v>20.7</v>
      </c>
      <c r="Z107" s="5">
        <v>17.2</v>
      </c>
      <c r="AA107" s="5">
        <v>17.899999999999999</v>
      </c>
      <c r="AB107" s="5">
        <v>16.7</v>
      </c>
      <c r="AC107" s="5">
        <f t="shared" si="92"/>
        <v>22.1</v>
      </c>
      <c r="AD107" s="5">
        <f t="shared" si="93"/>
        <v>17.899999999999999</v>
      </c>
      <c r="AE107" s="5">
        <f t="shared" si="94"/>
        <v>40</v>
      </c>
      <c r="AF107" s="5">
        <f t="shared" si="95"/>
        <v>20</v>
      </c>
      <c r="AG107" s="5">
        <f t="shared" si="96"/>
        <v>44.1</v>
      </c>
      <c r="AH107" s="5">
        <f t="shared" si="97"/>
        <v>88.2</v>
      </c>
      <c r="AI107" s="5">
        <v>1</v>
      </c>
      <c r="AJ107" s="3">
        <v>16</v>
      </c>
      <c r="AK107" s="5">
        <v>35.700000000000003</v>
      </c>
      <c r="AL107" s="5">
        <v>1</v>
      </c>
      <c r="AM107" s="5">
        <v>1.6666666666666667</v>
      </c>
      <c r="AN107" s="5"/>
      <c r="AO107" s="5"/>
      <c r="AP107" s="5"/>
      <c r="AQ107" s="5"/>
      <c r="AR107" s="5"/>
      <c r="AS107" s="5" t="e">
        <f t="shared" si="98"/>
        <v>#DIV/0!</v>
      </c>
      <c r="AT107" s="5">
        <v>13.13</v>
      </c>
      <c r="AU107" s="5">
        <v>13.11</v>
      </c>
      <c r="AV107" s="5">
        <v>-0.56999999999999995</v>
      </c>
      <c r="AW107" s="5">
        <v>28</v>
      </c>
      <c r="AX107" s="3">
        <v>32</v>
      </c>
      <c r="AY107" s="3">
        <v>29</v>
      </c>
      <c r="AZ107" s="3"/>
      <c r="BA107" s="5">
        <v>-0.64</v>
      </c>
      <c r="BB107" s="5"/>
      <c r="BC107" s="5">
        <v>26</v>
      </c>
      <c r="BD107" s="5"/>
      <c r="BE107" s="3">
        <v>27</v>
      </c>
      <c r="BF107" s="3">
        <v>29</v>
      </c>
      <c r="BG107" s="5">
        <v>1.26</v>
      </c>
      <c r="BH107" s="5">
        <v>90</v>
      </c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3">
        <v>46</v>
      </c>
      <c r="CA107" s="3">
        <v>43</v>
      </c>
      <c r="CB107" s="3">
        <v>46</v>
      </c>
      <c r="CC107" s="5">
        <v>20.563839999999999</v>
      </c>
      <c r="CD107" s="5">
        <v>19.222719999999999</v>
      </c>
      <c r="CE107" s="5">
        <v>20.563839999999999</v>
      </c>
      <c r="CF107" s="5">
        <v>3.76</v>
      </c>
      <c r="CG107" s="5">
        <v>100</v>
      </c>
      <c r="CH107" s="3">
        <v>40</v>
      </c>
      <c r="CI107" s="3">
        <v>37</v>
      </c>
      <c r="CJ107" s="3">
        <v>36</v>
      </c>
      <c r="CK107" s="5">
        <v>17.881599999999999</v>
      </c>
      <c r="CL107" s="5">
        <v>16.540479999999999</v>
      </c>
      <c r="CM107" s="5">
        <v>16.093440000000001</v>
      </c>
      <c r="CN107" s="5">
        <v>1.51</v>
      </c>
      <c r="CO107" s="5">
        <v>93</v>
      </c>
      <c r="CP107" s="6">
        <v>138</v>
      </c>
      <c r="CQ107" s="6">
        <v>137</v>
      </c>
      <c r="CR107" s="6">
        <v>136</v>
      </c>
      <c r="CS107" s="5">
        <v>0.03</v>
      </c>
      <c r="CT107" s="5">
        <v>51</v>
      </c>
      <c r="CU107" s="7" t="e">
        <v>#NULL!</v>
      </c>
      <c r="CV107" s="7" t="e">
        <v>#NULL!</v>
      </c>
      <c r="CW107" s="3">
        <v>4</v>
      </c>
      <c r="CX107" s="3">
        <v>4</v>
      </c>
      <c r="CY107" s="3">
        <v>5</v>
      </c>
      <c r="CZ107" s="3">
        <v>4</v>
      </c>
      <c r="DA107" s="3">
        <v>4</v>
      </c>
      <c r="DB107" s="3">
        <v>4</v>
      </c>
      <c r="DC107" s="3">
        <v>3</v>
      </c>
      <c r="DD107" s="3">
        <v>3</v>
      </c>
      <c r="DE107" s="3">
        <v>4</v>
      </c>
      <c r="DF107" s="3">
        <v>3</v>
      </c>
      <c r="DG107" s="3">
        <v>4</v>
      </c>
      <c r="DH107" s="3">
        <v>4</v>
      </c>
      <c r="DI107" s="3"/>
      <c r="DJ107" s="3"/>
      <c r="DK107" s="3"/>
      <c r="DL107" s="3"/>
      <c r="DM107" s="3"/>
      <c r="DN107" s="3"/>
      <c r="DO107" s="3"/>
      <c r="DP107" s="3"/>
      <c r="DQ107" s="3">
        <v>1</v>
      </c>
      <c r="DR107" s="3">
        <v>1</v>
      </c>
      <c r="DS107" s="3">
        <v>1</v>
      </c>
      <c r="DT107" s="3">
        <v>1</v>
      </c>
      <c r="DU107" s="3">
        <v>1</v>
      </c>
      <c r="DV107" s="5">
        <v>58</v>
      </c>
      <c r="DW107" s="5">
        <v>0.62</v>
      </c>
      <c r="DX107" s="5">
        <v>39.5</v>
      </c>
      <c r="DY107" s="5">
        <v>-0.53999999999999992</v>
      </c>
      <c r="DZ107" s="5">
        <v>96.5</v>
      </c>
      <c r="EA107" s="5">
        <v>5.27</v>
      </c>
      <c r="EB107" s="5">
        <v>64.666666666666671</v>
      </c>
      <c r="EC107" s="5">
        <v>5.35</v>
      </c>
      <c r="ED107" s="5">
        <v>2</v>
      </c>
      <c r="EE107" s="3">
        <v>6</v>
      </c>
      <c r="EF107" s="3">
        <v>1</v>
      </c>
      <c r="EG107" s="3">
        <v>1</v>
      </c>
      <c r="EH107" s="3">
        <v>1</v>
      </c>
      <c r="EI107" s="3">
        <v>4</v>
      </c>
      <c r="EJ107" s="3">
        <v>4</v>
      </c>
      <c r="EK107" s="3">
        <v>3</v>
      </c>
      <c r="EL107" s="3">
        <v>1</v>
      </c>
      <c r="EM107" s="3">
        <v>1</v>
      </c>
      <c r="EN107" s="3">
        <v>5</v>
      </c>
      <c r="EO107" s="3">
        <v>3</v>
      </c>
      <c r="EP107" s="3">
        <v>5</v>
      </c>
      <c r="EQ107" s="3">
        <v>3</v>
      </c>
      <c r="ER107" s="3">
        <v>2</v>
      </c>
      <c r="ES107" s="3">
        <v>1</v>
      </c>
      <c r="ET107" s="3">
        <v>2</v>
      </c>
      <c r="EU107" s="3">
        <v>5</v>
      </c>
      <c r="EV107" s="3">
        <v>2</v>
      </c>
      <c r="EW107" s="3">
        <v>0</v>
      </c>
      <c r="EX107" s="5">
        <v>1</v>
      </c>
      <c r="EY107" s="1" t="s">
        <v>348</v>
      </c>
      <c r="EZ107" s="3">
        <v>1</v>
      </c>
      <c r="FA107" s="6">
        <v>14</v>
      </c>
      <c r="FB107" s="1" t="s">
        <v>407</v>
      </c>
      <c r="FC107" s="6">
        <v>0</v>
      </c>
      <c r="FD107" s="5">
        <v>5</v>
      </c>
      <c r="FE107" s="1" t="s">
        <v>423</v>
      </c>
      <c r="FF107" s="3">
        <v>1</v>
      </c>
      <c r="FG107" s="5">
        <v>5</v>
      </c>
      <c r="FH107" s="3">
        <v>4</v>
      </c>
      <c r="FI107" s="3">
        <v>5</v>
      </c>
      <c r="FJ107" s="3">
        <v>2</v>
      </c>
      <c r="FK107" s="3">
        <v>2</v>
      </c>
      <c r="FL107" s="3">
        <v>5</v>
      </c>
      <c r="FM107" s="3">
        <v>4</v>
      </c>
      <c r="FN107" s="3">
        <v>1</v>
      </c>
      <c r="FO107" s="3">
        <v>1</v>
      </c>
      <c r="FP107" s="3">
        <v>5</v>
      </c>
      <c r="FQ107" s="3">
        <v>4</v>
      </c>
      <c r="FR107" s="3">
        <v>4</v>
      </c>
      <c r="FS107" s="3">
        <v>2</v>
      </c>
      <c r="FT107" s="3">
        <v>4.5</v>
      </c>
      <c r="FU107" s="3">
        <v>2</v>
      </c>
      <c r="FV107" s="3">
        <v>4</v>
      </c>
      <c r="FW107" s="3">
        <v>2</v>
      </c>
      <c r="FX107" s="7" t="e">
        <v>#NULL!</v>
      </c>
      <c r="FY107" s="3">
        <v>4</v>
      </c>
      <c r="FZ107" s="3">
        <v>6</v>
      </c>
      <c r="GA107" s="3">
        <v>6</v>
      </c>
      <c r="GB107" s="3">
        <v>4</v>
      </c>
      <c r="GC107" s="3">
        <v>5</v>
      </c>
      <c r="GD107" s="5">
        <v>4.833333333333333</v>
      </c>
      <c r="GE107" s="3">
        <v>5</v>
      </c>
      <c r="GF107" s="3">
        <v>1</v>
      </c>
      <c r="GG107" s="3">
        <v>4</v>
      </c>
      <c r="GH107" s="3">
        <v>1</v>
      </c>
      <c r="GI107" s="3">
        <v>5</v>
      </c>
      <c r="GJ107" s="3">
        <v>1</v>
      </c>
      <c r="GK107" s="3">
        <v>1</v>
      </c>
      <c r="GL107" s="3">
        <v>1</v>
      </c>
      <c r="GM107" s="3">
        <v>5</v>
      </c>
      <c r="GN107" s="3">
        <v>5</v>
      </c>
      <c r="GO107" s="3">
        <v>1</v>
      </c>
      <c r="GP107" s="3">
        <v>1</v>
      </c>
      <c r="GQ107" s="3">
        <v>1</v>
      </c>
      <c r="GR107" s="3">
        <v>5</v>
      </c>
      <c r="GS107" s="3">
        <v>1</v>
      </c>
      <c r="GT107" s="3">
        <v>5</v>
      </c>
      <c r="GU107" s="3">
        <v>3</v>
      </c>
      <c r="GV107" s="3">
        <v>5</v>
      </c>
      <c r="GW107" s="3">
        <v>5</v>
      </c>
      <c r="GX107" s="3">
        <v>1</v>
      </c>
      <c r="GY107" s="5">
        <v>4.3</v>
      </c>
      <c r="GZ107" s="5">
        <v>1.4</v>
      </c>
      <c r="HA107" s="3">
        <v>7</v>
      </c>
      <c r="HB107" s="3">
        <v>7</v>
      </c>
      <c r="HC107" s="3">
        <v>6</v>
      </c>
      <c r="HD107" s="3">
        <v>7</v>
      </c>
      <c r="HE107" s="3">
        <v>7</v>
      </c>
      <c r="HF107" s="3">
        <v>7</v>
      </c>
      <c r="HG107" s="3">
        <v>7</v>
      </c>
      <c r="HH107" s="3">
        <v>6</v>
      </c>
      <c r="HI107" s="5">
        <v>6.75</v>
      </c>
      <c r="HJ107" s="3">
        <v>3</v>
      </c>
      <c r="HK107" s="3">
        <v>3</v>
      </c>
      <c r="HL107" s="3">
        <v>3</v>
      </c>
      <c r="HM107" s="3">
        <v>2</v>
      </c>
      <c r="HN107" s="3">
        <v>3</v>
      </c>
      <c r="HO107" s="3">
        <v>3</v>
      </c>
      <c r="HP107" s="5">
        <v>2</v>
      </c>
      <c r="HQ107" s="5">
        <v>2</v>
      </c>
      <c r="HR107" s="5">
        <v>2</v>
      </c>
      <c r="HS107" s="5">
        <v>2.3333333333333335</v>
      </c>
      <c r="HT107" s="3">
        <v>5</v>
      </c>
      <c r="HU107" s="3">
        <v>5</v>
      </c>
      <c r="HV107" s="3">
        <v>6</v>
      </c>
      <c r="HW107" s="3">
        <v>5</v>
      </c>
      <c r="HX107" s="3">
        <v>4</v>
      </c>
      <c r="HY107" s="3">
        <v>4</v>
      </c>
      <c r="HZ107" s="5">
        <v>4.833333333333333</v>
      </c>
      <c r="IA107" s="3">
        <v>7</v>
      </c>
      <c r="IB107" s="3">
        <v>1</v>
      </c>
      <c r="IC107" s="3">
        <v>4</v>
      </c>
      <c r="ID107" s="3">
        <v>2</v>
      </c>
      <c r="IE107" s="3">
        <v>1</v>
      </c>
      <c r="IF107" s="3">
        <v>6</v>
      </c>
      <c r="IG107" s="3">
        <v>1</v>
      </c>
      <c r="IH107" s="3">
        <v>7</v>
      </c>
      <c r="II107" s="3">
        <v>6</v>
      </c>
      <c r="IJ107" s="3">
        <v>1</v>
      </c>
      <c r="IK107" s="3">
        <v>7</v>
      </c>
      <c r="IL107" s="3">
        <v>4</v>
      </c>
      <c r="IM107" s="5">
        <v>6.75</v>
      </c>
      <c r="IN107" s="5">
        <v>3.25</v>
      </c>
      <c r="IO107" s="5">
        <v>1.75</v>
      </c>
      <c r="IP107" s="3">
        <v>4</v>
      </c>
      <c r="IQ107" s="3">
        <v>1</v>
      </c>
      <c r="IR107" s="3">
        <v>2</v>
      </c>
      <c r="IS107" s="3">
        <v>1</v>
      </c>
      <c r="IT107" s="3">
        <v>5</v>
      </c>
      <c r="IU107" s="3">
        <v>5</v>
      </c>
      <c r="IV107" s="3">
        <v>1</v>
      </c>
      <c r="IW107" s="3">
        <v>1</v>
      </c>
      <c r="IX107" s="3">
        <v>4</v>
      </c>
      <c r="IY107" s="3">
        <v>2</v>
      </c>
      <c r="IZ107" s="3">
        <v>5</v>
      </c>
      <c r="JA107" s="3">
        <v>5</v>
      </c>
      <c r="JB107" s="3">
        <v>5</v>
      </c>
      <c r="JC107" s="3">
        <v>3</v>
      </c>
      <c r="JD107" s="3">
        <v>5</v>
      </c>
      <c r="JE107" s="3">
        <v>1</v>
      </c>
      <c r="JF107" s="3">
        <v>2</v>
      </c>
      <c r="JG107" s="3">
        <v>5</v>
      </c>
      <c r="JH107" s="3">
        <v>2</v>
      </c>
      <c r="JI107" s="3">
        <v>4</v>
      </c>
      <c r="JJ107" s="3">
        <v>1</v>
      </c>
      <c r="JK107" s="3">
        <v>4</v>
      </c>
      <c r="JL107" s="3">
        <v>1</v>
      </c>
      <c r="JM107" s="3">
        <v>5</v>
      </c>
      <c r="JN107" s="5">
        <v>4.5</v>
      </c>
      <c r="JO107" s="5">
        <v>1.75</v>
      </c>
      <c r="JP107" s="5">
        <v>4.5</v>
      </c>
      <c r="JQ107" s="5">
        <v>1.25</v>
      </c>
      <c r="JR107" s="5">
        <v>5</v>
      </c>
      <c r="JS107" s="5">
        <v>1.5</v>
      </c>
      <c r="JT107" s="3">
        <v>4</v>
      </c>
      <c r="JU107" s="3">
        <v>4</v>
      </c>
      <c r="JV107" s="3">
        <v>3</v>
      </c>
      <c r="JW107" s="3">
        <v>3</v>
      </c>
      <c r="JX107" s="3">
        <v>3</v>
      </c>
      <c r="JY107" s="3">
        <v>3</v>
      </c>
      <c r="JZ107" s="3">
        <v>1</v>
      </c>
      <c r="KA107" s="3">
        <v>1</v>
      </c>
      <c r="KB107" s="3">
        <v>5</v>
      </c>
      <c r="KC107" s="3">
        <v>5</v>
      </c>
      <c r="KD107" s="3">
        <v>5</v>
      </c>
      <c r="KE107" s="3">
        <v>5</v>
      </c>
      <c r="KF107" s="3">
        <v>1</v>
      </c>
      <c r="KG107" s="3">
        <v>1</v>
      </c>
      <c r="KH107" s="3">
        <v>1</v>
      </c>
      <c r="KI107" s="3">
        <v>1</v>
      </c>
      <c r="KJ107" s="3">
        <v>4</v>
      </c>
      <c r="KK107" s="3">
        <v>4</v>
      </c>
      <c r="KL107" s="3">
        <v>3</v>
      </c>
      <c r="KM107" s="3">
        <v>3</v>
      </c>
      <c r="KN107" s="3">
        <v>2</v>
      </c>
      <c r="KO107" s="3">
        <v>2</v>
      </c>
      <c r="KP107" s="3">
        <v>1</v>
      </c>
      <c r="KQ107" s="3">
        <v>1</v>
      </c>
      <c r="KR107" s="3">
        <v>4</v>
      </c>
      <c r="KS107" s="3">
        <v>4</v>
      </c>
      <c r="KT107" s="3">
        <v>1</v>
      </c>
      <c r="KU107" s="3">
        <v>1</v>
      </c>
      <c r="KV107" s="3">
        <v>1</v>
      </c>
      <c r="KW107" s="3">
        <v>1</v>
      </c>
      <c r="KX107" s="3">
        <v>4</v>
      </c>
      <c r="KY107" s="3">
        <v>4</v>
      </c>
      <c r="KZ107" s="5">
        <v>1.6666666666666667</v>
      </c>
      <c r="LA107" s="5">
        <v>1.6666666666666667</v>
      </c>
      <c r="LB107" s="5">
        <v>4</v>
      </c>
      <c r="LC107" s="5">
        <v>4</v>
      </c>
      <c r="LD107" s="3">
        <v>5</v>
      </c>
      <c r="LE107" s="3">
        <v>5</v>
      </c>
      <c r="LF107" s="5">
        <v>5</v>
      </c>
      <c r="LG107" s="3">
        <v>5</v>
      </c>
      <c r="LH107" s="3">
        <v>4</v>
      </c>
      <c r="LI107" s="3">
        <v>4</v>
      </c>
      <c r="LJ107" s="3">
        <v>5</v>
      </c>
      <c r="LK107" s="3">
        <v>5</v>
      </c>
      <c r="LL107" s="3">
        <v>3</v>
      </c>
      <c r="LM107" s="3">
        <v>3</v>
      </c>
      <c r="LN107" s="3">
        <v>3</v>
      </c>
      <c r="LO107" s="3">
        <v>3</v>
      </c>
      <c r="LP107" s="3">
        <v>5</v>
      </c>
      <c r="LQ107" s="3">
        <v>5</v>
      </c>
      <c r="LR107" s="3">
        <v>4</v>
      </c>
      <c r="LS107" s="3">
        <v>4</v>
      </c>
      <c r="LT107" s="5">
        <v>4.25</v>
      </c>
      <c r="LU107" s="5">
        <v>4.25</v>
      </c>
      <c r="LV107" s="3">
        <v>3</v>
      </c>
      <c r="LW107" s="3">
        <v>0</v>
      </c>
      <c r="LX107" s="3">
        <v>0</v>
      </c>
      <c r="LY107" s="3">
        <v>0</v>
      </c>
      <c r="LZ107" s="3">
        <v>3</v>
      </c>
      <c r="MA107" s="3">
        <v>0</v>
      </c>
      <c r="MB107" s="3">
        <v>1</v>
      </c>
      <c r="MC107" s="3">
        <v>2</v>
      </c>
      <c r="MD107" s="3">
        <v>1</v>
      </c>
      <c r="ME107" s="3">
        <v>1</v>
      </c>
      <c r="MF107" s="5">
        <f t="shared" si="99"/>
        <v>11</v>
      </c>
      <c r="MG107" s="5">
        <f t="shared" si="100"/>
        <v>1.1000000000000001</v>
      </c>
      <c r="MH107" s="3">
        <v>2</v>
      </c>
      <c r="MI107" s="3">
        <v>3</v>
      </c>
      <c r="MJ107" s="3">
        <v>6</v>
      </c>
      <c r="MK107" s="3">
        <v>5</v>
      </c>
      <c r="ML107" s="3">
        <v>3</v>
      </c>
      <c r="MM107" s="3">
        <v>3</v>
      </c>
      <c r="MN107" s="3">
        <v>6</v>
      </c>
      <c r="MO107" s="3">
        <v>6</v>
      </c>
      <c r="MP107" s="3">
        <v>6</v>
      </c>
      <c r="MQ107" s="5">
        <v>4.4444444444444446</v>
      </c>
      <c r="MR107" s="3">
        <v>2</v>
      </c>
      <c r="MS107" s="3">
        <v>2</v>
      </c>
      <c r="MT107" s="3">
        <v>1</v>
      </c>
      <c r="MU107" s="3">
        <v>1</v>
      </c>
      <c r="MV107" s="3">
        <v>1</v>
      </c>
      <c r="MW107" s="3">
        <v>1</v>
      </c>
      <c r="MX107" s="3">
        <v>1</v>
      </c>
      <c r="MY107" s="3">
        <v>1</v>
      </c>
      <c r="MZ107" s="3">
        <v>4</v>
      </c>
      <c r="NA107" s="3">
        <v>4</v>
      </c>
      <c r="NB107" s="3">
        <v>3</v>
      </c>
      <c r="NC107" s="3">
        <v>3</v>
      </c>
      <c r="ND107" s="5">
        <v>1.3333333333333333</v>
      </c>
      <c r="NE107" s="5">
        <v>1.3333333333333333</v>
      </c>
      <c r="NF107" s="5">
        <v>2.6666666666666665</v>
      </c>
      <c r="NG107" s="5">
        <v>2.6666666666666665</v>
      </c>
      <c r="NH107" s="3">
        <v>4</v>
      </c>
      <c r="NI107" s="3">
        <v>4</v>
      </c>
      <c r="NJ107" s="3">
        <v>4</v>
      </c>
      <c r="NK107" s="3">
        <v>4</v>
      </c>
      <c r="NL107" s="3">
        <v>4</v>
      </c>
      <c r="NM107" s="3">
        <v>4</v>
      </c>
      <c r="NN107" s="3">
        <v>5</v>
      </c>
      <c r="NO107" s="3">
        <v>5</v>
      </c>
      <c r="NP107" s="3">
        <v>2</v>
      </c>
      <c r="NQ107" s="3">
        <v>2</v>
      </c>
      <c r="NR107" s="3">
        <v>4</v>
      </c>
      <c r="NS107" s="3">
        <v>4</v>
      </c>
      <c r="NT107" s="3">
        <v>3</v>
      </c>
      <c r="NU107" s="3">
        <v>3</v>
      </c>
      <c r="NV107" s="5">
        <v>3.7142857142857144</v>
      </c>
      <c r="NW107" s="5">
        <v>3.7142857142857144</v>
      </c>
      <c r="NX107" s="4">
        <v>43210</v>
      </c>
      <c r="NY107" s="3">
        <v>4</v>
      </c>
      <c r="NZ107" s="3">
        <v>5</v>
      </c>
      <c r="OA107" s="3">
        <v>3</v>
      </c>
      <c r="OB107" s="3">
        <v>2</v>
      </c>
      <c r="OC107" s="3">
        <v>5</v>
      </c>
      <c r="OD107" s="3">
        <v>4</v>
      </c>
      <c r="OE107" s="3">
        <v>1</v>
      </c>
      <c r="OF107" s="3">
        <v>1</v>
      </c>
      <c r="OG107" s="3">
        <v>4</v>
      </c>
      <c r="OH107" s="3">
        <v>5</v>
      </c>
      <c r="OI107" s="3">
        <v>1</v>
      </c>
      <c r="OJ107" s="3">
        <v>1</v>
      </c>
      <c r="OK107" s="5">
        <v>4.5</v>
      </c>
      <c r="OL107" s="5">
        <v>1.5</v>
      </c>
      <c r="OM107" s="3">
        <v>3</v>
      </c>
      <c r="ON107" s="3">
        <v>3</v>
      </c>
      <c r="OO107" s="3">
        <v>3</v>
      </c>
      <c r="OP107" s="3">
        <v>2</v>
      </c>
      <c r="OQ107" s="3">
        <v>1</v>
      </c>
      <c r="OR107" s="3">
        <v>1</v>
      </c>
      <c r="OS107" s="5">
        <v>2.1666666666666665</v>
      </c>
      <c r="OT107" s="3">
        <v>4</v>
      </c>
      <c r="OU107" s="3">
        <v>4</v>
      </c>
      <c r="OV107" s="3">
        <v>5</v>
      </c>
      <c r="OW107" s="3">
        <v>4</v>
      </c>
      <c r="OX107" s="3">
        <v>3</v>
      </c>
      <c r="OY107" s="3">
        <v>5</v>
      </c>
      <c r="OZ107" s="5">
        <v>4.166666666666667</v>
      </c>
    </row>
    <row r="108" spans="1:652" x14ac:dyDescent="0.2">
      <c r="A108" s="11">
        <v>112</v>
      </c>
      <c r="B108" s="19" t="s">
        <v>720</v>
      </c>
      <c r="C108" s="3">
        <v>0</v>
      </c>
      <c r="D108" s="3" t="str">
        <f t="shared" si="91"/>
        <v>2</v>
      </c>
      <c r="E108" s="4">
        <v>37915</v>
      </c>
      <c r="F108" s="4">
        <v>43206</v>
      </c>
      <c r="G108" s="5">
        <v>14.485968514715948</v>
      </c>
      <c r="H108" s="21">
        <v>3</v>
      </c>
      <c r="I108" s="3">
        <v>8</v>
      </c>
      <c r="J108" s="3">
        <v>11</v>
      </c>
      <c r="K108" s="3">
        <v>1</v>
      </c>
      <c r="L108" s="3">
        <v>2</v>
      </c>
      <c r="M108" s="3">
        <v>300</v>
      </c>
      <c r="N108" s="6">
        <v>117.5</v>
      </c>
      <c r="O108" s="6">
        <v>164.5</v>
      </c>
      <c r="P108" s="5">
        <v>3.8549868766404196</v>
      </c>
      <c r="Q108" s="5">
        <v>118.188</v>
      </c>
      <c r="R108" s="5">
        <v>53.6</v>
      </c>
      <c r="S108" s="5">
        <v>19.7</v>
      </c>
      <c r="T108" s="5">
        <v>3</v>
      </c>
      <c r="U108" s="5">
        <v>19.5</v>
      </c>
      <c r="V108" s="5">
        <v>2</v>
      </c>
      <c r="W108" s="5">
        <v>36.700000000000003</v>
      </c>
      <c r="X108" s="5">
        <v>35.5</v>
      </c>
      <c r="Y108" s="5">
        <v>31.4</v>
      </c>
      <c r="Z108" s="5">
        <v>36.1</v>
      </c>
      <c r="AA108" s="5">
        <v>34.700000000000003</v>
      </c>
      <c r="AB108" s="5">
        <v>35</v>
      </c>
      <c r="AC108" s="5">
        <f t="shared" si="92"/>
        <v>36.700000000000003</v>
      </c>
      <c r="AD108" s="5">
        <f t="shared" si="93"/>
        <v>36.1</v>
      </c>
      <c r="AE108" s="5">
        <f t="shared" si="94"/>
        <v>72.800000000000011</v>
      </c>
      <c r="AF108" s="5">
        <f t="shared" si="95"/>
        <v>36.400000000000006</v>
      </c>
      <c r="AG108" s="5">
        <f t="shared" si="96"/>
        <v>80.262000000000015</v>
      </c>
      <c r="AH108" s="5">
        <f t="shared" si="97"/>
        <v>160.52400000000003</v>
      </c>
      <c r="AI108" s="5">
        <v>2</v>
      </c>
      <c r="AJ108" s="3">
        <v>17</v>
      </c>
      <c r="AK108" s="5">
        <v>35.4</v>
      </c>
      <c r="AL108" s="5">
        <v>1</v>
      </c>
      <c r="AM108" s="5">
        <v>1.6666666666666667</v>
      </c>
      <c r="AN108" s="5"/>
      <c r="AO108" s="5"/>
      <c r="AP108" s="5"/>
      <c r="AQ108" s="5"/>
      <c r="AR108" s="5"/>
      <c r="AS108" s="5" t="e">
        <f t="shared" si="98"/>
        <v>#DIV/0!</v>
      </c>
      <c r="AT108" s="5">
        <v>13.16</v>
      </c>
      <c r="AU108" s="5">
        <v>12.46</v>
      </c>
      <c r="AV108" s="5">
        <v>-1.45</v>
      </c>
      <c r="AW108" s="5">
        <v>7</v>
      </c>
      <c r="AX108" s="3">
        <v>30</v>
      </c>
      <c r="AY108" s="3">
        <v>29</v>
      </c>
      <c r="AZ108" s="3"/>
      <c r="BA108" s="5">
        <v>-1.42</v>
      </c>
      <c r="BB108" s="5"/>
      <c r="BC108" s="5">
        <v>8</v>
      </c>
      <c r="BD108" s="5"/>
      <c r="BE108" s="3">
        <v>24</v>
      </c>
      <c r="BF108" s="3">
        <v>22</v>
      </c>
      <c r="BG108" s="5">
        <v>-0.52</v>
      </c>
      <c r="BH108" s="5">
        <v>30</v>
      </c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3">
        <v>73</v>
      </c>
      <c r="CA108" s="3">
        <v>73</v>
      </c>
      <c r="CB108" s="3">
        <v>73</v>
      </c>
      <c r="CC108" s="5">
        <v>32.633919999999996</v>
      </c>
      <c r="CD108" s="5">
        <v>32.633919999999996</v>
      </c>
      <c r="CE108" s="5">
        <v>32.633919999999996</v>
      </c>
      <c r="CF108" s="5">
        <v>4.1900000000000004</v>
      </c>
      <c r="CG108" s="5">
        <v>100</v>
      </c>
      <c r="CH108" s="3">
        <v>40</v>
      </c>
      <c r="CI108" s="3">
        <v>42</v>
      </c>
      <c r="CJ108" s="3">
        <v>40</v>
      </c>
      <c r="CK108" s="5">
        <v>17.881599999999999</v>
      </c>
      <c r="CL108" s="5">
        <v>18.775680000000001</v>
      </c>
      <c r="CM108" s="5">
        <v>17.881599999999999</v>
      </c>
      <c r="CN108" s="5">
        <v>-0.28000000000000003</v>
      </c>
      <c r="CO108" s="5">
        <v>39</v>
      </c>
      <c r="CP108" s="6">
        <v>147</v>
      </c>
      <c r="CQ108" s="6">
        <v>129</v>
      </c>
      <c r="CR108" s="6">
        <v>143</v>
      </c>
      <c r="CS108" s="5">
        <v>-0.98</v>
      </c>
      <c r="CT108" s="5">
        <v>16</v>
      </c>
      <c r="CU108" s="7" t="e">
        <v>#NULL!</v>
      </c>
      <c r="CV108" s="7" t="e">
        <v>#NULL!</v>
      </c>
      <c r="CW108" s="3">
        <v>4</v>
      </c>
      <c r="CX108" s="3">
        <v>4</v>
      </c>
      <c r="CY108" s="3">
        <v>5</v>
      </c>
      <c r="CZ108" s="3">
        <v>5</v>
      </c>
      <c r="DA108" s="3">
        <v>4</v>
      </c>
      <c r="DB108" s="3">
        <v>4</v>
      </c>
      <c r="DC108" s="3">
        <v>3</v>
      </c>
      <c r="DD108" s="3">
        <v>3</v>
      </c>
      <c r="DE108" s="3">
        <v>4</v>
      </c>
      <c r="DF108" s="3">
        <v>4</v>
      </c>
      <c r="DG108" s="3">
        <v>4</v>
      </c>
      <c r="DH108" s="3">
        <v>4</v>
      </c>
      <c r="DI108" s="3"/>
      <c r="DJ108" s="3"/>
      <c r="DK108" s="3"/>
      <c r="DL108" s="3"/>
      <c r="DM108" s="3"/>
      <c r="DN108" s="3"/>
      <c r="DO108" s="3"/>
      <c r="DP108" s="3"/>
      <c r="DQ108" s="3">
        <v>1</v>
      </c>
      <c r="DR108" s="3">
        <v>1</v>
      </c>
      <c r="DS108" s="3">
        <v>1</v>
      </c>
      <c r="DT108" s="3">
        <v>1</v>
      </c>
      <c r="DU108" s="3">
        <v>1</v>
      </c>
      <c r="DV108" s="5">
        <v>19</v>
      </c>
      <c r="DW108" s="5">
        <v>-1.94</v>
      </c>
      <c r="DX108" s="5">
        <v>11.5</v>
      </c>
      <c r="DY108" s="5">
        <v>-2.4299999999999997</v>
      </c>
      <c r="DZ108" s="5">
        <v>69.5</v>
      </c>
      <c r="EA108" s="5">
        <v>3.91</v>
      </c>
      <c r="EB108" s="5">
        <v>33.333333333333336</v>
      </c>
      <c r="EC108" s="5">
        <v>-0.45999999999999908</v>
      </c>
      <c r="ED108" s="5">
        <v>2</v>
      </c>
      <c r="EE108" s="3">
        <v>6</v>
      </c>
      <c r="EF108" s="3">
        <v>1</v>
      </c>
      <c r="EG108" s="3">
        <v>1</v>
      </c>
      <c r="EH108" s="3">
        <v>1</v>
      </c>
      <c r="EI108" s="3">
        <v>5</v>
      </c>
      <c r="EJ108" s="3">
        <v>1</v>
      </c>
      <c r="EK108" s="3">
        <v>1</v>
      </c>
      <c r="EL108" s="3">
        <v>1</v>
      </c>
      <c r="EM108" s="3">
        <v>5</v>
      </c>
      <c r="EN108" s="3">
        <v>5</v>
      </c>
      <c r="EO108" s="3">
        <v>5</v>
      </c>
      <c r="EP108" s="3">
        <v>2</v>
      </c>
      <c r="EQ108" s="3">
        <v>2</v>
      </c>
      <c r="ER108" s="3">
        <v>2</v>
      </c>
      <c r="ES108" s="3">
        <v>3</v>
      </c>
      <c r="ET108" s="3">
        <v>1</v>
      </c>
      <c r="EU108" s="3">
        <v>2</v>
      </c>
      <c r="EV108" s="3">
        <v>2</v>
      </c>
      <c r="EW108" s="3">
        <v>1</v>
      </c>
      <c r="EX108" s="5">
        <v>1</v>
      </c>
      <c r="EY108" s="1" t="s">
        <v>355</v>
      </c>
      <c r="EZ108" s="3">
        <v>2</v>
      </c>
      <c r="FA108" s="6">
        <v>5</v>
      </c>
      <c r="FB108" s="1" t="s">
        <v>351</v>
      </c>
      <c r="FC108" s="6">
        <v>1</v>
      </c>
      <c r="FD108" s="5">
        <v>2</v>
      </c>
      <c r="FE108" s="1" t="s">
        <v>350</v>
      </c>
      <c r="FF108" s="3">
        <v>1</v>
      </c>
      <c r="FG108" s="5">
        <v>1</v>
      </c>
      <c r="FH108" s="3">
        <v>5</v>
      </c>
      <c r="FI108" s="3">
        <v>5</v>
      </c>
      <c r="FJ108" s="3">
        <v>3</v>
      </c>
      <c r="FK108" s="3">
        <v>2</v>
      </c>
      <c r="FL108" s="3">
        <v>5</v>
      </c>
      <c r="FM108" s="3">
        <v>5</v>
      </c>
      <c r="FN108" s="3">
        <v>2</v>
      </c>
      <c r="FO108" s="3">
        <v>2</v>
      </c>
      <c r="FP108" s="3">
        <v>5</v>
      </c>
      <c r="FQ108" s="3">
        <v>5</v>
      </c>
      <c r="FR108" s="3">
        <v>4</v>
      </c>
      <c r="FS108" s="3">
        <v>3</v>
      </c>
      <c r="FT108" s="3">
        <v>5</v>
      </c>
      <c r="FU108" s="3">
        <v>2.6666666666666665</v>
      </c>
      <c r="FV108" s="3">
        <v>7</v>
      </c>
      <c r="FW108" s="3">
        <v>4</v>
      </c>
      <c r="FX108" s="7" t="e">
        <v>#NULL!</v>
      </c>
      <c r="FY108" s="3">
        <v>6</v>
      </c>
      <c r="FZ108" s="3">
        <v>7</v>
      </c>
      <c r="GA108" s="3">
        <v>7</v>
      </c>
      <c r="GB108" s="3">
        <v>7</v>
      </c>
      <c r="GC108" s="3">
        <v>7</v>
      </c>
      <c r="GD108" s="5">
        <v>6.833333333333333</v>
      </c>
      <c r="GE108" s="3">
        <v>5</v>
      </c>
      <c r="GF108" s="3">
        <v>999</v>
      </c>
      <c r="GG108" s="3">
        <v>1</v>
      </c>
      <c r="GH108" s="3">
        <v>1</v>
      </c>
      <c r="GI108" s="3">
        <v>5</v>
      </c>
      <c r="GJ108" s="3">
        <v>1</v>
      </c>
      <c r="GK108" s="3">
        <v>1</v>
      </c>
      <c r="GL108" s="3">
        <v>3</v>
      </c>
      <c r="GM108" s="3">
        <v>4</v>
      </c>
      <c r="GN108" s="3">
        <v>5</v>
      </c>
      <c r="GO108" s="3">
        <v>2</v>
      </c>
      <c r="GP108" s="3">
        <v>4</v>
      </c>
      <c r="GQ108" s="3">
        <v>1</v>
      </c>
      <c r="GR108" s="3">
        <v>5</v>
      </c>
      <c r="GS108" s="3">
        <v>1</v>
      </c>
      <c r="GT108" s="3">
        <v>5</v>
      </c>
      <c r="GU108" s="3">
        <v>5</v>
      </c>
      <c r="GV108" s="3">
        <v>1</v>
      </c>
      <c r="GW108" s="3">
        <v>5</v>
      </c>
      <c r="GX108" s="3">
        <v>1</v>
      </c>
      <c r="GY108" s="5">
        <v>4.4000000000000004</v>
      </c>
      <c r="GZ108" s="5">
        <v>1.3333333333333333</v>
      </c>
      <c r="HA108" s="3">
        <v>7</v>
      </c>
      <c r="HB108" s="3">
        <v>7</v>
      </c>
      <c r="HC108" s="3">
        <v>7</v>
      </c>
      <c r="HD108" s="3">
        <v>7</v>
      </c>
      <c r="HE108" s="3">
        <v>7</v>
      </c>
      <c r="HF108" s="3">
        <v>7</v>
      </c>
      <c r="HG108" s="3">
        <v>7</v>
      </c>
      <c r="HH108" s="3">
        <v>7</v>
      </c>
      <c r="HI108" s="5">
        <v>7</v>
      </c>
      <c r="HJ108" s="3">
        <v>4</v>
      </c>
      <c r="HK108" s="3">
        <v>2</v>
      </c>
      <c r="HL108" s="3">
        <v>3</v>
      </c>
      <c r="HM108" s="3">
        <v>3</v>
      </c>
      <c r="HN108" s="3">
        <v>2</v>
      </c>
      <c r="HO108" s="3">
        <v>1</v>
      </c>
      <c r="HP108" s="5">
        <v>3</v>
      </c>
      <c r="HQ108" s="5">
        <v>3</v>
      </c>
      <c r="HR108" s="5">
        <v>4</v>
      </c>
      <c r="HS108" s="5">
        <v>3.3333333333333335</v>
      </c>
      <c r="HT108" s="3">
        <v>6</v>
      </c>
      <c r="HU108" s="3">
        <v>6</v>
      </c>
      <c r="HV108" s="3">
        <v>6</v>
      </c>
      <c r="HW108" s="3">
        <v>6</v>
      </c>
      <c r="HX108" s="3">
        <v>5</v>
      </c>
      <c r="HY108" s="3">
        <v>6</v>
      </c>
      <c r="HZ108" s="5">
        <v>5.833333333333333</v>
      </c>
      <c r="IA108" s="3">
        <v>7</v>
      </c>
      <c r="IB108" s="3">
        <v>1</v>
      </c>
      <c r="IC108" s="3">
        <v>7</v>
      </c>
      <c r="ID108" s="3">
        <v>7</v>
      </c>
      <c r="IE108" s="3">
        <v>7</v>
      </c>
      <c r="IF108" s="3">
        <v>7</v>
      </c>
      <c r="IG108" s="3">
        <v>1</v>
      </c>
      <c r="IH108" s="3">
        <v>7</v>
      </c>
      <c r="II108" s="3">
        <v>7</v>
      </c>
      <c r="IJ108" s="3">
        <v>1</v>
      </c>
      <c r="IK108" s="3">
        <v>7</v>
      </c>
      <c r="IL108" s="3">
        <v>1</v>
      </c>
      <c r="IM108" s="5">
        <v>7</v>
      </c>
      <c r="IN108" s="5">
        <v>7</v>
      </c>
      <c r="IO108" s="5">
        <v>1</v>
      </c>
      <c r="IP108" s="3">
        <v>5</v>
      </c>
      <c r="IQ108" s="3">
        <v>2</v>
      </c>
      <c r="IR108" s="3">
        <v>3</v>
      </c>
      <c r="IS108" s="3">
        <v>1</v>
      </c>
      <c r="IT108" s="3">
        <v>5</v>
      </c>
      <c r="IU108" s="3">
        <v>5</v>
      </c>
      <c r="IV108" s="3">
        <v>1</v>
      </c>
      <c r="IW108" s="3">
        <v>1</v>
      </c>
      <c r="IX108" s="3">
        <v>5</v>
      </c>
      <c r="IY108" s="3">
        <v>2</v>
      </c>
      <c r="IZ108" s="3">
        <v>5</v>
      </c>
      <c r="JA108" s="3">
        <v>5</v>
      </c>
      <c r="JB108" s="3">
        <v>5</v>
      </c>
      <c r="JC108" s="3">
        <v>1</v>
      </c>
      <c r="JD108" s="3">
        <v>5</v>
      </c>
      <c r="JE108" s="3">
        <v>1</v>
      </c>
      <c r="JF108" s="3">
        <v>3</v>
      </c>
      <c r="JG108" s="3">
        <v>5</v>
      </c>
      <c r="JH108" s="3">
        <v>2</v>
      </c>
      <c r="JI108" s="3">
        <v>5</v>
      </c>
      <c r="JJ108" s="3">
        <v>1</v>
      </c>
      <c r="JK108" s="3">
        <v>5</v>
      </c>
      <c r="JL108" s="3">
        <v>1</v>
      </c>
      <c r="JM108" s="3">
        <v>5</v>
      </c>
      <c r="JN108" s="5">
        <v>5</v>
      </c>
      <c r="JO108" s="5">
        <v>2</v>
      </c>
      <c r="JP108" s="5">
        <v>5</v>
      </c>
      <c r="JQ108" s="5">
        <v>1.5</v>
      </c>
      <c r="JR108" s="5">
        <v>5</v>
      </c>
      <c r="JS108" s="5">
        <v>1.25</v>
      </c>
      <c r="JT108" s="3">
        <v>4</v>
      </c>
      <c r="JU108" s="3">
        <v>4</v>
      </c>
      <c r="JV108" s="3">
        <v>5</v>
      </c>
      <c r="JW108" s="3">
        <v>5</v>
      </c>
      <c r="JX108" s="3">
        <v>5</v>
      </c>
      <c r="JY108" s="3">
        <v>5</v>
      </c>
      <c r="JZ108" s="3">
        <v>1</v>
      </c>
      <c r="KA108" s="3">
        <v>1</v>
      </c>
      <c r="KB108" s="3">
        <v>5</v>
      </c>
      <c r="KC108" s="3">
        <v>5</v>
      </c>
      <c r="KD108" s="3">
        <v>5</v>
      </c>
      <c r="KE108" s="3">
        <v>5</v>
      </c>
      <c r="KF108" s="3">
        <v>1</v>
      </c>
      <c r="KG108" s="3">
        <v>1</v>
      </c>
      <c r="KH108" s="3">
        <v>1</v>
      </c>
      <c r="KI108" s="3">
        <v>1</v>
      </c>
      <c r="KJ108" s="3">
        <v>2</v>
      </c>
      <c r="KK108" s="3">
        <v>2</v>
      </c>
      <c r="KL108" s="3">
        <v>3</v>
      </c>
      <c r="KM108" s="3">
        <v>3</v>
      </c>
      <c r="KN108" s="3">
        <v>1</v>
      </c>
      <c r="KO108" s="3">
        <v>1</v>
      </c>
      <c r="KP108" s="3">
        <v>2</v>
      </c>
      <c r="KQ108" s="3">
        <v>2</v>
      </c>
      <c r="KR108" s="3">
        <v>4</v>
      </c>
      <c r="KS108" s="3">
        <v>4</v>
      </c>
      <c r="KT108" s="3">
        <v>2</v>
      </c>
      <c r="KU108" s="3">
        <v>2</v>
      </c>
      <c r="KV108" s="3">
        <v>1</v>
      </c>
      <c r="KW108" s="3">
        <v>1</v>
      </c>
      <c r="KX108" s="3">
        <v>4</v>
      </c>
      <c r="KY108" s="3">
        <v>4</v>
      </c>
      <c r="KZ108" s="5">
        <v>1.7777777777777777</v>
      </c>
      <c r="LA108" s="5">
        <v>1.7777777777777777</v>
      </c>
      <c r="LB108" s="5">
        <v>4.2857142857142856</v>
      </c>
      <c r="LC108" s="5">
        <v>4.2857142857142856</v>
      </c>
      <c r="LD108" s="3">
        <v>5</v>
      </c>
      <c r="LE108" s="3">
        <v>5</v>
      </c>
      <c r="LF108" s="5">
        <v>5</v>
      </c>
      <c r="LG108" s="3">
        <v>5</v>
      </c>
      <c r="LH108" s="3">
        <v>5</v>
      </c>
      <c r="LI108" s="3">
        <v>5</v>
      </c>
      <c r="LJ108" s="3">
        <v>5</v>
      </c>
      <c r="LK108" s="3">
        <v>5</v>
      </c>
      <c r="LL108" s="3">
        <v>5</v>
      </c>
      <c r="LM108" s="3">
        <v>5</v>
      </c>
      <c r="LN108" s="3">
        <v>5</v>
      </c>
      <c r="LO108" s="3">
        <v>5</v>
      </c>
      <c r="LP108" s="3">
        <v>4</v>
      </c>
      <c r="LQ108" s="3">
        <v>4</v>
      </c>
      <c r="LR108" s="3">
        <v>5</v>
      </c>
      <c r="LS108" s="3">
        <v>5</v>
      </c>
      <c r="LT108" s="5">
        <v>4.875</v>
      </c>
      <c r="LU108" s="5">
        <v>4.875</v>
      </c>
      <c r="LV108" s="3">
        <v>3</v>
      </c>
      <c r="LW108" s="3">
        <v>2</v>
      </c>
      <c r="LX108" s="3">
        <v>1</v>
      </c>
      <c r="LY108" s="3">
        <v>3</v>
      </c>
      <c r="LZ108" s="3">
        <v>3</v>
      </c>
      <c r="MA108" s="3">
        <v>2</v>
      </c>
      <c r="MB108" s="3">
        <v>3</v>
      </c>
      <c r="MC108" s="3">
        <v>3</v>
      </c>
      <c r="MD108" s="3">
        <v>2</v>
      </c>
      <c r="ME108" s="3">
        <v>3</v>
      </c>
      <c r="MF108" s="5">
        <f t="shared" si="99"/>
        <v>25</v>
      </c>
      <c r="MG108" s="5">
        <f t="shared" si="100"/>
        <v>2.5</v>
      </c>
      <c r="MH108" s="3">
        <v>2</v>
      </c>
      <c r="MI108" s="3">
        <v>4</v>
      </c>
      <c r="MJ108" s="3">
        <v>7</v>
      </c>
      <c r="MK108" s="3">
        <v>7</v>
      </c>
      <c r="ML108" s="3">
        <v>6</v>
      </c>
      <c r="MM108" s="3">
        <v>7</v>
      </c>
      <c r="MN108" s="3">
        <v>7</v>
      </c>
      <c r="MO108" s="3">
        <v>7</v>
      </c>
      <c r="MP108" s="3">
        <v>7</v>
      </c>
      <c r="MQ108" s="5">
        <v>6</v>
      </c>
      <c r="MR108" s="3">
        <v>1</v>
      </c>
      <c r="MS108" s="3">
        <v>1</v>
      </c>
      <c r="MT108" s="3">
        <v>1</v>
      </c>
      <c r="MU108" s="3">
        <v>1</v>
      </c>
      <c r="MV108" s="3">
        <v>1</v>
      </c>
      <c r="MW108" s="3">
        <v>1</v>
      </c>
      <c r="MX108" s="3">
        <v>3</v>
      </c>
      <c r="MY108" s="3">
        <v>3</v>
      </c>
      <c r="MZ108" s="3">
        <v>4</v>
      </c>
      <c r="NA108" s="3">
        <v>4</v>
      </c>
      <c r="NB108" s="3">
        <v>4</v>
      </c>
      <c r="NC108" s="3">
        <v>4</v>
      </c>
      <c r="ND108" s="5">
        <v>1</v>
      </c>
      <c r="NE108" s="5">
        <v>1</v>
      </c>
      <c r="NF108" s="5">
        <v>3.6666666666666665</v>
      </c>
      <c r="NG108" s="5">
        <v>3.6666666666666665</v>
      </c>
      <c r="NH108" s="3">
        <v>5</v>
      </c>
      <c r="NI108" s="3">
        <v>5</v>
      </c>
      <c r="NJ108" s="3">
        <v>5</v>
      </c>
      <c r="NK108" s="3">
        <v>5</v>
      </c>
      <c r="NL108" s="3">
        <v>5</v>
      </c>
      <c r="NM108" s="3">
        <v>5</v>
      </c>
      <c r="NN108" s="3">
        <v>2</v>
      </c>
      <c r="NO108" s="3">
        <v>2</v>
      </c>
      <c r="NP108" s="3">
        <v>1</v>
      </c>
      <c r="NQ108" s="3">
        <v>1</v>
      </c>
      <c r="NR108" s="3">
        <v>5</v>
      </c>
      <c r="NS108" s="3">
        <v>5</v>
      </c>
      <c r="NT108" s="3">
        <v>2</v>
      </c>
      <c r="NU108" s="3">
        <v>2</v>
      </c>
      <c r="NV108" s="5">
        <v>3.5714285714285716</v>
      </c>
      <c r="NW108" s="5">
        <v>3.5714285714285716</v>
      </c>
      <c r="NX108" s="4">
        <v>43210</v>
      </c>
      <c r="NY108" s="3">
        <v>5</v>
      </c>
      <c r="NZ108" s="3">
        <v>5</v>
      </c>
      <c r="OA108" s="3">
        <v>2</v>
      </c>
      <c r="OB108" s="3">
        <v>3</v>
      </c>
      <c r="OC108" s="3">
        <v>5</v>
      </c>
      <c r="OD108" s="3">
        <v>5</v>
      </c>
      <c r="OE108" s="3">
        <v>1</v>
      </c>
      <c r="OF108" s="3">
        <v>1</v>
      </c>
      <c r="OG108" s="3">
        <v>5</v>
      </c>
      <c r="OH108" s="3">
        <v>5</v>
      </c>
      <c r="OI108" s="3">
        <v>4</v>
      </c>
      <c r="OJ108" s="3">
        <v>2</v>
      </c>
      <c r="OK108" s="5">
        <v>5</v>
      </c>
      <c r="OL108" s="5">
        <v>2.1666666666666665</v>
      </c>
      <c r="OM108" s="3">
        <v>999</v>
      </c>
      <c r="ON108" s="3">
        <v>999</v>
      </c>
      <c r="OO108" s="3">
        <v>999</v>
      </c>
      <c r="OP108" s="3">
        <v>999</v>
      </c>
      <c r="OQ108" s="3">
        <v>999</v>
      </c>
      <c r="OR108" s="3">
        <v>999</v>
      </c>
      <c r="OS108" s="7" t="e">
        <v>#NULL!</v>
      </c>
      <c r="OT108" s="3">
        <v>999</v>
      </c>
      <c r="OU108" s="3">
        <v>999</v>
      </c>
      <c r="OV108" s="3">
        <v>999</v>
      </c>
      <c r="OW108" s="3">
        <v>999</v>
      </c>
      <c r="OX108" s="3">
        <v>999</v>
      </c>
      <c r="OY108" s="3">
        <v>999</v>
      </c>
      <c r="OZ108" s="7" t="e">
        <v>#NULL!</v>
      </c>
      <c r="VN108">
        <v>15</v>
      </c>
      <c r="VO108">
        <v>12</v>
      </c>
      <c r="VP108">
        <v>198</v>
      </c>
      <c r="VQ108">
        <v>16.5</v>
      </c>
      <c r="VR108">
        <v>65</v>
      </c>
      <c r="VS108">
        <v>1143</v>
      </c>
      <c r="VT108">
        <v>17.600000000000001</v>
      </c>
      <c r="VU108">
        <v>142.9</v>
      </c>
      <c r="VV108">
        <v>64</v>
      </c>
      <c r="VW108">
        <v>9395.2999999999993</v>
      </c>
      <c r="VX108">
        <v>146.80000000000001</v>
      </c>
      <c r="VY108">
        <v>876.8</v>
      </c>
      <c r="VZ108">
        <v>0.3</v>
      </c>
      <c r="WA108">
        <v>1174.4000000000001</v>
      </c>
      <c r="WB108" s="36">
        <v>3117.25</v>
      </c>
      <c r="WC108" s="36">
        <v>1118.25</v>
      </c>
      <c r="WD108" s="36">
        <v>171.75</v>
      </c>
      <c r="WE108" s="36">
        <v>157.75</v>
      </c>
      <c r="WF108" s="36">
        <v>68.290000000000006</v>
      </c>
      <c r="WG108" s="36">
        <v>24.5</v>
      </c>
      <c r="WH108" s="36">
        <v>3.76</v>
      </c>
      <c r="WI108" s="36">
        <v>3.46</v>
      </c>
      <c r="WJ108" s="36">
        <v>329.5</v>
      </c>
      <c r="WK108" s="36">
        <v>7.22</v>
      </c>
      <c r="WL108" s="36">
        <v>54.917000000000002</v>
      </c>
      <c r="WM108" s="37">
        <v>3875.75</v>
      </c>
      <c r="WN108" s="37">
        <v>1440.25</v>
      </c>
      <c r="WO108" s="37">
        <v>226.75</v>
      </c>
      <c r="WP108" s="37">
        <v>191.25</v>
      </c>
      <c r="WQ108" s="37">
        <v>67.59</v>
      </c>
      <c r="WR108" s="37">
        <v>25.12</v>
      </c>
      <c r="WS108" s="37">
        <v>3.95</v>
      </c>
      <c r="WT108" s="37">
        <v>3.34</v>
      </c>
      <c r="WU108" s="37">
        <v>418</v>
      </c>
      <c r="WV108" s="37">
        <v>7.29</v>
      </c>
      <c r="WW108" s="37">
        <v>52.25</v>
      </c>
      <c r="WX108" s="38">
        <v>2736.25</v>
      </c>
      <c r="WY108" s="38">
        <v>993</v>
      </c>
      <c r="WZ108" s="38">
        <v>147</v>
      </c>
      <c r="XA108" s="38">
        <v>130.75</v>
      </c>
      <c r="XB108" s="38">
        <v>68.290000000000006</v>
      </c>
      <c r="XC108" s="38">
        <v>24.78</v>
      </c>
      <c r="XD108" s="38">
        <v>3.67</v>
      </c>
      <c r="XE108" s="38">
        <v>3.26</v>
      </c>
      <c r="XF108" s="38">
        <v>277.75</v>
      </c>
      <c r="XG108" s="38">
        <v>6.93</v>
      </c>
      <c r="XH108" s="38">
        <v>55.55</v>
      </c>
      <c r="XI108" s="39">
        <v>3108.75</v>
      </c>
      <c r="XJ108" s="39">
        <v>1165</v>
      </c>
      <c r="XK108" s="39">
        <v>188.25</v>
      </c>
      <c r="XL108" s="39">
        <v>162</v>
      </c>
      <c r="XM108" s="39">
        <v>67.23</v>
      </c>
      <c r="XN108" s="39">
        <v>25.19</v>
      </c>
      <c r="XO108" s="39">
        <v>4.07</v>
      </c>
      <c r="XP108" s="39">
        <v>3.5</v>
      </c>
      <c r="XQ108" s="39">
        <v>350.25</v>
      </c>
      <c r="XR108" s="39">
        <v>7.57</v>
      </c>
      <c r="XS108" s="39">
        <v>58.375</v>
      </c>
      <c r="XT108" t="s">
        <v>1191</v>
      </c>
      <c r="XU108">
        <v>8</v>
      </c>
      <c r="XV108">
        <v>9</v>
      </c>
      <c r="XW108" s="37">
        <v>6</v>
      </c>
      <c r="XX108" s="37">
        <v>2</v>
      </c>
      <c r="XY108" s="37">
        <v>1</v>
      </c>
      <c r="XZ108" s="39">
        <v>5</v>
      </c>
      <c r="YA108" s="39">
        <v>1</v>
      </c>
      <c r="YB108" s="39">
        <v>1</v>
      </c>
    </row>
    <row r="109" spans="1:652" x14ac:dyDescent="0.2">
      <c r="A109" s="11">
        <v>113</v>
      </c>
      <c r="B109" s="19" t="s">
        <v>721</v>
      </c>
      <c r="C109" s="3">
        <v>0</v>
      </c>
      <c r="D109" s="3" t="str">
        <f t="shared" si="91"/>
        <v>2</v>
      </c>
      <c r="E109" s="4">
        <v>38181</v>
      </c>
      <c r="F109" s="4">
        <v>43206</v>
      </c>
      <c r="G109" s="5">
        <v>13.757700205338809</v>
      </c>
      <c r="H109" s="21">
        <v>3</v>
      </c>
      <c r="I109" s="3">
        <v>8</v>
      </c>
      <c r="J109" s="3">
        <v>11</v>
      </c>
      <c r="K109" s="3">
        <v>1</v>
      </c>
      <c r="L109" s="3">
        <v>0</v>
      </c>
      <c r="M109" s="3">
        <v>300</v>
      </c>
      <c r="N109" s="6">
        <v>108</v>
      </c>
      <c r="O109" s="6">
        <v>159</v>
      </c>
      <c r="P109" s="5">
        <v>3.5433070866141736</v>
      </c>
      <c r="Q109" s="5">
        <v>163.83150000000001</v>
      </c>
      <c r="R109" s="5">
        <v>74.3</v>
      </c>
      <c r="S109" s="5">
        <v>29.4</v>
      </c>
      <c r="T109" s="5">
        <v>1</v>
      </c>
      <c r="U109" s="5">
        <v>32</v>
      </c>
      <c r="V109" s="5">
        <v>2</v>
      </c>
      <c r="W109" s="5">
        <v>33.1</v>
      </c>
      <c r="X109" s="5">
        <v>32.299999999999997</v>
      </c>
      <c r="Y109" s="5">
        <v>33.299999999999997</v>
      </c>
      <c r="Z109" s="5">
        <v>32.4</v>
      </c>
      <c r="AA109" s="5">
        <v>33.299999999999997</v>
      </c>
      <c r="AB109" s="5">
        <v>33.6</v>
      </c>
      <c r="AC109" s="5">
        <f t="shared" si="92"/>
        <v>33.299999999999997</v>
      </c>
      <c r="AD109" s="5">
        <f t="shared" si="93"/>
        <v>33.6</v>
      </c>
      <c r="AE109" s="5">
        <f t="shared" si="94"/>
        <v>66.900000000000006</v>
      </c>
      <c r="AF109" s="5">
        <f t="shared" si="95"/>
        <v>33.450000000000003</v>
      </c>
      <c r="AG109" s="5">
        <f t="shared" si="96"/>
        <v>73.757250000000013</v>
      </c>
      <c r="AH109" s="5">
        <f t="shared" si="97"/>
        <v>147.51450000000003</v>
      </c>
      <c r="AI109" s="5">
        <v>3</v>
      </c>
      <c r="AJ109" s="3">
        <v>14</v>
      </c>
      <c r="AK109" s="5">
        <v>35.1</v>
      </c>
      <c r="AL109" s="5">
        <v>1</v>
      </c>
      <c r="AM109" s="5">
        <v>2</v>
      </c>
      <c r="AN109" s="5"/>
      <c r="AO109" s="5"/>
      <c r="AP109" s="5"/>
      <c r="AQ109" s="5"/>
      <c r="AR109" s="5"/>
      <c r="AS109" s="5" t="e">
        <f t="shared" si="98"/>
        <v>#DIV/0!</v>
      </c>
      <c r="AT109" s="5">
        <v>12.3</v>
      </c>
      <c r="AU109" s="5">
        <v>12.87</v>
      </c>
      <c r="AV109" s="5">
        <v>-1.0900000000000001</v>
      </c>
      <c r="AW109" s="5">
        <v>14</v>
      </c>
      <c r="AX109" s="3">
        <v>34</v>
      </c>
      <c r="AY109" s="3">
        <v>31</v>
      </c>
      <c r="AZ109" s="3"/>
      <c r="BA109" s="5">
        <v>-0.71</v>
      </c>
      <c r="BB109" s="5"/>
      <c r="BC109" s="5">
        <v>24</v>
      </c>
      <c r="BD109" s="5"/>
      <c r="BE109" s="3">
        <v>17</v>
      </c>
      <c r="BF109" s="3">
        <v>20</v>
      </c>
      <c r="BG109" s="5">
        <v>-1.42</v>
      </c>
      <c r="BH109" s="5">
        <v>8</v>
      </c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3">
        <v>45</v>
      </c>
      <c r="CA109" s="3">
        <v>47</v>
      </c>
      <c r="CB109" s="3">
        <v>42</v>
      </c>
      <c r="CC109" s="5">
        <v>20.116800000000001</v>
      </c>
      <c r="CD109" s="5">
        <v>21.01088</v>
      </c>
      <c r="CE109" s="5">
        <v>18.775680000000001</v>
      </c>
      <c r="CF109" s="5">
        <v>1.39</v>
      </c>
      <c r="CG109" s="5">
        <v>92</v>
      </c>
      <c r="CH109" s="3">
        <v>31</v>
      </c>
      <c r="CI109" s="3">
        <v>37</v>
      </c>
      <c r="CJ109" s="3">
        <v>32</v>
      </c>
      <c r="CK109" s="5">
        <v>13.85824</v>
      </c>
      <c r="CL109" s="5">
        <v>16.540479999999999</v>
      </c>
      <c r="CM109" s="5">
        <v>14.30528</v>
      </c>
      <c r="CN109" s="5">
        <v>-0.83</v>
      </c>
      <c r="CO109" s="5">
        <v>20</v>
      </c>
      <c r="CP109" s="6">
        <v>122</v>
      </c>
      <c r="CQ109" s="6">
        <v>130</v>
      </c>
      <c r="CR109" s="6">
        <v>120</v>
      </c>
      <c r="CS109" s="5">
        <v>-1.4</v>
      </c>
      <c r="CT109" s="5">
        <v>8</v>
      </c>
      <c r="CU109" s="7" t="e">
        <v>#NULL!</v>
      </c>
      <c r="CV109" s="7" t="e">
        <v>#NULL!</v>
      </c>
      <c r="CW109" s="3">
        <v>4</v>
      </c>
      <c r="CX109" s="3">
        <v>4</v>
      </c>
      <c r="CY109" s="3">
        <v>5</v>
      </c>
      <c r="CZ109" s="3">
        <v>5</v>
      </c>
      <c r="DA109" s="3">
        <v>4</v>
      </c>
      <c r="DB109" s="3">
        <v>4</v>
      </c>
      <c r="DC109" s="3">
        <v>3</v>
      </c>
      <c r="DD109" s="3">
        <v>3</v>
      </c>
      <c r="DE109" s="3">
        <v>4</v>
      </c>
      <c r="DF109" s="3">
        <v>4</v>
      </c>
      <c r="DG109" s="3">
        <v>4</v>
      </c>
      <c r="DH109" s="3">
        <v>4</v>
      </c>
      <c r="DI109" s="3"/>
      <c r="DJ109" s="3"/>
      <c r="DK109" s="3"/>
      <c r="DL109" s="3"/>
      <c r="DM109" s="3"/>
      <c r="DN109" s="3"/>
      <c r="DO109" s="3"/>
      <c r="DP109" s="3"/>
      <c r="DQ109" s="3">
        <v>1</v>
      </c>
      <c r="DR109" s="3">
        <v>1</v>
      </c>
      <c r="DS109" s="3">
        <v>1</v>
      </c>
      <c r="DT109" s="3">
        <v>1</v>
      </c>
      <c r="DU109" s="3">
        <v>1</v>
      </c>
      <c r="DV109" s="5">
        <v>16</v>
      </c>
      <c r="DW109" s="5">
        <v>-2.13</v>
      </c>
      <c r="DX109" s="5">
        <v>11</v>
      </c>
      <c r="DY109" s="5">
        <v>-2.4900000000000002</v>
      </c>
      <c r="DZ109" s="5">
        <v>56</v>
      </c>
      <c r="EA109" s="5">
        <v>0.55999999999999994</v>
      </c>
      <c r="EB109" s="5">
        <v>27.666666666666668</v>
      </c>
      <c r="EC109" s="5">
        <v>-4.0600000000000005</v>
      </c>
      <c r="ED109" s="5">
        <v>2</v>
      </c>
      <c r="EE109" s="3">
        <v>6</v>
      </c>
      <c r="EF109" s="3">
        <v>1</v>
      </c>
      <c r="EG109" s="3">
        <v>4</v>
      </c>
      <c r="EH109" s="3">
        <v>5</v>
      </c>
      <c r="EI109" s="3">
        <v>5</v>
      </c>
      <c r="EJ109" s="3">
        <v>5</v>
      </c>
      <c r="EK109" s="3">
        <v>4</v>
      </c>
      <c r="EL109" s="3">
        <v>4</v>
      </c>
      <c r="EM109" s="3">
        <v>4</v>
      </c>
      <c r="EN109" s="3">
        <v>5</v>
      </c>
      <c r="EO109" s="3">
        <v>3</v>
      </c>
      <c r="EP109" s="3">
        <v>3</v>
      </c>
      <c r="EQ109" s="3">
        <v>2</v>
      </c>
      <c r="ER109" s="3">
        <v>3</v>
      </c>
      <c r="ES109" s="3">
        <v>1</v>
      </c>
      <c r="ET109" s="3">
        <v>2</v>
      </c>
      <c r="EU109" s="3">
        <v>1</v>
      </c>
      <c r="EV109" s="3">
        <v>3</v>
      </c>
      <c r="EW109" s="3">
        <v>1</v>
      </c>
      <c r="EX109" s="5">
        <v>1</v>
      </c>
      <c r="EY109" s="1" t="s">
        <v>351</v>
      </c>
      <c r="EZ109" s="3">
        <v>2</v>
      </c>
      <c r="FA109" s="6">
        <v>1.5</v>
      </c>
      <c r="FB109" s="1" t="s">
        <v>350</v>
      </c>
      <c r="FC109" s="6">
        <v>1</v>
      </c>
      <c r="FD109" s="5">
        <v>0.5</v>
      </c>
      <c r="FE109" s="1" t="s">
        <v>349</v>
      </c>
      <c r="FF109" s="3">
        <v>999</v>
      </c>
      <c r="FG109" s="5">
        <v>999</v>
      </c>
      <c r="FH109" s="3">
        <v>4</v>
      </c>
      <c r="FI109" s="3">
        <v>5</v>
      </c>
      <c r="FJ109" s="3">
        <v>3</v>
      </c>
      <c r="FK109" s="3">
        <v>3</v>
      </c>
      <c r="FL109" s="3">
        <v>5</v>
      </c>
      <c r="FM109" s="3">
        <v>4</v>
      </c>
      <c r="FN109" s="3">
        <v>5</v>
      </c>
      <c r="FO109" s="3">
        <v>1</v>
      </c>
      <c r="FP109" s="3">
        <v>4</v>
      </c>
      <c r="FQ109" s="3">
        <v>5</v>
      </c>
      <c r="FR109" s="3">
        <v>5</v>
      </c>
      <c r="FS109" s="3">
        <v>2</v>
      </c>
      <c r="FT109" s="3">
        <v>4.5</v>
      </c>
      <c r="FU109" s="3">
        <v>3.1666666666666665</v>
      </c>
      <c r="FV109" s="3">
        <v>5</v>
      </c>
      <c r="FW109" s="3">
        <v>1</v>
      </c>
      <c r="FX109" s="7" t="e">
        <v>#NULL!</v>
      </c>
      <c r="FY109" s="3">
        <v>4</v>
      </c>
      <c r="FZ109" s="3">
        <v>7</v>
      </c>
      <c r="GA109" s="3">
        <v>7</v>
      </c>
      <c r="GB109" s="3">
        <v>4</v>
      </c>
      <c r="GC109" s="3">
        <v>7</v>
      </c>
      <c r="GD109" s="5">
        <v>5.666666666666667</v>
      </c>
      <c r="GE109" s="3">
        <v>5</v>
      </c>
      <c r="GF109" s="3">
        <v>1</v>
      </c>
      <c r="GG109" s="3">
        <v>5</v>
      </c>
      <c r="GH109" s="3">
        <v>1</v>
      </c>
      <c r="GI109" s="3">
        <v>5</v>
      </c>
      <c r="GJ109" s="3">
        <v>1</v>
      </c>
      <c r="GK109" s="3">
        <v>1</v>
      </c>
      <c r="GL109" s="3">
        <v>1</v>
      </c>
      <c r="GM109" s="3">
        <v>5</v>
      </c>
      <c r="GN109" s="3">
        <v>5</v>
      </c>
      <c r="GO109" s="3">
        <v>1</v>
      </c>
      <c r="GP109" s="3">
        <v>5</v>
      </c>
      <c r="GQ109" s="3">
        <v>1</v>
      </c>
      <c r="GR109" s="3">
        <v>5</v>
      </c>
      <c r="GS109" s="3">
        <v>1</v>
      </c>
      <c r="GT109" s="3">
        <v>1</v>
      </c>
      <c r="GU109" s="3">
        <v>1</v>
      </c>
      <c r="GV109" s="3">
        <v>1</v>
      </c>
      <c r="GW109" s="3">
        <v>1</v>
      </c>
      <c r="GX109" s="3">
        <v>1</v>
      </c>
      <c r="GY109" s="5">
        <v>3.8</v>
      </c>
      <c r="GZ109" s="5">
        <v>1</v>
      </c>
      <c r="HA109" s="3">
        <v>7</v>
      </c>
      <c r="HB109" s="3">
        <v>6</v>
      </c>
      <c r="HC109" s="3">
        <v>5</v>
      </c>
      <c r="HD109" s="3">
        <v>6</v>
      </c>
      <c r="HE109" s="3">
        <v>7</v>
      </c>
      <c r="HF109" s="3">
        <v>7</v>
      </c>
      <c r="HG109" s="3">
        <v>6</v>
      </c>
      <c r="HH109" s="3">
        <v>7</v>
      </c>
      <c r="HI109" s="5">
        <v>6.375</v>
      </c>
      <c r="HJ109" s="3">
        <v>4</v>
      </c>
      <c r="HK109" s="3">
        <v>4</v>
      </c>
      <c r="HL109" s="3">
        <v>3</v>
      </c>
      <c r="HM109" s="3">
        <v>3</v>
      </c>
      <c r="HN109" s="3">
        <v>3</v>
      </c>
      <c r="HO109" s="3">
        <v>3</v>
      </c>
      <c r="HP109" s="5">
        <v>1</v>
      </c>
      <c r="HQ109" s="5">
        <v>2</v>
      </c>
      <c r="HR109" s="5">
        <v>2</v>
      </c>
      <c r="HS109" s="5">
        <v>2.5</v>
      </c>
      <c r="HT109" s="3">
        <v>5</v>
      </c>
      <c r="HU109" s="3">
        <v>4</v>
      </c>
      <c r="HV109" s="3">
        <v>4</v>
      </c>
      <c r="HW109" s="3">
        <v>5</v>
      </c>
      <c r="HX109" s="3">
        <v>4</v>
      </c>
      <c r="HY109" s="3">
        <v>5</v>
      </c>
      <c r="HZ109" s="5">
        <v>4.5</v>
      </c>
      <c r="IA109" s="3">
        <v>7</v>
      </c>
      <c r="IB109" s="3">
        <v>6</v>
      </c>
      <c r="IC109" s="3">
        <v>3</v>
      </c>
      <c r="ID109" s="3">
        <v>5</v>
      </c>
      <c r="IE109" s="3">
        <v>5</v>
      </c>
      <c r="IF109" s="3">
        <v>3</v>
      </c>
      <c r="IG109" s="3">
        <v>5</v>
      </c>
      <c r="IH109" s="3">
        <v>5</v>
      </c>
      <c r="II109" s="3">
        <v>3</v>
      </c>
      <c r="IJ109" s="3">
        <v>5</v>
      </c>
      <c r="IK109" s="3">
        <v>3</v>
      </c>
      <c r="IL109" s="3">
        <v>5</v>
      </c>
      <c r="IM109" s="5">
        <v>4.5</v>
      </c>
      <c r="IN109" s="5">
        <v>4</v>
      </c>
      <c r="IO109" s="5">
        <v>5.25</v>
      </c>
      <c r="IP109" s="3">
        <v>4</v>
      </c>
      <c r="IQ109" s="3">
        <v>3</v>
      </c>
      <c r="IR109" s="3">
        <v>3</v>
      </c>
      <c r="IS109" s="3">
        <v>1</v>
      </c>
      <c r="IT109" s="3">
        <v>5</v>
      </c>
      <c r="IU109" s="3">
        <v>4</v>
      </c>
      <c r="IV109" s="3">
        <v>3</v>
      </c>
      <c r="IW109" s="3">
        <v>4</v>
      </c>
      <c r="IX109" s="3">
        <v>5</v>
      </c>
      <c r="IY109" s="3">
        <v>5</v>
      </c>
      <c r="IZ109" s="3">
        <v>4</v>
      </c>
      <c r="JA109" s="3">
        <v>3</v>
      </c>
      <c r="JB109" s="3">
        <v>5</v>
      </c>
      <c r="JC109" s="3">
        <v>5</v>
      </c>
      <c r="JD109" s="3">
        <v>3</v>
      </c>
      <c r="JE109" s="3">
        <v>4</v>
      </c>
      <c r="JF109" s="3">
        <v>3</v>
      </c>
      <c r="JG109" s="3">
        <v>5</v>
      </c>
      <c r="JH109" s="3">
        <v>4</v>
      </c>
      <c r="JI109" s="3">
        <v>5</v>
      </c>
      <c r="JJ109" s="3">
        <v>3</v>
      </c>
      <c r="JK109" s="3">
        <v>5</v>
      </c>
      <c r="JL109" s="3">
        <v>3</v>
      </c>
      <c r="JM109" s="3">
        <v>5</v>
      </c>
      <c r="JN109" s="5">
        <v>4.5</v>
      </c>
      <c r="JO109" s="5">
        <v>4</v>
      </c>
      <c r="JP109" s="5">
        <v>4</v>
      </c>
      <c r="JQ109" s="5">
        <v>2.5</v>
      </c>
      <c r="JR109" s="5">
        <v>4.75</v>
      </c>
      <c r="JS109" s="5">
        <v>3.75</v>
      </c>
      <c r="JT109" s="3">
        <v>1</v>
      </c>
      <c r="JU109" s="3">
        <v>1</v>
      </c>
      <c r="JV109" s="3">
        <v>4</v>
      </c>
      <c r="JW109" s="3">
        <v>4</v>
      </c>
      <c r="JX109" s="3">
        <v>1</v>
      </c>
      <c r="JY109" s="3">
        <v>1</v>
      </c>
      <c r="JZ109" s="3">
        <v>1</v>
      </c>
      <c r="KA109" s="3">
        <v>1</v>
      </c>
      <c r="KB109" s="3">
        <v>3</v>
      </c>
      <c r="KC109" s="3">
        <v>3</v>
      </c>
      <c r="KD109" s="3">
        <v>5</v>
      </c>
      <c r="KE109" s="3">
        <v>5</v>
      </c>
      <c r="KF109" s="3">
        <v>5</v>
      </c>
      <c r="KG109" s="3">
        <v>5</v>
      </c>
      <c r="KH109" s="3">
        <v>1</v>
      </c>
      <c r="KI109" s="3">
        <v>1</v>
      </c>
      <c r="KJ109" s="3">
        <v>1</v>
      </c>
      <c r="KK109" s="3">
        <v>1</v>
      </c>
      <c r="KL109" s="3">
        <v>1</v>
      </c>
      <c r="KM109" s="3">
        <v>1</v>
      </c>
      <c r="KN109" s="3">
        <v>1</v>
      </c>
      <c r="KO109" s="3">
        <v>1</v>
      </c>
      <c r="KP109" s="3">
        <v>2</v>
      </c>
      <c r="KQ109" s="3">
        <v>2</v>
      </c>
      <c r="KR109" s="3">
        <v>4</v>
      </c>
      <c r="KS109" s="3">
        <v>4</v>
      </c>
      <c r="KT109" s="3">
        <v>3</v>
      </c>
      <c r="KU109" s="3">
        <v>3</v>
      </c>
      <c r="KV109" s="3">
        <v>3</v>
      </c>
      <c r="KW109" s="3">
        <v>4</v>
      </c>
      <c r="KX109" s="3">
        <v>4</v>
      </c>
      <c r="KY109" s="3">
        <v>3</v>
      </c>
      <c r="KZ109" s="5">
        <v>2.3333333333333335</v>
      </c>
      <c r="LA109" s="5">
        <v>2.4444444444444446</v>
      </c>
      <c r="LB109" s="5">
        <v>2.7142857142857144</v>
      </c>
      <c r="LC109" s="5">
        <v>2.5714285714285716</v>
      </c>
      <c r="LD109" s="3">
        <v>5</v>
      </c>
      <c r="LE109" s="3">
        <v>5</v>
      </c>
      <c r="LF109" s="5">
        <v>4</v>
      </c>
      <c r="LG109" s="3">
        <v>4</v>
      </c>
      <c r="LH109" s="3">
        <v>4</v>
      </c>
      <c r="LI109" s="3">
        <v>4</v>
      </c>
      <c r="LJ109" s="3">
        <v>3</v>
      </c>
      <c r="LK109" s="3">
        <v>4</v>
      </c>
      <c r="LL109" s="3">
        <v>3</v>
      </c>
      <c r="LM109" s="3">
        <v>3</v>
      </c>
      <c r="LN109" s="3">
        <v>3</v>
      </c>
      <c r="LO109" s="3">
        <v>4</v>
      </c>
      <c r="LP109" s="3">
        <v>4</v>
      </c>
      <c r="LQ109" s="3">
        <v>3</v>
      </c>
      <c r="LR109" s="3">
        <v>4</v>
      </c>
      <c r="LS109" s="3">
        <v>4</v>
      </c>
      <c r="LT109" s="5">
        <v>3.75</v>
      </c>
      <c r="LU109" s="5">
        <v>3.875</v>
      </c>
      <c r="LV109" s="3">
        <v>2</v>
      </c>
      <c r="LW109" s="3">
        <v>3</v>
      </c>
      <c r="LX109" s="3">
        <v>3</v>
      </c>
      <c r="LY109" s="3">
        <v>1</v>
      </c>
      <c r="LZ109" s="3">
        <v>2</v>
      </c>
      <c r="MA109" s="3">
        <v>3</v>
      </c>
      <c r="MB109" s="3">
        <v>3</v>
      </c>
      <c r="MC109" s="3">
        <v>3</v>
      </c>
      <c r="MD109" s="3">
        <v>2</v>
      </c>
      <c r="ME109" s="3">
        <v>1</v>
      </c>
      <c r="MF109" s="5">
        <f t="shared" si="99"/>
        <v>23</v>
      </c>
      <c r="MG109" s="5">
        <f t="shared" si="100"/>
        <v>2.2999999999999998</v>
      </c>
      <c r="MH109" s="3">
        <v>6</v>
      </c>
      <c r="MI109" s="3">
        <v>6</v>
      </c>
      <c r="MJ109" s="3">
        <v>5</v>
      </c>
      <c r="MK109" s="3">
        <v>6</v>
      </c>
      <c r="ML109" s="3">
        <v>6</v>
      </c>
      <c r="MM109" s="3">
        <v>7</v>
      </c>
      <c r="MN109" s="3">
        <v>6</v>
      </c>
      <c r="MO109" s="3">
        <v>7</v>
      </c>
      <c r="MP109" s="3">
        <v>7</v>
      </c>
      <c r="MQ109" s="5">
        <v>6.2222222222222223</v>
      </c>
      <c r="MR109" s="3">
        <v>1</v>
      </c>
      <c r="MS109" s="3">
        <v>1</v>
      </c>
      <c r="MT109" s="3">
        <v>1</v>
      </c>
      <c r="MU109" s="3">
        <v>1</v>
      </c>
      <c r="MV109" s="3">
        <v>1</v>
      </c>
      <c r="MW109" s="3">
        <v>1</v>
      </c>
      <c r="MX109" s="3">
        <v>1</v>
      </c>
      <c r="MY109" s="3">
        <v>1</v>
      </c>
      <c r="MZ109" s="3">
        <v>4</v>
      </c>
      <c r="NA109" s="3">
        <v>4</v>
      </c>
      <c r="NB109" s="3">
        <v>4</v>
      </c>
      <c r="NC109" s="3">
        <v>4</v>
      </c>
      <c r="ND109" s="5">
        <v>1</v>
      </c>
      <c r="NE109" s="5">
        <v>1</v>
      </c>
      <c r="NF109" s="5">
        <v>3</v>
      </c>
      <c r="NG109" s="5">
        <v>3</v>
      </c>
      <c r="NH109" s="3">
        <v>5</v>
      </c>
      <c r="NI109" s="3">
        <v>5</v>
      </c>
      <c r="NJ109" s="3">
        <v>4</v>
      </c>
      <c r="NK109" s="3">
        <v>4</v>
      </c>
      <c r="NL109" s="3">
        <v>4</v>
      </c>
      <c r="NM109" s="3">
        <v>4</v>
      </c>
      <c r="NN109" s="3">
        <v>1</v>
      </c>
      <c r="NO109" s="3">
        <v>1</v>
      </c>
      <c r="NP109" s="3">
        <v>1</v>
      </c>
      <c r="NQ109" s="3">
        <v>1</v>
      </c>
      <c r="NR109" s="3">
        <v>5</v>
      </c>
      <c r="NS109" s="3">
        <v>5</v>
      </c>
      <c r="NT109" s="3">
        <v>1</v>
      </c>
      <c r="NU109" s="3">
        <v>1</v>
      </c>
      <c r="NV109" s="5">
        <v>3</v>
      </c>
      <c r="NW109" s="5">
        <v>3</v>
      </c>
      <c r="NX109" s="4">
        <v>43210</v>
      </c>
      <c r="NY109" s="3">
        <v>4</v>
      </c>
      <c r="NZ109" s="3">
        <v>5</v>
      </c>
      <c r="OA109" s="3">
        <v>3</v>
      </c>
      <c r="OB109" s="3">
        <v>4</v>
      </c>
      <c r="OC109" s="3">
        <v>5</v>
      </c>
      <c r="OD109" s="3">
        <v>5</v>
      </c>
      <c r="OE109" s="3">
        <v>4</v>
      </c>
      <c r="OF109" s="3">
        <v>4</v>
      </c>
      <c r="OG109" s="3">
        <v>5</v>
      </c>
      <c r="OH109" s="3">
        <v>3</v>
      </c>
      <c r="OI109" s="3">
        <v>4</v>
      </c>
      <c r="OJ109" s="3">
        <v>5</v>
      </c>
      <c r="OK109" s="5">
        <v>4.5</v>
      </c>
      <c r="OL109" s="5">
        <v>4</v>
      </c>
      <c r="OM109" s="3">
        <v>4</v>
      </c>
      <c r="ON109" s="3">
        <v>3</v>
      </c>
      <c r="OO109" s="3">
        <v>4</v>
      </c>
      <c r="OP109" s="3">
        <v>3</v>
      </c>
      <c r="OQ109" s="3">
        <v>2</v>
      </c>
      <c r="OR109" s="3">
        <v>4</v>
      </c>
      <c r="OS109" s="5">
        <v>3.3333333333333335</v>
      </c>
      <c r="OT109" s="3">
        <v>6</v>
      </c>
      <c r="OU109" s="3">
        <v>6</v>
      </c>
      <c r="OV109" s="3">
        <v>5</v>
      </c>
      <c r="OW109" s="3">
        <v>5</v>
      </c>
      <c r="OX109" s="3">
        <v>6</v>
      </c>
      <c r="OY109" s="3">
        <v>5</v>
      </c>
      <c r="OZ109" s="5">
        <v>5.5</v>
      </c>
      <c r="VN109">
        <v>15</v>
      </c>
      <c r="VO109">
        <v>3</v>
      </c>
      <c r="VP109">
        <v>32.799999999999997</v>
      </c>
      <c r="VQ109">
        <v>10.9</v>
      </c>
      <c r="VR109">
        <v>19</v>
      </c>
      <c r="VS109">
        <v>438</v>
      </c>
      <c r="VT109">
        <v>23.1</v>
      </c>
      <c r="VU109">
        <v>109.5</v>
      </c>
      <c r="VV109">
        <v>18</v>
      </c>
      <c r="VW109">
        <v>9848.7999999999993</v>
      </c>
      <c r="VX109">
        <v>547.20000000000005</v>
      </c>
      <c r="VY109">
        <v>3770.5</v>
      </c>
      <c r="VZ109">
        <v>0.3</v>
      </c>
      <c r="WA109">
        <v>2462.1999999999998</v>
      </c>
      <c r="WB109" s="36">
        <v>1600</v>
      </c>
      <c r="WC109" s="36">
        <v>1023.25</v>
      </c>
      <c r="WD109" s="36">
        <v>112.75</v>
      </c>
      <c r="WE109" s="36">
        <v>46</v>
      </c>
      <c r="WF109" s="36">
        <v>57.51</v>
      </c>
      <c r="WG109" s="36">
        <v>36.78</v>
      </c>
      <c r="WH109" s="36">
        <v>4.05</v>
      </c>
      <c r="WI109" s="36">
        <v>1.65</v>
      </c>
      <c r="WJ109" s="36">
        <v>158.75</v>
      </c>
      <c r="WK109" s="36">
        <v>5.71</v>
      </c>
      <c r="WL109" s="36">
        <v>39.688000000000002</v>
      </c>
      <c r="WM109" s="37">
        <v>1600</v>
      </c>
      <c r="WN109" s="37">
        <v>1023.25</v>
      </c>
      <c r="WO109" s="37">
        <v>112.75</v>
      </c>
      <c r="WP109" s="37">
        <v>46</v>
      </c>
      <c r="WQ109" s="37">
        <v>57.51</v>
      </c>
      <c r="WR109" s="37">
        <v>36.78</v>
      </c>
      <c r="WS109" s="37">
        <v>4.05</v>
      </c>
      <c r="WT109" s="37">
        <v>1.65</v>
      </c>
      <c r="WU109" s="37">
        <v>158.75</v>
      </c>
      <c r="WV109" s="37">
        <v>5.71</v>
      </c>
      <c r="WW109" s="37">
        <v>39.688000000000002</v>
      </c>
      <c r="WX109" s="38">
        <v>1197</v>
      </c>
      <c r="WY109" s="38">
        <v>859.75</v>
      </c>
      <c r="WZ109" s="38">
        <v>102</v>
      </c>
      <c r="XA109" s="38">
        <v>43.25</v>
      </c>
      <c r="XB109" s="38">
        <v>54.36</v>
      </c>
      <c r="XC109" s="38">
        <v>39.04</v>
      </c>
      <c r="XD109" s="38">
        <v>4.63</v>
      </c>
      <c r="XE109" s="38">
        <v>1.96</v>
      </c>
      <c r="XF109" s="38">
        <v>145.25</v>
      </c>
      <c r="XG109" s="38">
        <v>6.6</v>
      </c>
      <c r="XH109" s="38">
        <v>48.417000000000002</v>
      </c>
      <c r="XI109" s="39">
        <v>1197</v>
      </c>
      <c r="XJ109" s="39">
        <v>859.75</v>
      </c>
      <c r="XK109" s="39">
        <v>102</v>
      </c>
      <c r="XL109" s="39">
        <v>43.25</v>
      </c>
      <c r="XM109" s="39">
        <v>54.36</v>
      </c>
      <c r="XN109" s="39">
        <v>39.04</v>
      </c>
      <c r="XO109" s="39">
        <v>4.63</v>
      </c>
      <c r="XP109" s="39">
        <v>1.96</v>
      </c>
      <c r="XQ109" s="39">
        <v>145.25</v>
      </c>
      <c r="XR109" s="39">
        <v>6.6</v>
      </c>
      <c r="XS109" s="39">
        <v>48.417000000000002</v>
      </c>
      <c r="XT109" t="s">
        <v>1192</v>
      </c>
      <c r="XU109">
        <v>4</v>
      </c>
      <c r="XV109">
        <v>11</v>
      </c>
      <c r="XW109" s="37">
        <v>4</v>
      </c>
      <c r="XX109" s="37">
        <v>0</v>
      </c>
      <c r="XY109" s="37">
        <v>2</v>
      </c>
      <c r="XZ109" s="39">
        <v>3</v>
      </c>
      <c r="YA109" s="39">
        <v>0</v>
      </c>
      <c r="YB109" s="39">
        <v>2</v>
      </c>
    </row>
    <row r="110" spans="1:652" x14ac:dyDescent="0.2">
      <c r="A110" s="11">
        <v>114</v>
      </c>
      <c r="B110" s="19" t="s">
        <v>722</v>
      </c>
      <c r="C110" s="3">
        <v>0</v>
      </c>
      <c r="D110" s="3" t="str">
        <f t="shared" si="91"/>
        <v>2</v>
      </c>
      <c r="E110" s="4">
        <v>38352</v>
      </c>
      <c r="F110" s="4">
        <v>43206</v>
      </c>
      <c r="G110" s="5">
        <v>13.289527720739219</v>
      </c>
      <c r="H110" s="21">
        <v>3</v>
      </c>
      <c r="I110" s="3">
        <v>7</v>
      </c>
      <c r="J110" s="3">
        <v>11</v>
      </c>
      <c r="K110" s="3">
        <v>1</v>
      </c>
      <c r="L110" s="3">
        <v>2</v>
      </c>
      <c r="M110" s="3">
        <v>300</v>
      </c>
      <c r="N110" s="6">
        <v>116.5</v>
      </c>
      <c r="O110" s="6">
        <v>162.5</v>
      </c>
      <c r="P110" s="5">
        <v>3.8221784776902887</v>
      </c>
      <c r="Q110" s="5">
        <v>173.5335</v>
      </c>
      <c r="R110" s="5">
        <v>78.7</v>
      </c>
      <c r="S110" s="5">
        <v>30</v>
      </c>
      <c r="T110" s="5">
        <v>1</v>
      </c>
      <c r="U110" s="5">
        <v>30.3</v>
      </c>
      <c r="V110" s="5">
        <v>2</v>
      </c>
      <c r="W110" s="5">
        <v>32.299999999999997</v>
      </c>
      <c r="X110" s="5">
        <v>33.299999999999997</v>
      </c>
      <c r="Y110" s="5">
        <v>34.5</v>
      </c>
      <c r="Z110" s="5">
        <v>34.200000000000003</v>
      </c>
      <c r="AA110" s="5">
        <v>35.299999999999997</v>
      </c>
      <c r="AB110" s="5">
        <v>34.6</v>
      </c>
      <c r="AC110" s="5">
        <f t="shared" si="92"/>
        <v>34.5</v>
      </c>
      <c r="AD110" s="5">
        <f t="shared" si="93"/>
        <v>35.299999999999997</v>
      </c>
      <c r="AE110" s="5">
        <f t="shared" si="94"/>
        <v>69.8</v>
      </c>
      <c r="AF110" s="5">
        <f t="shared" si="95"/>
        <v>34.9</v>
      </c>
      <c r="AG110" s="5">
        <f t="shared" si="96"/>
        <v>76.954499999999996</v>
      </c>
      <c r="AH110" s="5">
        <f t="shared" si="97"/>
        <v>153.90899999999999</v>
      </c>
      <c r="AI110" s="5">
        <v>3</v>
      </c>
      <c r="AJ110" s="3">
        <v>11</v>
      </c>
      <c r="AK110" s="5">
        <v>34.6</v>
      </c>
      <c r="AL110" s="5">
        <v>1</v>
      </c>
      <c r="AM110" s="5">
        <v>2</v>
      </c>
      <c r="AN110" s="5"/>
      <c r="AO110" s="5"/>
      <c r="AP110" s="5"/>
      <c r="AQ110" s="5"/>
      <c r="AR110" s="5"/>
      <c r="AS110" s="5" t="e">
        <f t="shared" si="98"/>
        <v>#DIV/0!</v>
      </c>
      <c r="AT110" s="5">
        <v>16.03</v>
      </c>
      <c r="AU110" s="5">
        <v>17.03</v>
      </c>
      <c r="AV110" s="5">
        <v>-3.29</v>
      </c>
      <c r="AW110" s="5">
        <v>0</v>
      </c>
      <c r="AX110" s="3">
        <v>21</v>
      </c>
      <c r="AY110" s="3">
        <v>20</v>
      </c>
      <c r="AZ110" s="3"/>
      <c r="BA110" s="5">
        <v>-2.4700000000000002</v>
      </c>
      <c r="BB110" s="5"/>
      <c r="BC110" s="5">
        <v>1</v>
      </c>
      <c r="BD110" s="5"/>
      <c r="BE110" s="3">
        <v>15</v>
      </c>
      <c r="BF110" s="3">
        <v>17</v>
      </c>
      <c r="BG110" s="5">
        <v>-2.08</v>
      </c>
      <c r="BH110" s="5">
        <v>2</v>
      </c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3">
        <v>30</v>
      </c>
      <c r="CA110" s="3">
        <v>38</v>
      </c>
      <c r="CB110" s="3">
        <v>34</v>
      </c>
      <c r="CC110" s="5">
        <v>13.411199999999999</v>
      </c>
      <c r="CD110" s="5">
        <v>16.98752</v>
      </c>
      <c r="CE110" s="5">
        <v>15.19936</v>
      </c>
      <c r="CF110" s="5">
        <v>0.35</v>
      </c>
      <c r="CG110" s="5">
        <v>64</v>
      </c>
      <c r="CH110" s="3">
        <v>32</v>
      </c>
      <c r="CI110" s="3">
        <v>36</v>
      </c>
      <c r="CJ110" s="3">
        <v>39</v>
      </c>
      <c r="CK110" s="5">
        <v>14.30528</v>
      </c>
      <c r="CL110" s="5">
        <v>16.093440000000001</v>
      </c>
      <c r="CM110" s="5">
        <v>17.434560000000001</v>
      </c>
      <c r="CN110" s="5">
        <v>-0.28000000000000003</v>
      </c>
      <c r="CO110" s="5">
        <v>39</v>
      </c>
      <c r="CP110" s="6">
        <v>130</v>
      </c>
      <c r="CQ110" s="6">
        <v>171</v>
      </c>
      <c r="CR110" s="6">
        <v>160</v>
      </c>
      <c r="CS110" s="5">
        <v>0.33</v>
      </c>
      <c r="CT110" s="5">
        <v>63</v>
      </c>
      <c r="CU110" s="7" t="e">
        <v>#NULL!</v>
      </c>
      <c r="CV110" s="7" t="e">
        <v>#NULL!</v>
      </c>
      <c r="CW110" s="3">
        <v>4</v>
      </c>
      <c r="CX110" s="3">
        <v>4</v>
      </c>
      <c r="CY110" s="3">
        <v>5</v>
      </c>
      <c r="CZ110" s="3">
        <v>5</v>
      </c>
      <c r="DA110" s="3">
        <v>1</v>
      </c>
      <c r="DB110" s="3">
        <v>1</v>
      </c>
      <c r="DC110" s="3">
        <v>2</v>
      </c>
      <c r="DD110" s="3">
        <v>2</v>
      </c>
      <c r="DE110" s="3">
        <v>4</v>
      </c>
      <c r="DF110" s="3">
        <v>3</v>
      </c>
      <c r="DG110" s="3">
        <v>4</v>
      </c>
      <c r="DH110" s="3">
        <v>4</v>
      </c>
      <c r="DI110" s="3"/>
      <c r="DJ110" s="3"/>
      <c r="DK110" s="3"/>
      <c r="DL110" s="3"/>
      <c r="DM110" s="3"/>
      <c r="DN110" s="3"/>
      <c r="DO110" s="3"/>
      <c r="DP110" s="3"/>
      <c r="DQ110" s="3">
        <v>0</v>
      </c>
      <c r="DR110" s="3">
        <v>0</v>
      </c>
      <c r="DS110" s="3">
        <v>0</v>
      </c>
      <c r="DT110" s="3">
        <v>1</v>
      </c>
      <c r="DU110" s="3">
        <v>1</v>
      </c>
      <c r="DV110" s="5">
        <v>1.5</v>
      </c>
      <c r="DW110" s="5">
        <v>-4.5500000000000007</v>
      </c>
      <c r="DX110" s="5">
        <v>31.5</v>
      </c>
      <c r="DY110" s="5">
        <v>-2.96</v>
      </c>
      <c r="DZ110" s="5">
        <v>51.5</v>
      </c>
      <c r="EA110" s="5">
        <v>6.9999999999999951E-2</v>
      </c>
      <c r="EB110" s="5">
        <v>28.166666666666668</v>
      </c>
      <c r="EC110" s="5">
        <v>-7.44</v>
      </c>
      <c r="ED110" s="5">
        <v>2</v>
      </c>
      <c r="EE110" s="3">
        <v>6</v>
      </c>
      <c r="EF110" s="3">
        <v>1</v>
      </c>
      <c r="EG110" s="3">
        <v>1</v>
      </c>
      <c r="EH110" s="3">
        <v>1</v>
      </c>
      <c r="EI110" s="3">
        <v>2</v>
      </c>
      <c r="EJ110" s="3">
        <v>1</v>
      </c>
      <c r="EK110" s="3">
        <v>4</v>
      </c>
      <c r="EL110" s="3">
        <v>1</v>
      </c>
      <c r="EM110" s="3">
        <v>3</v>
      </c>
      <c r="EN110" s="3">
        <v>1</v>
      </c>
      <c r="EO110" s="3">
        <v>5</v>
      </c>
      <c r="EP110" s="3">
        <v>1</v>
      </c>
      <c r="EQ110" s="3">
        <v>4</v>
      </c>
      <c r="ER110" s="3">
        <v>1</v>
      </c>
      <c r="ES110" s="3">
        <v>5</v>
      </c>
      <c r="ET110" s="3">
        <v>3</v>
      </c>
      <c r="EU110" s="3">
        <v>1</v>
      </c>
      <c r="EV110" s="3">
        <v>1</v>
      </c>
      <c r="EW110" s="3">
        <v>0</v>
      </c>
      <c r="EX110" s="5">
        <v>0</v>
      </c>
      <c r="EY110" s="1" t="s">
        <v>352</v>
      </c>
      <c r="EZ110" s="3">
        <v>1</v>
      </c>
      <c r="FA110" s="6">
        <v>1</v>
      </c>
      <c r="FB110" s="1" t="s">
        <v>349</v>
      </c>
      <c r="FC110" s="6">
        <v>999</v>
      </c>
      <c r="FD110" s="5">
        <v>999</v>
      </c>
      <c r="FE110" s="1" t="s">
        <v>349</v>
      </c>
      <c r="FF110" s="3">
        <v>999</v>
      </c>
      <c r="FG110" s="5">
        <v>999</v>
      </c>
      <c r="FH110" s="3">
        <v>1</v>
      </c>
      <c r="FI110" s="3">
        <v>3</v>
      </c>
      <c r="FJ110" s="3">
        <v>1</v>
      </c>
      <c r="FK110" s="3">
        <v>2</v>
      </c>
      <c r="FL110" s="3">
        <v>2</v>
      </c>
      <c r="FM110" s="3">
        <v>1</v>
      </c>
      <c r="FN110" s="3">
        <v>1</v>
      </c>
      <c r="FO110" s="3">
        <v>1</v>
      </c>
      <c r="FP110" s="3">
        <v>2</v>
      </c>
      <c r="FQ110" s="3">
        <v>4</v>
      </c>
      <c r="FR110" s="3">
        <v>3</v>
      </c>
      <c r="FS110" s="3">
        <v>4</v>
      </c>
      <c r="FT110" s="3">
        <v>2.1666666666666665</v>
      </c>
      <c r="FU110" s="3">
        <v>2</v>
      </c>
      <c r="FV110" s="3">
        <v>2</v>
      </c>
      <c r="FW110" s="3">
        <v>2</v>
      </c>
      <c r="FX110" s="7" t="e">
        <v>#NULL!</v>
      </c>
      <c r="FY110" s="3">
        <v>1</v>
      </c>
      <c r="FZ110" s="3">
        <v>2</v>
      </c>
      <c r="GA110" s="3">
        <v>2</v>
      </c>
      <c r="GB110" s="3">
        <v>1</v>
      </c>
      <c r="GC110" s="3">
        <v>2</v>
      </c>
      <c r="GD110" s="5">
        <v>1.6666666666666667</v>
      </c>
      <c r="GE110" s="3">
        <v>1</v>
      </c>
      <c r="GF110" s="3">
        <v>1</v>
      </c>
      <c r="GG110" s="3">
        <v>2</v>
      </c>
      <c r="GH110" s="3">
        <v>1</v>
      </c>
      <c r="GI110" s="3">
        <v>2</v>
      </c>
      <c r="GJ110" s="3">
        <v>1</v>
      </c>
      <c r="GK110" s="3">
        <v>1</v>
      </c>
      <c r="GL110" s="3">
        <v>1</v>
      </c>
      <c r="GM110" s="3">
        <v>1</v>
      </c>
      <c r="GN110" s="3">
        <v>2</v>
      </c>
      <c r="GO110" s="3">
        <v>1</v>
      </c>
      <c r="GP110" s="3">
        <v>1</v>
      </c>
      <c r="GQ110" s="3">
        <v>1</v>
      </c>
      <c r="GR110" s="3">
        <v>1</v>
      </c>
      <c r="GS110" s="3">
        <v>1</v>
      </c>
      <c r="GT110" s="3">
        <v>1</v>
      </c>
      <c r="GU110" s="3">
        <v>1</v>
      </c>
      <c r="GV110" s="3">
        <v>1</v>
      </c>
      <c r="GW110" s="3">
        <v>1</v>
      </c>
      <c r="GX110" s="3">
        <v>1</v>
      </c>
      <c r="GY110" s="5">
        <v>1.3</v>
      </c>
      <c r="GZ110" s="5">
        <v>1</v>
      </c>
      <c r="HA110" s="3">
        <v>1</v>
      </c>
      <c r="HB110" s="3">
        <v>1</v>
      </c>
      <c r="HC110" s="3">
        <v>1</v>
      </c>
      <c r="HD110" s="3">
        <v>3</v>
      </c>
      <c r="HE110" s="3">
        <v>1</v>
      </c>
      <c r="HF110" s="3">
        <v>1</v>
      </c>
      <c r="HG110" s="3">
        <v>4</v>
      </c>
      <c r="HH110" s="3">
        <v>4</v>
      </c>
      <c r="HI110" s="5">
        <v>2</v>
      </c>
      <c r="HJ110" s="3">
        <v>1</v>
      </c>
      <c r="HK110" s="3">
        <v>1</v>
      </c>
      <c r="HL110" s="3">
        <v>1</v>
      </c>
      <c r="HM110" s="3">
        <v>1</v>
      </c>
      <c r="HN110" s="3">
        <v>1</v>
      </c>
      <c r="HO110" s="3">
        <v>1</v>
      </c>
      <c r="HP110" s="5">
        <v>4</v>
      </c>
      <c r="HQ110" s="5">
        <v>4</v>
      </c>
      <c r="HR110" s="5">
        <v>4</v>
      </c>
      <c r="HS110" s="5">
        <v>2.5</v>
      </c>
      <c r="HT110" s="3">
        <v>1</v>
      </c>
      <c r="HU110" s="3">
        <v>1</v>
      </c>
      <c r="HV110" s="3">
        <v>1</v>
      </c>
      <c r="HW110" s="3">
        <v>1</v>
      </c>
      <c r="HX110" s="3">
        <v>1</v>
      </c>
      <c r="HY110" s="3">
        <v>1</v>
      </c>
      <c r="HZ110" s="5">
        <v>1</v>
      </c>
      <c r="IA110" s="3">
        <v>4</v>
      </c>
      <c r="IB110" s="3">
        <v>3</v>
      </c>
      <c r="IC110" s="3">
        <v>2</v>
      </c>
      <c r="ID110" s="3">
        <v>1</v>
      </c>
      <c r="IE110" s="3">
        <v>2</v>
      </c>
      <c r="IF110" s="3">
        <v>3</v>
      </c>
      <c r="IG110" s="3">
        <v>4</v>
      </c>
      <c r="IH110" s="3">
        <v>2</v>
      </c>
      <c r="II110" s="3">
        <v>2</v>
      </c>
      <c r="IJ110" s="3">
        <v>1</v>
      </c>
      <c r="IK110" s="3">
        <v>2</v>
      </c>
      <c r="IL110" s="3">
        <v>1</v>
      </c>
      <c r="IM110" s="5">
        <v>2.5</v>
      </c>
      <c r="IN110" s="5">
        <v>2</v>
      </c>
      <c r="IO110" s="5">
        <v>2.25</v>
      </c>
      <c r="IP110" s="3">
        <v>1</v>
      </c>
      <c r="IQ110" s="3">
        <v>2</v>
      </c>
      <c r="IR110" s="3">
        <v>3</v>
      </c>
      <c r="IS110" s="3">
        <v>4</v>
      </c>
      <c r="IT110" s="3">
        <v>5</v>
      </c>
      <c r="IU110" s="3">
        <v>3</v>
      </c>
      <c r="IV110" s="3">
        <v>3</v>
      </c>
      <c r="IW110" s="3">
        <v>3</v>
      </c>
      <c r="IX110" s="3">
        <v>3</v>
      </c>
      <c r="IY110" s="3">
        <v>3</v>
      </c>
      <c r="IZ110" s="3">
        <v>3</v>
      </c>
      <c r="JA110" s="3">
        <v>3</v>
      </c>
      <c r="JB110" s="3">
        <v>3</v>
      </c>
      <c r="JC110" s="3">
        <v>1</v>
      </c>
      <c r="JD110" s="3">
        <v>1</v>
      </c>
      <c r="JE110" s="3">
        <v>1</v>
      </c>
      <c r="JF110" s="3">
        <v>1</v>
      </c>
      <c r="JG110" s="3">
        <v>1</v>
      </c>
      <c r="JH110" s="3">
        <v>1</v>
      </c>
      <c r="JI110" s="3">
        <v>1</v>
      </c>
      <c r="JJ110" s="3">
        <v>1</v>
      </c>
      <c r="JK110" s="3">
        <v>1</v>
      </c>
      <c r="JL110" s="3">
        <v>1</v>
      </c>
      <c r="JM110" s="3">
        <v>1</v>
      </c>
      <c r="JN110" s="5">
        <v>2</v>
      </c>
      <c r="JO110" s="5">
        <v>2</v>
      </c>
      <c r="JP110" s="5">
        <v>2</v>
      </c>
      <c r="JQ110" s="5">
        <v>2.25</v>
      </c>
      <c r="JR110" s="5">
        <v>2.5</v>
      </c>
      <c r="JS110" s="5">
        <v>1.75</v>
      </c>
      <c r="JT110" s="3">
        <v>1</v>
      </c>
      <c r="JU110" s="3">
        <v>999</v>
      </c>
      <c r="JV110" s="3">
        <v>1</v>
      </c>
      <c r="JW110" s="3">
        <v>999</v>
      </c>
      <c r="JX110" s="3">
        <v>1</v>
      </c>
      <c r="JY110" s="3">
        <v>999</v>
      </c>
      <c r="JZ110" s="3">
        <v>1</v>
      </c>
      <c r="KA110" s="3">
        <v>999</v>
      </c>
      <c r="KB110" s="3">
        <v>1</v>
      </c>
      <c r="KC110" s="3">
        <v>999</v>
      </c>
      <c r="KD110" s="3">
        <v>1</v>
      </c>
      <c r="KE110" s="3">
        <v>999</v>
      </c>
      <c r="KF110" s="3">
        <v>1</v>
      </c>
      <c r="KG110" s="3">
        <v>999</v>
      </c>
      <c r="KH110" s="3">
        <v>1</v>
      </c>
      <c r="KI110" s="3">
        <v>999</v>
      </c>
      <c r="KJ110" s="3">
        <v>1</v>
      </c>
      <c r="KK110" s="3">
        <v>999</v>
      </c>
      <c r="KL110" s="3">
        <v>1</v>
      </c>
      <c r="KM110" s="3">
        <v>999</v>
      </c>
      <c r="KN110" s="3">
        <v>1</v>
      </c>
      <c r="KO110" s="3">
        <v>999</v>
      </c>
      <c r="KP110" s="3">
        <v>1</v>
      </c>
      <c r="KQ110" s="3">
        <v>999</v>
      </c>
      <c r="KR110" s="3">
        <v>1</v>
      </c>
      <c r="KS110" s="3">
        <v>999</v>
      </c>
      <c r="KT110" s="3">
        <v>1</v>
      </c>
      <c r="KU110" s="3">
        <v>999</v>
      </c>
      <c r="KV110" s="3">
        <v>1</v>
      </c>
      <c r="KW110" s="3">
        <v>999</v>
      </c>
      <c r="KX110" s="3">
        <v>1</v>
      </c>
      <c r="KY110" s="3">
        <v>999</v>
      </c>
      <c r="KZ110" s="5">
        <v>1</v>
      </c>
      <c r="LA110" s="7" t="e">
        <v>#NULL!</v>
      </c>
      <c r="LB110" s="5">
        <v>1</v>
      </c>
      <c r="LC110" s="7" t="e">
        <v>#NULL!</v>
      </c>
      <c r="LD110" s="3">
        <v>1</v>
      </c>
      <c r="LE110" s="3">
        <v>999</v>
      </c>
      <c r="LF110" s="5">
        <v>1</v>
      </c>
      <c r="LG110" s="3">
        <v>999</v>
      </c>
      <c r="LH110" s="3">
        <v>1</v>
      </c>
      <c r="LI110" s="3">
        <v>999</v>
      </c>
      <c r="LJ110" s="3">
        <v>1</v>
      </c>
      <c r="LK110" s="3">
        <v>999</v>
      </c>
      <c r="LL110" s="3">
        <v>1</v>
      </c>
      <c r="LM110" s="3">
        <v>999</v>
      </c>
      <c r="LN110" s="3">
        <v>1</v>
      </c>
      <c r="LO110" s="3">
        <v>999</v>
      </c>
      <c r="LP110" s="3">
        <v>1</v>
      </c>
      <c r="LQ110" s="3">
        <v>999</v>
      </c>
      <c r="LR110" s="3">
        <v>1</v>
      </c>
      <c r="LS110" s="3">
        <v>999</v>
      </c>
      <c r="LT110" s="5">
        <v>1</v>
      </c>
      <c r="LU110" s="7" t="e">
        <v>#NULL!</v>
      </c>
      <c r="LV110" s="3">
        <v>0</v>
      </c>
      <c r="LW110" s="3">
        <v>0</v>
      </c>
      <c r="LX110" s="3">
        <v>1</v>
      </c>
      <c r="LY110" s="3">
        <v>1</v>
      </c>
      <c r="LZ110" s="3">
        <v>1</v>
      </c>
      <c r="MA110" s="3">
        <v>0</v>
      </c>
      <c r="MB110" s="3">
        <v>0</v>
      </c>
      <c r="MC110" s="3">
        <v>0</v>
      </c>
      <c r="MD110" s="3">
        <v>0</v>
      </c>
      <c r="ME110" s="3">
        <v>0</v>
      </c>
      <c r="MF110" s="5">
        <f t="shared" si="99"/>
        <v>3</v>
      </c>
      <c r="MG110" s="5">
        <f t="shared" si="100"/>
        <v>0.3</v>
      </c>
      <c r="MH110" s="3">
        <v>2</v>
      </c>
      <c r="MI110" s="3">
        <v>2</v>
      </c>
      <c r="MJ110" s="3">
        <v>2</v>
      </c>
      <c r="MK110" s="3">
        <v>2</v>
      </c>
      <c r="ML110" s="3">
        <v>2</v>
      </c>
      <c r="MM110" s="3">
        <v>2</v>
      </c>
      <c r="MN110" s="3">
        <v>2</v>
      </c>
      <c r="MO110" s="3">
        <v>2</v>
      </c>
      <c r="MP110" s="3">
        <v>2</v>
      </c>
      <c r="MQ110" s="5">
        <v>2</v>
      </c>
      <c r="MR110" s="3">
        <v>1</v>
      </c>
      <c r="MS110" s="3">
        <v>999</v>
      </c>
      <c r="MT110" s="3">
        <v>1</v>
      </c>
      <c r="MU110" s="3">
        <v>999</v>
      </c>
      <c r="MV110" s="3">
        <v>1</v>
      </c>
      <c r="MW110" s="3">
        <v>999</v>
      </c>
      <c r="MX110" s="3">
        <v>1</v>
      </c>
      <c r="MY110" s="3">
        <v>999</v>
      </c>
      <c r="MZ110" s="3">
        <v>1</v>
      </c>
      <c r="NA110" s="3">
        <v>999</v>
      </c>
      <c r="NB110" s="3">
        <v>1</v>
      </c>
      <c r="NC110" s="3">
        <v>999</v>
      </c>
      <c r="ND110" s="5">
        <v>1</v>
      </c>
      <c r="NE110" s="7" t="e">
        <v>#NULL!</v>
      </c>
      <c r="NF110" s="5">
        <v>1</v>
      </c>
      <c r="NG110" s="7" t="e">
        <v>#NULL!</v>
      </c>
      <c r="NH110" s="3">
        <v>1</v>
      </c>
      <c r="NI110" s="3">
        <v>999</v>
      </c>
      <c r="NJ110" s="3">
        <v>1</v>
      </c>
      <c r="NK110" s="3">
        <v>999</v>
      </c>
      <c r="NL110" s="3">
        <v>1</v>
      </c>
      <c r="NM110" s="3">
        <v>999</v>
      </c>
      <c r="NN110" s="3">
        <v>1</v>
      </c>
      <c r="NO110" s="3">
        <v>999</v>
      </c>
      <c r="NP110" s="3">
        <v>1</v>
      </c>
      <c r="NQ110" s="3">
        <v>999</v>
      </c>
      <c r="NR110" s="3">
        <v>1</v>
      </c>
      <c r="NS110" s="3">
        <v>999</v>
      </c>
      <c r="NT110" s="3">
        <v>1</v>
      </c>
      <c r="NU110" s="3">
        <v>999</v>
      </c>
      <c r="NV110" s="5">
        <v>1</v>
      </c>
      <c r="NW110" s="7" t="e">
        <v>#NULL!</v>
      </c>
      <c r="NX110" s="4">
        <v>43210</v>
      </c>
      <c r="NY110" s="3">
        <v>2</v>
      </c>
      <c r="NZ110" s="3">
        <v>2</v>
      </c>
      <c r="OA110" s="3">
        <v>2</v>
      </c>
      <c r="OB110" s="3">
        <v>2</v>
      </c>
      <c r="OC110" s="3">
        <v>2</v>
      </c>
      <c r="OD110" s="3">
        <v>2</v>
      </c>
      <c r="OE110" s="3">
        <v>2</v>
      </c>
      <c r="OF110" s="3">
        <v>2</v>
      </c>
      <c r="OG110" s="3">
        <v>2</v>
      </c>
      <c r="OH110" s="3">
        <v>2</v>
      </c>
      <c r="OI110" s="3">
        <v>2</v>
      </c>
      <c r="OJ110" s="3">
        <v>2</v>
      </c>
      <c r="OK110" s="5">
        <v>2</v>
      </c>
      <c r="OL110" s="5">
        <v>2</v>
      </c>
      <c r="OM110" s="3">
        <v>2</v>
      </c>
      <c r="ON110" s="3">
        <v>2</v>
      </c>
      <c r="OO110" s="3">
        <v>2</v>
      </c>
      <c r="OP110" s="3">
        <v>2</v>
      </c>
      <c r="OQ110" s="3">
        <v>2</v>
      </c>
      <c r="OR110" s="3">
        <v>2</v>
      </c>
      <c r="OS110" s="5">
        <v>2</v>
      </c>
      <c r="OT110" s="3">
        <v>2</v>
      </c>
      <c r="OU110" s="3">
        <v>2</v>
      </c>
      <c r="OV110" s="3">
        <v>2</v>
      </c>
      <c r="OW110" s="3">
        <v>2</v>
      </c>
      <c r="OX110" s="3">
        <v>2</v>
      </c>
      <c r="OY110" s="3">
        <v>2</v>
      </c>
      <c r="OZ110" s="5">
        <v>2</v>
      </c>
      <c r="VN110">
        <v>15</v>
      </c>
      <c r="VO110">
        <v>0</v>
      </c>
      <c r="VP110">
        <v>0</v>
      </c>
      <c r="VQ110">
        <v>0</v>
      </c>
      <c r="VR110">
        <v>67</v>
      </c>
      <c r="VS110">
        <v>1642</v>
      </c>
      <c r="VT110">
        <v>24.5</v>
      </c>
      <c r="VU110">
        <v>205.3</v>
      </c>
      <c r="VV110">
        <v>66</v>
      </c>
      <c r="VW110">
        <v>8866</v>
      </c>
      <c r="VX110">
        <v>134.30000000000001</v>
      </c>
      <c r="VY110">
        <v>1066.8</v>
      </c>
      <c r="VZ110">
        <v>0.3</v>
      </c>
      <c r="WA110">
        <v>1108.3</v>
      </c>
      <c r="WB110" s="36">
        <v>3280</v>
      </c>
      <c r="WC110" s="36">
        <v>1514.75</v>
      </c>
      <c r="WD110" s="36">
        <v>135</v>
      </c>
      <c r="WE110" s="36">
        <v>14.25</v>
      </c>
      <c r="WF110" s="36">
        <v>66.34</v>
      </c>
      <c r="WG110" s="36">
        <v>30.64</v>
      </c>
      <c r="WH110" s="36">
        <v>2.73</v>
      </c>
      <c r="WI110" s="36">
        <v>0.28999999999999998</v>
      </c>
      <c r="WJ110" s="36">
        <v>149.25</v>
      </c>
      <c r="WK110" s="36">
        <v>3.02</v>
      </c>
      <c r="WL110" s="36">
        <v>24.875</v>
      </c>
      <c r="WM110" s="37">
        <v>4231.25</v>
      </c>
      <c r="WN110" s="37">
        <v>2107.5</v>
      </c>
      <c r="WO110" s="37">
        <v>179.75</v>
      </c>
      <c r="WP110" s="37">
        <v>16.5</v>
      </c>
      <c r="WQ110" s="37">
        <v>64.75</v>
      </c>
      <c r="WR110" s="37">
        <v>32.25</v>
      </c>
      <c r="WS110" s="37">
        <v>2.75</v>
      </c>
      <c r="WT110" s="37">
        <v>0.25</v>
      </c>
      <c r="WU110" s="37">
        <v>196.25</v>
      </c>
      <c r="WV110" s="37">
        <v>3</v>
      </c>
      <c r="WW110" s="37">
        <v>24.530999999999999</v>
      </c>
      <c r="WX110" s="38">
        <v>2812.25</v>
      </c>
      <c r="WY110" s="38">
        <v>1409.75</v>
      </c>
      <c r="WZ110" s="38">
        <v>120.75</v>
      </c>
      <c r="XA110" s="38">
        <v>13.25</v>
      </c>
      <c r="XB110" s="38">
        <v>64.56</v>
      </c>
      <c r="XC110" s="38">
        <v>32.36</v>
      </c>
      <c r="XD110" s="38">
        <v>2.77</v>
      </c>
      <c r="XE110" s="38">
        <v>0.3</v>
      </c>
      <c r="XF110" s="38">
        <v>134</v>
      </c>
      <c r="XG110" s="38">
        <v>3.08</v>
      </c>
      <c r="XH110" s="38">
        <v>26.8</v>
      </c>
      <c r="XI110" s="39">
        <v>3763.5</v>
      </c>
      <c r="XJ110" s="39">
        <v>2002.5</v>
      </c>
      <c r="XK110" s="39">
        <v>165.5</v>
      </c>
      <c r="XL110" s="39">
        <v>15.5</v>
      </c>
      <c r="XM110" s="39">
        <v>63.28</v>
      </c>
      <c r="XN110" s="39">
        <v>33.67</v>
      </c>
      <c r="XO110" s="39">
        <v>2.78</v>
      </c>
      <c r="XP110" s="39">
        <v>0.26</v>
      </c>
      <c r="XQ110" s="39">
        <v>181</v>
      </c>
      <c r="XR110" s="39">
        <v>3.04</v>
      </c>
      <c r="XS110" s="39">
        <v>25.856999999999999</v>
      </c>
      <c r="XT110" t="s">
        <v>1193</v>
      </c>
      <c r="XU110">
        <v>8</v>
      </c>
      <c r="XV110">
        <v>9</v>
      </c>
      <c r="XW110" s="37">
        <v>6</v>
      </c>
      <c r="XX110" s="37">
        <v>2</v>
      </c>
      <c r="XY110" s="37">
        <v>1</v>
      </c>
      <c r="XZ110" s="39">
        <v>5</v>
      </c>
      <c r="YA110" s="39">
        <v>2</v>
      </c>
      <c r="YB110" s="39">
        <v>1</v>
      </c>
    </row>
    <row r="111" spans="1:652" x14ac:dyDescent="0.2">
      <c r="A111" s="11">
        <v>115</v>
      </c>
      <c r="B111" s="19" t="s">
        <v>723</v>
      </c>
      <c r="C111" s="3">
        <v>0</v>
      </c>
      <c r="D111" s="3" t="str">
        <f t="shared" si="91"/>
        <v>2</v>
      </c>
      <c r="E111" s="4">
        <v>37964</v>
      </c>
      <c r="F111" s="4">
        <v>43206</v>
      </c>
      <c r="G111" s="5">
        <v>14.351813826146476</v>
      </c>
      <c r="H111" s="21">
        <v>3</v>
      </c>
      <c r="I111" s="3">
        <v>8</v>
      </c>
      <c r="J111" s="3">
        <v>11</v>
      </c>
      <c r="K111" s="3">
        <v>1</v>
      </c>
      <c r="L111" s="3">
        <v>4</v>
      </c>
      <c r="M111" s="3">
        <v>300</v>
      </c>
      <c r="N111" s="6">
        <v>123</v>
      </c>
      <c r="O111" s="6">
        <v>183.5</v>
      </c>
      <c r="P111" s="5">
        <v>4.0354330708661417</v>
      </c>
      <c r="Q111" s="5">
        <v>168.2415</v>
      </c>
      <c r="R111" s="5">
        <v>76.3</v>
      </c>
      <c r="S111" s="5">
        <v>22.8</v>
      </c>
      <c r="T111" s="5">
        <v>3</v>
      </c>
      <c r="U111" s="5">
        <v>12.8</v>
      </c>
      <c r="V111" s="5">
        <v>3</v>
      </c>
      <c r="W111" s="5">
        <v>31.1</v>
      </c>
      <c r="X111" s="5">
        <v>42.5</v>
      </c>
      <c r="Y111" s="5">
        <v>49.1</v>
      </c>
      <c r="Z111" s="5">
        <v>49.1</v>
      </c>
      <c r="AA111" s="5">
        <v>45.2</v>
      </c>
      <c r="AB111" s="5">
        <v>48</v>
      </c>
      <c r="AC111" s="5">
        <f t="shared" si="92"/>
        <v>49.1</v>
      </c>
      <c r="AD111" s="5">
        <f t="shared" si="93"/>
        <v>49.1</v>
      </c>
      <c r="AE111" s="5">
        <f t="shared" si="94"/>
        <v>98.2</v>
      </c>
      <c r="AF111" s="5">
        <f t="shared" si="95"/>
        <v>49.1</v>
      </c>
      <c r="AG111" s="5">
        <f t="shared" si="96"/>
        <v>108.2655</v>
      </c>
      <c r="AH111" s="5">
        <f t="shared" si="97"/>
        <v>216.53100000000001</v>
      </c>
      <c r="AI111" s="5">
        <v>3</v>
      </c>
      <c r="AJ111" s="3">
        <v>27</v>
      </c>
      <c r="AK111" s="5">
        <v>39.1</v>
      </c>
      <c r="AL111" s="5">
        <v>1</v>
      </c>
      <c r="AM111" s="5">
        <v>2.3333333333333335</v>
      </c>
      <c r="AN111" s="5"/>
      <c r="AO111" s="5"/>
      <c r="AP111" s="5"/>
      <c r="AQ111" s="5"/>
      <c r="AR111" s="5"/>
      <c r="AS111" s="5" t="e">
        <f t="shared" si="98"/>
        <v>#DIV/0!</v>
      </c>
      <c r="AT111" s="5">
        <v>11.62</v>
      </c>
      <c r="AU111" s="5">
        <v>11.19</v>
      </c>
      <c r="AV111" s="5">
        <v>-0.14000000000000001</v>
      </c>
      <c r="AW111" s="5">
        <v>44</v>
      </c>
      <c r="AX111" s="3">
        <v>31</v>
      </c>
      <c r="AY111" s="3">
        <v>37</v>
      </c>
      <c r="AZ111" s="3"/>
      <c r="BA111" s="5">
        <v>-0.42</v>
      </c>
      <c r="BB111" s="5"/>
      <c r="BC111" s="5">
        <v>34</v>
      </c>
      <c r="BD111" s="5"/>
      <c r="BE111" s="3">
        <v>22</v>
      </c>
      <c r="BF111" s="3">
        <v>30</v>
      </c>
      <c r="BG111" s="5">
        <v>1</v>
      </c>
      <c r="BH111" s="5">
        <v>84</v>
      </c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3">
        <v>54</v>
      </c>
      <c r="CA111" s="3">
        <v>53</v>
      </c>
      <c r="CB111" s="3">
        <v>54</v>
      </c>
      <c r="CC111" s="5">
        <v>24.140159999999998</v>
      </c>
      <c r="CD111" s="5">
        <v>23.69312</v>
      </c>
      <c r="CE111" s="5">
        <v>24.140159999999998</v>
      </c>
      <c r="CF111" s="5">
        <v>2.08</v>
      </c>
      <c r="CG111" s="5">
        <v>98</v>
      </c>
      <c r="CH111" s="3">
        <v>48</v>
      </c>
      <c r="CI111" s="3">
        <v>48</v>
      </c>
      <c r="CJ111" s="3">
        <v>39</v>
      </c>
      <c r="CK111" s="5">
        <v>21.457920000000001</v>
      </c>
      <c r="CL111" s="5">
        <v>21.457920000000001</v>
      </c>
      <c r="CM111" s="5">
        <v>17.434560000000001</v>
      </c>
      <c r="CN111" s="5">
        <v>0.73</v>
      </c>
      <c r="CO111" s="5">
        <v>77</v>
      </c>
      <c r="CP111" s="6">
        <v>180</v>
      </c>
      <c r="CQ111" s="6">
        <v>188</v>
      </c>
      <c r="CR111" s="6">
        <v>215</v>
      </c>
      <c r="CS111" s="5">
        <v>1.69</v>
      </c>
      <c r="CT111" s="5">
        <v>95</v>
      </c>
      <c r="CU111" s="7" t="e">
        <v>#NULL!</v>
      </c>
      <c r="CV111" s="7" t="e">
        <v>#NULL!</v>
      </c>
      <c r="CW111" s="3">
        <v>4</v>
      </c>
      <c r="CX111" s="3">
        <v>4</v>
      </c>
      <c r="CY111" s="3">
        <v>5</v>
      </c>
      <c r="CZ111" s="3">
        <v>5</v>
      </c>
      <c r="DA111" s="3">
        <v>4</v>
      </c>
      <c r="DB111" s="3">
        <v>4</v>
      </c>
      <c r="DC111" s="3">
        <v>3</v>
      </c>
      <c r="DD111" s="3">
        <v>3</v>
      </c>
      <c r="DE111" s="3">
        <v>4</v>
      </c>
      <c r="DF111" s="3">
        <v>4</v>
      </c>
      <c r="DG111" s="3">
        <v>4</v>
      </c>
      <c r="DH111" s="3">
        <v>4</v>
      </c>
      <c r="DI111" s="3"/>
      <c r="DJ111" s="3"/>
      <c r="DK111" s="3"/>
      <c r="DL111" s="3"/>
      <c r="DM111" s="3"/>
      <c r="DN111" s="3"/>
      <c r="DO111" s="3"/>
      <c r="DP111" s="3"/>
      <c r="DQ111" s="3">
        <v>1</v>
      </c>
      <c r="DR111" s="3">
        <v>1</v>
      </c>
      <c r="DS111" s="3">
        <v>1</v>
      </c>
      <c r="DT111" s="3">
        <v>1</v>
      </c>
      <c r="DU111" s="3">
        <v>1</v>
      </c>
      <c r="DV111" s="5">
        <v>59</v>
      </c>
      <c r="DW111" s="5">
        <v>0.58000000000000007</v>
      </c>
      <c r="DX111" s="5">
        <v>69.5</v>
      </c>
      <c r="DY111" s="5">
        <v>1.5499999999999998</v>
      </c>
      <c r="DZ111" s="5">
        <v>87.5</v>
      </c>
      <c r="EA111" s="5">
        <v>2.81</v>
      </c>
      <c r="EB111" s="5">
        <v>72</v>
      </c>
      <c r="EC111" s="5">
        <v>4.9399999999999995</v>
      </c>
      <c r="ED111" s="5">
        <v>2</v>
      </c>
      <c r="EE111" s="3">
        <v>6</v>
      </c>
      <c r="EF111" s="3">
        <v>1</v>
      </c>
      <c r="EG111" s="3">
        <v>6</v>
      </c>
      <c r="EH111" s="3">
        <v>2</v>
      </c>
      <c r="EI111" s="3">
        <v>6</v>
      </c>
      <c r="EJ111" s="3">
        <v>1</v>
      </c>
      <c r="EK111" s="3">
        <v>3</v>
      </c>
      <c r="EL111" s="3">
        <v>2</v>
      </c>
      <c r="EM111" s="3">
        <v>5</v>
      </c>
      <c r="EN111" s="3">
        <v>5</v>
      </c>
      <c r="EO111" s="3">
        <v>2</v>
      </c>
      <c r="EP111" s="3">
        <v>3</v>
      </c>
      <c r="EQ111" s="3">
        <v>1</v>
      </c>
      <c r="ER111" s="3">
        <v>3</v>
      </c>
      <c r="ES111" s="3">
        <v>2</v>
      </c>
      <c r="ET111" s="3">
        <v>1</v>
      </c>
      <c r="EU111" s="3">
        <v>3</v>
      </c>
      <c r="EV111" s="3">
        <v>3</v>
      </c>
      <c r="EW111" s="3">
        <v>1</v>
      </c>
      <c r="EX111" s="5">
        <v>1</v>
      </c>
      <c r="EY111" s="1" t="s">
        <v>350</v>
      </c>
      <c r="EZ111" s="3">
        <v>2</v>
      </c>
      <c r="FA111" s="6">
        <v>6</v>
      </c>
      <c r="FB111" s="1" t="s">
        <v>351</v>
      </c>
      <c r="FC111" s="6">
        <v>1</v>
      </c>
      <c r="FD111" s="5">
        <v>3</v>
      </c>
      <c r="FE111" s="1" t="s">
        <v>349</v>
      </c>
      <c r="FF111" s="3">
        <v>999</v>
      </c>
      <c r="FG111" s="5">
        <v>999</v>
      </c>
      <c r="FH111" s="3">
        <v>5</v>
      </c>
      <c r="FI111" s="3">
        <v>5</v>
      </c>
      <c r="FJ111" s="3">
        <v>1</v>
      </c>
      <c r="FK111" s="3">
        <v>1</v>
      </c>
      <c r="FL111" s="3">
        <v>5</v>
      </c>
      <c r="FM111" s="3">
        <v>5</v>
      </c>
      <c r="FN111" s="3">
        <v>4</v>
      </c>
      <c r="FO111" s="3">
        <v>3</v>
      </c>
      <c r="FP111" s="3">
        <v>5</v>
      </c>
      <c r="FQ111" s="3">
        <v>5</v>
      </c>
      <c r="FR111" s="3">
        <v>4</v>
      </c>
      <c r="FS111" s="3">
        <v>3</v>
      </c>
      <c r="FT111" s="3">
        <v>5</v>
      </c>
      <c r="FU111" s="3">
        <v>2.6666666666666665</v>
      </c>
      <c r="FV111" s="3">
        <v>6</v>
      </c>
      <c r="FW111" s="3">
        <v>1</v>
      </c>
      <c r="FX111" s="7" t="e">
        <v>#NULL!</v>
      </c>
      <c r="FY111" s="3">
        <v>5</v>
      </c>
      <c r="FZ111" s="3">
        <v>6</v>
      </c>
      <c r="GA111" s="3">
        <v>7</v>
      </c>
      <c r="GB111" s="3">
        <v>6</v>
      </c>
      <c r="GC111" s="3">
        <v>7</v>
      </c>
      <c r="GD111" s="5">
        <v>6.166666666666667</v>
      </c>
      <c r="GE111" s="3">
        <v>5</v>
      </c>
      <c r="GF111" s="3">
        <v>2</v>
      </c>
      <c r="GG111" s="3">
        <v>5</v>
      </c>
      <c r="GH111" s="3">
        <v>1</v>
      </c>
      <c r="GI111" s="3">
        <v>4</v>
      </c>
      <c r="GJ111" s="3">
        <v>1</v>
      </c>
      <c r="GK111" s="3">
        <v>2</v>
      </c>
      <c r="GL111" s="3">
        <v>1</v>
      </c>
      <c r="GM111" s="3">
        <v>5</v>
      </c>
      <c r="GN111" s="3">
        <v>5</v>
      </c>
      <c r="GO111" s="3">
        <v>3</v>
      </c>
      <c r="GP111" s="3">
        <v>5</v>
      </c>
      <c r="GQ111" s="3">
        <v>1</v>
      </c>
      <c r="GR111" s="3">
        <v>5</v>
      </c>
      <c r="GS111" s="3">
        <v>2</v>
      </c>
      <c r="GT111" s="3">
        <v>5</v>
      </c>
      <c r="GU111" s="3">
        <v>5</v>
      </c>
      <c r="GV111" s="3">
        <v>1</v>
      </c>
      <c r="GW111" s="3">
        <v>5</v>
      </c>
      <c r="GX111" s="3">
        <v>1</v>
      </c>
      <c r="GY111" s="5">
        <v>4.9000000000000004</v>
      </c>
      <c r="GZ111" s="5">
        <v>1.5</v>
      </c>
      <c r="HA111" s="3">
        <v>7</v>
      </c>
      <c r="HB111" s="3">
        <v>7</v>
      </c>
      <c r="HC111" s="3">
        <v>7</v>
      </c>
      <c r="HD111" s="3">
        <v>7</v>
      </c>
      <c r="HE111" s="3">
        <v>7</v>
      </c>
      <c r="HF111" s="3">
        <v>7</v>
      </c>
      <c r="HG111" s="3">
        <v>7</v>
      </c>
      <c r="HH111" s="3">
        <v>7</v>
      </c>
      <c r="HI111" s="5">
        <v>7</v>
      </c>
      <c r="HJ111" s="3">
        <v>3</v>
      </c>
      <c r="HK111" s="3">
        <v>3</v>
      </c>
      <c r="HL111" s="3">
        <v>3</v>
      </c>
      <c r="HM111" s="3">
        <v>3</v>
      </c>
      <c r="HN111" s="3">
        <v>1</v>
      </c>
      <c r="HO111" s="3">
        <v>2</v>
      </c>
      <c r="HP111" s="5">
        <v>2</v>
      </c>
      <c r="HQ111" s="5">
        <v>4</v>
      </c>
      <c r="HR111" s="5">
        <v>3</v>
      </c>
      <c r="HS111" s="5">
        <v>3</v>
      </c>
      <c r="HT111" s="3">
        <v>6</v>
      </c>
      <c r="HU111" s="3">
        <v>6</v>
      </c>
      <c r="HV111" s="3">
        <v>5</v>
      </c>
      <c r="HW111" s="3">
        <v>6</v>
      </c>
      <c r="HX111" s="3">
        <v>5</v>
      </c>
      <c r="HY111" s="3">
        <v>6</v>
      </c>
      <c r="HZ111" s="5">
        <v>5.666666666666667</v>
      </c>
      <c r="IA111" s="3">
        <v>5</v>
      </c>
      <c r="IB111" s="3">
        <v>4</v>
      </c>
      <c r="IC111" s="3">
        <v>5</v>
      </c>
      <c r="ID111" s="3">
        <v>2</v>
      </c>
      <c r="IE111" s="3">
        <v>2</v>
      </c>
      <c r="IF111" s="3">
        <v>3</v>
      </c>
      <c r="IG111" s="3">
        <v>1</v>
      </c>
      <c r="IH111" s="3">
        <v>7</v>
      </c>
      <c r="II111" s="3">
        <v>6</v>
      </c>
      <c r="IJ111" s="3">
        <v>1</v>
      </c>
      <c r="IK111" s="3">
        <v>7</v>
      </c>
      <c r="IL111" s="3">
        <v>1</v>
      </c>
      <c r="IM111" s="5">
        <v>6.25</v>
      </c>
      <c r="IN111" s="5">
        <v>3</v>
      </c>
      <c r="IO111" s="5">
        <v>1.75</v>
      </c>
      <c r="IP111" s="3">
        <v>5</v>
      </c>
      <c r="IQ111" s="3">
        <v>1</v>
      </c>
      <c r="IR111" s="3">
        <v>2</v>
      </c>
      <c r="IS111" s="3">
        <v>1</v>
      </c>
      <c r="IT111" s="3">
        <v>5</v>
      </c>
      <c r="IU111" s="3">
        <v>4</v>
      </c>
      <c r="IV111" s="3">
        <v>3</v>
      </c>
      <c r="IW111" s="3">
        <v>3</v>
      </c>
      <c r="IX111" s="3">
        <v>4</v>
      </c>
      <c r="IY111" s="3">
        <v>2</v>
      </c>
      <c r="IZ111" s="3">
        <v>5</v>
      </c>
      <c r="JA111" s="3">
        <v>5</v>
      </c>
      <c r="JB111" s="3">
        <v>4</v>
      </c>
      <c r="JC111" s="3">
        <v>4</v>
      </c>
      <c r="JD111" s="3">
        <v>5</v>
      </c>
      <c r="JE111" s="3">
        <v>3</v>
      </c>
      <c r="JF111" s="3">
        <v>2</v>
      </c>
      <c r="JG111" s="3">
        <v>4</v>
      </c>
      <c r="JH111" s="3">
        <v>2</v>
      </c>
      <c r="JI111" s="3">
        <v>4</v>
      </c>
      <c r="JJ111" s="3">
        <v>1</v>
      </c>
      <c r="JK111" s="3">
        <v>5</v>
      </c>
      <c r="JL111" s="3">
        <v>1</v>
      </c>
      <c r="JM111" s="3">
        <v>4</v>
      </c>
      <c r="JN111" s="5">
        <v>4.5</v>
      </c>
      <c r="JO111" s="5">
        <v>2.25</v>
      </c>
      <c r="JP111" s="5">
        <v>4.5</v>
      </c>
      <c r="JQ111" s="5">
        <v>1.75</v>
      </c>
      <c r="JR111" s="5">
        <v>4.5</v>
      </c>
      <c r="JS111" s="5">
        <v>2.25</v>
      </c>
      <c r="JT111" s="3">
        <v>4</v>
      </c>
      <c r="JU111" s="3">
        <v>4</v>
      </c>
      <c r="JV111" s="3">
        <v>2</v>
      </c>
      <c r="JW111" s="3">
        <v>2</v>
      </c>
      <c r="JX111" s="3">
        <v>4</v>
      </c>
      <c r="JY111" s="3">
        <v>4</v>
      </c>
      <c r="JZ111" s="3">
        <v>1</v>
      </c>
      <c r="KA111" s="3">
        <v>999</v>
      </c>
      <c r="KB111" s="3">
        <v>5</v>
      </c>
      <c r="KC111" s="3">
        <v>5</v>
      </c>
      <c r="KD111" s="3">
        <v>5</v>
      </c>
      <c r="KE111" s="3">
        <v>5</v>
      </c>
      <c r="KF111" s="3">
        <v>5</v>
      </c>
      <c r="KG111" s="3">
        <v>5</v>
      </c>
      <c r="KH111" s="3">
        <v>5</v>
      </c>
      <c r="KI111" s="3">
        <v>5</v>
      </c>
      <c r="KJ111" s="3">
        <v>1</v>
      </c>
      <c r="KK111" s="3">
        <v>1</v>
      </c>
      <c r="KL111" s="3">
        <v>5</v>
      </c>
      <c r="KM111" s="3">
        <v>5</v>
      </c>
      <c r="KN111" s="3">
        <v>2</v>
      </c>
      <c r="KO111" s="3">
        <v>2</v>
      </c>
      <c r="KP111" s="3">
        <v>3</v>
      </c>
      <c r="KQ111" s="3">
        <v>3</v>
      </c>
      <c r="KR111" s="3">
        <v>5</v>
      </c>
      <c r="KS111" s="3">
        <v>5</v>
      </c>
      <c r="KT111" s="3">
        <v>1</v>
      </c>
      <c r="KU111" s="3">
        <v>1</v>
      </c>
      <c r="KV111" s="3">
        <v>1</v>
      </c>
      <c r="KW111" s="3">
        <v>1</v>
      </c>
      <c r="KX111" s="3">
        <v>5</v>
      </c>
      <c r="KY111" s="3">
        <v>5</v>
      </c>
      <c r="KZ111" s="5">
        <v>2.3333333333333335</v>
      </c>
      <c r="LA111" s="5">
        <v>2.5</v>
      </c>
      <c r="LB111" s="5">
        <v>4.7142857142857144</v>
      </c>
      <c r="LC111" s="5">
        <v>4.7142857142857144</v>
      </c>
      <c r="LD111" s="3">
        <v>5</v>
      </c>
      <c r="LE111" s="3">
        <v>5</v>
      </c>
      <c r="LF111" s="5">
        <v>5</v>
      </c>
      <c r="LG111" s="3">
        <v>5</v>
      </c>
      <c r="LH111" s="3">
        <v>5</v>
      </c>
      <c r="LI111" s="3">
        <v>5</v>
      </c>
      <c r="LJ111" s="3">
        <v>5</v>
      </c>
      <c r="LK111" s="3">
        <v>5</v>
      </c>
      <c r="LL111" s="3">
        <v>5</v>
      </c>
      <c r="LM111" s="3">
        <v>5</v>
      </c>
      <c r="LN111" s="3">
        <v>5</v>
      </c>
      <c r="LO111" s="3">
        <v>5</v>
      </c>
      <c r="LP111" s="3">
        <v>5</v>
      </c>
      <c r="LQ111" s="3">
        <v>5</v>
      </c>
      <c r="LR111" s="3">
        <v>4</v>
      </c>
      <c r="LS111" s="3">
        <v>4</v>
      </c>
      <c r="LT111" s="5">
        <v>4.875</v>
      </c>
      <c r="LU111" s="5">
        <v>4.875</v>
      </c>
      <c r="LV111" s="3">
        <v>2</v>
      </c>
      <c r="LW111" s="3">
        <v>3</v>
      </c>
      <c r="LX111" s="3">
        <v>0</v>
      </c>
      <c r="LY111" s="3">
        <v>0</v>
      </c>
      <c r="LZ111" s="3">
        <v>3</v>
      </c>
      <c r="MA111" s="3">
        <v>0</v>
      </c>
      <c r="MB111" s="3">
        <v>3</v>
      </c>
      <c r="MC111" s="3">
        <v>3</v>
      </c>
      <c r="MD111" s="3">
        <v>3</v>
      </c>
      <c r="ME111" s="3">
        <v>3</v>
      </c>
      <c r="MF111" s="5">
        <f t="shared" si="99"/>
        <v>20</v>
      </c>
      <c r="MG111" s="5">
        <f t="shared" si="100"/>
        <v>2</v>
      </c>
      <c r="MH111" s="3">
        <v>4</v>
      </c>
      <c r="MI111" s="3">
        <v>6</v>
      </c>
      <c r="MJ111" s="3">
        <v>7</v>
      </c>
      <c r="MK111" s="3">
        <v>5</v>
      </c>
      <c r="ML111" s="3">
        <v>5</v>
      </c>
      <c r="MM111" s="3">
        <v>7</v>
      </c>
      <c r="MN111" s="3">
        <v>7</v>
      </c>
      <c r="MO111" s="3">
        <v>7</v>
      </c>
      <c r="MP111" s="3">
        <v>7</v>
      </c>
      <c r="MQ111" s="5">
        <v>6.1111111111111107</v>
      </c>
      <c r="MR111" s="3">
        <v>1</v>
      </c>
      <c r="MS111" s="3">
        <v>1</v>
      </c>
      <c r="MT111" s="3">
        <v>1</v>
      </c>
      <c r="MU111" s="3">
        <v>1</v>
      </c>
      <c r="MV111" s="3">
        <v>1</v>
      </c>
      <c r="MW111" s="3">
        <v>1</v>
      </c>
      <c r="MX111" s="3">
        <v>5</v>
      </c>
      <c r="MY111" s="3">
        <v>5</v>
      </c>
      <c r="MZ111" s="3">
        <v>5</v>
      </c>
      <c r="NA111" s="3">
        <v>5</v>
      </c>
      <c r="NB111" s="3">
        <v>5</v>
      </c>
      <c r="NC111" s="3">
        <v>5</v>
      </c>
      <c r="ND111" s="5">
        <v>1</v>
      </c>
      <c r="NE111" s="5">
        <v>1</v>
      </c>
      <c r="NF111" s="5">
        <v>5</v>
      </c>
      <c r="NG111" s="5">
        <v>5</v>
      </c>
      <c r="NH111" s="3">
        <v>5</v>
      </c>
      <c r="NI111" s="3">
        <v>5</v>
      </c>
      <c r="NJ111" s="3">
        <v>5</v>
      </c>
      <c r="NK111" s="3">
        <v>5</v>
      </c>
      <c r="NL111" s="3">
        <v>5</v>
      </c>
      <c r="NM111" s="3">
        <v>5</v>
      </c>
      <c r="NN111" s="3">
        <v>5</v>
      </c>
      <c r="NO111" s="3">
        <v>5</v>
      </c>
      <c r="NP111" s="3">
        <v>2</v>
      </c>
      <c r="NQ111" s="3">
        <v>2</v>
      </c>
      <c r="NR111" s="3">
        <v>5</v>
      </c>
      <c r="NS111" s="3">
        <v>5</v>
      </c>
      <c r="NT111" s="3">
        <v>1</v>
      </c>
      <c r="NU111" s="3">
        <v>1</v>
      </c>
      <c r="NV111" s="5">
        <v>4</v>
      </c>
      <c r="NW111" s="5">
        <v>4</v>
      </c>
      <c r="NX111" s="4">
        <v>43210</v>
      </c>
      <c r="NY111" s="3">
        <v>5</v>
      </c>
      <c r="NZ111" s="3">
        <v>5</v>
      </c>
      <c r="OA111" s="3">
        <v>3</v>
      </c>
      <c r="OB111" s="3">
        <v>2</v>
      </c>
      <c r="OC111" s="3">
        <v>5</v>
      </c>
      <c r="OD111" s="3">
        <v>888</v>
      </c>
      <c r="OE111" s="3">
        <v>999</v>
      </c>
      <c r="OF111" s="3">
        <v>1</v>
      </c>
      <c r="OG111" s="3">
        <v>5</v>
      </c>
      <c r="OH111" s="3">
        <v>5</v>
      </c>
      <c r="OI111" s="3">
        <v>3</v>
      </c>
      <c r="OJ111" s="3">
        <v>2</v>
      </c>
      <c r="OK111" s="5">
        <v>5</v>
      </c>
      <c r="OL111" s="5">
        <v>2.2000000000000002</v>
      </c>
      <c r="OM111" s="3">
        <v>4</v>
      </c>
      <c r="ON111" s="3">
        <v>3</v>
      </c>
      <c r="OO111" s="3">
        <v>3</v>
      </c>
      <c r="OP111" s="3">
        <v>3</v>
      </c>
      <c r="OQ111" s="3">
        <v>3</v>
      </c>
      <c r="OR111" s="3">
        <v>2</v>
      </c>
      <c r="OS111" s="5">
        <v>3</v>
      </c>
      <c r="OT111" s="3">
        <v>6</v>
      </c>
      <c r="OU111" s="3">
        <v>6</v>
      </c>
      <c r="OV111" s="3">
        <v>4</v>
      </c>
      <c r="OW111" s="3">
        <v>5</v>
      </c>
      <c r="OX111" s="3">
        <v>4</v>
      </c>
      <c r="OY111" s="3">
        <v>6</v>
      </c>
      <c r="OZ111" s="5">
        <v>5.166666666666667</v>
      </c>
      <c r="VN111">
        <v>15</v>
      </c>
      <c r="VO111">
        <v>0</v>
      </c>
      <c r="VP111">
        <v>0</v>
      </c>
      <c r="VQ111">
        <v>0</v>
      </c>
      <c r="VR111">
        <v>118</v>
      </c>
      <c r="VS111">
        <v>2291.3000000000002</v>
      </c>
      <c r="VT111">
        <v>19.399999999999999</v>
      </c>
      <c r="VU111">
        <v>286.39999999999998</v>
      </c>
      <c r="VV111">
        <v>117</v>
      </c>
      <c r="VW111">
        <v>16553.8</v>
      </c>
      <c r="VX111">
        <v>141.5</v>
      </c>
      <c r="VY111">
        <v>5385</v>
      </c>
      <c r="VZ111">
        <v>0.3</v>
      </c>
      <c r="WA111">
        <v>2069.1999999999998</v>
      </c>
      <c r="WB111" s="36">
        <v>3316.75</v>
      </c>
      <c r="WC111" s="36">
        <v>792</v>
      </c>
      <c r="WD111" s="36">
        <v>42.75</v>
      </c>
      <c r="WE111" s="36">
        <v>11</v>
      </c>
      <c r="WF111" s="36">
        <v>79.680000000000007</v>
      </c>
      <c r="WG111" s="36">
        <v>19.03</v>
      </c>
      <c r="WH111" s="36">
        <v>1.03</v>
      </c>
      <c r="WI111" s="36">
        <v>0.26</v>
      </c>
      <c r="WJ111" s="36">
        <v>53.75</v>
      </c>
      <c r="WK111" s="36">
        <v>1.29</v>
      </c>
      <c r="WL111" s="36">
        <v>8.9580000000000002</v>
      </c>
      <c r="WM111" s="37">
        <v>5118.5</v>
      </c>
      <c r="WN111" s="37">
        <v>1180.75</v>
      </c>
      <c r="WO111" s="37">
        <v>66.5</v>
      </c>
      <c r="WP111" s="37">
        <v>15.75</v>
      </c>
      <c r="WQ111" s="37">
        <v>80.209999999999994</v>
      </c>
      <c r="WR111" s="37">
        <v>18.5</v>
      </c>
      <c r="WS111" s="37">
        <v>1.04</v>
      </c>
      <c r="WT111" s="37">
        <v>0.25</v>
      </c>
      <c r="WU111" s="37">
        <v>82.25</v>
      </c>
      <c r="WV111" s="37">
        <v>1.29</v>
      </c>
      <c r="WW111" s="37">
        <v>10.281000000000001</v>
      </c>
      <c r="WX111" s="38">
        <v>2344.75</v>
      </c>
      <c r="WY111" s="38">
        <v>636</v>
      </c>
      <c r="WZ111" s="38">
        <v>31.75</v>
      </c>
      <c r="XA111" s="38">
        <v>8</v>
      </c>
      <c r="XB111" s="38">
        <v>77.63</v>
      </c>
      <c r="XC111" s="38">
        <v>21.06</v>
      </c>
      <c r="XD111" s="38">
        <v>1.05</v>
      </c>
      <c r="XE111" s="38">
        <v>0.26</v>
      </c>
      <c r="XF111" s="38">
        <v>39.75</v>
      </c>
      <c r="XG111" s="38">
        <v>1.32</v>
      </c>
      <c r="XH111" s="38">
        <v>9.9380000000000006</v>
      </c>
      <c r="XI111" s="39">
        <v>4146.5</v>
      </c>
      <c r="XJ111" s="39">
        <v>1024.75</v>
      </c>
      <c r="XK111" s="39">
        <v>55.5</v>
      </c>
      <c r="XL111" s="39">
        <v>12.75</v>
      </c>
      <c r="XM111" s="39">
        <v>79.14</v>
      </c>
      <c r="XN111" s="39">
        <v>19.559999999999999</v>
      </c>
      <c r="XO111" s="39">
        <v>1.06</v>
      </c>
      <c r="XP111" s="39">
        <v>0.24</v>
      </c>
      <c r="XQ111" s="39">
        <v>68.25</v>
      </c>
      <c r="XR111" s="39">
        <v>1.3</v>
      </c>
      <c r="XS111" s="39">
        <v>11.375</v>
      </c>
      <c r="XT111" t="s">
        <v>1194</v>
      </c>
      <c r="XU111">
        <v>8</v>
      </c>
      <c r="XV111">
        <v>14</v>
      </c>
      <c r="XW111" s="37">
        <v>6</v>
      </c>
      <c r="XX111" s="37">
        <v>2</v>
      </c>
      <c r="XY111" s="37">
        <v>1</v>
      </c>
      <c r="XZ111" s="39">
        <v>4</v>
      </c>
      <c r="YA111" s="39">
        <v>2</v>
      </c>
      <c r="YB111" s="39">
        <v>1</v>
      </c>
    </row>
    <row r="112" spans="1:652" x14ac:dyDescent="0.2">
      <c r="A112" s="11">
        <v>116</v>
      </c>
      <c r="B112" s="19" t="s">
        <v>724</v>
      </c>
      <c r="C112" s="3">
        <v>0</v>
      </c>
      <c r="D112" s="3" t="str">
        <f t="shared" si="91"/>
        <v>2</v>
      </c>
      <c r="E112" s="4">
        <v>38338</v>
      </c>
      <c r="F112" s="4">
        <v>43206</v>
      </c>
      <c r="G112" s="5">
        <v>13.32785763175907</v>
      </c>
      <c r="H112" s="21">
        <v>3</v>
      </c>
      <c r="I112" s="3">
        <v>7</v>
      </c>
      <c r="J112" s="3">
        <v>11</v>
      </c>
      <c r="K112" s="3">
        <v>1</v>
      </c>
      <c r="L112" s="3">
        <v>2</v>
      </c>
      <c r="M112" s="3">
        <v>300</v>
      </c>
      <c r="N112" s="6">
        <v>117.5</v>
      </c>
      <c r="O112" s="6">
        <v>164</v>
      </c>
      <c r="P112" s="5">
        <v>3.8549868766404196</v>
      </c>
      <c r="Q112" s="5">
        <v>200.655</v>
      </c>
      <c r="R112" s="5">
        <v>91</v>
      </c>
      <c r="S112" s="5">
        <v>33.799999999999997</v>
      </c>
      <c r="T112" s="5">
        <v>1</v>
      </c>
      <c r="U112" s="5">
        <v>35.6</v>
      </c>
      <c r="V112" s="5">
        <v>1</v>
      </c>
      <c r="W112" s="5">
        <v>39.200000000000003</v>
      </c>
      <c r="X112" s="5">
        <v>45.7</v>
      </c>
      <c r="Y112" s="5">
        <v>46.7</v>
      </c>
      <c r="Z112" s="5">
        <v>41.1</v>
      </c>
      <c r="AA112" s="5">
        <v>37.799999999999997</v>
      </c>
      <c r="AB112" s="5">
        <v>39.299999999999997</v>
      </c>
      <c r="AC112" s="5">
        <f t="shared" si="92"/>
        <v>46.7</v>
      </c>
      <c r="AD112" s="5">
        <f t="shared" si="93"/>
        <v>41.1</v>
      </c>
      <c r="AE112" s="5">
        <f t="shared" si="94"/>
        <v>87.800000000000011</v>
      </c>
      <c r="AF112" s="5">
        <f t="shared" si="95"/>
        <v>43.900000000000006</v>
      </c>
      <c r="AG112" s="5">
        <f t="shared" si="96"/>
        <v>96.799500000000009</v>
      </c>
      <c r="AH112" s="5">
        <f t="shared" si="97"/>
        <v>193.59900000000002</v>
      </c>
      <c r="AI112" s="5">
        <v>3</v>
      </c>
      <c r="AJ112" s="3">
        <v>20</v>
      </c>
      <c r="AK112" s="5">
        <v>37.700000000000003</v>
      </c>
      <c r="AL112" s="5">
        <v>1</v>
      </c>
      <c r="AM112" s="5">
        <v>1.6666666666666667</v>
      </c>
      <c r="AN112" s="5"/>
      <c r="AO112" s="5"/>
      <c r="AP112" s="5"/>
      <c r="AQ112" s="5"/>
      <c r="AR112" s="5"/>
      <c r="AS112" s="5" t="e">
        <f t="shared" si="98"/>
        <v>#DIV/0!</v>
      </c>
      <c r="AT112" s="5">
        <v>11.5</v>
      </c>
      <c r="AU112" s="5">
        <v>11.71</v>
      </c>
      <c r="AV112" s="5">
        <v>-0.02</v>
      </c>
      <c r="AW112" s="5">
        <v>49</v>
      </c>
      <c r="AX112" s="3">
        <v>27</v>
      </c>
      <c r="AY112" s="3">
        <v>26</v>
      </c>
      <c r="AZ112" s="3"/>
      <c r="BA112" s="5">
        <v>-1.56</v>
      </c>
      <c r="BB112" s="5"/>
      <c r="BC112" s="5">
        <v>6</v>
      </c>
      <c r="BD112" s="5"/>
      <c r="BE112" s="3">
        <v>15</v>
      </c>
      <c r="BF112" s="3">
        <v>21</v>
      </c>
      <c r="BG112" s="5">
        <v>-1.02</v>
      </c>
      <c r="BH112" s="5">
        <v>15</v>
      </c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3">
        <v>66</v>
      </c>
      <c r="CA112" s="3">
        <v>64</v>
      </c>
      <c r="CB112" s="3">
        <v>63</v>
      </c>
      <c r="CC112" s="5">
        <v>29.504639999999998</v>
      </c>
      <c r="CD112" s="5">
        <v>28.61056</v>
      </c>
      <c r="CE112" s="5">
        <v>28.163519999999998</v>
      </c>
      <c r="CF112" s="5">
        <v>3.8</v>
      </c>
      <c r="CG112" s="5">
        <v>100</v>
      </c>
      <c r="CH112" s="3">
        <v>47</v>
      </c>
      <c r="CI112" s="3">
        <v>49</v>
      </c>
      <c r="CJ112" s="3">
        <v>44</v>
      </c>
      <c r="CK112" s="5">
        <v>21.01088</v>
      </c>
      <c r="CL112" s="5">
        <v>21.904959999999999</v>
      </c>
      <c r="CM112" s="5">
        <v>19.66976</v>
      </c>
      <c r="CN112" s="5">
        <v>1.55</v>
      </c>
      <c r="CO112" s="5">
        <v>94</v>
      </c>
      <c r="CP112" s="6">
        <v>171</v>
      </c>
      <c r="CQ112" s="6">
        <v>170</v>
      </c>
      <c r="CR112" s="6">
        <v>180</v>
      </c>
      <c r="CS112" s="5">
        <v>0.7</v>
      </c>
      <c r="CT112" s="5">
        <v>76</v>
      </c>
      <c r="CU112" s="7" t="e">
        <v>#NULL!</v>
      </c>
      <c r="CV112" s="7" t="e">
        <v>#NULL!</v>
      </c>
      <c r="CW112" s="3">
        <v>4</v>
      </c>
      <c r="CX112" s="3">
        <v>4</v>
      </c>
      <c r="CY112" s="3">
        <v>5</v>
      </c>
      <c r="CZ112" s="3">
        <v>5</v>
      </c>
      <c r="DA112" s="3">
        <v>4</v>
      </c>
      <c r="DB112" s="3">
        <v>4</v>
      </c>
      <c r="DC112" s="3">
        <v>3</v>
      </c>
      <c r="DD112" s="3">
        <v>3</v>
      </c>
      <c r="DE112" s="3">
        <v>4</v>
      </c>
      <c r="DF112" s="3">
        <v>4</v>
      </c>
      <c r="DG112" s="3">
        <v>4</v>
      </c>
      <c r="DH112" s="3">
        <v>4</v>
      </c>
      <c r="DI112" s="3"/>
      <c r="DJ112" s="3"/>
      <c r="DK112" s="3"/>
      <c r="DL112" s="3"/>
      <c r="DM112" s="3"/>
      <c r="DN112" s="3"/>
      <c r="DO112" s="3"/>
      <c r="DP112" s="3"/>
      <c r="DQ112" s="3">
        <v>1</v>
      </c>
      <c r="DR112" s="3">
        <v>1</v>
      </c>
      <c r="DS112" s="3">
        <v>1</v>
      </c>
      <c r="DT112" s="3">
        <v>1</v>
      </c>
      <c r="DU112" s="3">
        <v>1</v>
      </c>
      <c r="DV112" s="5">
        <v>10.5</v>
      </c>
      <c r="DW112" s="5">
        <v>-2.58</v>
      </c>
      <c r="DX112" s="5">
        <v>62.5</v>
      </c>
      <c r="DY112" s="5">
        <v>0.67999999999999994</v>
      </c>
      <c r="DZ112" s="5">
        <v>97</v>
      </c>
      <c r="EA112" s="5">
        <v>5.35</v>
      </c>
      <c r="EB112" s="5">
        <v>56.666666666666664</v>
      </c>
      <c r="EC112" s="5">
        <v>3.4499999999999993</v>
      </c>
      <c r="ED112" s="5">
        <v>2</v>
      </c>
      <c r="EE112" s="3">
        <v>6</v>
      </c>
      <c r="EF112" s="3">
        <v>1</v>
      </c>
      <c r="EG112" s="3">
        <v>2</v>
      </c>
      <c r="EH112" s="3">
        <v>1</v>
      </c>
      <c r="EI112" s="3">
        <v>6</v>
      </c>
      <c r="EJ112" s="3">
        <v>1</v>
      </c>
      <c r="EK112" s="3">
        <v>3</v>
      </c>
      <c r="EL112" s="3">
        <v>1</v>
      </c>
      <c r="EM112" s="3">
        <v>4</v>
      </c>
      <c r="EN112" s="3">
        <v>4</v>
      </c>
      <c r="EO112" s="3">
        <v>4</v>
      </c>
      <c r="EP112" s="3">
        <v>5</v>
      </c>
      <c r="EQ112" s="3">
        <v>4</v>
      </c>
      <c r="ER112" s="3">
        <v>3</v>
      </c>
      <c r="ES112" s="3">
        <v>5</v>
      </c>
      <c r="ET112" s="3">
        <v>4</v>
      </c>
      <c r="EU112" s="3">
        <v>3</v>
      </c>
      <c r="EV112" s="3">
        <v>3</v>
      </c>
      <c r="EW112" s="3">
        <v>1</v>
      </c>
      <c r="EX112" s="5">
        <v>3</v>
      </c>
      <c r="EY112" s="1" t="s">
        <v>350</v>
      </c>
      <c r="EZ112" s="3">
        <v>2</v>
      </c>
      <c r="FA112" s="6">
        <v>7</v>
      </c>
      <c r="FB112" s="1" t="s">
        <v>355</v>
      </c>
      <c r="FC112" s="6">
        <v>2</v>
      </c>
      <c r="FD112" s="5">
        <v>10</v>
      </c>
      <c r="FE112" s="1" t="s">
        <v>351</v>
      </c>
      <c r="FF112" s="3">
        <v>2</v>
      </c>
      <c r="FG112" s="5">
        <v>5</v>
      </c>
      <c r="FH112" s="3">
        <v>4</v>
      </c>
      <c r="FI112" s="3">
        <v>4</v>
      </c>
      <c r="FJ112" s="3">
        <v>4</v>
      </c>
      <c r="FK112" s="3">
        <v>2</v>
      </c>
      <c r="FL112" s="3">
        <v>5</v>
      </c>
      <c r="FM112" s="3">
        <v>4</v>
      </c>
      <c r="FN112" s="3">
        <v>4</v>
      </c>
      <c r="FO112" s="3">
        <v>4</v>
      </c>
      <c r="FP112" s="3">
        <v>5</v>
      </c>
      <c r="FQ112" s="3">
        <v>4</v>
      </c>
      <c r="FR112" s="3">
        <v>5</v>
      </c>
      <c r="FS112" s="3">
        <v>3</v>
      </c>
      <c r="FT112" s="3">
        <v>4.333333333333333</v>
      </c>
      <c r="FU112" s="3">
        <v>3.6666666666666665</v>
      </c>
      <c r="FV112" s="3">
        <v>7</v>
      </c>
      <c r="FW112" s="3">
        <v>1</v>
      </c>
      <c r="FX112" s="7" t="e">
        <v>#NULL!</v>
      </c>
      <c r="FY112" s="3">
        <v>6</v>
      </c>
      <c r="FZ112" s="3">
        <v>7</v>
      </c>
      <c r="GA112" s="3">
        <v>6</v>
      </c>
      <c r="GB112" s="3">
        <v>7</v>
      </c>
      <c r="GC112" s="3">
        <v>7</v>
      </c>
      <c r="GD112" s="5">
        <v>6.666666666666667</v>
      </c>
      <c r="GE112" s="3">
        <v>4</v>
      </c>
      <c r="GF112" s="3">
        <v>1</v>
      </c>
      <c r="GG112" s="3">
        <v>5</v>
      </c>
      <c r="GH112" s="3">
        <v>1</v>
      </c>
      <c r="GI112" s="3">
        <v>4</v>
      </c>
      <c r="GJ112" s="3">
        <v>1</v>
      </c>
      <c r="GK112" s="3">
        <v>888</v>
      </c>
      <c r="GL112" s="3">
        <v>2</v>
      </c>
      <c r="GM112" s="3">
        <v>4</v>
      </c>
      <c r="GN112" s="3">
        <v>5</v>
      </c>
      <c r="GO112" s="3">
        <v>2</v>
      </c>
      <c r="GP112" s="3">
        <v>4</v>
      </c>
      <c r="GQ112" s="3">
        <v>1</v>
      </c>
      <c r="GR112" s="3">
        <v>4</v>
      </c>
      <c r="GS112" s="3">
        <v>2</v>
      </c>
      <c r="GT112" s="3">
        <v>5</v>
      </c>
      <c r="GU112" s="3">
        <v>4</v>
      </c>
      <c r="GV112" s="3">
        <v>3</v>
      </c>
      <c r="GW112" s="3">
        <v>5</v>
      </c>
      <c r="GX112" s="3">
        <v>1</v>
      </c>
      <c r="GY112" s="5">
        <v>4.4000000000000004</v>
      </c>
      <c r="GZ112" s="5">
        <v>1.5555555555555556</v>
      </c>
      <c r="HA112" s="3">
        <v>6</v>
      </c>
      <c r="HB112" s="3">
        <v>6</v>
      </c>
      <c r="HC112" s="3">
        <v>7</v>
      </c>
      <c r="HD112" s="3">
        <v>6</v>
      </c>
      <c r="HE112" s="3">
        <v>6</v>
      </c>
      <c r="HF112" s="3">
        <v>7</v>
      </c>
      <c r="HG112" s="3">
        <v>6</v>
      </c>
      <c r="HH112" s="3">
        <v>6</v>
      </c>
      <c r="HI112" s="5">
        <v>6.25</v>
      </c>
      <c r="HJ112" s="3">
        <v>3</v>
      </c>
      <c r="HK112" s="3">
        <v>2</v>
      </c>
      <c r="HL112" s="3">
        <v>3</v>
      </c>
      <c r="HM112" s="3">
        <v>3</v>
      </c>
      <c r="HN112" s="3">
        <v>2</v>
      </c>
      <c r="HO112" s="3">
        <v>999</v>
      </c>
      <c r="HP112" s="5">
        <v>3</v>
      </c>
      <c r="HQ112" s="5">
        <v>3</v>
      </c>
      <c r="HR112" s="7" t="e">
        <v>#NULL!</v>
      </c>
      <c r="HS112" s="5">
        <v>3</v>
      </c>
      <c r="HT112" s="3">
        <v>5</v>
      </c>
      <c r="HU112" s="3">
        <v>6</v>
      </c>
      <c r="HV112" s="3">
        <v>6</v>
      </c>
      <c r="HW112" s="3">
        <v>5</v>
      </c>
      <c r="HX112" s="3">
        <v>6</v>
      </c>
      <c r="HY112" s="3">
        <v>6</v>
      </c>
      <c r="HZ112" s="5">
        <v>5.666666666666667</v>
      </c>
      <c r="IA112" s="3">
        <v>4</v>
      </c>
      <c r="IB112" s="3">
        <v>3</v>
      </c>
      <c r="IC112" s="3">
        <v>2</v>
      </c>
      <c r="ID112" s="3">
        <v>2</v>
      </c>
      <c r="IE112" s="3">
        <v>2</v>
      </c>
      <c r="IF112" s="3">
        <v>3</v>
      </c>
      <c r="IG112" s="3">
        <v>1</v>
      </c>
      <c r="IH112" s="3">
        <v>6</v>
      </c>
      <c r="II112" s="3">
        <v>5</v>
      </c>
      <c r="IJ112" s="3">
        <v>2</v>
      </c>
      <c r="IK112" s="3">
        <v>6</v>
      </c>
      <c r="IL112" s="3">
        <v>2</v>
      </c>
      <c r="IM112" s="5">
        <v>5.25</v>
      </c>
      <c r="IN112" s="5">
        <v>2.25</v>
      </c>
      <c r="IO112" s="5">
        <v>2</v>
      </c>
      <c r="IP112" s="3">
        <v>4</v>
      </c>
      <c r="IQ112" s="3">
        <v>2</v>
      </c>
      <c r="IR112" s="3">
        <v>2</v>
      </c>
      <c r="IS112" s="3">
        <v>2</v>
      </c>
      <c r="IT112" s="3">
        <v>5</v>
      </c>
      <c r="IU112" s="3">
        <v>5</v>
      </c>
      <c r="IV112" s="3">
        <v>1</v>
      </c>
      <c r="IW112" s="3">
        <v>2</v>
      </c>
      <c r="IX112" s="3">
        <v>4</v>
      </c>
      <c r="IY112" s="3">
        <v>2</v>
      </c>
      <c r="IZ112" s="3">
        <v>4</v>
      </c>
      <c r="JA112" s="3">
        <v>5</v>
      </c>
      <c r="JB112" s="3">
        <v>4</v>
      </c>
      <c r="JC112" s="3">
        <v>3</v>
      </c>
      <c r="JD112" s="3">
        <v>4</v>
      </c>
      <c r="JE112" s="3">
        <v>2</v>
      </c>
      <c r="JF112" s="3">
        <v>3</v>
      </c>
      <c r="JG112" s="3">
        <v>4</v>
      </c>
      <c r="JH112" s="3">
        <v>3</v>
      </c>
      <c r="JI112" s="3">
        <v>4</v>
      </c>
      <c r="JJ112" s="3">
        <v>1</v>
      </c>
      <c r="JK112" s="3">
        <v>5</v>
      </c>
      <c r="JL112" s="3">
        <v>3</v>
      </c>
      <c r="JM112" s="3">
        <v>3</v>
      </c>
      <c r="JN112" s="5">
        <v>4.5</v>
      </c>
      <c r="JO112" s="5">
        <v>2.25</v>
      </c>
      <c r="JP112" s="5">
        <v>4.25</v>
      </c>
      <c r="JQ112" s="5">
        <v>2.25</v>
      </c>
      <c r="JR112" s="5">
        <v>4</v>
      </c>
      <c r="JS112" s="5">
        <v>2</v>
      </c>
      <c r="JT112" s="3">
        <v>3</v>
      </c>
      <c r="JU112" s="3">
        <v>4</v>
      </c>
      <c r="JV112" s="3">
        <v>2</v>
      </c>
      <c r="JW112" s="3">
        <v>2</v>
      </c>
      <c r="JX112" s="3">
        <v>5</v>
      </c>
      <c r="JY112" s="3">
        <v>5</v>
      </c>
      <c r="JZ112" s="3">
        <v>1</v>
      </c>
      <c r="KA112" s="3">
        <v>1</v>
      </c>
      <c r="KB112" s="3">
        <v>4</v>
      </c>
      <c r="KC112" s="3">
        <v>4</v>
      </c>
      <c r="KD112" s="3">
        <v>5</v>
      </c>
      <c r="KE112" s="3">
        <v>5</v>
      </c>
      <c r="KF112" s="3">
        <v>2</v>
      </c>
      <c r="KG112" s="3">
        <v>2</v>
      </c>
      <c r="KH112" s="3">
        <v>1</v>
      </c>
      <c r="KI112" s="3">
        <v>1</v>
      </c>
      <c r="KJ112" s="3">
        <v>2</v>
      </c>
      <c r="KK112" s="3">
        <v>2</v>
      </c>
      <c r="KL112" s="3">
        <v>4</v>
      </c>
      <c r="KM112" s="3">
        <v>4</v>
      </c>
      <c r="KN112" s="3">
        <v>1</v>
      </c>
      <c r="KO112" s="3">
        <v>1</v>
      </c>
      <c r="KP112" s="3">
        <v>1</v>
      </c>
      <c r="KQ112" s="3">
        <v>1</v>
      </c>
      <c r="KR112" s="3">
        <v>4</v>
      </c>
      <c r="KS112" s="3">
        <v>4</v>
      </c>
      <c r="KT112" s="3">
        <v>2</v>
      </c>
      <c r="KU112" s="3">
        <v>2</v>
      </c>
      <c r="KV112" s="3">
        <v>2</v>
      </c>
      <c r="KW112" s="3">
        <v>2</v>
      </c>
      <c r="KX112" s="3">
        <v>4</v>
      </c>
      <c r="KY112" s="3">
        <v>4</v>
      </c>
      <c r="KZ112" s="5">
        <v>1.5555555555555556</v>
      </c>
      <c r="LA112" s="5">
        <v>1.5555555555555556</v>
      </c>
      <c r="LB112" s="5">
        <v>4.1428571428571432</v>
      </c>
      <c r="LC112" s="5">
        <v>4.2857142857142856</v>
      </c>
      <c r="LD112" s="3">
        <v>4</v>
      </c>
      <c r="LE112" s="3">
        <v>4</v>
      </c>
      <c r="LF112" s="5">
        <v>5</v>
      </c>
      <c r="LG112" s="3">
        <v>5</v>
      </c>
      <c r="LH112" s="3">
        <v>5</v>
      </c>
      <c r="LI112" s="3">
        <v>5</v>
      </c>
      <c r="LJ112" s="3">
        <v>4</v>
      </c>
      <c r="LK112" s="3">
        <v>4</v>
      </c>
      <c r="LL112" s="3">
        <v>3</v>
      </c>
      <c r="LM112" s="3">
        <v>3</v>
      </c>
      <c r="LN112" s="3">
        <v>4</v>
      </c>
      <c r="LO112" s="3">
        <v>4</v>
      </c>
      <c r="LP112" s="3">
        <v>4</v>
      </c>
      <c r="LQ112" s="3">
        <v>4</v>
      </c>
      <c r="LR112" s="3">
        <v>3</v>
      </c>
      <c r="LS112" s="3">
        <v>3</v>
      </c>
      <c r="LT112" s="5">
        <v>4</v>
      </c>
      <c r="LU112" s="5">
        <v>4</v>
      </c>
      <c r="LV112" s="3">
        <v>1</v>
      </c>
      <c r="LW112" s="3">
        <v>1</v>
      </c>
      <c r="LX112" s="3">
        <v>1</v>
      </c>
      <c r="LY112" s="3">
        <v>2</v>
      </c>
      <c r="LZ112" s="3">
        <v>1</v>
      </c>
      <c r="MA112" s="3">
        <v>1</v>
      </c>
      <c r="MB112" s="3">
        <v>2</v>
      </c>
      <c r="MC112" s="3">
        <v>1</v>
      </c>
      <c r="MD112" s="3">
        <v>2</v>
      </c>
      <c r="ME112" s="3">
        <v>2</v>
      </c>
      <c r="MF112" s="5">
        <f t="shared" si="99"/>
        <v>14</v>
      </c>
      <c r="MG112" s="5">
        <f t="shared" si="100"/>
        <v>1.4</v>
      </c>
      <c r="MH112" s="3">
        <v>4</v>
      </c>
      <c r="MI112" s="3">
        <v>4</v>
      </c>
      <c r="MJ112" s="3">
        <v>4</v>
      </c>
      <c r="MK112" s="3">
        <v>4</v>
      </c>
      <c r="ML112" s="3">
        <v>4</v>
      </c>
      <c r="MM112" s="3">
        <v>4</v>
      </c>
      <c r="MN112" s="3">
        <v>4</v>
      </c>
      <c r="MO112" s="3">
        <v>4</v>
      </c>
      <c r="MP112" s="3">
        <v>4</v>
      </c>
      <c r="MQ112" s="5">
        <v>4</v>
      </c>
      <c r="MR112" s="3">
        <v>3</v>
      </c>
      <c r="MS112" s="3">
        <v>3</v>
      </c>
      <c r="MT112" s="3">
        <v>3</v>
      </c>
      <c r="MU112" s="3">
        <v>3</v>
      </c>
      <c r="MV112" s="3">
        <v>2</v>
      </c>
      <c r="MW112" s="3">
        <v>2</v>
      </c>
      <c r="MX112" s="3">
        <v>4</v>
      </c>
      <c r="MY112" s="3">
        <v>4</v>
      </c>
      <c r="MZ112" s="3">
        <v>3</v>
      </c>
      <c r="NA112" s="3">
        <v>3</v>
      </c>
      <c r="NB112" s="3">
        <v>3</v>
      </c>
      <c r="NC112" s="3">
        <v>3</v>
      </c>
      <c r="ND112" s="5">
        <v>2.6666666666666665</v>
      </c>
      <c r="NE112" s="5">
        <v>2.6666666666666665</v>
      </c>
      <c r="NF112" s="5">
        <v>3.3333333333333335</v>
      </c>
      <c r="NG112" s="5">
        <v>3.3333333333333335</v>
      </c>
      <c r="NH112" s="3">
        <v>3</v>
      </c>
      <c r="NI112" s="3">
        <v>3</v>
      </c>
      <c r="NJ112" s="3">
        <v>3</v>
      </c>
      <c r="NK112" s="3">
        <v>3</v>
      </c>
      <c r="NL112" s="3">
        <v>3</v>
      </c>
      <c r="NM112" s="3">
        <v>3</v>
      </c>
      <c r="NN112" s="3">
        <v>2</v>
      </c>
      <c r="NO112" s="3">
        <v>2</v>
      </c>
      <c r="NP112" s="3">
        <v>3</v>
      </c>
      <c r="NQ112" s="3">
        <v>3</v>
      </c>
      <c r="NR112" s="3">
        <v>3</v>
      </c>
      <c r="NS112" s="3">
        <v>3</v>
      </c>
      <c r="NT112" s="3">
        <v>3</v>
      </c>
      <c r="NU112" s="3">
        <v>3</v>
      </c>
      <c r="NV112" s="5">
        <v>2.8571428571428572</v>
      </c>
      <c r="NW112" s="5">
        <v>2.8571428571428572</v>
      </c>
      <c r="NX112" s="4">
        <v>43210</v>
      </c>
      <c r="NY112" s="3">
        <v>5</v>
      </c>
      <c r="NZ112" s="3">
        <v>5</v>
      </c>
      <c r="OA112" s="3">
        <v>5</v>
      </c>
      <c r="OB112" s="3">
        <v>5</v>
      </c>
      <c r="OC112" s="3">
        <v>5</v>
      </c>
      <c r="OD112" s="3">
        <v>5</v>
      </c>
      <c r="OE112" s="3">
        <v>4</v>
      </c>
      <c r="OF112" s="3">
        <v>4</v>
      </c>
      <c r="OG112" s="3">
        <v>5</v>
      </c>
      <c r="OH112" s="3">
        <v>5</v>
      </c>
      <c r="OI112" s="3">
        <v>5</v>
      </c>
      <c r="OJ112" s="3">
        <v>2</v>
      </c>
      <c r="OK112" s="5">
        <v>5</v>
      </c>
      <c r="OL112" s="5">
        <v>4.166666666666667</v>
      </c>
      <c r="OM112" s="3">
        <v>4</v>
      </c>
      <c r="ON112" s="3">
        <v>4</v>
      </c>
      <c r="OO112" s="3">
        <v>4</v>
      </c>
      <c r="OP112" s="3">
        <v>4</v>
      </c>
      <c r="OQ112" s="3">
        <v>3</v>
      </c>
      <c r="OR112" s="3">
        <v>2</v>
      </c>
      <c r="OS112" s="5">
        <v>3.5</v>
      </c>
      <c r="OT112" s="3">
        <v>6</v>
      </c>
      <c r="OU112" s="3">
        <v>6</v>
      </c>
      <c r="OV112" s="3">
        <v>6</v>
      </c>
      <c r="OW112" s="3">
        <v>6</v>
      </c>
      <c r="OX112" s="3">
        <v>6</v>
      </c>
      <c r="OY112" s="3">
        <v>6</v>
      </c>
      <c r="OZ112" s="5">
        <v>6</v>
      </c>
      <c r="VN112">
        <v>15</v>
      </c>
      <c r="VO112">
        <v>1</v>
      </c>
      <c r="VP112">
        <v>10</v>
      </c>
      <c r="VQ112">
        <v>10</v>
      </c>
      <c r="VR112">
        <v>54</v>
      </c>
      <c r="VS112">
        <v>1021.5</v>
      </c>
      <c r="VT112">
        <v>18.899999999999999</v>
      </c>
      <c r="VU112">
        <v>170.3</v>
      </c>
      <c r="VV112">
        <v>53</v>
      </c>
      <c r="VW112">
        <v>8124.3</v>
      </c>
      <c r="VX112">
        <v>153.30000000000001</v>
      </c>
      <c r="VY112">
        <v>2173</v>
      </c>
      <c r="VZ112">
        <v>0.3</v>
      </c>
      <c r="WA112">
        <v>1354</v>
      </c>
      <c r="WB112" s="36">
        <v>2611.5</v>
      </c>
      <c r="WC112" s="36">
        <v>838.75</v>
      </c>
      <c r="WD112" s="36">
        <v>107</v>
      </c>
      <c r="WE112" s="36">
        <v>35.75</v>
      </c>
      <c r="WF112" s="36">
        <v>72.680000000000007</v>
      </c>
      <c r="WG112" s="36">
        <v>23.34</v>
      </c>
      <c r="WH112" s="36">
        <v>2.98</v>
      </c>
      <c r="WI112" s="36">
        <v>0.99</v>
      </c>
      <c r="WJ112" s="36">
        <v>142.75</v>
      </c>
      <c r="WK112" s="36">
        <v>3.97</v>
      </c>
      <c r="WL112" s="36">
        <v>28.55</v>
      </c>
      <c r="WM112" s="37">
        <v>3125.25</v>
      </c>
      <c r="WN112" s="37">
        <v>1023</v>
      </c>
      <c r="WO112" s="37">
        <v>134</v>
      </c>
      <c r="WP112" s="37">
        <v>47.75</v>
      </c>
      <c r="WQ112" s="37">
        <v>72.180000000000007</v>
      </c>
      <c r="WR112" s="37">
        <v>23.63</v>
      </c>
      <c r="WS112" s="37">
        <v>3.09</v>
      </c>
      <c r="WT112" s="37">
        <v>1.1000000000000001</v>
      </c>
      <c r="WU112" s="37">
        <v>181.75</v>
      </c>
      <c r="WV112" s="37">
        <v>4.2</v>
      </c>
      <c r="WW112" s="37">
        <v>30.292000000000002</v>
      </c>
      <c r="WX112" s="38">
        <v>1817.25</v>
      </c>
      <c r="WY112" s="38">
        <v>529.5</v>
      </c>
      <c r="WZ112" s="38">
        <v>63.5</v>
      </c>
      <c r="XA112" s="38">
        <v>21.75</v>
      </c>
      <c r="XB112" s="38">
        <v>74.72</v>
      </c>
      <c r="XC112" s="38">
        <v>21.77</v>
      </c>
      <c r="XD112" s="38">
        <v>2.61</v>
      </c>
      <c r="XE112" s="38">
        <v>0.89</v>
      </c>
      <c r="XF112" s="38">
        <v>85.25</v>
      </c>
      <c r="XG112" s="38">
        <v>3.51</v>
      </c>
      <c r="XH112" s="38">
        <v>28.417000000000002</v>
      </c>
      <c r="XI112" s="39">
        <v>2331</v>
      </c>
      <c r="XJ112" s="39">
        <v>713.75</v>
      </c>
      <c r="XK112" s="39">
        <v>90.5</v>
      </c>
      <c r="XL112" s="39">
        <v>33.75</v>
      </c>
      <c r="XM112" s="39">
        <v>73.56</v>
      </c>
      <c r="XN112" s="39">
        <v>22.52</v>
      </c>
      <c r="XO112" s="39">
        <v>2.86</v>
      </c>
      <c r="XP112" s="39">
        <v>1.07</v>
      </c>
      <c r="XQ112" s="39">
        <v>124.25</v>
      </c>
      <c r="XR112" s="39">
        <v>3.92</v>
      </c>
      <c r="XS112" s="39">
        <v>31.062999999999999</v>
      </c>
      <c r="XT112" t="s">
        <v>1195</v>
      </c>
      <c r="XU112">
        <v>6</v>
      </c>
      <c r="XV112">
        <v>11</v>
      </c>
      <c r="XW112" s="37">
        <v>5</v>
      </c>
      <c r="XX112" s="37">
        <v>1</v>
      </c>
      <c r="XY112" s="37">
        <v>1</v>
      </c>
      <c r="XZ112" s="39">
        <v>3</v>
      </c>
      <c r="YA112" s="39">
        <v>1</v>
      </c>
      <c r="YB112" s="39">
        <v>1</v>
      </c>
    </row>
    <row r="113" spans="1:652" x14ac:dyDescent="0.2">
      <c r="A113" s="11">
        <v>117</v>
      </c>
      <c r="B113" s="19" t="s">
        <v>725</v>
      </c>
      <c r="C113" s="3">
        <v>0</v>
      </c>
      <c r="D113" s="3" t="str">
        <f t="shared" si="91"/>
        <v>2</v>
      </c>
      <c r="E113" s="4">
        <v>38030</v>
      </c>
      <c r="F113" s="4">
        <v>43206</v>
      </c>
      <c r="G113" s="5">
        <v>14.171115674195756</v>
      </c>
      <c r="H113" s="21">
        <v>3</v>
      </c>
      <c r="I113" s="3">
        <v>8</v>
      </c>
      <c r="J113" s="3">
        <v>11</v>
      </c>
      <c r="K113" s="3">
        <v>1</v>
      </c>
      <c r="L113" s="3">
        <v>2</v>
      </c>
      <c r="M113" s="3">
        <v>300</v>
      </c>
      <c r="N113" s="6">
        <v>116.5</v>
      </c>
      <c r="O113" s="6">
        <v>170.5</v>
      </c>
      <c r="P113" s="5">
        <v>3.8221784776902887</v>
      </c>
      <c r="Q113" s="5">
        <v>213.88500000000002</v>
      </c>
      <c r="R113" s="5">
        <v>97</v>
      </c>
      <c r="S113" s="5">
        <v>33.200000000000003</v>
      </c>
      <c r="T113" s="5">
        <v>1</v>
      </c>
      <c r="U113" s="5">
        <v>41.1</v>
      </c>
      <c r="V113" s="5">
        <v>1</v>
      </c>
      <c r="W113" s="5">
        <v>30.1</v>
      </c>
      <c r="X113" s="5">
        <v>30</v>
      </c>
      <c r="Y113" s="5">
        <v>32.299999999999997</v>
      </c>
      <c r="Z113" s="5">
        <v>32.700000000000003</v>
      </c>
      <c r="AA113" s="5">
        <v>23.9</v>
      </c>
      <c r="AB113" s="5">
        <v>26.5</v>
      </c>
      <c r="AC113" s="5">
        <f t="shared" si="92"/>
        <v>32.299999999999997</v>
      </c>
      <c r="AD113" s="5">
        <f t="shared" si="93"/>
        <v>32.700000000000003</v>
      </c>
      <c r="AE113" s="5">
        <f t="shared" si="94"/>
        <v>65</v>
      </c>
      <c r="AF113" s="5">
        <f t="shared" si="95"/>
        <v>32.5</v>
      </c>
      <c r="AG113" s="5">
        <f t="shared" si="96"/>
        <v>71.662500000000009</v>
      </c>
      <c r="AH113" s="5">
        <f t="shared" si="97"/>
        <v>143.32500000000002</v>
      </c>
      <c r="AI113" s="5">
        <v>2</v>
      </c>
      <c r="AJ113" s="3">
        <v>2</v>
      </c>
      <c r="AK113" s="5">
        <v>30.4</v>
      </c>
      <c r="AL113" s="5">
        <v>1</v>
      </c>
      <c r="AM113" s="5">
        <v>1.3333333333333333</v>
      </c>
      <c r="AN113" s="5"/>
      <c r="AO113" s="5"/>
      <c r="AP113" s="5"/>
      <c r="AQ113" s="5"/>
      <c r="AR113" s="5"/>
      <c r="AS113" s="5" t="e">
        <f t="shared" si="98"/>
        <v>#DIV/0!</v>
      </c>
      <c r="AT113" s="5">
        <v>15.98</v>
      </c>
      <c r="AU113" s="5">
        <v>17.93</v>
      </c>
      <c r="AV113" s="5">
        <v>-3.57</v>
      </c>
      <c r="AW113" s="5">
        <v>0</v>
      </c>
      <c r="AX113" s="3">
        <v>20</v>
      </c>
      <c r="AY113" s="3">
        <v>21</v>
      </c>
      <c r="AZ113" s="3"/>
      <c r="BA113" s="5">
        <v>-2.8</v>
      </c>
      <c r="BB113" s="5"/>
      <c r="BC113" s="5">
        <v>0</v>
      </c>
      <c r="BD113" s="5"/>
      <c r="BE113" s="3">
        <v>6</v>
      </c>
      <c r="BF113" s="3">
        <v>10</v>
      </c>
      <c r="BG113" s="5">
        <v>-4.2699999999999996</v>
      </c>
      <c r="BH113" s="5">
        <v>0</v>
      </c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3">
        <v>40</v>
      </c>
      <c r="CA113" s="3">
        <v>41</v>
      </c>
      <c r="CB113" s="3">
        <v>33</v>
      </c>
      <c r="CC113" s="5">
        <v>17.881599999999999</v>
      </c>
      <c r="CD113" s="5">
        <v>18.32864</v>
      </c>
      <c r="CE113" s="5">
        <v>14.752319999999999</v>
      </c>
      <c r="CF113" s="5">
        <v>0.44</v>
      </c>
      <c r="CG113" s="5">
        <v>67</v>
      </c>
      <c r="CH113" s="3">
        <v>36</v>
      </c>
      <c r="CI113" s="3">
        <v>38</v>
      </c>
      <c r="CJ113" s="3">
        <v>39</v>
      </c>
      <c r="CK113" s="5">
        <v>16.093440000000001</v>
      </c>
      <c r="CL113" s="5">
        <v>16.98752</v>
      </c>
      <c r="CM113" s="5">
        <v>17.434560000000001</v>
      </c>
      <c r="CN113" s="5">
        <v>-0.74</v>
      </c>
      <c r="CO113" s="5">
        <v>23</v>
      </c>
      <c r="CP113" s="6">
        <v>85</v>
      </c>
      <c r="CQ113" s="6">
        <v>75</v>
      </c>
      <c r="CR113" s="6">
        <v>87</v>
      </c>
      <c r="CS113" s="5">
        <v>-2.86</v>
      </c>
      <c r="CT113" s="5">
        <v>0</v>
      </c>
      <c r="CU113" s="7" t="e">
        <v>#NULL!</v>
      </c>
      <c r="CV113" s="7" t="e">
        <v>#NULL!</v>
      </c>
      <c r="CW113" s="3">
        <v>3</v>
      </c>
      <c r="CX113" s="3">
        <v>4</v>
      </c>
      <c r="CY113" s="3">
        <v>4</v>
      </c>
      <c r="CZ113" s="3">
        <v>4</v>
      </c>
      <c r="DA113" s="3">
        <v>1</v>
      </c>
      <c r="DB113" s="3">
        <v>1</v>
      </c>
      <c r="DC113" s="3">
        <v>3</v>
      </c>
      <c r="DD113" s="3">
        <v>3</v>
      </c>
      <c r="DE113" s="3">
        <v>4</v>
      </c>
      <c r="DF113" s="3">
        <v>4</v>
      </c>
      <c r="DG113" s="3">
        <v>4</v>
      </c>
      <c r="DH113" s="3">
        <v>4</v>
      </c>
      <c r="DI113" s="3"/>
      <c r="DJ113" s="3"/>
      <c r="DK113" s="3"/>
      <c r="DL113" s="3"/>
      <c r="DM113" s="3"/>
      <c r="DN113" s="3"/>
      <c r="DO113" s="3"/>
      <c r="DP113" s="3"/>
      <c r="DQ113" s="3">
        <v>1</v>
      </c>
      <c r="DR113" s="3">
        <v>999</v>
      </c>
      <c r="DS113" s="3">
        <v>1</v>
      </c>
      <c r="DT113" s="3">
        <v>1</v>
      </c>
      <c r="DU113" s="3">
        <v>1</v>
      </c>
      <c r="DV113" s="5">
        <v>0</v>
      </c>
      <c r="DW113" s="5">
        <v>-7.0699999999999994</v>
      </c>
      <c r="DX113" s="5">
        <v>0</v>
      </c>
      <c r="DY113" s="5">
        <v>-6.43</v>
      </c>
      <c r="DZ113" s="5">
        <v>45</v>
      </c>
      <c r="EA113" s="5">
        <v>-0.3</v>
      </c>
      <c r="EB113" s="5">
        <v>15</v>
      </c>
      <c r="EC113" s="5">
        <v>-13.8</v>
      </c>
      <c r="ED113" s="5">
        <v>1</v>
      </c>
      <c r="EE113" s="3">
        <v>6</v>
      </c>
      <c r="EF113" s="3">
        <v>1</v>
      </c>
      <c r="EG113" s="3">
        <v>1</v>
      </c>
      <c r="EH113" s="3">
        <v>1</v>
      </c>
      <c r="EI113" s="3">
        <v>5</v>
      </c>
      <c r="EJ113" s="3">
        <v>1</v>
      </c>
      <c r="EK113" s="3">
        <v>2</v>
      </c>
      <c r="EL113" s="3">
        <v>3</v>
      </c>
      <c r="EM113" s="3">
        <v>1</v>
      </c>
      <c r="EN113" s="3">
        <v>5</v>
      </c>
      <c r="EO113" s="3">
        <v>3</v>
      </c>
      <c r="EP113" s="3">
        <v>5</v>
      </c>
      <c r="EQ113" s="3">
        <v>4</v>
      </c>
      <c r="ER113" s="3">
        <v>4</v>
      </c>
      <c r="ES113" s="3">
        <v>4</v>
      </c>
      <c r="ET113" s="3">
        <v>2</v>
      </c>
      <c r="EU113" s="3">
        <v>3</v>
      </c>
      <c r="EV113" s="3">
        <v>1</v>
      </c>
      <c r="EW113" s="3">
        <v>1</v>
      </c>
      <c r="EX113" s="5">
        <v>0</v>
      </c>
      <c r="EY113" s="1" t="s">
        <v>378</v>
      </c>
      <c r="EZ113" s="3">
        <v>2</v>
      </c>
      <c r="FA113" s="6">
        <v>999</v>
      </c>
      <c r="FB113" s="1" t="s">
        <v>349</v>
      </c>
      <c r="FC113" s="6">
        <v>999</v>
      </c>
      <c r="FD113" s="5">
        <v>999</v>
      </c>
      <c r="FE113" s="1" t="s">
        <v>349</v>
      </c>
      <c r="FF113" s="3">
        <v>999</v>
      </c>
      <c r="FG113" s="5">
        <v>999</v>
      </c>
      <c r="FH113" s="3">
        <v>5</v>
      </c>
      <c r="FI113" s="3">
        <v>5</v>
      </c>
      <c r="FJ113" s="3">
        <v>3</v>
      </c>
      <c r="FK113" s="3">
        <v>2</v>
      </c>
      <c r="FL113" s="3">
        <v>5</v>
      </c>
      <c r="FM113" s="3">
        <v>4</v>
      </c>
      <c r="FN113" s="3">
        <v>1</v>
      </c>
      <c r="FO113" s="3">
        <v>1</v>
      </c>
      <c r="FP113" s="3">
        <v>5</v>
      </c>
      <c r="FQ113" s="3">
        <v>5</v>
      </c>
      <c r="FR113" s="3">
        <v>1</v>
      </c>
      <c r="FS113" s="3">
        <v>1</v>
      </c>
      <c r="FT113" s="3">
        <v>4.833333333333333</v>
      </c>
      <c r="FU113" s="3">
        <v>1.5</v>
      </c>
      <c r="FV113" s="3">
        <v>7</v>
      </c>
      <c r="FW113" s="3">
        <v>1</v>
      </c>
      <c r="FX113" s="7" t="e">
        <v>#NULL!</v>
      </c>
      <c r="FY113" s="3">
        <v>4</v>
      </c>
      <c r="FZ113" s="3">
        <v>5</v>
      </c>
      <c r="GA113" s="3">
        <v>4</v>
      </c>
      <c r="GB113" s="3">
        <v>4</v>
      </c>
      <c r="GC113" s="3">
        <v>5</v>
      </c>
      <c r="GD113" s="5">
        <v>4.833333333333333</v>
      </c>
      <c r="GE113" s="3">
        <v>5</v>
      </c>
      <c r="GF113" s="3">
        <v>3</v>
      </c>
      <c r="GG113" s="3">
        <v>5</v>
      </c>
      <c r="GH113" s="3">
        <v>1</v>
      </c>
      <c r="GI113" s="3">
        <v>5</v>
      </c>
      <c r="GJ113" s="3">
        <v>1</v>
      </c>
      <c r="GK113" s="3">
        <v>1</v>
      </c>
      <c r="GL113" s="3">
        <v>1</v>
      </c>
      <c r="GM113" s="3">
        <v>3</v>
      </c>
      <c r="GN113" s="3">
        <v>4</v>
      </c>
      <c r="GO113" s="3">
        <v>3</v>
      </c>
      <c r="GP113" s="3">
        <v>3</v>
      </c>
      <c r="GQ113" s="3">
        <v>1</v>
      </c>
      <c r="GR113" s="3">
        <v>3</v>
      </c>
      <c r="GS113" s="3">
        <v>888</v>
      </c>
      <c r="GT113" s="3">
        <v>1</v>
      </c>
      <c r="GU113" s="3">
        <v>1</v>
      </c>
      <c r="GV113" s="3">
        <v>1</v>
      </c>
      <c r="GW113" s="3">
        <v>3</v>
      </c>
      <c r="GX113" s="3">
        <v>1</v>
      </c>
      <c r="GY113" s="5">
        <v>3.3</v>
      </c>
      <c r="GZ113" s="5">
        <v>1.4444444444444444</v>
      </c>
      <c r="HA113" s="3">
        <v>6</v>
      </c>
      <c r="HB113" s="3">
        <v>4</v>
      </c>
      <c r="HC113" s="3">
        <v>4</v>
      </c>
      <c r="HD113" s="3">
        <v>7</v>
      </c>
      <c r="HE113" s="3">
        <v>7</v>
      </c>
      <c r="HF113" s="3">
        <v>7</v>
      </c>
      <c r="HG113" s="3">
        <v>7</v>
      </c>
      <c r="HH113" s="3">
        <v>4</v>
      </c>
      <c r="HI113" s="5">
        <v>5.75</v>
      </c>
      <c r="HJ113" s="3">
        <v>3</v>
      </c>
      <c r="HK113" s="3">
        <v>3</v>
      </c>
      <c r="HL113" s="3">
        <v>3</v>
      </c>
      <c r="HM113" s="3">
        <v>2</v>
      </c>
      <c r="HN113" s="3">
        <v>1</v>
      </c>
      <c r="HO113" s="3">
        <v>2</v>
      </c>
      <c r="HP113" s="5">
        <v>2</v>
      </c>
      <c r="HQ113" s="5">
        <v>4</v>
      </c>
      <c r="HR113" s="5">
        <v>3</v>
      </c>
      <c r="HS113" s="5">
        <v>2.8333333333333335</v>
      </c>
      <c r="HT113" s="3">
        <v>4</v>
      </c>
      <c r="HU113" s="3">
        <v>4</v>
      </c>
      <c r="HV113" s="3">
        <v>4</v>
      </c>
      <c r="HW113" s="3">
        <v>4</v>
      </c>
      <c r="HX113" s="3">
        <v>3</v>
      </c>
      <c r="HY113" s="3">
        <v>4</v>
      </c>
      <c r="HZ113" s="5">
        <v>3.8333333333333335</v>
      </c>
      <c r="IA113" s="3">
        <v>4</v>
      </c>
      <c r="IB113" s="3">
        <v>1</v>
      </c>
      <c r="IC113" s="3">
        <v>4</v>
      </c>
      <c r="ID113" s="3">
        <v>4</v>
      </c>
      <c r="IE113" s="3">
        <v>4</v>
      </c>
      <c r="IF113" s="3">
        <v>4</v>
      </c>
      <c r="IG113" s="3">
        <v>4</v>
      </c>
      <c r="IH113" s="3">
        <v>4</v>
      </c>
      <c r="II113" s="3">
        <v>4</v>
      </c>
      <c r="IJ113" s="3">
        <v>4</v>
      </c>
      <c r="IK113" s="3">
        <v>4</v>
      </c>
      <c r="IL113" s="3">
        <v>4</v>
      </c>
      <c r="IM113" s="5">
        <v>4</v>
      </c>
      <c r="IN113" s="5">
        <v>4</v>
      </c>
      <c r="IO113" s="5">
        <v>3.25</v>
      </c>
      <c r="IP113" s="3">
        <v>3</v>
      </c>
      <c r="IQ113" s="3">
        <v>3</v>
      </c>
      <c r="IR113" s="3">
        <v>3</v>
      </c>
      <c r="IS113" s="3">
        <v>3</v>
      </c>
      <c r="IT113" s="3">
        <v>3</v>
      </c>
      <c r="IU113" s="3">
        <v>3</v>
      </c>
      <c r="IV113" s="3">
        <v>3</v>
      </c>
      <c r="IW113" s="3">
        <v>3</v>
      </c>
      <c r="IX113" s="3">
        <v>3</v>
      </c>
      <c r="IY113" s="3">
        <v>3</v>
      </c>
      <c r="IZ113" s="3">
        <v>3</v>
      </c>
      <c r="JA113" s="3">
        <v>3</v>
      </c>
      <c r="JB113" s="3">
        <v>3</v>
      </c>
      <c r="JC113" s="3">
        <v>1</v>
      </c>
      <c r="JD113" s="3">
        <v>5</v>
      </c>
      <c r="JE113" s="3">
        <v>1</v>
      </c>
      <c r="JF113" s="3">
        <v>3</v>
      </c>
      <c r="JG113" s="3">
        <v>3</v>
      </c>
      <c r="JH113" s="3">
        <v>3</v>
      </c>
      <c r="JI113" s="3">
        <v>3</v>
      </c>
      <c r="JJ113" s="3">
        <v>3</v>
      </c>
      <c r="JK113" s="3">
        <v>3</v>
      </c>
      <c r="JL113" s="3">
        <v>1</v>
      </c>
      <c r="JM113" s="3">
        <v>5</v>
      </c>
      <c r="JN113" s="5">
        <v>3</v>
      </c>
      <c r="JO113" s="5">
        <v>2.5</v>
      </c>
      <c r="JP113" s="5">
        <v>3.5</v>
      </c>
      <c r="JQ113" s="5">
        <v>2.5</v>
      </c>
      <c r="JR113" s="5">
        <v>3.5</v>
      </c>
      <c r="JS113" s="5">
        <v>2.5</v>
      </c>
      <c r="JT113" s="3">
        <v>3</v>
      </c>
      <c r="JU113" s="3">
        <v>4</v>
      </c>
      <c r="JV113" s="3">
        <v>2</v>
      </c>
      <c r="JW113" s="3">
        <v>3</v>
      </c>
      <c r="JX113" s="3">
        <v>2</v>
      </c>
      <c r="JY113" s="3">
        <v>3</v>
      </c>
      <c r="JZ113" s="3">
        <v>1</v>
      </c>
      <c r="KA113" s="3">
        <v>1</v>
      </c>
      <c r="KB113" s="3">
        <v>4</v>
      </c>
      <c r="KC113" s="3">
        <v>3</v>
      </c>
      <c r="KD113" s="3">
        <v>4</v>
      </c>
      <c r="KE113" s="3">
        <v>4</v>
      </c>
      <c r="KF113" s="3">
        <v>1</v>
      </c>
      <c r="KG113" s="3">
        <v>1</v>
      </c>
      <c r="KH113" s="3">
        <v>1</v>
      </c>
      <c r="KI113" s="3">
        <v>1</v>
      </c>
      <c r="KJ113" s="3">
        <v>2</v>
      </c>
      <c r="KK113" s="3">
        <v>2</v>
      </c>
      <c r="KL113" s="3">
        <v>3</v>
      </c>
      <c r="KM113" s="3">
        <v>4</v>
      </c>
      <c r="KN113" s="3">
        <v>1</v>
      </c>
      <c r="KO113" s="3">
        <v>1</v>
      </c>
      <c r="KP113" s="3">
        <v>1</v>
      </c>
      <c r="KQ113" s="3">
        <v>1</v>
      </c>
      <c r="KR113" s="3">
        <v>4</v>
      </c>
      <c r="KS113" s="3">
        <v>3</v>
      </c>
      <c r="KT113" s="3">
        <v>1</v>
      </c>
      <c r="KU113" s="3">
        <v>1</v>
      </c>
      <c r="KV113" s="3">
        <v>1</v>
      </c>
      <c r="KW113" s="3">
        <v>1</v>
      </c>
      <c r="KX113" s="3">
        <v>2</v>
      </c>
      <c r="KY113" s="3">
        <v>2</v>
      </c>
      <c r="KZ113" s="5">
        <v>1.2222222222222223</v>
      </c>
      <c r="LA113" s="5">
        <v>1.3333333333333333</v>
      </c>
      <c r="LB113" s="5">
        <v>3.1428571428571428</v>
      </c>
      <c r="LC113" s="5">
        <v>3.2857142857142856</v>
      </c>
      <c r="LD113" s="3">
        <v>3</v>
      </c>
      <c r="LE113" s="3">
        <v>3</v>
      </c>
      <c r="LF113" s="5">
        <v>3</v>
      </c>
      <c r="LG113" s="3">
        <v>3</v>
      </c>
      <c r="LH113" s="3">
        <v>3</v>
      </c>
      <c r="LI113" s="3">
        <v>3</v>
      </c>
      <c r="LJ113" s="3">
        <v>3</v>
      </c>
      <c r="LK113" s="3">
        <v>3</v>
      </c>
      <c r="LL113" s="3">
        <v>3</v>
      </c>
      <c r="LM113" s="3">
        <v>3</v>
      </c>
      <c r="LN113" s="3">
        <v>3</v>
      </c>
      <c r="LO113" s="3">
        <v>3</v>
      </c>
      <c r="LP113" s="3">
        <v>3</v>
      </c>
      <c r="LQ113" s="3">
        <v>3</v>
      </c>
      <c r="LR113" s="3">
        <v>3</v>
      </c>
      <c r="LS113" s="3">
        <v>3</v>
      </c>
      <c r="LT113" s="5">
        <v>3</v>
      </c>
      <c r="LU113" s="5">
        <v>3</v>
      </c>
      <c r="LV113" s="3">
        <v>1</v>
      </c>
      <c r="LW113" s="3">
        <v>2</v>
      </c>
      <c r="LX113" s="3">
        <v>1</v>
      </c>
      <c r="LY113" s="3">
        <v>1</v>
      </c>
      <c r="LZ113" s="3">
        <v>1</v>
      </c>
      <c r="MA113" s="3">
        <v>1</v>
      </c>
      <c r="MB113" s="3">
        <v>1</v>
      </c>
      <c r="MC113" s="3">
        <v>1</v>
      </c>
      <c r="MD113" s="3">
        <v>1</v>
      </c>
      <c r="ME113" s="3">
        <v>1</v>
      </c>
      <c r="MF113" s="5">
        <f t="shared" si="99"/>
        <v>11</v>
      </c>
      <c r="MG113" s="5">
        <f t="shared" si="100"/>
        <v>1.1000000000000001</v>
      </c>
      <c r="MH113" s="3">
        <v>4</v>
      </c>
      <c r="MI113" s="3">
        <v>4</v>
      </c>
      <c r="MJ113" s="3">
        <v>4</v>
      </c>
      <c r="MK113" s="3">
        <v>4</v>
      </c>
      <c r="ML113" s="3">
        <v>4</v>
      </c>
      <c r="MM113" s="3">
        <v>4</v>
      </c>
      <c r="MN113" s="3">
        <v>4</v>
      </c>
      <c r="MO113" s="3">
        <v>4</v>
      </c>
      <c r="MP113" s="3">
        <v>4</v>
      </c>
      <c r="MQ113" s="5">
        <v>4</v>
      </c>
      <c r="MR113" s="3">
        <v>3</v>
      </c>
      <c r="MS113" s="3">
        <v>3</v>
      </c>
      <c r="MT113" s="3">
        <v>3</v>
      </c>
      <c r="MU113" s="3">
        <v>3</v>
      </c>
      <c r="MV113" s="3">
        <v>3</v>
      </c>
      <c r="MW113" s="3">
        <v>3</v>
      </c>
      <c r="MX113" s="3">
        <v>3</v>
      </c>
      <c r="MY113" s="3">
        <v>3</v>
      </c>
      <c r="MZ113" s="3">
        <v>3</v>
      </c>
      <c r="NA113" s="3">
        <v>3</v>
      </c>
      <c r="NB113" s="3">
        <v>3</v>
      </c>
      <c r="NC113" s="3">
        <v>3</v>
      </c>
      <c r="ND113" s="5">
        <v>3</v>
      </c>
      <c r="NE113" s="5">
        <v>3</v>
      </c>
      <c r="NF113" s="5">
        <v>3</v>
      </c>
      <c r="NG113" s="5">
        <v>3</v>
      </c>
      <c r="NH113" s="3">
        <v>3</v>
      </c>
      <c r="NI113" s="3">
        <v>3</v>
      </c>
      <c r="NJ113" s="3">
        <v>3</v>
      </c>
      <c r="NK113" s="3">
        <v>3</v>
      </c>
      <c r="NL113" s="3">
        <v>3</v>
      </c>
      <c r="NM113" s="3">
        <v>3</v>
      </c>
      <c r="NN113" s="3">
        <v>3</v>
      </c>
      <c r="NO113" s="3">
        <v>3</v>
      </c>
      <c r="NP113" s="3">
        <v>3</v>
      </c>
      <c r="NQ113" s="3">
        <v>3</v>
      </c>
      <c r="NR113" s="3">
        <v>3</v>
      </c>
      <c r="NS113" s="3">
        <v>3</v>
      </c>
      <c r="NT113" s="3">
        <v>3</v>
      </c>
      <c r="NU113" s="3">
        <v>3</v>
      </c>
      <c r="NV113" s="5">
        <v>3</v>
      </c>
      <c r="NW113" s="5">
        <v>3</v>
      </c>
      <c r="NX113" s="4">
        <v>43210</v>
      </c>
      <c r="NY113" s="3">
        <v>3</v>
      </c>
      <c r="NZ113" s="3">
        <v>3</v>
      </c>
      <c r="OA113" s="3">
        <v>3</v>
      </c>
      <c r="OB113" s="3">
        <v>3</v>
      </c>
      <c r="OC113" s="3">
        <v>3</v>
      </c>
      <c r="OD113" s="3">
        <v>3</v>
      </c>
      <c r="OE113" s="3">
        <v>3</v>
      </c>
      <c r="OF113" s="3">
        <v>3</v>
      </c>
      <c r="OG113" s="3">
        <v>3</v>
      </c>
      <c r="OH113" s="3">
        <v>3</v>
      </c>
      <c r="OI113" s="3">
        <v>3</v>
      </c>
      <c r="OJ113" s="3">
        <v>3</v>
      </c>
      <c r="OK113" s="5">
        <v>3</v>
      </c>
      <c r="OL113" s="5">
        <v>3</v>
      </c>
      <c r="OM113" s="3">
        <v>3</v>
      </c>
      <c r="ON113" s="3">
        <v>2</v>
      </c>
      <c r="OO113" s="3">
        <v>3</v>
      </c>
      <c r="OP113" s="3">
        <v>2</v>
      </c>
      <c r="OQ113" s="3">
        <v>3</v>
      </c>
      <c r="OR113" s="3">
        <v>2</v>
      </c>
      <c r="OS113" s="5">
        <v>2.5</v>
      </c>
      <c r="OT113" s="3">
        <v>4</v>
      </c>
      <c r="OU113" s="3">
        <v>3</v>
      </c>
      <c r="OV113" s="3">
        <v>4</v>
      </c>
      <c r="OW113" s="3">
        <v>3</v>
      </c>
      <c r="OX113" s="3">
        <v>4</v>
      </c>
      <c r="OY113" s="3">
        <v>3</v>
      </c>
      <c r="OZ113" s="5">
        <v>3.5</v>
      </c>
      <c r="VN113">
        <v>15</v>
      </c>
      <c r="VO113">
        <v>1</v>
      </c>
      <c r="VP113">
        <v>13.3</v>
      </c>
      <c r="VQ113">
        <v>13.3</v>
      </c>
      <c r="VR113">
        <v>76</v>
      </c>
      <c r="VS113">
        <v>1609.8</v>
      </c>
      <c r="VT113">
        <v>21.2</v>
      </c>
      <c r="VU113">
        <v>230</v>
      </c>
      <c r="VV113">
        <v>75</v>
      </c>
      <c r="VW113">
        <v>14924.8</v>
      </c>
      <c r="VX113">
        <v>199</v>
      </c>
      <c r="VY113">
        <v>4127.8</v>
      </c>
      <c r="VZ113">
        <v>0.3</v>
      </c>
      <c r="WA113">
        <v>2132.1</v>
      </c>
      <c r="WB113" s="36">
        <v>2759</v>
      </c>
      <c r="WC113" s="36">
        <v>1122.5</v>
      </c>
      <c r="WD113" s="36">
        <v>132.25</v>
      </c>
      <c r="WE113" s="36">
        <v>27.25</v>
      </c>
      <c r="WF113" s="36">
        <v>68.28</v>
      </c>
      <c r="WG113" s="36">
        <v>27.78</v>
      </c>
      <c r="WH113" s="36">
        <v>3.27</v>
      </c>
      <c r="WI113" s="36">
        <v>0.67</v>
      </c>
      <c r="WJ113" s="36">
        <v>159.5</v>
      </c>
      <c r="WK113" s="36">
        <v>3.95</v>
      </c>
      <c r="WL113" s="36">
        <v>26.582999999999998</v>
      </c>
      <c r="WM113" s="37">
        <v>3047.5</v>
      </c>
      <c r="WN113" s="37">
        <v>1385.5</v>
      </c>
      <c r="WO113" s="37">
        <v>161.25</v>
      </c>
      <c r="WP113" s="37">
        <v>29.75</v>
      </c>
      <c r="WQ113" s="37">
        <v>65.91</v>
      </c>
      <c r="WR113" s="37">
        <v>29.96</v>
      </c>
      <c r="WS113" s="37">
        <v>3.49</v>
      </c>
      <c r="WT113" s="37">
        <v>0.64</v>
      </c>
      <c r="WU113" s="37">
        <v>191</v>
      </c>
      <c r="WV113" s="37">
        <v>4.13</v>
      </c>
      <c r="WW113" s="37">
        <v>27.286000000000001</v>
      </c>
      <c r="WX113" s="38">
        <v>1213.25</v>
      </c>
      <c r="WY113" s="38">
        <v>520</v>
      </c>
      <c r="WZ113" s="38">
        <v>63.25</v>
      </c>
      <c r="XA113" s="38">
        <v>17.5</v>
      </c>
      <c r="XB113" s="38">
        <v>66.88</v>
      </c>
      <c r="XC113" s="38">
        <v>28.67</v>
      </c>
      <c r="XD113" s="38">
        <v>3.49</v>
      </c>
      <c r="XE113" s="38">
        <v>0.96</v>
      </c>
      <c r="XF113" s="38">
        <v>80.75</v>
      </c>
      <c r="XG113" s="38">
        <v>4.45</v>
      </c>
      <c r="XH113" s="38">
        <v>40.375</v>
      </c>
      <c r="XI113" s="39">
        <v>1213.25</v>
      </c>
      <c r="XJ113" s="39">
        <v>520</v>
      </c>
      <c r="XK113" s="39">
        <v>63.25</v>
      </c>
      <c r="XL113" s="39">
        <v>17.5</v>
      </c>
      <c r="XM113" s="39">
        <v>66.88</v>
      </c>
      <c r="XN113" s="39">
        <v>28.67</v>
      </c>
      <c r="XO113" s="39">
        <v>3.49</v>
      </c>
      <c r="XP113" s="39">
        <v>0.96</v>
      </c>
      <c r="XQ113" s="39">
        <v>80.75</v>
      </c>
      <c r="XR113" s="39">
        <v>4.45</v>
      </c>
      <c r="XS113" s="39">
        <v>40.375</v>
      </c>
      <c r="XT113" t="s">
        <v>1196</v>
      </c>
      <c r="XU113">
        <v>7</v>
      </c>
      <c r="XV113">
        <v>14</v>
      </c>
      <c r="XW113" s="37">
        <v>6</v>
      </c>
      <c r="XX113" s="37">
        <v>1</v>
      </c>
      <c r="XY113" s="37">
        <v>1</v>
      </c>
      <c r="XZ113" s="39">
        <v>2</v>
      </c>
      <c r="YA113" s="39">
        <v>0</v>
      </c>
      <c r="YB113" s="39">
        <v>3</v>
      </c>
    </row>
    <row r="114" spans="1:652" x14ac:dyDescent="0.2">
      <c r="A114" s="11">
        <v>118</v>
      </c>
      <c r="B114" s="19" t="s">
        <v>726</v>
      </c>
      <c r="C114" s="3">
        <v>0</v>
      </c>
      <c r="D114" s="3" t="str">
        <f t="shared" si="91"/>
        <v>2</v>
      </c>
      <c r="E114" s="4">
        <v>38043</v>
      </c>
      <c r="F114" s="4">
        <v>43206</v>
      </c>
      <c r="G114" s="5">
        <v>14.13552361396304</v>
      </c>
      <c r="H114" s="21">
        <v>3</v>
      </c>
      <c r="I114" s="3">
        <v>8</v>
      </c>
      <c r="J114" s="3">
        <v>11</v>
      </c>
      <c r="K114" s="3">
        <v>1</v>
      </c>
      <c r="L114" s="3">
        <v>3</v>
      </c>
      <c r="M114" s="3">
        <v>300</v>
      </c>
      <c r="N114" s="6">
        <v>109.5</v>
      </c>
      <c r="O114" s="6">
        <v>152</v>
      </c>
      <c r="P114" s="5">
        <v>3.5925196850393699</v>
      </c>
      <c r="Q114" s="5">
        <v>104.95800000000001</v>
      </c>
      <c r="R114" s="5">
        <v>47.6</v>
      </c>
      <c r="S114" s="5">
        <v>20.6</v>
      </c>
      <c r="T114" s="5">
        <v>3</v>
      </c>
      <c r="U114" s="5">
        <v>16.3</v>
      </c>
      <c r="V114" s="5">
        <v>3</v>
      </c>
      <c r="W114" s="5">
        <v>27.2</v>
      </c>
      <c r="X114" s="5">
        <v>25.3</v>
      </c>
      <c r="Y114" s="5">
        <v>24.1</v>
      </c>
      <c r="Z114" s="5">
        <v>24.4</v>
      </c>
      <c r="AA114" s="5">
        <v>23.7</v>
      </c>
      <c r="AB114" s="5">
        <v>22.8</v>
      </c>
      <c r="AC114" s="5">
        <f t="shared" si="92"/>
        <v>27.2</v>
      </c>
      <c r="AD114" s="5">
        <f t="shared" si="93"/>
        <v>24.4</v>
      </c>
      <c r="AE114" s="5">
        <f t="shared" si="94"/>
        <v>51.599999999999994</v>
      </c>
      <c r="AF114" s="5">
        <f t="shared" si="95"/>
        <v>25.799999999999997</v>
      </c>
      <c r="AG114" s="5">
        <f t="shared" si="96"/>
        <v>56.888999999999996</v>
      </c>
      <c r="AH114" s="5">
        <f t="shared" si="97"/>
        <v>113.77799999999999</v>
      </c>
      <c r="AI114" s="5">
        <v>1</v>
      </c>
      <c r="AJ114" s="3">
        <v>28</v>
      </c>
      <c r="AK114" s="5">
        <v>39.700000000000003</v>
      </c>
      <c r="AL114" s="5">
        <v>2</v>
      </c>
      <c r="AM114" s="5">
        <v>2</v>
      </c>
      <c r="AN114" s="5"/>
      <c r="AO114" s="5"/>
      <c r="AP114" s="5"/>
      <c r="AQ114" s="5"/>
      <c r="AR114" s="5"/>
      <c r="AS114" s="5" t="e">
        <f t="shared" si="98"/>
        <v>#DIV/0!</v>
      </c>
      <c r="AT114" s="5">
        <v>13.9</v>
      </c>
      <c r="AU114" s="5">
        <v>12.2</v>
      </c>
      <c r="AV114" s="5">
        <v>-1.22</v>
      </c>
      <c r="AW114" s="5">
        <v>11</v>
      </c>
      <c r="AX114" s="3">
        <v>31</v>
      </c>
      <c r="AY114" s="3">
        <v>30</v>
      </c>
      <c r="AZ114" s="3"/>
      <c r="BA114" s="5">
        <v>-1.27</v>
      </c>
      <c r="BB114" s="5"/>
      <c r="BC114" s="5">
        <v>10</v>
      </c>
      <c r="BD114" s="5"/>
      <c r="BE114" s="3">
        <v>26</v>
      </c>
      <c r="BF114" s="3">
        <v>32</v>
      </c>
      <c r="BG114" s="5">
        <v>1.49</v>
      </c>
      <c r="BH114" s="5">
        <v>93</v>
      </c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3">
        <v>43</v>
      </c>
      <c r="CA114" s="3">
        <v>47</v>
      </c>
      <c r="CB114" s="3">
        <v>40</v>
      </c>
      <c r="CC114" s="5">
        <v>19.222719999999999</v>
      </c>
      <c r="CD114" s="5">
        <v>21.01088</v>
      </c>
      <c r="CE114" s="5">
        <v>17.881599999999999</v>
      </c>
      <c r="CF114" s="5">
        <v>1.22</v>
      </c>
      <c r="CG114" s="5">
        <v>89</v>
      </c>
      <c r="CH114" s="3">
        <v>42</v>
      </c>
      <c r="CI114" s="3">
        <v>41</v>
      </c>
      <c r="CJ114" s="3">
        <v>44</v>
      </c>
      <c r="CK114" s="5">
        <v>18.775680000000001</v>
      </c>
      <c r="CL114" s="5">
        <v>18.32864</v>
      </c>
      <c r="CM114" s="5">
        <v>19.66976</v>
      </c>
      <c r="CN114" s="5">
        <v>0.04</v>
      </c>
      <c r="CO114" s="5">
        <v>52</v>
      </c>
      <c r="CP114" s="6">
        <v>179.5</v>
      </c>
      <c r="CQ114" s="6">
        <v>161</v>
      </c>
      <c r="CR114" s="6">
        <v>162</v>
      </c>
      <c r="CS114" s="5">
        <v>0.23</v>
      </c>
      <c r="CT114" s="5">
        <v>59</v>
      </c>
      <c r="CU114" s="7" t="e">
        <v>#NULL!</v>
      </c>
      <c r="CV114" s="7" t="e">
        <v>#NULL!</v>
      </c>
      <c r="CW114" s="3">
        <v>3</v>
      </c>
      <c r="CX114" s="3">
        <v>3</v>
      </c>
      <c r="CY114" s="3">
        <v>5</v>
      </c>
      <c r="CZ114" s="3">
        <v>5</v>
      </c>
      <c r="DA114" s="3">
        <v>4</v>
      </c>
      <c r="DB114" s="3">
        <v>4</v>
      </c>
      <c r="DC114" s="3">
        <v>2</v>
      </c>
      <c r="DD114" s="3">
        <v>3</v>
      </c>
      <c r="DE114" s="3">
        <v>4</v>
      </c>
      <c r="DF114" s="3">
        <v>4</v>
      </c>
      <c r="DG114" s="3">
        <v>4</v>
      </c>
      <c r="DH114" s="3">
        <v>4</v>
      </c>
      <c r="DI114" s="3"/>
      <c r="DJ114" s="3"/>
      <c r="DK114" s="3"/>
      <c r="DL114" s="3"/>
      <c r="DM114" s="3"/>
      <c r="DN114" s="3"/>
      <c r="DO114" s="3"/>
      <c r="DP114" s="3"/>
      <c r="DQ114" s="3">
        <v>1</v>
      </c>
      <c r="DR114" s="3">
        <v>1</v>
      </c>
      <c r="DS114" s="3">
        <v>1</v>
      </c>
      <c r="DT114" s="3">
        <v>1</v>
      </c>
      <c r="DU114" s="3">
        <v>1</v>
      </c>
      <c r="DV114" s="5">
        <v>51.5</v>
      </c>
      <c r="DW114" s="5">
        <v>0.21999999999999997</v>
      </c>
      <c r="DX114" s="5">
        <v>35</v>
      </c>
      <c r="DY114" s="5">
        <v>-0.99</v>
      </c>
      <c r="DZ114" s="5">
        <v>70.5</v>
      </c>
      <c r="EA114" s="5">
        <v>1.26</v>
      </c>
      <c r="EB114" s="5">
        <v>52.333333333333336</v>
      </c>
      <c r="EC114" s="5">
        <v>0.49</v>
      </c>
      <c r="ED114" s="5">
        <v>2</v>
      </c>
      <c r="EE114" s="3">
        <v>6</v>
      </c>
      <c r="EF114" s="3">
        <v>1</v>
      </c>
      <c r="EG114" s="3">
        <v>6</v>
      </c>
      <c r="EH114" s="3">
        <v>1</v>
      </c>
      <c r="EI114" s="3">
        <v>6</v>
      </c>
      <c r="EJ114" s="3">
        <v>1</v>
      </c>
      <c r="EK114" s="3">
        <v>1</v>
      </c>
      <c r="EL114" s="3">
        <v>1</v>
      </c>
      <c r="EM114" s="3">
        <v>5</v>
      </c>
      <c r="EN114" s="3">
        <v>5</v>
      </c>
      <c r="EO114" s="3">
        <v>5</v>
      </c>
      <c r="EP114" s="3">
        <v>5</v>
      </c>
      <c r="EQ114" s="3">
        <v>2</v>
      </c>
      <c r="ER114" s="3">
        <v>3</v>
      </c>
      <c r="ES114" s="3">
        <v>3</v>
      </c>
      <c r="ET114" s="3">
        <v>1</v>
      </c>
      <c r="EU114" s="3">
        <v>3</v>
      </c>
      <c r="EV114" s="3">
        <v>5</v>
      </c>
      <c r="EW114" s="3">
        <v>1</v>
      </c>
      <c r="EX114" s="5">
        <v>1</v>
      </c>
      <c r="EY114" s="1" t="s">
        <v>352</v>
      </c>
      <c r="EZ114" s="3">
        <v>2</v>
      </c>
      <c r="FA114" s="6">
        <v>5</v>
      </c>
      <c r="FB114" s="1" t="s">
        <v>350</v>
      </c>
      <c r="FC114" s="6">
        <v>1</v>
      </c>
      <c r="FD114" s="5">
        <v>2</v>
      </c>
      <c r="FE114" s="1" t="s">
        <v>349</v>
      </c>
      <c r="FF114" s="3">
        <v>999</v>
      </c>
      <c r="FG114" s="5">
        <v>999</v>
      </c>
      <c r="FH114" s="3">
        <v>5</v>
      </c>
      <c r="FI114" s="3">
        <v>5</v>
      </c>
      <c r="FJ114" s="3">
        <v>2</v>
      </c>
      <c r="FK114" s="3">
        <v>1</v>
      </c>
      <c r="FL114" s="3">
        <v>4</v>
      </c>
      <c r="FM114" s="3">
        <v>5</v>
      </c>
      <c r="FN114" s="3">
        <v>1</v>
      </c>
      <c r="FO114" s="3">
        <v>1</v>
      </c>
      <c r="FP114" s="3">
        <v>5</v>
      </c>
      <c r="FQ114" s="3">
        <v>3</v>
      </c>
      <c r="FR114" s="3">
        <v>1</v>
      </c>
      <c r="FS114" s="3">
        <v>2</v>
      </c>
      <c r="FT114" s="3">
        <v>4.5</v>
      </c>
      <c r="FU114" s="3">
        <v>1.3333333333333333</v>
      </c>
      <c r="FV114" s="3">
        <v>4</v>
      </c>
      <c r="FW114" s="3">
        <v>3</v>
      </c>
      <c r="FX114" s="7" t="e">
        <v>#NULL!</v>
      </c>
      <c r="FY114" s="3">
        <v>1</v>
      </c>
      <c r="FZ114" s="3">
        <v>5</v>
      </c>
      <c r="GA114" s="3">
        <v>4</v>
      </c>
      <c r="GB114" s="3">
        <v>4</v>
      </c>
      <c r="GC114" s="3">
        <v>4</v>
      </c>
      <c r="GD114" s="5">
        <v>3.6666666666666665</v>
      </c>
      <c r="GE114" s="3">
        <v>3</v>
      </c>
      <c r="GF114" s="3">
        <v>2</v>
      </c>
      <c r="GG114" s="3">
        <v>3</v>
      </c>
      <c r="GH114" s="3">
        <v>1</v>
      </c>
      <c r="GI114" s="3">
        <v>5</v>
      </c>
      <c r="GJ114" s="3">
        <v>1</v>
      </c>
      <c r="GK114" s="3">
        <v>1</v>
      </c>
      <c r="GL114" s="3">
        <v>2</v>
      </c>
      <c r="GM114" s="3">
        <v>4</v>
      </c>
      <c r="GN114" s="3">
        <v>3</v>
      </c>
      <c r="GO114" s="3">
        <v>1</v>
      </c>
      <c r="GP114" s="3">
        <v>2</v>
      </c>
      <c r="GQ114" s="3">
        <v>1</v>
      </c>
      <c r="GR114" s="3">
        <v>4</v>
      </c>
      <c r="GS114" s="3">
        <v>1</v>
      </c>
      <c r="GT114" s="3">
        <v>4</v>
      </c>
      <c r="GU114" s="3">
        <v>2</v>
      </c>
      <c r="GV114" s="3">
        <v>1</v>
      </c>
      <c r="GW114" s="3">
        <v>5</v>
      </c>
      <c r="GX114" s="3">
        <v>1</v>
      </c>
      <c r="GY114" s="5">
        <v>3.5</v>
      </c>
      <c r="GZ114" s="5">
        <v>1.2</v>
      </c>
      <c r="HA114" s="3">
        <v>7</v>
      </c>
      <c r="HB114" s="3">
        <v>7</v>
      </c>
      <c r="HC114" s="3">
        <v>7</v>
      </c>
      <c r="HD114" s="3">
        <v>5</v>
      </c>
      <c r="HE114" s="3">
        <v>7</v>
      </c>
      <c r="HF114" s="3">
        <v>6</v>
      </c>
      <c r="HG114" s="3">
        <v>5</v>
      </c>
      <c r="HH114" s="3">
        <v>7</v>
      </c>
      <c r="HI114" s="5">
        <v>6.375</v>
      </c>
      <c r="HJ114" s="3">
        <v>4</v>
      </c>
      <c r="HK114" s="3">
        <v>2</v>
      </c>
      <c r="HL114" s="3">
        <v>3</v>
      </c>
      <c r="HM114" s="3">
        <v>3</v>
      </c>
      <c r="HN114" s="3">
        <v>2</v>
      </c>
      <c r="HO114" s="3">
        <v>2</v>
      </c>
      <c r="HP114" s="5">
        <v>3</v>
      </c>
      <c r="HQ114" s="5">
        <v>3</v>
      </c>
      <c r="HR114" s="5">
        <v>3</v>
      </c>
      <c r="HS114" s="5">
        <v>3.1666666666666665</v>
      </c>
      <c r="HT114" s="3">
        <v>2</v>
      </c>
      <c r="HU114" s="3">
        <v>4</v>
      </c>
      <c r="HV114" s="3">
        <v>5</v>
      </c>
      <c r="HW114" s="3">
        <v>6</v>
      </c>
      <c r="HX114" s="3">
        <v>5</v>
      </c>
      <c r="HY114" s="3">
        <v>6</v>
      </c>
      <c r="HZ114" s="5">
        <v>4.666666666666667</v>
      </c>
      <c r="IA114" s="3">
        <v>5</v>
      </c>
      <c r="IB114" s="3">
        <v>1</v>
      </c>
      <c r="IC114" s="3">
        <v>1</v>
      </c>
      <c r="ID114" s="3">
        <v>3</v>
      </c>
      <c r="IE114" s="3">
        <v>4</v>
      </c>
      <c r="IF114" s="3">
        <v>3</v>
      </c>
      <c r="IG114" s="3">
        <v>888</v>
      </c>
      <c r="IH114" s="3">
        <v>999</v>
      </c>
      <c r="II114" s="3">
        <v>4</v>
      </c>
      <c r="IJ114" s="3">
        <v>1</v>
      </c>
      <c r="IK114" s="3">
        <v>4</v>
      </c>
      <c r="IL114" s="3">
        <v>1</v>
      </c>
      <c r="IM114" s="5">
        <v>4.333333333333333</v>
      </c>
      <c r="IN114" s="5">
        <v>2.75</v>
      </c>
      <c r="IO114" s="5">
        <v>1</v>
      </c>
      <c r="IP114" s="3">
        <v>3</v>
      </c>
      <c r="IQ114" s="3">
        <v>1</v>
      </c>
      <c r="IR114" s="3">
        <v>3</v>
      </c>
      <c r="IS114" s="3">
        <v>2</v>
      </c>
      <c r="IT114" s="3">
        <v>3</v>
      </c>
      <c r="IU114" s="3">
        <v>3</v>
      </c>
      <c r="IV114" s="3">
        <v>2</v>
      </c>
      <c r="IW114" s="3">
        <v>3</v>
      </c>
      <c r="IX114" s="3">
        <v>4</v>
      </c>
      <c r="IY114" s="3">
        <v>3</v>
      </c>
      <c r="IZ114" s="3">
        <v>2</v>
      </c>
      <c r="JA114" s="3">
        <v>3</v>
      </c>
      <c r="JB114" s="3">
        <v>4</v>
      </c>
      <c r="JC114" s="3">
        <v>3</v>
      </c>
      <c r="JD114" s="3">
        <v>4</v>
      </c>
      <c r="JE114" s="3">
        <v>1</v>
      </c>
      <c r="JF114" s="3">
        <v>2</v>
      </c>
      <c r="JG114" s="3">
        <v>3</v>
      </c>
      <c r="JH114" s="3">
        <v>2</v>
      </c>
      <c r="JI114" s="3">
        <v>4</v>
      </c>
      <c r="JJ114" s="3">
        <v>2</v>
      </c>
      <c r="JK114" s="3">
        <v>4</v>
      </c>
      <c r="JL114" s="3">
        <v>1</v>
      </c>
      <c r="JM114" s="3">
        <v>4</v>
      </c>
      <c r="JN114" s="5">
        <v>3.5</v>
      </c>
      <c r="JO114" s="5">
        <v>2.25</v>
      </c>
      <c r="JP114" s="5">
        <v>3.75</v>
      </c>
      <c r="JQ114" s="5">
        <v>1.75</v>
      </c>
      <c r="JR114" s="5">
        <v>3</v>
      </c>
      <c r="JS114" s="5">
        <v>2.25</v>
      </c>
      <c r="JT114" s="3">
        <v>4</v>
      </c>
      <c r="JU114" s="3">
        <v>2</v>
      </c>
      <c r="JV114" s="3">
        <v>5</v>
      </c>
      <c r="JW114" s="3">
        <v>5</v>
      </c>
      <c r="JX114" s="3">
        <v>3</v>
      </c>
      <c r="JY114" s="3">
        <v>3</v>
      </c>
      <c r="JZ114" s="3">
        <v>5</v>
      </c>
      <c r="KA114" s="3">
        <v>5</v>
      </c>
      <c r="KB114" s="3">
        <v>4</v>
      </c>
      <c r="KC114" s="3">
        <v>1</v>
      </c>
      <c r="KD114" s="3">
        <v>3</v>
      </c>
      <c r="KE114" s="3">
        <v>3</v>
      </c>
      <c r="KF114" s="3">
        <v>5</v>
      </c>
      <c r="KG114" s="3">
        <v>4</v>
      </c>
      <c r="KH114" s="3">
        <v>3</v>
      </c>
      <c r="KI114" s="3">
        <v>3</v>
      </c>
      <c r="KJ114" s="3">
        <v>2</v>
      </c>
      <c r="KK114" s="3">
        <v>3</v>
      </c>
      <c r="KL114" s="3">
        <v>4</v>
      </c>
      <c r="KM114" s="3">
        <v>3</v>
      </c>
      <c r="KN114" s="3">
        <v>4</v>
      </c>
      <c r="KO114" s="3">
        <v>5</v>
      </c>
      <c r="KP114" s="3">
        <v>5</v>
      </c>
      <c r="KQ114" s="3">
        <v>4</v>
      </c>
      <c r="KR114" s="3">
        <v>4</v>
      </c>
      <c r="KS114" s="3">
        <v>3</v>
      </c>
      <c r="KT114" s="3">
        <v>2</v>
      </c>
      <c r="KU114" s="3">
        <v>4</v>
      </c>
      <c r="KV114" s="3">
        <v>3</v>
      </c>
      <c r="KW114" s="3">
        <v>4</v>
      </c>
      <c r="KX114" s="3">
        <v>3</v>
      </c>
      <c r="KY114" s="3">
        <v>2</v>
      </c>
      <c r="KZ114" s="5">
        <v>3.7777777777777777</v>
      </c>
      <c r="LA114" s="5">
        <v>4.1111111111111107</v>
      </c>
      <c r="LB114" s="5">
        <v>3.5714285714285716</v>
      </c>
      <c r="LC114" s="5">
        <v>2.4285714285714284</v>
      </c>
      <c r="LD114" s="3">
        <v>5</v>
      </c>
      <c r="LE114" s="3">
        <v>2</v>
      </c>
      <c r="LF114" s="5">
        <v>4</v>
      </c>
      <c r="LG114" s="3">
        <v>2</v>
      </c>
      <c r="LH114" s="3">
        <v>4</v>
      </c>
      <c r="LI114" s="3">
        <v>2</v>
      </c>
      <c r="LJ114" s="3">
        <v>3</v>
      </c>
      <c r="LK114" s="3">
        <v>2</v>
      </c>
      <c r="LL114" s="3">
        <v>3</v>
      </c>
      <c r="LM114" s="3">
        <v>2</v>
      </c>
      <c r="LN114" s="3">
        <v>3</v>
      </c>
      <c r="LO114" s="3">
        <v>3</v>
      </c>
      <c r="LP114" s="3">
        <v>4</v>
      </c>
      <c r="LQ114" s="3">
        <v>2</v>
      </c>
      <c r="LR114" s="3">
        <v>4</v>
      </c>
      <c r="LS114" s="3">
        <v>4</v>
      </c>
      <c r="LT114" s="5">
        <v>3.75</v>
      </c>
      <c r="LU114" s="5">
        <v>2.375</v>
      </c>
      <c r="LV114" s="3">
        <v>1</v>
      </c>
      <c r="LW114" s="3">
        <v>1</v>
      </c>
      <c r="LX114" s="3">
        <v>2</v>
      </c>
      <c r="LY114" s="3">
        <v>1</v>
      </c>
      <c r="LZ114" s="3">
        <v>1</v>
      </c>
      <c r="MA114" s="3">
        <v>1</v>
      </c>
      <c r="MB114" s="3">
        <v>2</v>
      </c>
      <c r="MC114" s="3">
        <v>1</v>
      </c>
      <c r="MD114" s="3">
        <v>1</v>
      </c>
      <c r="ME114" s="3">
        <v>1</v>
      </c>
      <c r="MF114" s="5">
        <f t="shared" si="99"/>
        <v>12</v>
      </c>
      <c r="MG114" s="5">
        <f t="shared" si="100"/>
        <v>1.2</v>
      </c>
      <c r="MH114" s="3">
        <v>2</v>
      </c>
      <c r="MI114" s="3">
        <v>3</v>
      </c>
      <c r="MJ114" s="3">
        <v>5</v>
      </c>
      <c r="MK114" s="3">
        <v>4</v>
      </c>
      <c r="ML114" s="3">
        <v>4</v>
      </c>
      <c r="MM114" s="3">
        <v>4</v>
      </c>
      <c r="MN114" s="3">
        <v>4</v>
      </c>
      <c r="MO114" s="3">
        <v>4</v>
      </c>
      <c r="MP114" s="3">
        <v>4</v>
      </c>
      <c r="MQ114" s="5">
        <v>3.7777777777777777</v>
      </c>
      <c r="MR114" s="3">
        <v>3</v>
      </c>
      <c r="MS114" s="3">
        <v>3</v>
      </c>
      <c r="MT114" s="3">
        <v>3</v>
      </c>
      <c r="MU114" s="3">
        <v>3</v>
      </c>
      <c r="MV114" s="3">
        <v>3</v>
      </c>
      <c r="MW114" s="3">
        <v>3</v>
      </c>
      <c r="MX114" s="3">
        <v>3</v>
      </c>
      <c r="MY114" s="3">
        <v>3</v>
      </c>
      <c r="MZ114" s="3">
        <v>4</v>
      </c>
      <c r="NA114" s="3">
        <v>4</v>
      </c>
      <c r="NB114" s="3">
        <v>3</v>
      </c>
      <c r="NC114" s="3">
        <v>3</v>
      </c>
      <c r="ND114" s="5">
        <v>3</v>
      </c>
      <c r="NE114" s="5">
        <v>3</v>
      </c>
      <c r="NF114" s="5">
        <v>3.3333333333333335</v>
      </c>
      <c r="NG114" s="5">
        <v>3.3333333333333335</v>
      </c>
      <c r="NH114" s="3">
        <v>3</v>
      </c>
      <c r="NI114" s="3">
        <v>3</v>
      </c>
      <c r="NJ114" s="3">
        <v>3</v>
      </c>
      <c r="NK114" s="3">
        <v>3</v>
      </c>
      <c r="NL114" s="3">
        <v>3</v>
      </c>
      <c r="NM114" s="3">
        <v>3</v>
      </c>
      <c r="NN114" s="3">
        <v>3</v>
      </c>
      <c r="NO114" s="3">
        <v>3</v>
      </c>
      <c r="NP114" s="3">
        <v>3</v>
      </c>
      <c r="NQ114" s="3">
        <v>3</v>
      </c>
      <c r="NR114" s="3">
        <v>3</v>
      </c>
      <c r="NS114" s="3">
        <v>3</v>
      </c>
      <c r="NT114" s="3">
        <v>3</v>
      </c>
      <c r="NU114" s="3">
        <v>3</v>
      </c>
      <c r="NV114" s="5">
        <v>3</v>
      </c>
      <c r="NW114" s="5">
        <v>3</v>
      </c>
      <c r="NX114" s="4">
        <v>43210</v>
      </c>
      <c r="NY114" s="3">
        <v>5</v>
      </c>
      <c r="NZ114" s="3">
        <v>4</v>
      </c>
      <c r="OA114" s="3">
        <v>1</v>
      </c>
      <c r="OB114" s="3">
        <v>1</v>
      </c>
      <c r="OC114" s="3">
        <v>5</v>
      </c>
      <c r="OD114" s="3">
        <v>5</v>
      </c>
      <c r="OE114" s="3">
        <v>2</v>
      </c>
      <c r="OF114" s="3">
        <v>1</v>
      </c>
      <c r="OG114" s="3">
        <v>5</v>
      </c>
      <c r="OH114" s="3">
        <v>3</v>
      </c>
      <c r="OI114" s="3">
        <v>1</v>
      </c>
      <c r="OJ114" s="3">
        <v>1</v>
      </c>
      <c r="OK114" s="5">
        <v>4.5</v>
      </c>
      <c r="OL114" s="5">
        <v>1.1666666666666667</v>
      </c>
      <c r="OM114" s="3">
        <v>4</v>
      </c>
      <c r="ON114" s="3">
        <v>1</v>
      </c>
      <c r="OO114" s="3">
        <v>4</v>
      </c>
      <c r="OP114" s="3">
        <v>3</v>
      </c>
      <c r="OQ114" s="3">
        <v>1</v>
      </c>
      <c r="OR114" s="3">
        <v>2</v>
      </c>
      <c r="OS114" s="5">
        <v>2.5</v>
      </c>
      <c r="OT114" s="3">
        <v>4</v>
      </c>
      <c r="OU114" s="3">
        <v>5</v>
      </c>
      <c r="OV114" s="3">
        <v>5</v>
      </c>
      <c r="OW114" s="3">
        <v>6</v>
      </c>
      <c r="OX114" s="3">
        <v>6</v>
      </c>
      <c r="OY114" s="3">
        <v>6</v>
      </c>
      <c r="OZ114" s="5">
        <v>5.333333333333333</v>
      </c>
      <c r="VN114">
        <v>15</v>
      </c>
      <c r="VO114">
        <v>1</v>
      </c>
      <c r="VP114">
        <v>14.5</v>
      </c>
      <c r="VQ114">
        <v>14.5</v>
      </c>
      <c r="VR114">
        <v>48</v>
      </c>
      <c r="VS114">
        <v>1074.8</v>
      </c>
      <c r="VT114">
        <v>22.4</v>
      </c>
      <c r="VU114">
        <v>215</v>
      </c>
      <c r="VV114">
        <v>47</v>
      </c>
      <c r="VW114">
        <v>9458.5</v>
      </c>
      <c r="VX114">
        <v>201.2</v>
      </c>
      <c r="VY114">
        <v>3124.3</v>
      </c>
      <c r="VZ114">
        <v>0.3</v>
      </c>
      <c r="WA114">
        <v>1891.7</v>
      </c>
      <c r="WB114" s="36">
        <v>1973</v>
      </c>
      <c r="WC114" s="36">
        <v>891.5</v>
      </c>
      <c r="WD114" s="36">
        <v>179.75</v>
      </c>
      <c r="WE114" s="36">
        <v>39.75</v>
      </c>
      <c r="WF114" s="36">
        <v>63.98</v>
      </c>
      <c r="WG114" s="36">
        <v>28.91</v>
      </c>
      <c r="WH114" s="36">
        <v>5.83</v>
      </c>
      <c r="WI114" s="36">
        <v>1.29</v>
      </c>
      <c r="WJ114" s="36">
        <v>219.5</v>
      </c>
      <c r="WK114" s="36">
        <v>7.12</v>
      </c>
      <c r="WL114" s="36">
        <v>54.875</v>
      </c>
      <c r="WM114" s="37">
        <v>2810.25</v>
      </c>
      <c r="WN114" s="37">
        <v>1093</v>
      </c>
      <c r="WO114" s="37">
        <v>201.75</v>
      </c>
      <c r="WP114" s="37">
        <v>40</v>
      </c>
      <c r="WQ114" s="37">
        <v>67.8</v>
      </c>
      <c r="WR114" s="37">
        <v>26.37</v>
      </c>
      <c r="WS114" s="37">
        <v>4.87</v>
      </c>
      <c r="WT114" s="37">
        <v>0.97</v>
      </c>
      <c r="WU114" s="37">
        <v>241.75</v>
      </c>
      <c r="WV114" s="37">
        <v>5.83</v>
      </c>
      <c r="WW114" s="37">
        <v>48.35</v>
      </c>
      <c r="WX114" s="38">
        <v>1661.25</v>
      </c>
      <c r="WY114" s="38">
        <v>724.75</v>
      </c>
      <c r="WZ114" s="38">
        <v>117</v>
      </c>
      <c r="XA114" s="38">
        <v>27</v>
      </c>
      <c r="XB114" s="38">
        <v>65.66</v>
      </c>
      <c r="XC114" s="38">
        <v>28.65</v>
      </c>
      <c r="XD114" s="38">
        <v>4.62</v>
      </c>
      <c r="XE114" s="38">
        <v>1.07</v>
      </c>
      <c r="XF114" s="38">
        <v>144</v>
      </c>
      <c r="XG114" s="38">
        <v>5.69</v>
      </c>
      <c r="XH114" s="38">
        <v>48</v>
      </c>
      <c r="XI114" s="39">
        <v>2498.5</v>
      </c>
      <c r="XJ114" s="39">
        <v>926.25</v>
      </c>
      <c r="XK114" s="39">
        <v>139</v>
      </c>
      <c r="XL114" s="39">
        <v>27.25</v>
      </c>
      <c r="XM114" s="39">
        <v>69.58</v>
      </c>
      <c r="XN114" s="39">
        <v>25.79</v>
      </c>
      <c r="XO114" s="39">
        <v>3.87</v>
      </c>
      <c r="XP114" s="39">
        <v>0.76</v>
      </c>
      <c r="XQ114" s="39">
        <v>166.25</v>
      </c>
      <c r="XR114" s="39">
        <v>4.63</v>
      </c>
      <c r="XS114" s="39">
        <v>41.563000000000002</v>
      </c>
      <c r="XT114" t="s">
        <v>1197</v>
      </c>
      <c r="XU114">
        <v>5</v>
      </c>
      <c r="XV114">
        <v>9</v>
      </c>
      <c r="XW114" s="37">
        <v>4</v>
      </c>
      <c r="XX114" s="37">
        <v>1</v>
      </c>
      <c r="XY114" s="37">
        <v>1</v>
      </c>
      <c r="XZ114" s="39">
        <v>3</v>
      </c>
      <c r="YA114" s="39">
        <v>1</v>
      </c>
      <c r="YB114" s="39">
        <v>1</v>
      </c>
    </row>
    <row r="115" spans="1:652" x14ac:dyDescent="0.2">
      <c r="A115" s="11">
        <v>119</v>
      </c>
      <c r="B115" s="19" t="s">
        <v>727</v>
      </c>
      <c r="C115" s="3">
        <v>0</v>
      </c>
      <c r="D115" s="3" t="str">
        <f t="shared" si="91"/>
        <v>2</v>
      </c>
      <c r="E115" s="4">
        <v>37982</v>
      </c>
      <c r="F115" s="4">
        <v>43206</v>
      </c>
      <c r="G115" s="5">
        <v>14.302532511978097</v>
      </c>
      <c r="H115" s="21">
        <v>3</v>
      </c>
      <c r="I115" s="3">
        <v>8</v>
      </c>
      <c r="J115" s="3">
        <v>11</v>
      </c>
      <c r="K115" s="3">
        <v>1</v>
      </c>
      <c r="L115" s="3">
        <v>2</v>
      </c>
      <c r="M115" s="3">
        <v>300</v>
      </c>
      <c r="N115" s="6">
        <v>123</v>
      </c>
      <c r="O115" s="6">
        <v>188</v>
      </c>
      <c r="P115" s="5">
        <v>4.0354330708661417</v>
      </c>
      <c r="Q115" s="5">
        <v>164.27250000000001</v>
      </c>
      <c r="R115" s="5">
        <v>74.5</v>
      </c>
      <c r="S115" s="5">
        <v>21.1</v>
      </c>
      <c r="T115" s="5">
        <v>3</v>
      </c>
      <c r="U115" s="5">
        <v>15</v>
      </c>
      <c r="V115" s="5">
        <v>3</v>
      </c>
      <c r="W115" s="5">
        <v>56.7</v>
      </c>
      <c r="X115" s="5">
        <v>58.1</v>
      </c>
      <c r="Y115" s="5">
        <v>55.5</v>
      </c>
      <c r="Z115" s="5">
        <v>55.7</v>
      </c>
      <c r="AA115" s="5">
        <v>54.3</v>
      </c>
      <c r="AB115" s="5">
        <v>53.1</v>
      </c>
      <c r="AC115" s="5">
        <f t="shared" si="92"/>
        <v>58.1</v>
      </c>
      <c r="AD115" s="5">
        <f t="shared" si="93"/>
        <v>55.7</v>
      </c>
      <c r="AE115" s="5">
        <f t="shared" si="94"/>
        <v>113.80000000000001</v>
      </c>
      <c r="AF115" s="5">
        <f t="shared" si="95"/>
        <v>56.900000000000006</v>
      </c>
      <c r="AG115" s="5">
        <f t="shared" si="96"/>
        <v>125.46450000000002</v>
      </c>
      <c r="AH115" s="5">
        <f t="shared" si="97"/>
        <v>250.92900000000003</v>
      </c>
      <c r="AI115" s="5">
        <v>3</v>
      </c>
      <c r="AJ115" s="3">
        <v>52</v>
      </c>
      <c r="AK115" s="5">
        <v>47.9</v>
      </c>
      <c r="AL115" s="5">
        <v>3</v>
      </c>
      <c r="AM115" s="5">
        <v>3</v>
      </c>
      <c r="AN115" s="5"/>
      <c r="AO115" s="5"/>
      <c r="AP115" s="5"/>
      <c r="AQ115" s="5"/>
      <c r="AR115" s="5"/>
      <c r="AS115" s="5" t="e">
        <f t="shared" si="98"/>
        <v>#DIV/0!</v>
      </c>
      <c r="AT115" s="5">
        <v>11.33</v>
      </c>
      <c r="AU115" s="5">
        <v>12.36</v>
      </c>
      <c r="AV115" s="5">
        <v>-0.31</v>
      </c>
      <c r="AW115" s="5">
        <v>38</v>
      </c>
      <c r="AX115" s="3">
        <v>33</v>
      </c>
      <c r="AY115" s="3">
        <v>27</v>
      </c>
      <c r="AZ115" s="3"/>
      <c r="BA115" s="5">
        <v>-0.99</v>
      </c>
      <c r="BB115" s="5"/>
      <c r="BC115" s="5">
        <v>16</v>
      </c>
      <c r="BD115" s="5"/>
      <c r="BE115" s="3">
        <v>25</v>
      </c>
      <c r="BF115" s="3">
        <v>29</v>
      </c>
      <c r="BG115" s="5">
        <v>0.75</v>
      </c>
      <c r="BH115" s="5">
        <v>77</v>
      </c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3">
        <v>73</v>
      </c>
      <c r="CA115" s="3">
        <v>74</v>
      </c>
      <c r="CB115" s="3">
        <v>73</v>
      </c>
      <c r="CC115" s="5">
        <v>32.633919999999996</v>
      </c>
      <c r="CD115" s="5">
        <v>33.080959999999997</v>
      </c>
      <c r="CE115" s="5">
        <v>32.633919999999996</v>
      </c>
      <c r="CF115" s="5">
        <v>4.3</v>
      </c>
      <c r="CG115" s="5">
        <v>100</v>
      </c>
      <c r="CH115" s="3">
        <v>47</v>
      </c>
      <c r="CI115" s="3">
        <v>44</v>
      </c>
      <c r="CJ115" s="3">
        <v>50</v>
      </c>
      <c r="CK115" s="5">
        <v>21.01088</v>
      </c>
      <c r="CL115" s="5">
        <v>19.66976</v>
      </c>
      <c r="CM115" s="5">
        <v>22.352</v>
      </c>
      <c r="CN115" s="5">
        <v>1.08</v>
      </c>
      <c r="CO115" s="5">
        <v>86</v>
      </c>
      <c r="CP115" s="6">
        <v>194</v>
      </c>
      <c r="CQ115" s="6">
        <v>210</v>
      </c>
      <c r="CR115" s="6">
        <v>220</v>
      </c>
      <c r="CS115" s="5">
        <v>1.91</v>
      </c>
      <c r="CT115" s="5">
        <v>97</v>
      </c>
      <c r="CU115" s="7" t="e">
        <v>#NULL!</v>
      </c>
      <c r="CV115" s="7" t="e">
        <v>#NULL!</v>
      </c>
      <c r="CW115" s="3">
        <v>4</v>
      </c>
      <c r="CX115" s="3">
        <v>4</v>
      </c>
      <c r="CY115" s="3">
        <v>5</v>
      </c>
      <c r="CZ115" s="3">
        <v>5</v>
      </c>
      <c r="DA115" s="3">
        <v>4</v>
      </c>
      <c r="DB115" s="3">
        <v>4</v>
      </c>
      <c r="DC115" s="3">
        <v>3</v>
      </c>
      <c r="DD115" s="3">
        <v>3</v>
      </c>
      <c r="DE115" s="3">
        <v>4</v>
      </c>
      <c r="DF115" s="3">
        <v>4</v>
      </c>
      <c r="DG115" s="3">
        <v>4</v>
      </c>
      <c r="DH115" s="3">
        <v>4</v>
      </c>
      <c r="DI115" s="3"/>
      <c r="DJ115" s="3"/>
      <c r="DK115" s="3"/>
      <c r="DL115" s="3"/>
      <c r="DM115" s="3"/>
      <c r="DN115" s="3"/>
      <c r="DO115" s="3"/>
      <c r="DP115" s="3"/>
      <c r="DQ115" s="3">
        <v>1</v>
      </c>
      <c r="DR115" s="3">
        <v>1</v>
      </c>
      <c r="DS115" s="3">
        <v>1</v>
      </c>
      <c r="DT115" s="3">
        <v>1</v>
      </c>
      <c r="DU115" s="3">
        <v>1</v>
      </c>
      <c r="DV115" s="5">
        <v>46.5</v>
      </c>
      <c r="DW115" s="5">
        <v>-0.24</v>
      </c>
      <c r="DX115" s="5">
        <v>67.5</v>
      </c>
      <c r="DY115" s="5">
        <v>1.5999999999999999</v>
      </c>
      <c r="DZ115" s="5">
        <v>93</v>
      </c>
      <c r="EA115" s="5">
        <v>5.38</v>
      </c>
      <c r="EB115" s="5">
        <v>69</v>
      </c>
      <c r="EC115" s="5">
        <v>6.74</v>
      </c>
      <c r="ED115" s="5">
        <v>2</v>
      </c>
      <c r="EE115" s="3">
        <v>6</v>
      </c>
      <c r="EF115" s="3">
        <v>1</v>
      </c>
      <c r="EG115" s="3">
        <v>6</v>
      </c>
      <c r="EH115" s="3">
        <v>1</v>
      </c>
      <c r="EI115" s="3">
        <v>5</v>
      </c>
      <c r="EJ115" s="3">
        <v>1</v>
      </c>
      <c r="EK115" s="3">
        <v>3</v>
      </c>
      <c r="EL115" s="3">
        <v>1</v>
      </c>
      <c r="EM115" s="3">
        <v>1</v>
      </c>
      <c r="EN115" s="3">
        <v>5</v>
      </c>
      <c r="EO115" s="3">
        <v>4</v>
      </c>
      <c r="EP115" s="3">
        <v>4</v>
      </c>
      <c r="EQ115" s="3">
        <v>4</v>
      </c>
      <c r="ER115" s="3">
        <v>3</v>
      </c>
      <c r="ES115" s="3">
        <v>2</v>
      </c>
      <c r="ET115" s="3">
        <v>1</v>
      </c>
      <c r="EU115" s="3">
        <v>2</v>
      </c>
      <c r="EV115" s="3">
        <v>1</v>
      </c>
      <c r="EW115" s="3">
        <v>1</v>
      </c>
      <c r="EX115" s="5">
        <v>1</v>
      </c>
      <c r="EY115" s="1" t="s">
        <v>350</v>
      </c>
      <c r="EZ115" s="3">
        <v>2</v>
      </c>
      <c r="FA115" s="6">
        <v>3.5</v>
      </c>
      <c r="FB115" s="1" t="s">
        <v>355</v>
      </c>
      <c r="FC115" s="6">
        <v>1</v>
      </c>
      <c r="FD115" s="5">
        <v>1</v>
      </c>
      <c r="FE115" s="1" t="s">
        <v>379</v>
      </c>
      <c r="FF115" s="3">
        <v>1</v>
      </c>
      <c r="FG115" s="5">
        <v>1</v>
      </c>
      <c r="FH115" s="3">
        <v>5</v>
      </c>
      <c r="FI115" s="3">
        <v>5</v>
      </c>
      <c r="FJ115" s="3">
        <v>2</v>
      </c>
      <c r="FK115" s="3">
        <v>5</v>
      </c>
      <c r="FL115" s="3">
        <v>5</v>
      </c>
      <c r="FM115" s="3">
        <v>5</v>
      </c>
      <c r="FN115" s="3">
        <v>2</v>
      </c>
      <c r="FO115" s="3">
        <v>2</v>
      </c>
      <c r="FP115" s="3">
        <v>5</v>
      </c>
      <c r="FQ115" s="3">
        <v>5</v>
      </c>
      <c r="FR115" s="3">
        <v>5</v>
      </c>
      <c r="FS115" s="3">
        <v>2</v>
      </c>
      <c r="FT115" s="3">
        <v>5</v>
      </c>
      <c r="FU115" s="3">
        <v>3</v>
      </c>
      <c r="FV115" s="3">
        <v>7</v>
      </c>
      <c r="FW115" s="3">
        <v>1</v>
      </c>
      <c r="FX115" s="7" t="e">
        <v>#NULL!</v>
      </c>
      <c r="FY115" s="3">
        <v>5</v>
      </c>
      <c r="FZ115" s="3">
        <v>7</v>
      </c>
      <c r="GA115" s="3">
        <v>7</v>
      </c>
      <c r="GB115" s="3">
        <v>7</v>
      </c>
      <c r="GC115" s="3">
        <v>7</v>
      </c>
      <c r="GD115" s="5">
        <v>6.666666666666667</v>
      </c>
      <c r="GE115" s="3">
        <v>5</v>
      </c>
      <c r="GF115" s="3">
        <v>1</v>
      </c>
      <c r="GG115" s="3">
        <v>5</v>
      </c>
      <c r="GH115" s="3">
        <v>1</v>
      </c>
      <c r="GI115" s="3">
        <v>5</v>
      </c>
      <c r="GJ115" s="3">
        <v>1</v>
      </c>
      <c r="GK115" s="3">
        <v>1</v>
      </c>
      <c r="GL115" s="3">
        <v>1</v>
      </c>
      <c r="GM115" s="3">
        <v>5</v>
      </c>
      <c r="GN115" s="3">
        <v>5</v>
      </c>
      <c r="GO115" s="3">
        <v>1</v>
      </c>
      <c r="GP115" s="3">
        <v>5</v>
      </c>
      <c r="GQ115" s="3">
        <v>1</v>
      </c>
      <c r="GR115" s="3">
        <v>5</v>
      </c>
      <c r="GS115" s="3">
        <v>1</v>
      </c>
      <c r="GT115" s="3">
        <v>5</v>
      </c>
      <c r="GU115" s="3">
        <v>5</v>
      </c>
      <c r="GV115" s="3">
        <v>1</v>
      </c>
      <c r="GW115" s="3">
        <v>5</v>
      </c>
      <c r="GX115" s="3">
        <v>1</v>
      </c>
      <c r="GY115" s="5">
        <v>5</v>
      </c>
      <c r="GZ115" s="5">
        <v>1</v>
      </c>
      <c r="HA115" s="3">
        <v>7</v>
      </c>
      <c r="HB115" s="3">
        <v>7</v>
      </c>
      <c r="HC115" s="3">
        <v>7</v>
      </c>
      <c r="HD115" s="3">
        <v>7</v>
      </c>
      <c r="HE115" s="3">
        <v>7</v>
      </c>
      <c r="HF115" s="3">
        <v>7</v>
      </c>
      <c r="HG115" s="3">
        <v>7</v>
      </c>
      <c r="HH115" s="3">
        <v>7</v>
      </c>
      <c r="HI115" s="5">
        <v>7</v>
      </c>
      <c r="HJ115" s="3">
        <v>4</v>
      </c>
      <c r="HK115" s="3">
        <v>1</v>
      </c>
      <c r="HL115" s="3">
        <v>3</v>
      </c>
      <c r="HM115" s="3">
        <v>3</v>
      </c>
      <c r="HN115" s="3">
        <v>1</v>
      </c>
      <c r="HO115" s="3">
        <v>1</v>
      </c>
      <c r="HP115" s="5">
        <v>4</v>
      </c>
      <c r="HQ115" s="5">
        <v>4</v>
      </c>
      <c r="HR115" s="5">
        <v>4</v>
      </c>
      <c r="HS115" s="5">
        <v>3.6666666666666665</v>
      </c>
      <c r="HT115" s="3">
        <v>6</v>
      </c>
      <c r="HU115" s="3">
        <v>6</v>
      </c>
      <c r="HV115" s="3">
        <v>6</v>
      </c>
      <c r="HW115" s="3">
        <v>6</v>
      </c>
      <c r="HX115" s="3">
        <v>6</v>
      </c>
      <c r="HY115" s="3">
        <v>6</v>
      </c>
      <c r="HZ115" s="5">
        <v>6</v>
      </c>
      <c r="IA115" s="3">
        <v>7</v>
      </c>
      <c r="IB115" s="3">
        <v>1</v>
      </c>
      <c r="IC115" s="3">
        <v>7</v>
      </c>
      <c r="ID115" s="3">
        <v>1</v>
      </c>
      <c r="IE115" s="3">
        <v>7</v>
      </c>
      <c r="IF115" s="3">
        <v>5</v>
      </c>
      <c r="IG115" s="3">
        <v>1</v>
      </c>
      <c r="IH115" s="3">
        <v>7</v>
      </c>
      <c r="II115" s="3">
        <v>5</v>
      </c>
      <c r="IJ115" s="3">
        <v>1</v>
      </c>
      <c r="IK115" s="3">
        <v>7</v>
      </c>
      <c r="IL115" s="3">
        <v>1</v>
      </c>
      <c r="IM115" s="5">
        <v>6.5</v>
      </c>
      <c r="IN115" s="5">
        <v>5</v>
      </c>
      <c r="IO115" s="5">
        <v>1</v>
      </c>
      <c r="IP115" s="3">
        <v>5</v>
      </c>
      <c r="IQ115" s="3">
        <v>1</v>
      </c>
      <c r="IR115" s="3">
        <v>1</v>
      </c>
      <c r="IS115" s="3">
        <v>3</v>
      </c>
      <c r="IT115" s="3">
        <v>5</v>
      </c>
      <c r="IU115" s="3">
        <v>5</v>
      </c>
      <c r="IV115" s="3">
        <v>1</v>
      </c>
      <c r="IW115" s="3">
        <v>1</v>
      </c>
      <c r="IX115" s="3">
        <v>5</v>
      </c>
      <c r="IY115" s="3">
        <v>1</v>
      </c>
      <c r="IZ115" s="3">
        <v>5</v>
      </c>
      <c r="JA115" s="3">
        <v>5</v>
      </c>
      <c r="JB115" s="3">
        <v>5</v>
      </c>
      <c r="JC115" s="3">
        <v>3</v>
      </c>
      <c r="JD115" s="3">
        <v>5</v>
      </c>
      <c r="JE115" s="3">
        <v>1</v>
      </c>
      <c r="JF115" s="3">
        <v>2</v>
      </c>
      <c r="JG115" s="3">
        <v>5</v>
      </c>
      <c r="JH115" s="3">
        <v>1</v>
      </c>
      <c r="JI115" s="3">
        <v>5</v>
      </c>
      <c r="JJ115" s="3">
        <v>1</v>
      </c>
      <c r="JK115" s="3">
        <v>5</v>
      </c>
      <c r="JL115" s="3">
        <v>1</v>
      </c>
      <c r="JM115" s="3">
        <v>5</v>
      </c>
      <c r="JN115" s="5">
        <v>5</v>
      </c>
      <c r="JO115" s="5">
        <v>1</v>
      </c>
      <c r="JP115" s="5">
        <v>5</v>
      </c>
      <c r="JQ115" s="5">
        <v>1.75</v>
      </c>
      <c r="JR115" s="5">
        <v>5</v>
      </c>
      <c r="JS115" s="5">
        <v>1.5</v>
      </c>
      <c r="JT115" s="3">
        <v>4</v>
      </c>
      <c r="JU115" s="3">
        <v>4</v>
      </c>
      <c r="JV115" s="3">
        <v>5</v>
      </c>
      <c r="JW115" s="3">
        <v>5</v>
      </c>
      <c r="JX115" s="3">
        <v>5</v>
      </c>
      <c r="JY115" s="3">
        <v>5</v>
      </c>
      <c r="JZ115" s="3">
        <v>1</v>
      </c>
      <c r="KA115" s="3">
        <v>1</v>
      </c>
      <c r="KB115" s="3">
        <v>5</v>
      </c>
      <c r="KC115" s="3">
        <v>5</v>
      </c>
      <c r="KD115" s="3">
        <v>5</v>
      </c>
      <c r="KE115" s="3">
        <v>5</v>
      </c>
      <c r="KF115" s="3">
        <v>1</v>
      </c>
      <c r="KG115" s="3">
        <v>1</v>
      </c>
      <c r="KH115" s="3">
        <v>1</v>
      </c>
      <c r="KI115" s="3">
        <v>1</v>
      </c>
      <c r="KJ115" s="3">
        <v>1</v>
      </c>
      <c r="KK115" s="3">
        <v>1</v>
      </c>
      <c r="KL115" s="3">
        <v>5</v>
      </c>
      <c r="KM115" s="3">
        <v>5</v>
      </c>
      <c r="KN115" s="3">
        <v>1</v>
      </c>
      <c r="KO115" s="3">
        <v>1</v>
      </c>
      <c r="KP115" s="3">
        <v>1</v>
      </c>
      <c r="KQ115" s="3">
        <v>1</v>
      </c>
      <c r="KR115" s="3">
        <v>5</v>
      </c>
      <c r="KS115" s="3">
        <v>5</v>
      </c>
      <c r="KT115" s="3">
        <v>1</v>
      </c>
      <c r="KU115" s="3">
        <v>1</v>
      </c>
      <c r="KV115" s="3">
        <v>1</v>
      </c>
      <c r="KW115" s="3">
        <v>1</v>
      </c>
      <c r="KX115" s="3">
        <v>5</v>
      </c>
      <c r="KY115" s="3">
        <v>5</v>
      </c>
      <c r="KZ115" s="5">
        <v>1.4444444444444444</v>
      </c>
      <c r="LA115" s="5">
        <v>1.4444444444444444</v>
      </c>
      <c r="LB115" s="5">
        <v>4.8571428571428568</v>
      </c>
      <c r="LC115" s="5">
        <v>4.8571428571428568</v>
      </c>
      <c r="LD115" s="3">
        <v>5</v>
      </c>
      <c r="LE115" s="3">
        <v>5</v>
      </c>
      <c r="LF115" s="5">
        <v>5</v>
      </c>
      <c r="LG115" s="3">
        <v>5</v>
      </c>
      <c r="LH115" s="3">
        <v>5</v>
      </c>
      <c r="LI115" s="3">
        <v>5</v>
      </c>
      <c r="LJ115" s="3">
        <v>5</v>
      </c>
      <c r="LK115" s="3">
        <v>5</v>
      </c>
      <c r="LL115" s="3">
        <v>5</v>
      </c>
      <c r="LM115" s="3">
        <v>5</v>
      </c>
      <c r="LN115" s="3">
        <v>5</v>
      </c>
      <c r="LO115" s="3">
        <v>5</v>
      </c>
      <c r="LP115" s="3">
        <v>5</v>
      </c>
      <c r="LQ115" s="3">
        <v>5</v>
      </c>
      <c r="LR115" s="3">
        <v>5</v>
      </c>
      <c r="LS115" s="3">
        <v>5</v>
      </c>
      <c r="LT115" s="5">
        <v>5</v>
      </c>
      <c r="LU115" s="5">
        <v>5</v>
      </c>
      <c r="LV115" s="3">
        <v>0</v>
      </c>
      <c r="LW115" s="3">
        <v>0</v>
      </c>
      <c r="LX115" s="3">
        <v>0</v>
      </c>
      <c r="LY115" s="3">
        <v>3</v>
      </c>
      <c r="LZ115" s="3">
        <v>3</v>
      </c>
      <c r="MA115" s="3">
        <v>1</v>
      </c>
      <c r="MB115" s="3">
        <v>0</v>
      </c>
      <c r="MC115" s="3">
        <v>3</v>
      </c>
      <c r="MD115" s="3">
        <v>2</v>
      </c>
      <c r="ME115" s="3">
        <v>0</v>
      </c>
      <c r="MF115" s="5">
        <f t="shared" si="99"/>
        <v>12</v>
      </c>
      <c r="MG115" s="5">
        <f t="shared" si="100"/>
        <v>1.2</v>
      </c>
      <c r="MH115" s="3">
        <v>1</v>
      </c>
      <c r="MI115" s="3">
        <v>3</v>
      </c>
      <c r="MJ115" s="3">
        <v>7</v>
      </c>
      <c r="MK115" s="3">
        <v>4</v>
      </c>
      <c r="ML115" s="3">
        <v>4</v>
      </c>
      <c r="MM115" s="3">
        <v>1</v>
      </c>
      <c r="MN115" s="3">
        <v>7</v>
      </c>
      <c r="MO115" s="3">
        <v>7</v>
      </c>
      <c r="MP115" s="3">
        <v>7</v>
      </c>
      <c r="MQ115" s="5">
        <v>4.5555555555555554</v>
      </c>
      <c r="MR115" s="3">
        <v>3</v>
      </c>
      <c r="MS115" s="3">
        <v>3</v>
      </c>
      <c r="MT115" s="3">
        <v>1</v>
      </c>
      <c r="MU115" s="3">
        <v>1</v>
      </c>
      <c r="MV115" s="3">
        <v>1</v>
      </c>
      <c r="MW115" s="3">
        <v>1</v>
      </c>
      <c r="MX115" s="3">
        <v>1</v>
      </c>
      <c r="MY115" s="3">
        <v>1</v>
      </c>
      <c r="MZ115" s="3">
        <v>5</v>
      </c>
      <c r="NA115" s="3">
        <v>5</v>
      </c>
      <c r="NB115" s="3">
        <v>5</v>
      </c>
      <c r="NC115" s="3">
        <v>5</v>
      </c>
      <c r="ND115" s="5">
        <v>1.6666666666666667</v>
      </c>
      <c r="NE115" s="5">
        <v>1.6666666666666667</v>
      </c>
      <c r="NF115" s="5">
        <v>3.6666666666666665</v>
      </c>
      <c r="NG115" s="5">
        <v>3.6666666666666665</v>
      </c>
      <c r="NH115" s="3">
        <v>5</v>
      </c>
      <c r="NI115" s="3">
        <v>5</v>
      </c>
      <c r="NJ115" s="3">
        <v>5</v>
      </c>
      <c r="NK115" s="3">
        <v>5</v>
      </c>
      <c r="NL115" s="3">
        <v>5</v>
      </c>
      <c r="NM115" s="3">
        <v>5</v>
      </c>
      <c r="NN115" s="3">
        <v>2</v>
      </c>
      <c r="NO115" s="3">
        <v>2</v>
      </c>
      <c r="NP115" s="3">
        <v>2</v>
      </c>
      <c r="NQ115" s="3">
        <v>2</v>
      </c>
      <c r="NR115" s="3">
        <v>5</v>
      </c>
      <c r="NS115" s="3">
        <v>5</v>
      </c>
      <c r="NT115" s="3">
        <v>5</v>
      </c>
      <c r="NU115" s="3">
        <v>5</v>
      </c>
      <c r="NV115" s="5">
        <v>4.1428571428571432</v>
      </c>
      <c r="NW115" s="5">
        <v>4.1428571428571432</v>
      </c>
      <c r="NX115" s="4">
        <v>43210</v>
      </c>
      <c r="NY115" s="3">
        <v>5</v>
      </c>
      <c r="NZ115" s="3">
        <v>5</v>
      </c>
      <c r="OA115" s="3">
        <v>1</v>
      </c>
      <c r="OB115" s="3">
        <v>1</v>
      </c>
      <c r="OC115" s="3">
        <v>5</v>
      </c>
      <c r="OD115" s="3">
        <v>5</v>
      </c>
      <c r="OE115" s="3">
        <v>1</v>
      </c>
      <c r="OF115" s="3">
        <v>1</v>
      </c>
      <c r="OG115" s="3">
        <v>5</v>
      </c>
      <c r="OH115" s="3">
        <v>5</v>
      </c>
      <c r="OI115" s="3">
        <v>5</v>
      </c>
      <c r="OJ115" s="3">
        <v>1</v>
      </c>
      <c r="OK115" s="5">
        <v>5</v>
      </c>
      <c r="OL115" s="5">
        <v>1.6666666666666667</v>
      </c>
      <c r="OM115" s="3">
        <v>4</v>
      </c>
      <c r="ON115" s="3">
        <v>1</v>
      </c>
      <c r="OO115" s="3">
        <v>4</v>
      </c>
      <c r="OP115" s="3">
        <v>3</v>
      </c>
      <c r="OQ115" s="3">
        <v>2</v>
      </c>
      <c r="OR115" s="3">
        <v>1</v>
      </c>
      <c r="OS115" s="5">
        <v>2.5</v>
      </c>
      <c r="OT115" s="3">
        <v>6</v>
      </c>
      <c r="OU115" s="3">
        <v>6</v>
      </c>
      <c r="OV115" s="3">
        <v>6</v>
      </c>
      <c r="OW115" s="3">
        <v>6</v>
      </c>
      <c r="OX115" s="3">
        <v>6</v>
      </c>
      <c r="OY115" s="3">
        <v>6</v>
      </c>
      <c r="OZ115" s="5">
        <v>6</v>
      </c>
      <c r="VN115">
        <v>15</v>
      </c>
      <c r="VO115">
        <v>1</v>
      </c>
      <c r="VP115">
        <v>11.3</v>
      </c>
      <c r="VQ115">
        <v>11.3</v>
      </c>
      <c r="VR115">
        <v>64</v>
      </c>
      <c r="VS115">
        <v>1293.8</v>
      </c>
      <c r="VT115">
        <v>20.2</v>
      </c>
      <c r="VU115">
        <v>184.8</v>
      </c>
      <c r="VV115">
        <v>63</v>
      </c>
      <c r="VW115">
        <v>9247.7999999999993</v>
      </c>
      <c r="VX115">
        <v>146.80000000000001</v>
      </c>
      <c r="VY115">
        <v>2478</v>
      </c>
      <c r="VZ115">
        <v>0.3</v>
      </c>
      <c r="WA115">
        <v>1321.1</v>
      </c>
      <c r="WB115" s="36">
        <v>3119.5</v>
      </c>
      <c r="WC115" s="36">
        <v>1159.5</v>
      </c>
      <c r="WD115" s="36">
        <v>162.5</v>
      </c>
      <c r="WE115" s="36">
        <v>63.5</v>
      </c>
      <c r="WF115" s="36">
        <v>69.25</v>
      </c>
      <c r="WG115" s="36">
        <v>25.74</v>
      </c>
      <c r="WH115" s="36">
        <v>3.61</v>
      </c>
      <c r="WI115" s="36">
        <v>1.41</v>
      </c>
      <c r="WJ115" s="36">
        <v>226</v>
      </c>
      <c r="WK115" s="36">
        <v>5.0199999999999996</v>
      </c>
      <c r="WL115" s="36">
        <v>37.667000000000002</v>
      </c>
      <c r="WM115" s="37">
        <v>3371.75</v>
      </c>
      <c r="WN115" s="37">
        <v>1507.75</v>
      </c>
      <c r="WO115" s="37">
        <v>222.25</v>
      </c>
      <c r="WP115" s="37">
        <v>92.25</v>
      </c>
      <c r="WQ115" s="37">
        <v>64.92</v>
      </c>
      <c r="WR115" s="37">
        <v>29.03</v>
      </c>
      <c r="WS115" s="37">
        <v>4.28</v>
      </c>
      <c r="WT115" s="37">
        <v>1.78</v>
      </c>
      <c r="WU115" s="37">
        <v>314.5</v>
      </c>
      <c r="WV115" s="37">
        <v>6.06</v>
      </c>
      <c r="WW115" s="37">
        <v>44.929000000000002</v>
      </c>
      <c r="WX115" s="38">
        <v>1899.5</v>
      </c>
      <c r="WY115" s="38">
        <v>730</v>
      </c>
      <c r="WZ115" s="38">
        <v>111.75</v>
      </c>
      <c r="XA115" s="38">
        <v>45.75</v>
      </c>
      <c r="XB115" s="38">
        <v>68.16</v>
      </c>
      <c r="XC115" s="38">
        <v>26.19</v>
      </c>
      <c r="XD115" s="38">
        <v>4.01</v>
      </c>
      <c r="XE115" s="38">
        <v>1.64</v>
      </c>
      <c r="XF115" s="38">
        <v>157.5</v>
      </c>
      <c r="XG115" s="38">
        <v>5.65</v>
      </c>
      <c r="XH115" s="38">
        <v>52.5</v>
      </c>
      <c r="XI115" s="39">
        <v>2151.75</v>
      </c>
      <c r="XJ115" s="39">
        <v>1078.25</v>
      </c>
      <c r="XK115" s="39">
        <v>171.5</v>
      </c>
      <c r="XL115" s="39">
        <v>74.5</v>
      </c>
      <c r="XM115" s="39">
        <v>61.9</v>
      </c>
      <c r="XN115" s="39">
        <v>31.02</v>
      </c>
      <c r="XO115" s="39">
        <v>4.93</v>
      </c>
      <c r="XP115" s="39">
        <v>2.14</v>
      </c>
      <c r="XQ115" s="39">
        <v>246</v>
      </c>
      <c r="XR115" s="39">
        <v>7.08</v>
      </c>
      <c r="XS115" s="39">
        <v>61.5</v>
      </c>
      <c r="XT115" t="s">
        <v>1198</v>
      </c>
      <c r="XU115">
        <v>7</v>
      </c>
      <c r="XV115">
        <v>9</v>
      </c>
      <c r="XW115" s="37">
        <v>6</v>
      </c>
      <c r="XX115" s="37">
        <v>1</v>
      </c>
      <c r="XY115" s="37">
        <v>1</v>
      </c>
      <c r="XZ115" s="39">
        <v>3</v>
      </c>
      <c r="YA115" s="39">
        <v>1</v>
      </c>
      <c r="YB115" s="39">
        <v>1</v>
      </c>
    </row>
    <row r="116" spans="1:652" x14ac:dyDescent="0.2">
      <c r="A116" s="11">
        <v>120</v>
      </c>
      <c r="B116" s="19" t="s">
        <v>728</v>
      </c>
      <c r="C116" s="3">
        <v>0</v>
      </c>
      <c r="D116" s="3" t="str">
        <f t="shared" si="91"/>
        <v>2</v>
      </c>
      <c r="E116" s="4">
        <v>37724</v>
      </c>
      <c r="F116" s="4">
        <v>43206</v>
      </c>
      <c r="G116" s="5">
        <v>15.008898015058179</v>
      </c>
      <c r="H116" s="21">
        <v>3</v>
      </c>
      <c r="I116" s="3">
        <v>8</v>
      </c>
      <c r="J116" s="3">
        <v>11</v>
      </c>
      <c r="K116" s="3">
        <v>1</v>
      </c>
      <c r="L116" s="3">
        <v>2</v>
      </c>
      <c r="M116" s="3">
        <v>300</v>
      </c>
      <c r="N116" s="6">
        <v>116.5</v>
      </c>
      <c r="O116" s="6">
        <v>157</v>
      </c>
      <c r="P116" s="5">
        <v>3.8221784776902887</v>
      </c>
      <c r="Q116" s="5">
        <v>204.624</v>
      </c>
      <c r="R116" s="5">
        <v>92.8</v>
      </c>
      <c r="S116" s="5">
        <v>37.6</v>
      </c>
      <c r="T116" s="5">
        <v>1</v>
      </c>
      <c r="U116" s="5">
        <v>37.200000000000003</v>
      </c>
      <c r="V116" s="5">
        <v>1</v>
      </c>
      <c r="W116" s="5">
        <v>28.9</v>
      </c>
      <c r="X116" s="5">
        <v>26.8</v>
      </c>
      <c r="Y116" s="5">
        <v>26.7</v>
      </c>
      <c r="Z116" s="5">
        <v>30</v>
      </c>
      <c r="AA116" s="5">
        <v>32.200000000000003</v>
      </c>
      <c r="AB116" s="5">
        <v>30.5</v>
      </c>
      <c r="AC116" s="5">
        <f t="shared" si="92"/>
        <v>28.9</v>
      </c>
      <c r="AD116" s="5">
        <f t="shared" si="93"/>
        <v>32.200000000000003</v>
      </c>
      <c r="AE116" s="5">
        <f t="shared" si="94"/>
        <v>61.1</v>
      </c>
      <c r="AF116" s="5">
        <f t="shared" si="95"/>
        <v>30.55</v>
      </c>
      <c r="AG116" s="5">
        <f t="shared" si="96"/>
        <v>67.362750000000005</v>
      </c>
      <c r="AH116" s="5">
        <f t="shared" si="97"/>
        <v>134.72550000000001</v>
      </c>
      <c r="AI116" s="5">
        <v>1</v>
      </c>
      <c r="AJ116" s="3">
        <v>18</v>
      </c>
      <c r="AK116" s="5">
        <v>35.1</v>
      </c>
      <c r="AL116" s="5">
        <v>1</v>
      </c>
      <c r="AM116" s="5">
        <v>1</v>
      </c>
      <c r="AN116" s="5"/>
      <c r="AO116" s="5"/>
      <c r="AP116" s="5"/>
      <c r="AQ116" s="5"/>
      <c r="AR116" s="5"/>
      <c r="AS116" s="5" t="e">
        <f t="shared" si="98"/>
        <v>#DIV/0!</v>
      </c>
      <c r="AT116" s="5">
        <v>13.63</v>
      </c>
      <c r="AU116" s="5">
        <v>13.52</v>
      </c>
      <c r="AV116" s="5">
        <v>-2.6</v>
      </c>
      <c r="AW116" s="5">
        <v>0</v>
      </c>
      <c r="AX116" s="3">
        <v>27</v>
      </c>
      <c r="AY116" s="3">
        <v>32</v>
      </c>
      <c r="AZ116" s="3"/>
      <c r="BA116" s="5">
        <v>-1.4</v>
      </c>
      <c r="BB116" s="5"/>
      <c r="BC116" s="5">
        <v>8</v>
      </c>
      <c r="BD116" s="5"/>
      <c r="BE116" s="3">
        <v>17</v>
      </c>
      <c r="BF116" s="3">
        <v>16</v>
      </c>
      <c r="BG116" s="5">
        <v>-2.59</v>
      </c>
      <c r="BH116" s="5">
        <v>0</v>
      </c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3">
        <v>36</v>
      </c>
      <c r="CA116" s="3">
        <v>31</v>
      </c>
      <c r="CB116" s="3">
        <v>28</v>
      </c>
      <c r="CC116" s="5">
        <v>16.093440000000001</v>
      </c>
      <c r="CD116" s="5">
        <v>13.85824</v>
      </c>
      <c r="CE116" s="5">
        <v>12.51712</v>
      </c>
      <c r="CF116" s="5">
        <v>-0.56999999999999995</v>
      </c>
      <c r="CG116" s="5">
        <v>28</v>
      </c>
      <c r="CH116" s="3">
        <v>31</v>
      </c>
      <c r="CI116" s="3">
        <v>28</v>
      </c>
      <c r="CJ116" s="3">
        <v>31</v>
      </c>
      <c r="CK116" s="5">
        <v>13.85824</v>
      </c>
      <c r="CL116" s="5">
        <v>12.51712</v>
      </c>
      <c r="CM116" s="5">
        <v>13.85824</v>
      </c>
      <c r="CN116" s="5">
        <v>-2.06</v>
      </c>
      <c r="CO116" s="5">
        <v>2</v>
      </c>
      <c r="CP116" s="6">
        <v>124</v>
      </c>
      <c r="CQ116" s="6">
        <v>144</v>
      </c>
      <c r="CR116" s="6">
        <v>145</v>
      </c>
      <c r="CS116" s="5">
        <v>-1.41</v>
      </c>
      <c r="CT116" s="5">
        <v>8</v>
      </c>
      <c r="CU116" s="7" t="e">
        <v>#NULL!</v>
      </c>
      <c r="CV116" s="7" t="e">
        <v>#NULL!</v>
      </c>
      <c r="CW116" s="3">
        <v>4</v>
      </c>
      <c r="CX116" s="3">
        <v>4</v>
      </c>
      <c r="CY116" s="3">
        <v>5</v>
      </c>
      <c r="CZ116" s="3">
        <v>5</v>
      </c>
      <c r="DA116" s="3">
        <v>3</v>
      </c>
      <c r="DB116" s="3">
        <v>4</v>
      </c>
      <c r="DC116" s="3">
        <v>2</v>
      </c>
      <c r="DD116" s="3">
        <v>2</v>
      </c>
      <c r="DE116" s="3">
        <v>4</v>
      </c>
      <c r="DF116" s="3">
        <v>4</v>
      </c>
      <c r="DG116" s="3">
        <v>4</v>
      </c>
      <c r="DH116" s="3">
        <v>4</v>
      </c>
      <c r="DI116" s="3"/>
      <c r="DJ116" s="3"/>
      <c r="DK116" s="3"/>
      <c r="DL116" s="3"/>
      <c r="DM116" s="3"/>
      <c r="DN116" s="3"/>
      <c r="DO116" s="3"/>
      <c r="DP116" s="3"/>
      <c r="DQ116" s="3">
        <v>0</v>
      </c>
      <c r="DR116" s="3">
        <v>0</v>
      </c>
      <c r="DS116" s="3">
        <v>1</v>
      </c>
      <c r="DT116" s="3">
        <v>1</v>
      </c>
      <c r="DU116" s="3">
        <v>1</v>
      </c>
      <c r="DV116" s="5">
        <v>4</v>
      </c>
      <c r="DW116" s="5">
        <v>-3.9899999999999998</v>
      </c>
      <c r="DX116" s="5">
        <v>4</v>
      </c>
      <c r="DY116" s="5">
        <v>-4.01</v>
      </c>
      <c r="DZ116" s="5">
        <v>15</v>
      </c>
      <c r="EA116" s="5">
        <v>-2.63</v>
      </c>
      <c r="EB116" s="5">
        <v>7.666666666666667</v>
      </c>
      <c r="EC116" s="5">
        <v>-10.629999999999999</v>
      </c>
      <c r="ED116" s="5">
        <v>1</v>
      </c>
      <c r="EE116" s="3">
        <v>6</v>
      </c>
      <c r="EF116" s="3">
        <v>1</v>
      </c>
      <c r="EG116" s="3">
        <v>1</v>
      </c>
      <c r="EH116" s="3">
        <v>1</v>
      </c>
      <c r="EI116" s="3">
        <v>6</v>
      </c>
      <c r="EJ116" s="3">
        <v>1</v>
      </c>
      <c r="EK116" s="3">
        <v>1</v>
      </c>
      <c r="EL116" s="3">
        <v>1</v>
      </c>
      <c r="EM116" s="3">
        <v>5</v>
      </c>
      <c r="EN116" s="3">
        <v>5</v>
      </c>
      <c r="EO116" s="3">
        <v>5</v>
      </c>
      <c r="EP116" s="3">
        <v>2</v>
      </c>
      <c r="EQ116" s="3">
        <v>2</v>
      </c>
      <c r="ER116" s="3">
        <v>3</v>
      </c>
      <c r="ES116" s="3">
        <v>5</v>
      </c>
      <c r="ET116" s="3">
        <v>1</v>
      </c>
      <c r="EU116" s="3">
        <v>4</v>
      </c>
      <c r="EV116" s="3">
        <v>1</v>
      </c>
      <c r="EW116" s="3">
        <v>0</v>
      </c>
      <c r="EX116" s="5">
        <v>3</v>
      </c>
      <c r="EY116" s="1" t="s">
        <v>351</v>
      </c>
      <c r="EZ116" s="3">
        <v>2</v>
      </c>
      <c r="FA116" s="6">
        <v>1</v>
      </c>
      <c r="FB116" s="1" t="s">
        <v>350</v>
      </c>
      <c r="FC116" s="6">
        <v>2</v>
      </c>
      <c r="FD116" s="5">
        <v>1</v>
      </c>
      <c r="FE116" s="1" t="s">
        <v>355</v>
      </c>
      <c r="FF116" s="3">
        <v>2</v>
      </c>
      <c r="FG116" s="5">
        <v>1</v>
      </c>
      <c r="FH116" s="3">
        <v>5</v>
      </c>
      <c r="FI116" s="3">
        <v>4</v>
      </c>
      <c r="FJ116" s="3">
        <v>2</v>
      </c>
      <c r="FK116" s="3">
        <v>1</v>
      </c>
      <c r="FL116" s="3">
        <v>4</v>
      </c>
      <c r="FM116" s="3">
        <v>3</v>
      </c>
      <c r="FN116" s="3">
        <v>3</v>
      </c>
      <c r="FO116" s="3">
        <v>2</v>
      </c>
      <c r="FP116" s="3">
        <v>5</v>
      </c>
      <c r="FQ116" s="3">
        <v>4</v>
      </c>
      <c r="FR116" s="3">
        <v>3</v>
      </c>
      <c r="FS116" s="3">
        <v>1</v>
      </c>
      <c r="FT116" s="3">
        <v>4.166666666666667</v>
      </c>
      <c r="FU116" s="3">
        <v>2</v>
      </c>
      <c r="FV116" s="3">
        <v>7</v>
      </c>
      <c r="FW116" s="3">
        <v>6</v>
      </c>
      <c r="FX116" s="7" t="e">
        <v>#NULL!</v>
      </c>
      <c r="FY116" s="3">
        <v>5</v>
      </c>
      <c r="FZ116" s="3">
        <v>7</v>
      </c>
      <c r="GA116" s="3">
        <v>5</v>
      </c>
      <c r="GB116" s="3">
        <v>7</v>
      </c>
      <c r="GC116" s="3">
        <v>6</v>
      </c>
      <c r="GD116" s="5">
        <v>6.166666666666667</v>
      </c>
      <c r="GE116" s="3">
        <v>4</v>
      </c>
      <c r="GF116" s="3">
        <v>2</v>
      </c>
      <c r="GG116" s="3">
        <v>4</v>
      </c>
      <c r="GH116" s="3">
        <v>1</v>
      </c>
      <c r="GI116" s="3">
        <v>5</v>
      </c>
      <c r="GJ116" s="3">
        <v>2</v>
      </c>
      <c r="GK116" s="3">
        <v>1</v>
      </c>
      <c r="GL116" s="3">
        <v>1</v>
      </c>
      <c r="GM116" s="3">
        <v>2</v>
      </c>
      <c r="GN116" s="3">
        <v>5</v>
      </c>
      <c r="GO116" s="3">
        <v>3</v>
      </c>
      <c r="GP116" s="3">
        <v>5</v>
      </c>
      <c r="GQ116" s="3">
        <v>2</v>
      </c>
      <c r="GR116" s="3">
        <v>3</v>
      </c>
      <c r="GS116" s="3">
        <v>1</v>
      </c>
      <c r="GT116" s="3">
        <v>1</v>
      </c>
      <c r="GU116" s="3">
        <v>2</v>
      </c>
      <c r="GV116" s="3">
        <v>1</v>
      </c>
      <c r="GW116" s="3">
        <v>5</v>
      </c>
      <c r="GX116" s="3">
        <v>2</v>
      </c>
      <c r="GY116" s="5">
        <v>3.6</v>
      </c>
      <c r="GZ116" s="5">
        <v>1.6</v>
      </c>
      <c r="HA116" s="3">
        <v>5</v>
      </c>
      <c r="HB116" s="3">
        <v>5</v>
      </c>
      <c r="HC116" s="3">
        <v>4</v>
      </c>
      <c r="HD116" s="3">
        <v>6</v>
      </c>
      <c r="HE116" s="3">
        <v>4</v>
      </c>
      <c r="HF116" s="3">
        <v>5</v>
      </c>
      <c r="HG116" s="3">
        <v>5</v>
      </c>
      <c r="HH116" s="3">
        <v>6</v>
      </c>
      <c r="HI116" s="5">
        <v>5</v>
      </c>
      <c r="HJ116" s="3">
        <v>3</v>
      </c>
      <c r="HK116" s="3">
        <v>3</v>
      </c>
      <c r="HL116" s="3">
        <v>2</v>
      </c>
      <c r="HM116" s="3">
        <v>3</v>
      </c>
      <c r="HN116" s="3">
        <v>3</v>
      </c>
      <c r="HO116" s="3">
        <v>2</v>
      </c>
      <c r="HP116" s="5">
        <v>2</v>
      </c>
      <c r="HQ116" s="5">
        <v>2</v>
      </c>
      <c r="HR116" s="5">
        <v>3</v>
      </c>
      <c r="HS116" s="5">
        <v>2.5</v>
      </c>
      <c r="HT116" s="3">
        <v>6</v>
      </c>
      <c r="HU116" s="3">
        <v>4</v>
      </c>
      <c r="HV116" s="3">
        <v>6</v>
      </c>
      <c r="HW116" s="3">
        <v>6</v>
      </c>
      <c r="HX116" s="3">
        <v>3</v>
      </c>
      <c r="HY116" s="3">
        <v>5</v>
      </c>
      <c r="HZ116" s="5">
        <v>5</v>
      </c>
      <c r="IA116" s="3">
        <v>5</v>
      </c>
      <c r="IB116" s="3">
        <v>5</v>
      </c>
      <c r="IC116" s="3">
        <v>5</v>
      </c>
      <c r="ID116" s="3">
        <v>3</v>
      </c>
      <c r="IE116" s="3">
        <v>5</v>
      </c>
      <c r="IF116" s="3">
        <v>3</v>
      </c>
      <c r="IG116" s="3">
        <v>2</v>
      </c>
      <c r="IH116" s="3">
        <v>6</v>
      </c>
      <c r="II116" s="3">
        <v>3</v>
      </c>
      <c r="IJ116" s="3">
        <v>5</v>
      </c>
      <c r="IK116" s="3">
        <v>5</v>
      </c>
      <c r="IL116" s="3">
        <v>5</v>
      </c>
      <c r="IM116" s="5">
        <v>4.75</v>
      </c>
      <c r="IN116" s="5">
        <v>4</v>
      </c>
      <c r="IO116" s="5">
        <v>4.25</v>
      </c>
      <c r="IP116" s="3">
        <v>3</v>
      </c>
      <c r="IQ116" s="3">
        <v>3</v>
      </c>
      <c r="IR116" s="3">
        <v>2</v>
      </c>
      <c r="IS116" s="3">
        <v>4</v>
      </c>
      <c r="IT116" s="3">
        <v>3</v>
      </c>
      <c r="IU116" s="3">
        <v>2</v>
      </c>
      <c r="IV116" s="3">
        <v>3</v>
      </c>
      <c r="IW116" s="3">
        <v>2</v>
      </c>
      <c r="IX116" s="3">
        <v>3</v>
      </c>
      <c r="IY116" s="3">
        <v>4</v>
      </c>
      <c r="IZ116" s="3">
        <v>3</v>
      </c>
      <c r="JA116" s="3">
        <v>3</v>
      </c>
      <c r="JB116" s="3">
        <v>4</v>
      </c>
      <c r="JC116" s="3">
        <v>1</v>
      </c>
      <c r="JD116" s="3">
        <v>4</v>
      </c>
      <c r="JE116" s="3">
        <v>3</v>
      </c>
      <c r="JF116" s="3">
        <v>2</v>
      </c>
      <c r="JG116" s="3">
        <v>3</v>
      </c>
      <c r="JH116" s="3">
        <v>2</v>
      </c>
      <c r="JI116" s="3">
        <v>3</v>
      </c>
      <c r="JJ116" s="3">
        <v>2</v>
      </c>
      <c r="JK116" s="3">
        <v>4</v>
      </c>
      <c r="JL116" s="3">
        <v>4</v>
      </c>
      <c r="JM116" s="3">
        <v>3</v>
      </c>
      <c r="JN116" s="5">
        <v>3.25</v>
      </c>
      <c r="JO116" s="5">
        <v>2.75</v>
      </c>
      <c r="JP116" s="5">
        <v>3.25</v>
      </c>
      <c r="JQ116" s="5">
        <v>3.25</v>
      </c>
      <c r="JR116" s="5">
        <v>3</v>
      </c>
      <c r="JS116" s="5">
        <v>2</v>
      </c>
      <c r="JT116" s="3">
        <v>2</v>
      </c>
      <c r="JU116" s="3">
        <v>2</v>
      </c>
      <c r="JV116" s="3">
        <v>4</v>
      </c>
      <c r="JW116" s="3">
        <v>3</v>
      </c>
      <c r="JX116" s="3">
        <v>2</v>
      </c>
      <c r="JY116" s="3">
        <v>2</v>
      </c>
      <c r="JZ116" s="3">
        <v>2</v>
      </c>
      <c r="KA116" s="3">
        <v>2</v>
      </c>
      <c r="KB116" s="3">
        <v>4</v>
      </c>
      <c r="KC116" s="3">
        <v>4</v>
      </c>
      <c r="KD116" s="3">
        <v>4</v>
      </c>
      <c r="KE116" s="3">
        <v>4</v>
      </c>
      <c r="KF116" s="3">
        <v>2</v>
      </c>
      <c r="KG116" s="3">
        <v>2</v>
      </c>
      <c r="KH116" s="3">
        <v>1</v>
      </c>
      <c r="KI116" s="3">
        <v>1</v>
      </c>
      <c r="KJ116" s="3">
        <v>2</v>
      </c>
      <c r="KK116" s="3">
        <v>2</v>
      </c>
      <c r="KL116" s="3">
        <v>2</v>
      </c>
      <c r="KM116" s="3">
        <v>2</v>
      </c>
      <c r="KN116" s="3">
        <v>2</v>
      </c>
      <c r="KO116" s="3">
        <v>2</v>
      </c>
      <c r="KP116" s="3">
        <v>2</v>
      </c>
      <c r="KQ116" s="3">
        <v>2</v>
      </c>
      <c r="KR116" s="3">
        <v>4</v>
      </c>
      <c r="KS116" s="3">
        <v>3</v>
      </c>
      <c r="KT116" s="3">
        <v>3</v>
      </c>
      <c r="KU116" s="3">
        <v>3</v>
      </c>
      <c r="KV116" s="3">
        <v>2</v>
      </c>
      <c r="KW116" s="3">
        <v>2</v>
      </c>
      <c r="KX116" s="3">
        <v>3</v>
      </c>
      <c r="KY116" s="3">
        <v>3</v>
      </c>
      <c r="KZ116" s="5">
        <v>2.2222222222222223</v>
      </c>
      <c r="LA116" s="5">
        <v>2.1111111111111112</v>
      </c>
      <c r="LB116" s="5">
        <v>3</v>
      </c>
      <c r="LC116" s="5">
        <v>2.8571428571428572</v>
      </c>
      <c r="LD116" s="3">
        <v>4</v>
      </c>
      <c r="LE116" s="3">
        <v>4</v>
      </c>
      <c r="LF116" s="5">
        <v>2</v>
      </c>
      <c r="LG116" s="3">
        <v>2</v>
      </c>
      <c r="LH116" s="3">
        <v>3</v>
      </c>
      <c r="LI116" s="3">
        <v>3</v>
      </c>
      <c r="LJ116" s="3">
        <v>4</v>
      </c>
      <c r="LK116" s="3">
        <v>4</v>
      </c>
      <c r="LL116" s="3">
        <v>4</v>
      </c>
      <c r="LM116" s="3">
        <v>4</v>
      </c>
      <c r="LN116" s="3">
        <v>4</v>
      </c>
      <c r="LO116" s="3">
        <v>4</v>
      </c>
      <c r="LP116" s="3">
        <v>3</v>
      </c>
      <c r="LQ116" s="3">
        <v>3</v>
      </c>
      <c r="LR116" s="3">
        <v>4</v>
      </c>
      <c r="LS116" s="3">
        <v>4</v>
      </c>
      <c r="LT116" s="5">
        <v>3.5</v>
      </c>
      <c r="LU116" s="5">
        <v>3.5</v>
      </c>
      <c r="LV116" s="3">
        <v>1</v>
      </c>
      <c r="LW116" s="3">
        <v>1</v>
      </c>
      <c r="LX116" s="3">
        <v>1</v>
      </c>
      <c r="LY116" s="3">
        <v>1</v>
      </c>
      <c r="LZ116" s="3">
        <v>2</v>
      </c>
      <c r="MA116" s="3">
        <v>2</v>
      </c>
      <c r="MB116" s="3">
        <v>0</v>
      </c>
      <c r="MC116" s="3">
        <v>1</v>
      </c>
      <c r="MD116" s="3">
        <v>2</v>
      </c>
      <c r="ME116" s="3">
        <v>2</v>
      </c>
      <c r="MF116" s="5">
        <f t="shared" si="99"/>
        <v>13</v>
      </c>
      <c r="MG116" s="5">
        <f t="shared" si="100"/>
        <v>1.3</v>
      </c>
      <c r="MH116" s="3">
        <v>3</v>
      </c>
      <c r="MI116" s="3">
        <v>4</v>
      </c>
      <c r="MJ116" s="3">
        <v>5</v>
      </c>
      <c r="MK116" s="3">
        <v>3</v>
      </c>
      <c r="ML116" s="3">
        <v>2</v>
      </c>
      <c r="MM116" s="3">
        <v>2</v>
      </c>
      <c r="MN116" s="3">
        <v>4</v>
      </c>
      <c r="MO116" s="3">
        <v>6</v>
      </c>
      <c r="MP116" s="3">
        <v>6</v>
      </c>
      <c r="MQ116" s="5">
        <v>3.8888888888888888</v>
      </c>
      <c r="MR116" s="3">
        <v>4</v>
      </c>
      <c r="MS116" s="3">
        <v>4</v>
      </c>
      <c r="MT116" s="3">
        <v>3</v>
      </c>
      <c r="MU116" s="3">
        <v>3</v>
      </c>
      <c r="MV116" s="3">
        <v>2</v>
      </c>
      <c r="MW116" s="3">
        <v>2</v>
      </c>
      <c r="MX116" s="3">
        <v>2</v>
      </c>
      <c r="MY116" s="3">
        <v>2</v>
      </c>
      <c r="MZ116" s="3">
        <v>3</v>
      </c>
      <c r="NA116" s="3">
        <v>3</v>
      </c>
      <c r="NB116" s="3">
        <v>4</v>
      </c>
      <c r="NC116" s="3">
        <v>4</v>
      </c>
      <c r="ND116" s="5">
        <v>3</v>
      </c>
      <c r="NE116" s="5">
        <v>3</v>
      </c>
      <c r="NF116" s="5">
        <v>3</v>
      </c>
      <c r="NG116" s="5">
        <v>3</v>
      </c>
      <c r="NH116" s="3">
        <v>2</v>
      </c>
      <c r="NI116" s="3">
        <v>2</v>
      </c>
      <c r="NJ116" s="3">
        <v>4</v>
      </c>
      <c r="NK116" s="3">
        <v>4</v>
      </c>
      <c r="NL116" s="3">
        <v>4</v>
      </c>
      <c r="NM116" s="3">
        <v>4</v>
      </c>
      <c r="NN116" s="3">
        <v>5</v>
      </c>
      <c r="NO116" s="3">
        <v>5</v>
      </c>
      <c r="NP116" s="3">
        <v>2</v>
      </c>
      <c r="NQ116" s="3">
        <v>2</v>
      </c>
      <c r="NR116" s="3">
        <v>3</v>
      </c>
      <c r="NS116" s="3">
        <v>3</v>
      </c>
      <c r="NT116" s="3">
        <v>4</v>
      </c>
      <c r="NU116" s="3">
        <v>4</v>
      </c>
      <c r="NV116" s="5">
        <v>3.4285714285714284</v>
      </c>
      <c r="NW116" s="5">
        <v>3.4285714285714284</v>
      </c>
      <c r="NX116" s="4">
        <v>43210</v>
      </c>
      <c r="NY116" s="3">
        <v>5</v>
      </c>
      <c r="NZ116" s="3">
        <v>4</v>
      </c>
      <c r="OA116" s="3">
        <v>5</v>
      </c>
      <c r="OB116" s="3">
        <v>3</v>
      </c>
      <c r="OC116" s="3">
        <v>4</v>
      </c>
      <c r="OD116" s="3">
        <v>3</v>
      </c>
      <c r="OE116" s="3">
        <v>3</v>
      </c>
      <c r="OF116" s="3">
        <v>4</v>
      </c>
      <c r="OG116" s="3">
        <v>2</v>
      </c>
      <c r="OH116" s="3">
        <v>5</v>
      </c>
      <c r="OI116" s="3">
        <v>4</v>
      </c>
      <c r="OJ116" s="3">
        <v>2</v>
      </c>
      <c r="OK116" s="5">
        <v>3.8333333333333335</v>
      </c>
      <c r="OL116" s="5">
        <v>3.5</v>
      </c>
      <c r="OM116" s="3">
        <v>3</v>
      </c>
      <c r="ON116" s="3">
        <v>3</v>
      </c>
      <c r="OO116" s="3">
        <v>4</v>
      </c>
      <c r="OP116" s="3">
        <v>2</v>
      </c>
      <c r="OQ116" s="3">
        <v>3</v>
      </c>
      <c r="OR116" s="3">
        <v>2</v>
      </c>
      <c r="OS116" s="5">
        <v>2.8333333333333335</v>
      </c>
      <c r="OT116" s="3">
        <v>5</v>
      </c>
      <c r="OU116" s="3">
        <v>6</v>
      </c>
      <c r="OV116" s="3">
        <v>2</v>
      </c>
      <c r="OW116" s="3">
        <v>999</v>
      </c>
      <c r="OX116" s="3">
        <v>3</v>
      </c>
      <c r="OY116" s="3">
        <v>5</v>
      </c>
      <c r="OZ116" s="5">
        <v>4.2</v>
      </c>
      <c r="VN116">
        <v>15</v>
      </c>
      <c r="VO116">
        <v>10</v>
      </c>
      <c r="VP116">
        <v>123</v>
      </c>
      <c r="VQ116">
        <v>12.3</v>
      </c>
      <c r="VR116">
        <v>57</v>
      </c>
      <c r="VS116">
        <v>1140.3</v>
      </c>
      <c r="VT116">
        <v>20</v>
      </c>
      <c r="VU116">
        <v>142.5</v>
      </c>
      <c r="VV116">
        <v>56</v>
      </c>
      <c r="VW116">
        <v>9368</v>
      </c>
      <c r="VX116">
        <v>167.3</v>
      </c>
      <c r="VY116">
        <v>1001</v>
      </c>
      <c r="VZ116">
        <v>0.3</v>
      </c>
      <c r="WA116">
        <v>1171</v>
      </c>
      <c r="WB116" s="36">
        <v>3059.75</v>
      </c>
      <c r="WC116" s="36">
        <v>1473.25</v>
      </c>
      <c r="WD116" s="36">
        <v>369</v>
      </c>
      <c r="WE116" s="36">
        <v>98</v>
      </c>
      <c r="WF116" s="36">
        <v>61.2</v>
      </c>
      <c r="WG116" s="36">
        <v>29.47</v>
      </c>
      <c r="WH116" s="36">
        <v>7.38</v>
      </c>
      <c r="WI116" s="36">
        <v>1.96</v>
      </c>
      <c r="WJ116" s="36">
        <v>467</v>
      </c>
      <c r="WK116" s="36">
        <v>9.34</v>
      </c>
      <c r="WL116" s="36">
        <v>77.832999999999998</v>
      </c>
      <c r="WM116" s="37">
        <v>4342.75</v>
      </c>
      <c r="WN116" s="37">
        <v>2051</v>
      </c>
      <c r="WO116" s="37">
        <v>505.25</v>
      </c>
      <c r="WP116" s="37">
        <v>141</v>
      </c>
      <c r="WQ116" s="37">
        <v>61.69</v>
      </c>
      <c r="WR116" s="37">
        <v>29.13</v>
      </c>
      <c r="WS116" s="37">
        <v>7.18</v>
      </c>
      <c r="WT116" s="37">
        <v>2</v>
      </c>
      <c r="WU116" s="37">
        <v>646.25</v>
      </c>
      <c r="WV116" s="37">
        <v>9.18</v>
      </c>
      <c r="WW116" s="37">
        <v>80.781000000000006</v>
      </c>
      <c r="WX116" s="38">
        <v>2666</v>
      </c>
      <c r="WY116" s="38">
        <v>1349.25</v>
      </c>
      <c r="WZ116" s="38">
        <v>349</v>
      </c>
      <c r="XA116" s="38">
        <v>92.75</v>
      </c>
      <c r="XB116" s="38">
        <v>59.82</v>
      </c>
      <c r="XC116" s="38">
        <v>30.27</v>
      </c>
      <c r="XD116" s="38">
        <v>7.83</v>
      </c>
      <c r="XE116" s="38">
        <v>2.08</v>
      </c>
      <c r="XF116" s="38">
        <v>441.75</v>
      </c>
      <c r="XG116" s="38">
        <v>9.91</v>
      </c>
      <c r="XH116" s="38">
        <v>88.35</v>
      </c>
      <c r="XI116" s="39">
        <v>3949</v>
      </c>
      <c r="XJ116" s="39">
        <v>1927</v>
      </c>
      <c r="XK116" s="39">
        <v>485.25</v>
      </c>
      <c r="XL116" s="39">
        <v>135.75</v>
      </c>
      <c r="XM116" s="39">
        <v>60.78</v>
      </c>
      <c r="XN116" s="39">
        <v>29.66</v>
      </c>
      <c r="XO116" s="39">
        <v>7.47</v>
      </c>
      <c r="XP116" s="39">
        <v>2.09</v>
      </c>
      <c r="XQ116" s="39">
        <v>621</v>
      </c>
      <c r="XR116" s="39">
        <v>9.56</v>
      </c>
      <c r="XS116" s="39">
        <v>88.713999999999999</v>
      </c>
      <c r="XT116" t="s">
        <v>1178</v>
      </c>
      <c r="XU116">
        <v>8</v>
      </c>
      <c r="XV116">
        <v>9</v>
      </c>
      <c r="XW116" s="37">
        <v>6</v>
      </c>
      <c r="XX116" s="37">
        <v>2</v>
      </c>
      <c r="XY116" s="37">
        <v>1</v>
      </c>
      <c r="XZ116" s="39">
        <v>5</v>
      </c>
      <c r="YA116" s="39">
        <v>2</v>
      </c>
      <c r="YB116" s="39">
        <v>1</v>
      </c>
    </row>
    <row r="117" spans="1:652" x14ac:dyDescent="0.2">
      <c r="A117" s="11">
        <v>121</v>
      </c>
      <c r="B117" s="19" t="s">
        <v>840</v>
      </c>
      <c r="C117" s="3">
        <v>1</v>
      </c>
      <c r="D117" s="3" t="str">
        <f t="shared" si="91"/>
        <v>1</v>
      </c>
      <c r="E117" s="4">
        <v>37888</v>
      </c>
      <c r="F117" s="4">
        <v>43206</v>
      </c>
      <c r="G117" s="5">
        <v>14.559890485968515</v>
      </c>
      <c r="H117" s="21">
        <v>3</v>
      </c>
      <c r="I117" s="3">
        <v>8</v>
      </c>
      <c r="J117" s="3">
        <v>11</v>
      </c>
      <c r="K117" s="3">
        <v>1</v>
      </c>
      <c r="L117" s="3">
        <v>3</v>
      </c>
      <c r="M117" s="3">
        <v>300</v>
      </c>
      <c r="N117" s="6">
        <v>118</v>
      </c>
      <c r="O117" s="6">
        <v>164</v>
      </c>
      <c r="P117" s="5">
        <v>3.8713910761154859</v>
      </c>
      <c r="Q117" s="5">
        <v>116.64449999999999</v>
      </c>
      <c r="R117" s="5">
        <v>52.9</v>
      </c>
      <c r="S117" s="5">
        <v>19.7</v>
      </c>
      <c r="T117" s="5">
        <v>3</v>
      </c>
      <c r="U117" s="5">
        <v>21.9</v>
      </c>
      <c r="V117" s="5">
        <v>3</v>
      </c>
      <c r="W117" s="5">
        <v>26.4</v>
      </c>
      <c r="X117" s="5">
        <v>27</v>
      </c>
      <c r="Y117" s="5">
        <v>21</v>
      </c>
      <c r="Z117" s="5">
        <v>23.3</v>
      </c>
      <c r="AA117" s="5">
        <v>21.6</v>
      </c>
      <c r="AB117" s="5">
        <v>25.2</v>
      </c>
      <c r="AC117" s="5">
        <f t="shared" si="92"/>
        <v>27</v>
      </c>
      <c r="AD117" s="5">
        <f t="shared" si="93"/>
        <v>25.2</v>
      </c>
      <c r="AE117" s="5">
        <f t="shared" si="94"/>
        <v>52.2</v>
      </c>
      <c r="AF117" s="5">
        <f t="shared" si="95"/>
        <v>26.1</v>
      </c>
      <c r="AG117" s="5">
        <f t="shared" si="96"/>
        <v>57.550500000000007</v>
      </c>
      <c r="AH117" s="5">
        <f t="shared" si="97"/>
        <v>115.10100000000001</v>
      </c>
      <c r="AI117" s="5">
        <v>2</v>
      </c>
      <c r="AJ117" s="3">
        <v>11</v>
      </c>
      <c r="AK117" s="5">
        <v>33.200000000000003</v>
      </c>
      <c r="AL117" s="5">
        <v>1</v>
      </c>
      <c r="AM117" s="5">
        <v>2</v>
      </c>
      <c r="AN117" s="5"/>
      <c r="AO117" s="5"/>
      <c r="AP117" s="5"/>
      <c r="AQ117" s="5"/>
      <c r="AR117" s="5"/>
      <c r="AS117" s="5" t="e">
        <f t="shared" si="98"/>
        <v>#DIV/0!</v>
      </c>
      <c r="AT117" s="5">
        <v>16.597999999999999</v>
      </c>
      <c r="AU117" s="5">
        <v>15.4</v>
      </c>
      <c r="AV117" s="5">
        <v>-2.4500000000000002</v>
      </c>
      <c r="AW117" s="5">
        <v>1</v>
      </c>
      <c r="AX117" s="3">
        <v>28</v>
      </c>
      <c r="AY117" s="3">
        <v>30</v>
      </c>
      <c r="AZ117" s="3"/>
      <c r="BA117" s="5">
        <v>-1.1200000000000001</v>
      </c>
      <c r="BB117" s="5"/>
      <c r="BC117" s="5">
        <v>13</v>
      </c>
      <c r="BD117" s="5"/>
      <c r="BE117" s="3">
        <v>22</v>
      </c>
      <c r="BF117" s="3">
        <v>22</v>
      </c>
      <c r="BG117" s="5">
        <v>-0.72</v>
      </c>
      <c r="BH117" s="5">
        <v>24</v>
      </c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3">
        <v>44</v>
      </c>
      <c r="CA117" s="3">
        <v>46</v>
      </c>
      <c r="CB117" s="3">
        <v>45</v>
      </c>
      <c r="CC117" s="5">
        <v>19.66976</v>
      </c>
      <c r="CD117" s="5">
        <v>20.563839999999999</v>
      </c>
      <c r="CE117" s="5">
        <v>20.116800000000001</v>
      </c>
      <c r="CF117" s="5">
        <v>3.49</v>
      </c>
      <c r="CG117" s="5">
        <v>100</v>
      </c>
      <c r="CH117" s="3">
        <v>34</v>
      </c>
      <c r="CI117" s="3">
        <v>34</v>
      </c>
      <c r="CJ117" s="3">
        <v>35</v>
      </c>
      <c r="CK117" s="5">
        <v>15.19936</v>
      </c>
      <c r="CL117" s="5">
        <v>15.19936</v>
      </c>
      <c r="CM117" s="5">
        <v>15.6464</v>
      </c>
      <c r="CN117" s="5">
        <v>0.48</v>
      </c>
      <c r="CO117" s="5">
        <v>68</v>
      </c>
      <c r="CP117" s="6">
        <v>116</v>
      </c>
      <c r="CQ117" s="6">
        <v>114</v>
      </c>
      <c r="CR117" s="6">
        <v>111</v>
      </c>
      <c r="CS117" s="5">
        <v>-1.08</v>
      </c>
      <c r="CT117" s="5">
        <v>14</v>
      </c>
      <c r="CU117" s="7" t="e">
        <v>#NULL!</v>
      </c>
      <c r="CV117" s="7" t="e">
        <v>#NULL!</v>
      </c>
      <c r="CW117" s="3">
        <v>3</v>
      </c>
      <c r="CX117" s="3">
        <v>3</v>
      </c>
      <c r="CY117" s="3">
        <v>4</v>
      </c>
      <c r="CZ117" s="3">
        <v>5</v>
      </c>
      <c r="DA117" s="3">
        <v>4</v>
      </c>
      <c r="DB117" s="3">
        <v>2</v>
      </c>
      <c r="DC117" s="3">
        <v>3</v>
      </c>
      <c r="DD117" s="3">
        <v>3</v>
      </c>
      <c r="DE117" s="3">
        <v>3</v>
      </c>
      <c r="DF117" s="3">
        <v>3</v>
      </c>
      <c r="DG117" s="3">
        <v>4</v>
      </c>
      <c r="DH117" s="3">
        <v>4</v>
      </c>
      <c r="DI117" s="3"/>
      <c r="DJ117" s="3"/>
      <c r="DK117" s="3"/>
      <c r="DL117" s="3"/>
      <c r="DM117" s="3"/>
      <c r="DN117" s="3"/>
      <c r="DO117" s="3"/>
      <c r="DP117" s="3"/>
      <c r="DQ117" s="3">
        <v>1</v>
      </c>
      <c r="DR117" s="3">
        <v>1</v>
      </c>
      <c r="DS117" s="3">
        <v>1</v>
      </c>
      <c r="DT117" s="3">
        <v>1</v>
      </c>
      <c r="DU117" s="3">
        <v>1</v>
      </c>
      <c r="DV117" s="5">
        <v>18.5</v>
      </c>
      <c r="DW117" s="5">
        <v>-1.84</v>
      </c>
      <c r="DX117" s="5">
        <v>7.5</v>
      </c>
      <c r="DY117" s="5">
        <v>-3.5300000000000002</v>
      </c>
      <c r="DZ117" s="5">
        <v>84</v>
      </c>
      <c r="EA117" s="5">
        <v>3.97</v>
      </c>
      <c r="EB117" s="5">
        <v>36.666666666666664</v>
      </c>
      <c r="EC117" s="5">
        <v>-1.4</v>
      </c>
      <c r="ED117" s="5">
        <v>2</v>
      </c>
      <c r="EE117" s="3">
        <v>6</v>
      </c>
      <c r="EF117" s="3">
        <v>999</v>
      </c>
      <c r="EG117" s="3">
        <v>5</v>
      </c>
      <c r="EH117" s="3">
        <v>1</v>
      </c>
      <c r="EI117" s="3">
        <v>5</v>
      </c>
      <c r="EJ117" s="3">
        <v>1</v>
      </c>
      <c r="EK117" s="3">
        <v>2</v>
      </c>
      <c r="EL117" s="3">
        <v>1</v>
      </c>
      <c r="EM117" s="3">
        <v>1</v>
      </c>
      <c r="EN117" s="3">
        <v>4</v>
      </c>
      <c r="EO117" s="3">
        <v>5</v>
      </c>
      <c r="EP117" s="3">
        <v>5</v>
      </c>
      <c r="EQ117" s="3">
        <v>3</v>
      </c>
      <c r="ER117" s="3">
        <v>2</v>
      </c>
      <c r="ES117" s="3">
        <v>1</v>
      </c>
      <c r="ET117" s="3">
        <v>3</v>
      </c>
      <c r="EU117" s="3">
        <v>3</v>
      </c>
      <c r="EV117" s="3">
        <v>2</v>
      </c>
      <c r="EW117" s="3">
        <v>1</v>
      </c>
      <c r="EX117" s="5">
        <v>2</v>
      </c>
      <c r="EY117" s="1" t="s">
        <v>411</v>
      </c>
      <c r="EZ117" s="3">
        <v>0</v>
      </c>
      <c r="FA117" s="6">
        <v>20</v>
      </c>
      <c r="FB117" s="1" t="s">
        <v>424</v>
      </c>
      <c r="FC117" s="6">
        <v>0</v>
      </c>
      <c r="FD117" s="5">
        <v>16</v>
      </c>
      <c r="FE117" s="1" t="s">
        <v>349</v>
      </c>
      <c r="FF117" s="3">
        <v>999</v>
      </c>
      <c r="FG117" s="5">
        <v>999</v>
      </c>
      <c r="FH117" s="3">
        <v>5</v>
      </c>
      <c r="FI117" s="3">
        <v>5</v>
      </c>
      <c r="FJ117" s="3">
        <v>4</v>
      </c>
      <c r="FK117" s="3">
        <v>1</v>
      </c>
      <c r="FL117" s="3">
        <v>4</v>
      </c>
      <c r="FM117" s="3">
        <v>4</v>
      </c>
      <c r="FN117" s="3">
        <v>5</v>
      </c>
      <c r="FO117" s="3">
        <v>3</v>
      </c>
      <c r="FP117" s="3">
        <v>5</v>
      </c>
      <c r="FQ117" s="3">
        <v>4</v>
      </c>
      <c r="FR117" s="3">
        <v>4</v>
      </c>
      <c r="FS117" s="3">
        <v>1</v>
      </c>
      <c r="FT117" s="3">
        <v>4.5</v>
      </c>
      <c r="FU117" s="3">
        <v>3</v>
      </c>
      <c r="FV117" s="3">
        <v>7</v>
      </c>
      <c r="FW117" s="3">
        <v>2</v>
      </c>
      <c r="FX117" s="7" t="e">
        <v>#NULL!</v>
      </c>
      <c r="FY117" s="3">
        <v>3</v>
      </c>
      <c r="FZ117" s="3">
        <v>7</v>
      </c>
      <c r="GA117" s="3">
        <v>5</v>
      </c>
      <c r="GB117" s="3">
        <v>6</v>
      </c>
      <c r="GC117" s="3">
        <v>6</v>
      </c>
      <c r="GD117" s="5">
        <v>5.666666666666667</v>
      </c>
      <c r="GE117" s="3">
        <v>5</v>
      </c>
      <c r="GF117" s="3">
        <v>4</v>
      </c>
      <c r="GG117" s="3">
        <v>5</v>
      </c>
      <c r="GH117" s="3">
        <v>3</v>
      </c>
      <c r="GI117" s="3">
        <v>4</v>
      </c>
      <c r="GJ117" s="3">
        <v>1</v>
      </c>
      <c r="GK117" s="3">
        <v>3</v>
      </c>
      <c r="GL117" s="3">
        <v>4</v>
      </c>
      <c r="GM117" s="3">
        <v>5</v>
      </c>
      <c r="GN117" s="3">
        <v>5</v>
      </c>
      <c r="GO117" s="3">
        <v>4</v>
      </c>
      <c r="GP117" s="3">
        <v>4</v>
      </c>
      <c r="GQ117" s="3">
        <v>1</v>
      </c>
      <c r="GR117" s="3">
        <v>5</v>
      </c>
      <c r="GS117" s="3">
        <v>4</v>
      </c>
      <c r="GT117" s="3">
        <v>5</v>
      </c>
      <c r="GU117" s="3">
        <v>5</v>
      </c>
      <c r="GV117" s="3">
        <v>4</v>
      </c>
      <c r="GW117" s="3">
        <v>5</v>
      </c>
      <c r="GX117" s="3">
        <v>4</v>
      </c>
      <c r="GY117" s="5">
        <v>4.8</v>
      </c>
      <c r="GZ117" s="5">
        <v>3.2</v>
      </c>
      <c r="HA117" s="3">
        <v>6</v>
      </c>
      <c r="HB117" s="3">
        <v>5</v>
      </c>
      <c r="HC117" s="3">
        <v>7</v>
      </c>
      <c r="HD117" s="3">
        <v>6</v>
      </c>
      <c r="HE117" s="3">
        <v>7</v>
      </c>
      <c r="HF117" s="3">
        <v>7</v>
      </c>
      <c r="HG117" s="3">
        <v>999</v>
      </c>
      <c r="HH117" s="3">
        <v>999</v>
      </c>
      <c r="HI117" s="5">
        <v>6.333333333333333</v>
      </c>
      <c r="HJ117" s="3">
        <v>999</v>
      </c>
      <c r="HK117" s="3">
        <v>999</v>
      </c>
      <c r="HL117" s="3">
        <v>999</v>
      </c>
      <c r="HM117" s="3">
        <v>999</v>
      </c>
      <c r="HN117" s="3">
        <v>999</v>
      </c>
      <c r="HO117" s="3">
        <v>999</v>
      </c>
      <c r="HP117" s="7" t="e">
        <v>#NULL!</v>
      </c>
      <c r="HQ117" s="7" t="e">
        <v>#NULL!</v>
      </c>
      <c r="HR117" s="7" t="e">
        <v>#NULL!</v>
      </c>
      <c r="HS117" s="7" t="e">
        <v>#NULL!</v>
      </c>
      <c r="HT117" s="3">
        <v>999</v>
      </c>
      <c r="HU117" s="3">
        <v>999</v>
      </c>
      <c r="HV117" s="3">
        <v>999</v>
      </c>
      <c r="HW117" s="3">
        <v>999</v>
      </c>
      <c r="HX117" s="3">
        <v>999</v>
      </c>
      <c r="HY117" s="3">
        <v>999</v>
      </c>
      <c r="HZ117" s="7" t="e">
        <v>#NULL!</v>
      </c>
      <c r="IA117" s="3">
        <v>6</v>
      </c>
      <c r="IB117" s="3">
        <v>7</v>
      </c>
      <c r="IC117" s="3">
        <v>7</v>
      </c>
      <c r="ID117" s="3">
        <v>5</v>
      </c>
      <c r="IE117" s="3">
        <v>7</v>
      </c>
      <c r="IF117" s="3">
        <v>6</v>
      </c>
      <c r="IG117" s="3">
        <v>7</v>
      </c>
      <c r="IH117" s="3">
        <v>6</v>
      </c>
      <c r="II117" s="3">
        <v>5</v>
      </c>
      <c r="IJ117" s="3">
        <v>7</v>
      </c>
      <c r="IK117" s="3">
        <v>6</v>
      </c>
      <c r="IL117" s="3">
        <v>7</v>
      </c>
      <c r="IM117" s="5">
        <v>5.75</v>
      </c>
      <c r="IN117" s="5">
        <v>6.25</v>
      </c>
      <c r="IO117" s="5">
        <v>7</v>
      </c>
      <c r="IP117" s="3">
        <v>5</v>
      </c>
      <c r="IQ117" s="3">
        <v>2</v>
      </c>
      <c r="IR117" s="3">
        <v>2</v>
      </c>
      <c r="IS117" s="3">
        <v>3</v>
      </c>
      <c r="IT117" s="3">
        <v>5</v>
      </c>
      <c r="IU117" s="3">
        <v>4</v>
      </c>
      <c r="IV117" s="3">
        <v>4</v>
      </c>
      <c r="IW117" s="3">
        <v>4</v>
      </c>
      <c r="IX117" s="3">
        <v>4</v>
      </c>
      <c r="IY117" s="3">
        <v>1</v>
      </c>
      <c r="IZ117" s="3">
        <v>4</v>
      </c>
      <c r="JA117" s="3">
        <v>4</v>
      </c>
      <c r="JB117" s="3">
        <v>5</v>
      </c>
      <c r="JC117" s="3">
        <v>3</v>
      </c>
      <c r="JD117" s="3">
        <v>5</v>
      </c>
      <c r="JE117" s="3">
        <v>1</v>
      </c>
      <c r="JF117" s="3">
        <v>3</v>
      </c>
      <c r="JG117" s="3">
        <v>4</v>
      </c>
      <c r="JH117" s="3">
        <v>1</v>
      </c>
      <c r="JI117" s="3">
        <v>4</v>
      </c>
      <c r="JJ117" s="3">
        <v>3</v>
      </c>
      <c r="JK117" s="3">
        <v>5</v>
      </c>
      <c r="JL117" s="3">
        <v>3</v>
      </c>
      <c r="JM117" s="3">
        <v>4</v>
      </c>
      <c r="JN117" s="5">
        <v>4.75</v>
      </c>
      <c r="JO117" s="5">
        <v>1.25</v>
      </c>
      <c r="JP117" s="5">
        <v>4.25</v>
      </c>
      <c r="JQ117" s="5">
        <v>3.25</v>
      </c>
      <c r="JR117" s="5">
        <v>4.25</v>
      </c>
      <c r="JS117" s="5">
        <v>3</v>
      </c>
      <c r="JT117" s="3">
        <v>1</v>
      </c>
      <c r="JU117" s="3">
        <v>5</v>
      </c>
      <c r="JV117" s="3">
        <v>3</v>
      </c>
      <c r="JW117" s="3">
        <v>4</v>
      </c>
      <c r="JX117" s="3">
        <v>2</v>
      </c>
      <c r="JY117" s="3">
        <v>5</v>
      </c>
      <c r="JZ117" s="3">
        <v>5</v>
      </c>
      <c r="KA117" s="3">
        <v>1</v>
      </c>
      <c r="KB117" s="3">
        <v>1</v>
      </c>
      <c r="KC117" s="3">
        <v>5</v>
      </c>
      <c r="KD117" s="3">
        <v>1</v>
      </c>
      <c r="KE117" s="3">
        <v>5</v>
      </c>
      <c r="KF117" s="3">
        <v>4</v>
      </c>
      <c r="KG117" s="3">
        <v>1</v>
      </c>
      <c r="KH117" s="3">
        <v>5</v>
      </c>
      <c r="KI117" s="3">
        <v>1</v>
      </c>
      <c r="KJ117" s="3">
        <v>5</v>
      </c>
      <c r="KK117" s="3">
        <v>1</v>
      </c>
      <c r="KL117" s="3">
        <v>1</v>
      </c>
      <c r="KM117" s="3">
        <v>5</v>
      </c>
      <c r="KN117" s="3">
        <v>4</v>
      </c>
      <c r="KO117" s="3">
        <v>1</v>
      </c>
      <c r="KP117" s="3">
        <v>5</v>
      </c>
      <c r="KQ117" s="3">
        <v>1</v>
      </c>
      <c r="KR117" s="3">
        <v>2</v>
      </c>
      <c r="KS117" s="3">
        <v>5</v>
      </c>
      <c r="KT117" s="3">
        <v>4</v>
      </c>
      <c r="KU117" s="3">
        <v>1</v>
      </c>
      <c r="KV117" s="3">
        <v>4</v>
      </c>
      <c r="KW117" s="3">
        <v>1</v>
      </c>
      <c r="KX117" s="3">
        <v>1</v>
      </c>
      <c r="KY117" s="3">
        <v>5</v>
      </c>
      <c r="KZ117" s="5">
        <v>4.333333333333333</v>
      </c>
      <c r="LA117" s="5">
        <v>1.3333333333333333</v>
      </c>
      <c r="LB117" s="5">
        <v>1.2857142857142858</v>
      </c>
      <c r="LC117" s="5">
        <v>5</v>
      </c>
      <c r="LD117" s="3">
        <v>2</v>
      </c>
      <c r="LE117" s="3">
        <v>5</v>
      </c>
      <c r="LF117" s="5">
        <v>2</v>
      </c>
      <c r="LG117" s="3">
        <v>5</v>
      </c>
      <c r="LH117" s="3">
        <v>2</v>
      </c>
      <c r="LI117" s="3">
        <v>5</v>
      </c>
      <c r="LJ117" s="3">
        <v>1</v>
      </c>
      <c r="LK117" s="3">
        <v>5</v>
      </c>
      <c r="LL117" s="3">
        <v>2</v>
      </c>
      <c r="LM117" s="3">
        <v>5</v>
      </c>
      <c r="LN117" s="3">
        <v>1</v>
      </c>
      <c r="LO117" s="3">
        <v>5</v>
      </c>
      <c r="LP117" s="3">
        <v>1</v>
      </c>
      <c r="LQ117" s="3">
        <v>5</v>
      </c>
      <c r="LR117" s="3">
        <v>1</v>
      </c>
      <c r="LS117" s="3">
        <v>5</v>
      </c>
      <c r="LT117" s="5">
        <v>1.5</v>
      </c>
      <c r="LU117" s="5">
        <v>5</v>
      </c>
      <c r="LV117" s="3">
        <v>3</v>
      </c>
      <c r="LW117" s="3">
        <v>3</v>
      </c>
      <c r="LX117" s="3">
        <v>1</v>
      </c>
      <c r="LY117" s="3">
        <v>3</v>
      </c>
      <c r="LZ117" s="3">
        <v>3</v>
      </c>
      <c r="MA117" s="3">
        <v>3</v>
      </c>
      <c r="MB117" s="3">
        <v>2</v>
      </c>
      <c r="MC117" s="3">
        <v>2</v>
      </c>
      <c r="MD117" s="3">
        <v>2</v>
      </c>
      <c r="ME117" s="3">
        <v>1</v>
      </c>
      <c r="MF117" s="5">
        <f t="shared" si="99"/>
        <v>23</v>
      </c>
      <c r="MG117" s="5">
        <f t="shared" si="100"/>
        <v>2.2999999999999998</v>
      </c>
      <c r="MH117" s="3">
        <v>2</v>
      </c>
      <c r="MI117" s="3">
        <v>6</v>
      </c>
      <c r="MJ117" s="3">
        <v>6</v>
      </c>
      <c r="MK117" s="3">
        <v>7</v>
      </c>
      <c r="ML117" s="3">
        <v>5</v>
      </c>
      <c r="MM117" s="3">
        <v>3</v>
      </c>
      <c r="MN117" s="3">
        <v>6</v>
      </c>
      <c r="MO117" s="3">
        <v>7</v>
      </c>
      <c r="MP117" s="3">
        <v>7</v>
      </c>
      <c r="MQ117" s="5">
        <v>5.4444444444444446</v>
      </c>
      <c r="MR117" s="3">
        <v>4</v>
      </c>
      <c r="MS117" s="3">
        <v>1</v>
      </c>
      <c r="MT117" s="3">
        <v>4</v>
      </c>
      <c r="MU117" s="3">
        <v>1</v>
      </c>
      <c r="MV117" s="3">
        <v>5</v>
      </c>
      <c r="MW117" s="3">
        <v>1</v>
      </c>
      <c r="MX117" s="3">
        <v>5</v>
      </c>
      <c r="MY117" s="3">
        <v>1</v>
      </c>
      <c r="MZ117" s="3">
        <v>4</v>
      </c>
      <c r="NA117" s="3">
        <v>1</v>
      </c>
      <c r="NB117" s="3">
        <v>5</v>
      </c>
      <c r="NC117" s="3">
        <v>1</v>
      </c>
      <c r="ND117" s="5">
        <v>4.333333333333333</v>
      </c>
      <c r="NE117" s="5">
        <v>1</v>
      </c>
      <c r="NF117" s="5">
        <v>4.666666666666667</v>
      </c>
      <c r="NG117" s="5">
        <v>1</v>
      </c>
      <c r="NH117" s="3">
        <v>2</v>
      </c>
      <c r="NI117" s="3">
        <v>5</v>
      </c>
      <c r="NJ117" s="3">
        <v>2</v>
      </c>
      <c r="NK117" s="3">
        <v>5</v>
      </c>
      <c r="NL117" s="3">
        <v>1</v>
      </c>
      <c r="NM117" s="3">
        <v>5</v>
      </c>
      <c r="NN117" s="3">
        <v>1</v>
      </c>
      <c r="NO117" s="3">
        <v>5</v>
      </c>
      <c r="NP117" s="3">
        <v>5</v>
      </c>
      <c r="NQ117" s="3">
        <v>2</v>
      </c>
      <c r="NR117" s="3">
        <v>1</v>
      </c>
      <c r="NS117" s="3">
        <v>5</v>
      </c>
      <c r="NT117" s="3">
        <v>2</v>
      </c>
      <c r="NU117" s="3">
        <v>4</v>
      </c>
      <c r="NV117" s="5">
        <v>2</v>
      </c>
      <c r="NW117" s="5">
        <v>4.4285714285714288</v>
      </c>
      <c r="NX117" s="4">
        <v>43210</v>
      </c>
      <c r="NY117" s="3">
        <v>5</v>
      </c>
      <c r="NZ117" s="3">
        <v>4</v>
      </c>
      <c r="OA117" s="3">
        <v>3</v>
      </c>
      <c r="OB117" s="3">
        <v>2</v>
      </c>
      <c r="OC117" s="3">
        <v>5</v>
      </c>
      <c r="OD117" s="3">
        <v>4</v>
      </c>
      <c r="OE117" s="3">
        <v>5</v>
      </c>
      <c r="OF117" s="3">
        <v>2</v>
      </c>
      <c r="OG117" s="3">
        <v>5</v>
      </c>
      <c r="OH117" s="3">
        <v>4</v>
      </c>
      <c r="OI117" s="3">
        <v>5</v>
      </c>
      <c r="OJ117" s="3">
        <v>1</v>
      </c>
      <c r="OK117" s="5">
        <v>4.5</v>
      </c>
      <c r="OL117" s="5">
        <v>3</v>
      </c>
      <c r="OM117" s="3">
        <v>3</v>
      </c>
      <c r="ON117" s="3">
        <v>2</v>
      </c>
      <c r="OO117" s="3">
        <v>3</v>
      </c>
      <c r="OP117" s="3">
        <v>3</v>
      </c>
      <c r="OQ117" s="3">
        <v>1</v>
      </c>
      <c r="OR117" s="3">
        <v>2</v>
      </c>
      <c r="OS117" s="5">
        <v>2.3333333333333335</v>
      </c>
      <c r="OT117" s="3">
        <v>6</v>
      </c>
      <c r="OU117" s="3">
        <v>5</v>
      </c>
      <c r="OV117" s="3">
        <v>5</v>
      </c>
      <c r="OW117" s="3">
        <v>6</v>
      </c>
      <c r="OX117" s="3">
        <v>2</v>
      </c>
      <c r="OY117" s="3">
        <v>6</v>
      </c>
      <c r="OZ117" s="5">
        <v>5</v>
      </c>
      <c r="VN117">
        <v>15</v>
      </c>
      <c r="VO117">
        <v>1</v>
      </c>
      <c r="VP117">
        <v>10</v>
      </c>
      <c r="VQ117">
        <v>10</v>
      </c>
      <c r="VR117">
        <v>43</v>
      </c>
      <c r="VS117">
        <v>964.3</v>
      </c>
      <c r="VT117">
        <v>22.4</v>
      </c>
      <c r="VU117">
        <v>120.5</v>
      </c>
      <c r="VV117">
        <v>42</v>
      </c>
      <c r="VW117">
        <v>9569</v>
      </c>
      <c r="VX117">
        <v>227.8</v>
      </c>
      <c r="VY117">
        <v>1459.8</v>
      </c>
      <c r="VZ117">
        <v>0.3</v>
      </c>
      <c r="WA117">
        <v>1196.0999999999999</v>
      </c>
      <c r="WB117" s="36">
        <v>3006.75</v>
      </c>
      <c r="WC117" s="36">
        <v>1571.5</v>
      </c>
      <c r="WD117" s="36">
        <v>163.25</v>
      </c>
      <c r="WE117" s="36">
        <v>35.5</v>
      </c>
      <c r="WF117" s="36">
        <v>62.94</v>
      </c>
      <c r="WG117" s="36">
        <v>32.9</v>
      </c>
      <c r="WH117" s="36">
        <v>3.42</v>
      </c>
      <c r="WI117" s="36">
        <v>0.74</v>
      </c>
      <c r="WJ117" s="36">
        <v>198.75</v>
      </c>
      <c r="WK117" s="36">
        <v>4.16</v>
      </c>
      <c r="WL117" s="36">
        <v>33.125</v>
      </c>
      <c r="WM117" s="37">
        <v>3777</v>
      </c>
      <c r="WN117" s="37">
        <v>2005</v>
      </c>
      <c r="WO117" s="37">
        <v>206.5</v>
      </c>
      <c r="WP117" s="37">
        <v>45.5</v>
      </c>
      <c r="WQ117" s="37">
        <v>62.6</v>
      </c>
      <c r="WR117" s="37">
        <v>33.229999999999997</v>
      </c>
      <c r="WS117" s="37">
        <v>3.42</v>
      </c>
      <c r="WT117" s="37">
        <v>0.75</v>
      </c>
      <c r="WU117" s="37">
        <v>252</v>
      </c>
      <c r="WV117" s="37">
        <v>4.18</v>
      </c>
      <c r="WW117" s="37">
        <v>31.5</v>
      </c>
      <c r="WX117" s="38">
        <v>2287.5</v>
      </c>
      <c r="WY117" s="38">
        <v>1267.75</v>
      </c>
      <c r="WZ117" s="38">
        <v>138.5</v>
      </c>
      <c r="XA117" s="38">
        <v>31.25</v>
      </c>
      <c r="XB117" s="38">
        <v>61.41</v>
      </c>
      <c r="XC117" s="38">
        <v>34.03</v>
      </c>
      <c r="XD117" s="38">
        <v>3.72</v>
      </c>
      <c r="XE117" s="38">
        <v>0.84</v>
      </c>
      <c r="XF117" s="38">
        <v>169.75</v>
      </c>
      <c r="XG117" s="38">
        <v>4.5599999999999996</v>
      </c>
      <c r="XH117" s="38">
        <v>42.438000000000002</v>
      </c>
      <c r="XI117" s="39">
        <v>3057.75</v>
      </c>
      <c r="XJ117" s="39">
        <v>1701.25</v>
      </c>
      <c r="XK117" s="39">
        <v>181.75</v>
      </c>
      <c r="XL117" s="39">
        <v>41.25</v>
      </c>
      <c r="XM117" s="39">
        <v>61.38</v>
      </c>
      <c r="XN117" s="39">
        <v>34.15</v>
      </c>
      <c r="XO117" s="39">
        <v>3.65</v>
      </c>
      <c r="XP117" s="39">
        <v>0.83</v>
      </c>
      <c r="XQ117" s="39">
        <v>223</v>
      </c>
      <c r="XR117" s="39">
        <v>4.4800000000000004</v>
      </c>
      <c r="XS117" s="39">
        <v>37.167000000000002</v>
      </c>
      <c r="XT117" t="s">
        <v>1199</v>
      </c>
      <c r="XU117">
        <v>8</v>
      </c>
      <c r="XV117">
        <v>9</v>
      </c>
      <c r="XW117" s="37">
        <v>6</v>
      </c>
      <c r="XX117" s="37">
        <v>2</v>
      </c>
      <c r="XY117" s="37">
        <v>1</v>
      </c>
      <c r="XZ117" s="39">
        <v>4</v>
      </c>
      <c r="YA117" s="39">
        <v>2</v>
      </c>
      <c r="YB117" s="39">
        <v>1</v>
      </c>
    </row>
    <row r="118" spans="1:652" x14ac:dyDescent="0.2">
      <c r="A118" s="11">
        <v>122</v>
      </c>
      <c r="B118" s="19" t="s">
        <v>729</v>
      </c>
      <c r="C118" s="3">
        <v>0</v>
      </c>
      <c r="D118" s="3" t="str">
        <f t="shared" si="91"/>
        <v>2</v>
      </c>
      <c r="E118" s="4">
        <v>38286</v>
      </c>
      <c r="F118" s="4">
        <v>43206</v>
      </c>
      <c r="G118" s="5">
        <v>13.470225872689939</v>
      </c>
      <c r="H118" s="21">
        <v>3</v>
      </c>
      <c r="I118" s="3">
        <v>7</v>
      </c>
      <c r="J118" s="3">
        <v>11</v>
      </c>
      <c r="K118" s="3">
        <v>1</v>
      </c>
      <c r="L118" s="3">
        <v>2</v>
      </c>
      <c r="M118" s="3">
        <v>300</v>
      </c>
      <c r="N118" s="6">
        <v>120.5</v>
      </c>
      <c r="O118" s="6">
        <v>176.5</v>
      </c>
      <c r="P118" s="5">
        <v>3.9534120734908136</v>
      </c>
      <c r="Q118" s="5">
        <v>128.77199999999999</v>
      </c>
      <c r="R118" s="5">
        <v>58.4</v>
      </c>
      <c r="S118" s="5">
        <v>18.899999999999999</v>
      </c>
      <c r="T118" s="5">
        <v>3</v>
      </c>
      <c r="U118" s="5">
        <v>11.4</v>
      </c>
      <c r="V118" s="5">
        <v>3</v>
      </c>
      <c r="W118" s="5">
        <v>33.799999999999997</v>
      </c>
      <c r="X118" s="5">
        <v>32.1</v>
      </c>
      <c r="Y118" s="5">
        <v>30.7</v>
      </c>
      <c r="Z118" s="5">
        <v>28.5</v>
      </c>
      <c r="AA118" s="5">
        <v>25.7</v>
      </c>
      <c r="AB118" s="5">
        <v>29</v>
      </c>
      <c r="AC118" s="5">
        <f t="shared" si="92"/>
        <v>33.799999999999997</v>
      </c>
      <c r="AD118" s="5">
        <f t="shared" si="93"/>
        <v>29</v>
      </c>
      <c r="AE118" s="5">
        <f t="shared" si="94"/>
        <v>62.8</v>
      </c>
      <c r="AF118" s="5">
        <f t="shared" si="95"/>
        <v>31.4</v>
      </c>
      <c r="AG118" s="5">
        <f t="shared" si="96"/>
        <v>69.236999999999995</v>
      </c>
      <c r="AH118" s="5">
        <f t="shared" si="97"/>
        <v>138.47399999999999</v>
      </c>
      <c r="AI118" s="5">
        <v>3</v>
      </c>
      <c r="AJ118" s="3">
        <v>28</v>
      </c>
      <c r="AK118" s="5">
        <v>40.4</v>
      </c>
      <c r="AL118" s="5">
        <v>2</v>
      </c>
      <c r="AM118" s="5">
        <v>2.6666666666666665</v>
      </c>
      <c r="AN118" s="5"/>
      <c r="AO118" s="5"/>
      <c r="AP118" s="5"/>
      <c r="AQ118" s="5"/>
      <c r="AR118" s="5"/>
      <c r="AS118" s="5" t="e">
        <f t="shared" si="98"/>
        <v>#DIV/0!</v>
      </c>
      <c r="AT118" s="5">
        <v>13.84</v>
      </c>
      <c r="AU118" s="5">
        <v>13.21</v>
      </c>
      <c r="AV118" s="5">
        <v>-1.64</v>
      </c>
      <c r="AW118" s="5">
        <v>5</v>
      </c>
      <c r="AX118" s="3">
        <v>31</v>
      </c>
      <c r="AY118" s="3">
        <v>35</v>
      </c>
      <c r="AZ118" s="3"/>
      <c r="BA118" s="5">
        <v>-0.43</v>
      </c>
      <c r="BB118" s="5"/>
      <c r="BC118" s="5">
        <v>33</v>
      </c>
      <c r="BD118" s="5"/>
      <c r="BE118" s="3">
        <v>20</v>
      </c>
      <c r="BF118" s="3">
        <v>19</v>
      </c>
      <c r="BG118" s="5">
        <v>-1.28</v>
      </c>
      <c r="BH118" s="5">
        <v>10</v>
      </c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3">
        <v>60</v>
      </c>
      <c r="CA118" s="3">
        <v>59</v>
      </c>
      <c r="CB118" s="3">
        <v>57</v>
      </c>
      <c r="CC118" s="5">
        <v>26.822399999999998</v>
      </c>
      <c r="CD118" s="5">
        <v>26.375360000000001</v>
      </c>
      <c r="CE118" s="5">
        <v>25.481279999999998</v>
      </c>
      <c r="CF118" s="5">
        <v>3.14</v>
      </c>
      <c r="CG118" s="5">
        <v>100</v>
      </c>
      <c r="CH118" s="3">
        <v>35</v>
      </c>
      <c r="CI118" s="3">
        <v>35</v>
      </c>
      <c r="CJ118" s="3">
        <v>35</v>
      </c>
      <c r="CK118" s="5">
        <v>15.6464</v>
      </c>
      <c r="CL118" s="5">
        <v>15.6464</v>
      </c>
      <c r="CM118" s="5">
        <v>15.6464</v>
      </c>
      <c r="CN118" s="5">
        <v>-0.92</v>
      </c>
      <c r="CO118" s="5">
        <v>18</v>
      </c>
      <c r="CP118" s="6">
        <v>145</v>
      </c>
      <c r="CQ118" s="6">
        <v>125</v>
      </c>
      <c r="CR118" s="6">
        <v>151</v>
      </c>
      <c r="CS118" s="5">
        <v>-0.46</v>
      </c>
      <c r="CT118" s="5">
        <v>332</v>
      </c>
      <c r="CU118" s="7" t="e">
        <v>#NULL!</v>
      </c>
      <c r="CV118" s="7" t="e">
        <v>#NULL!</v>
      </c>
      <c r="CW118" s="3">
        <v>2</v>
      </c>
      <c r="CX118" s="3">
        <v>3</v>
      </c>
      <c r="CY118" s="3">
        <v>5</v>
      </c>
      <c r="CZ118" s="3">
        <v>5</v>
      </c>
      <c r="DA118" s="3">
        <v>4</v>
      </c>
      <c r="DB118" s="3">
        <v>4</v>
      </c>
      <c r="DC118" s="3">
        <v>3</v>
      </c>
      <c r="DD118" s="3">
        <v>3</v>
      </c>
      <c r="DE118" s="3">
        <v>3</v>
      </c>
      <c r="DF118" s="3">
        <v>4</v>
      </c>
      <c r="DG118" s="3">
        <v>4</v>
      </c>
      <c r="DH118" s="3">
        <v>4</v>
      </c>
      <c r="DI118" s="3"/>
      <c r="DJ118" s="3"/>
      <c r="DK118" s="3"/>
      <c r="DL118" s="3"/>
      <c r="DM118" s="3"/>
      <c r="DN118" s="3"/>
      <c r="DO118" s="3"/>
      <c r="DP118" s="3"/>
      <c r="DQ118" s="3">
        <v>1</v>
      </c>
      <c r="DR118" s="3">
        <v>1</v>
      </c>
      <c r="DS118" s="3">
        <v>1</v>
      </c>
      <c r="DT118" s="3">
        <v>1</v>
      </c>
      <c r="DU118" s="3">
        <v>1</v>
      </c>
      <c r="DV118" s="5">
        <v>21.5</v>
      </c>
      <c r="DW118" s="5">
        <v>-1.71</v>
      </c>
      <c r="DX118" s="5">
        <v>168.5</v>
      </c>
      <c r="DY118" s="5">
        <v>-2.1</v>
      </c>
      <c r="DZ118" s="5">
        <v>59</v>
      </c>
      <c r="EA118" s="5">
        <v>2.2200000000000002</v>
      </c>
      <c r="EB118" s="5">
        <v>83</v>
      </c>
      <c r="EC118" s="5">
        <v>-1.5899999999999999</v>
      </c>
      <c r="ED118" s="5">
        <v>3</v>
      </c>
      <c r="EE118" s="3">
        <v>6</v>
      </c>
      <c r="EF118" s="3">
        <v>1</v>
      </c>
      <c r="EG118" s="3">
        <v>6</v>
      </c>
      <c r="EH118" s="3">
        <v>1</v>
      </c>
      <c r="EI118" s="3">
        <v>4</v>
      </c>
      <c r="EJ118" s="3">
        <v>1</v>
      </c>
      <c r="EK118" s="3">
        <v>6</v>
      </c>
      <c r="EL118" s="3">
        <v>1</v>
      </c>
      <c r="EM118" s="3">
        <v>5</v>
      </c>
      <c r="EN118" s="3">
        <v>4</v>
      </c>
      <c r="EO118" s="3">
        <v>5</v>
      </c>
      <c r="EP118" s="3">
        <v>5</v>
      </c>
      <c r="EQ118" s="3">
        <v>5</v>
      </c>
      <c r="ER118" s="3">
        <v>5</v>
      </c>
      <c r="ES118" s="3">
        <v>5</v>
      </c>
      <c r="ET118" s="3">
        <v>3</v>
      </c>
      <c r="EU118" s="3">
        <v>4</v>
      </c>
      <c r="EV118" s="3">
        <v>3</v>
      </c>
      <c r="EW118" s="3">
        <v>0</v>
      </c>
      <c r="EX118" s="5">
        <v>0</v>
      </c>
      <c r="EY118" s="1" t="s">
        <v>351</v>
      </c>
      <c r="EZ118" s="3">
        <v>1</v>
      </c>
      <c r="FA118" s="6">
        <v>8</v>
      </c>
      <c r="FB118" s="1" t="s">
        <v>380</v>
      </c>
      <c r="FC118" s="6">
        <v>1</v>
      </c>
      <c r="FD118" s="5">
        <v>2</v>
      </c>
      <c r="FE118" s="1" t="s">
        <v>352</v>
      </c>
      <c r="FF118" s="3">
        <v>1</v>
      </c>
      <c r="FG118" s="5">
        <v>4</v>
      </c>
      <c r="FH118" s="3">
        <v>5</v>
      </c>
      <c r="FI118" s="3">
        <v>4</v>
      </c>
      <c r="FJ118" s="3">
        <v>1</v>
      </c>
      <c r="FK118" s="3">
        <v>3</v>
      </c>
      <c r="FL118" s="3">
        <v>5</v>
      </c>
      <c r="FM118" s="3">
        <v>2</v>
      </c>
      <c r="FN118" s="3">
        <v>1</v>
      </c>
      <c r="FO118" s="3">
        <v>1</v>
      </c>
      <c r="FP118" s="3">
        <v>5</v>
      </c>
      <c r="FQ118" s="3">
        <v>2</v>
      </c>
      <c r="FR118" s="3">
        <v>1</v>
      </c>
      <c r="FS118" s="3">
        <v>2</v>
      </c>
      <c r="FT118" s="3">
        <v>3.8333333333333335</v>
      </c>
      <c r="FU118" s="3">
        <v>1.5</v>
      </c>
      <c r="FV118" s="3">
        <v>4</v>
      </c>
      <c r="FW118" s="3">
        <v>3</v>
      </c>
      <c r="FX118" s="7" t="e">
        <v>#NULL!</v>
      </c>
      <c r="FY118" s="3">
        <v>5</v>
      </c>
      <c r="FZ118" s="3">
        <v>1</v>
      </c>
      <c r="GA118" s="3">
        <v>3</v>
      </c>
      <c r="GB118" s="3">
        <v>1</v>
      </c>
      <c r="GC118" s="3">
        <v>3</v>
      </c>
      <c r="GD118" s="5">
        <v>2.8333333333333335</v>
      </c>
      <c r="GE118" s="3">
        <v>5</v>
      </c>
      <c r="GF118" s="3">
        <v>5</v>
      </c>
      <c r="GG118" s="3">
        <v>2</v>
      </c>
      <c r="GH118" s="3">
        <v>2</v>
      </c>
      <c r="GI118" s="3">
        <v>3</v>
      </c>
      <c r="GJ118" s="3">
        <v>1</v>
      </c>
      <c r="GK118" s="3">
        <v>1</v>
      </c>
      <c r="GL118" s="3">
        <v>3</v>
      </c>
      <c r="GM118" s="3">
        <v>2</v>
      </c>
      <c r="GN118" s="3">
        <v>5</v>
      </c>
      <c r="GO118" s="3">
        <v>1</v>
      </c>
      <c r="GP118" s="3">
        <v>1</v>
      </c>
      <c r="GQ118" s="3">
        <v>1</v>
      </c>
      <c r="GR118" s="3">
        <v>3</v>
      </c>
      <c r="GS118" s="3">
        <v>1</v>
      </c>
      <c r="GT118" s="3">
        <v>2</v>
      </c>
      <c r="GU118" s="3">
        <v>2</v>
      </c>
      <c r="GV118" s="3">
        <v>1</v>
      </c>
      <c r="GW118" s="3">
        <v>4</v>
      </c>
      <c r="GX118" s="3">
        <v>1</v>
      </c>
      <c r="GY118" s="5">
        <v>2.9</v>
      </c>
      <c r="GZ118" s="5">
        <v>1.7</v>
      </c>
      <c r="HA118" s="3">
        <v>1</v>
      </c>
      <c r="HB118" s="3">
        <v>1</v>
      </c>
      <c r="HC118" s="3">
        <v>4</v>
      </c>
      <c r="HD118" s="3">
        <v>1</v>
      </c>
      <c r="HE118" s="3">
        <v>7</v>
      </c>
      <c r="HF118" s="3">
        <v>4</v>
      </c>
      <c r="HG118" s="3">
        <v>1</v>
      </c>
      <c r="HH118" s="3">
        <v>7</v>
      </c>
      <c r="HI118" s="5">
        <v>3.25</v>
      </c>
      <c r="HJ118" s="3">
        <v>1</v>
      </c>
      <c r="HK118" s="3">
        <v>2</v>
      </c>
      <c r="HL118" s="3">
        <v>1</v>
      </c>
      <c r="HM118" s="3">
        <v>1</v>
      </c>
      <c r="HN118" s="3">
        <v>1</v>
      </c>
      <c r="HO118" s="3">
        <v>3</v>
      </c>
      <c r="HP118" s="5">
        <v>3</v>
      </c>
      <c r="HQ118" s="5">
        <v>4</v>
      </c>
      <c r="HR118" s="5">
        <v>2</v>
      </c>
      <c r="HS118" s="5">
        <v>2</v>
      </c>
      <c r="HT118" s="3">
        <v>1</v>
      </c>
      <c r="HU118" s="3">
        <v>4</v>
      </c>
      <c r="HV118" s="3">
        <v>3</v>
      </c>
      <c r="HW118" s="3">
        <v>2</v>
      </c>
      <c r="HX118" s="3">
        <v>1</v>
      </c>
      <c r="HY118" s="3">
        <v>3</v>
      </c>
      <c r="HZ118" s="5">
        <v>2.3333333333333335</v>
      </c>
      <c r="IA118" s="3">
        <v>2</v>
      </c>
      <c r="IB118" s="3">
        <v>1</v>
      </c>
      <c r="IC118" s="3">
        <v>1</v>
      </c>
      <c r="ID118" s="3">
        <v>1</v>
      </c>
      <c r="IE118" s="3">
        <v>1</v>
      </c>
      <c r="IF118" s="3">
        <v>3</v>
      </c>
      <c r="IG118" s="3">
        <v>1</v>
      </c>
      <c r="IH118" s="3">
        <v>1</v>
      </c>
      <c r="II118" s="3">
        <v>1</v>
      </c>
      <c r="IJ118" s="3">
        <v>1</v>
      </c>
      <c r="IK118" s="3">
        <v>2</v>
      </c>
      <c r="IL118" s="3">
        <v>1</v>
      </c>
      <c r="IM118" s="5">
        <v>1.5</v>
      </c>
      <c r="IN118" s="5">
        <v>1.5</v>
      </c>
      <c r="IO118" s="5">
        <v>1</v>
      </c>
      <c r="IP118" s="3">
        <v>5</v>
      </c>
      <c r="IQ118" s="3">
        <v>1</v>
      </c>
      <c r="IR118" s="3">
        <v>2</v>
      </c>
      <c r="IS118" s="3">
        <v>1</v>
      </c>
      <c r="IT118" s="3">
        <v>3</v>
      </c>
      <c r="IU118" s="3">
        <v>1</v>
      </c>
      <c r="IV118" s="3">
        <v>1</v>
      </c>
      <c r="IW118" s="3">
        <v>1</v>
      </c>
      <c r="IX118" s="3">
        <v>3</v>
      </c>
      <c r="IY118" s="3">
        <v>1</v>
      </c>
      <c r="IZ118" s="3">
        <v>5</v>
      </c>
      <c r="JA118" s="3">
        <v>1</v>
      </c>
      <c r="JB118" s="3">
        <v>1</v>
      </c>
      <c r="JC118" s="3">
        <v>1</v>
      </c>
      <c r="JD118" s="3">
        <v>1</v>
      </c>
      <c r="JE118" s="3">
        <v>2</v>
      </c>
      <c r="JF118" s="3">
        <v>1</v>
      </c>
      <c r="JG118" s="3">
        <v>5</v>
      </c>
      <c r="JH118" s="3">
        <v>1</v>
      </c>
      <c r="JI118" s="3">
        <v>1</v>
      </c>
      <c r="JJ118" s="3">
        <v>1</v>
      </c>
      <c r="JK118" s="3">
        <v>1</v>
      </c>
      <c r="JL118" s="3">
        <v>1</v>
      </c>
      <c r="JM118" s="3">
        <v>3</v>
      </c>
      <c r="JN118" s="5">
        <v>2</v>
      </c>
      <c r="JO118" s="5">
        <v>1.5</v>
      </c>
      <c r="JP118" s="5">
        <v>1.5</v>
      </c>
      <c r="JQ118" s="5">
        <v>1</v>
      </c>
      <c r="JR118" s="5">
        <v>4</v>
      </c>
      <c r="JS118" s="5">
        <v>1</v>
      </c>
      <c r="JT118" s="3">
        <v>3</v>
      </c>
      <c r="JU118" s="3">
        <v>1</v>
      </c>
      <c r="JV118" s="3">
        <v>2</v>
      </c>
      <c r="JW118" s="3">
        <v>999</v>
      </c>
      <c r="JX118" s="3">
        <v>3</v>
      </c>
      <c r="JY118" s="3">
        <v>999</v>
      </c>
      <c r="JZ118" s="3">
        <v>1</v>
      </c>
      <c r="KA118" s="3">
        <v>999</v>
      </c>
      <c r="KB118" s="3">
        <v>4</v>
      </c>
      <c r="KC118" s="3">
        <v>999</v>
      </c>
      <c r="KD118" s="3">
        <v>4</v>
      </c>
      <c r="KE118" s="3">
        <v>999</v>
      </c>
      <c r="KF118" s="3">
        <v>1</v>
      </c>
      <c r="KG118" s="3">
        <v>999</v>
      </c>
      <c r="KH118" s="3">
        <v>1</v>
      </c>
      <c r="KI118" s="3">
        <v>999</v>
      </c>
      <c r="KJ118" s="3">
        <v>1</v>
      </c>
      <c r="KK118" s="3">
        <v>999</v>
      </c>
      <c r="KL118" s="3">
        <v>3</v>
      </c>
      <c r="KM118" s="3">
        <v>999</v>
      </c>
      <c r="KN118" s="3">
        <v>1</v>
      </c>
      <c r="KO118" s="3">
        <v>999</v>
      </c>
      <c r="KP118" s="3">
        <v>3</v>
      </c>
      <c r="KQ118" s="3">
        <v>999</v>
      </c>
      <c r="KR118" s="3">
        <v>4</v>
      </c>
      <c r="KS118" s="3">
        <v>999</v>
      </c>
      <c r="KT118" s="3">
        <v>1</v>
      </c>
      <c r="KU118" s="3">
        <v>999</v>
      </c>
      <c r="KV118" s="3">
        <v>1</v>
      </c>
      <c r="KW118" s="3">
        <v>999</v>
      </c>
      <c r="KX118" s="3">
        <v>3</v>
      </c>
      <c r="KY118" s="3">
        <v>999</v>
      </c>
      <c r="KZ118" s="5">
        <v>1.3333333333333333</v>
      </c>
      <c r="LA118" s="7" t="e">
        <v>#NULL!</v>
      </c>
      <c r="LB118" s="5">
        <v>3.4285714285714284</v>
      </c>
      <c r="LC118" s="5">
        <v>1</v>
      </c>
      <c r="LD118" s="3">
        <v>4</v>
      </c>
      <c r="LE118" s="3">
        <v>999</v>
      </c>
      <c r="LF118" s="5">
        <v>3</v>
      </c>
      <c r="LG118" s="3">
        <v>999</v>
      </c>
      <c r="LH118" s="3">
        <v>3</v>
      </c>
      <c r="LI118" s="3">
        <v>999</v>
      </c>
      <c r="LJ118" s="3">
        <v>4</v>
      </c>
      <c r="LK118" s="3">
        <v>999</v>
      </c>
      <c r="LL118" s="3">
        <v>3</v>
      </c>
      <c r="LM118" s="3">
        <v>999</v>
      </c>
      <c r="LN118" s="3">
        <v>3</v>
      </c>
      <c r="LO118" s="3">
        <v>999</v>
      </c>
      <c r="LP118" s="3">
        <v>4</v>
      </c>
      <c r="LQ118" s="3">
        <v>999</v>
      </c>
      <c r="LR118" s="3">
        <v>3</v>
      </c>
      <c r="LS118" s="3">
        <v>999</v>
      </c>
      <c r="LT118" s="5">
        <v>3.375</v>
      </c>
      <c r="LU118" s="7" t="e">
        <v>#NULL!</v>
      </c>
      <c r="LV118" s="3">
        <v>3</v>
      </c>
      <c r="LW118" s="3">
        <v>0</v>
      </c>
      <c r="LX118" s="3">
        <v>1</v>
      </c>
      <c r="LY118" s="3">
        <v>0</v>
      </c>
      <c r="LZ118" s="3">
        <v>0</v>
      </c>
      <c r="MA118" s="3">
        <v>0</v>
      </c>
      <c r="MB118" s="3">
        <v>0</v>
      </c>
      <c r="MC118" s="3">
        <v>0</v>
      </c>
      <c r="MD118" s="3">
        <v>0</v>
      </c>
      <c r="ME118" s="3">
        <v>0</v>
      </c>
      <c r="MF118" s="5">
        <f t="shared" si="99"/>
        <v>4</v>
      </c>
      <c r="MG118" s="5">
        <f t="shared" si="100"/>
        <v>0.4</v>
      </c>
      <c r="MH118" s="3">
        <v>1</v>
      </c>
      <c r="MI118" s="3">
        <v>1</v>
      </c>
      <c r="MJ118" s="3">
        <v>4</v>
      </c>
      <c r="MK118" s="3">
        <v>1</v>
      </c>
      <c r="ML118" s="3">
        <v>1</v>
      </c>
      <c r="MM118" s="3">
        <v>1</v>
      </c>
      <c r="MN118" s="3">
        <v>7</v>
      </c>
      <c r="MO118" s="3">
        <v>4</v>
      </c>
      <c r="MP118" s="3">
        <v>7</v>
      </c>
      <c r="MQ118" s="5">
        <v>3</v>
      </c>
      <c r="MR118" s="3">
        <v>1</v>
      </c>
      <c r="MS118" s="3">
        <v>999</v>
      </c>
      <c r="MT118" s="3">
        <v>1</v>
      </c>
      <c r="MU118" s="3">
        <v>999</v>
      </c>
      <c r="MV118" s="3">
        <v>1</v>
      </c>
      <c r="MW118" s="3">
        <v>999</v>
      </c>
      <c r="MX118" s="3">
        <v>1</v>
      </c>
      <c r="MY118" s="3">
        <v>999</v>
      </c>
      <c r="MZ118" s="3">
        <v>4</v>
      </c>
      <c r="NA118" s="3">
        <v>999</v>
      </c>
      <c r="NB118" s="3">
        <v>3</v>
      </c>
      <c r="NC118" s="3">
        <v>999</v>
      </c>
      <c r="ND118" s="5">
        <v>1</v>
      </c>
      <c r="NE118" s="7" t="e">
        <v>#NULL!</v>
      </c>
      <c r="NF118" s="5">
        <v>2.6666666666666665</v>
      </c>
      <c r="NG118" s="7" t="e">
        <v>#NULL!</v>
      </c>
      <c r="NH118" s="3">
        <v>3</v>
      </c>
      <c r="NI118" s="3">
        <v>999</v>
      </c>
      <c r="NJ118" s="3">
        <v>3</v>
      </c>
      <c r="NK118" s="3">
        <v>999</v>
      </c>
      <c r="NL118" s="3">
        <v>3</v>
      </c>
      <c r="NM118" s="3">
        <v>999</v>
      </c>
      <c r="NN118" s="3">
        <v>3</v>
      </c>
      <c r="NO118" s="3">
        <v>999</v>
      </c>
      <c r="NP118" s="3">
        <v>3</v>
      </c>
      <c r="NQ118" s="3">
        <v>999</v>
      </c>
      <c r="NR118" s="3">
        <v>3</v>
      </c>
      <c r="NS118" s="3">
        <v>999</v>
      </c>
      <c r="NT118" s="3">
        <v>3</v>
      </c>
      <c r="NU118" s="3">
        <v>999</v>
      </c>
      <c r="NV118" s="5">
        <v>3</v>
      </c>
      <c r="NW118" s="7" t="e">
        <v>#NULL!</v>
      </c>
      <c r="NX118" s="4">
        <v>43210</v>
      </c>
      <c r="NY118" s="3">
        <v>5</v>
      </c>
      <c r="NZ118" s="3">
        <v>3</v>
      </c>
      <c r="OA118" s="3">
        <v>1</v>
      </c>
      <c r="OB118" s="3">
        <v>4</v>
      </c>
      <c r="OC118" s="3">
        <v>4</v>
      </c>
      <c r="OD118" s="3">
        <v>3</v>
      </c>
      <c r="OE118" s="3">
        <v>1</v>
      </c>
      <c r="OF118" s="3">
        <v>1</v>
      </c>
      <c r="OG118" s="3">
        <v>3</v>
      </c>
      <c r="OH118" s="3">
        <v>3</v>
      </c>
      <c r="OI118" s="3">
        <v>1</v>
      </c>
      <c r="OJ118" s="3">
        <v>2</v>
      </c>
      <c r="OK118" s="5">
        <v>3.5</v>
      </c>
      <c r="OL118" s="5">
        <v>1.6666666666666667</v>
      </c>
      <c r="OM118" s="3">
        <v>3</v>
      </c>
      <c r="ON118" s="3">
        <v>4</v>
      </c>
      <c r="OO118" s="3">
        <v>4</v>
      </c>
      <c r="OP118" s="3">
        <v>1</v>
      </c>
      <c r="OQ118" s="3">
        <v>1</v>
      </c>
      <c r="OR118" s="3">
        <v>2</v>
      </c>
      <c r="OS118" s="5">
        <v>2.5</v>
      </c>
      <c r="OT118" s="3">
        <v>3</v>
      </c>
      <c r="OU118" s="3">
        <v>2</v>
      </c>
      <c r="OV118" s="3">
        <v>2</v>
      </c>
      <c r="OW118" s="3">
        <v>2</v>
      </c>
      <c r="OX118" s="3">
        <v>1</v>
      </c>
      <c r="OY118" s="3">
        <v>3</v>
      </c>
      <c r="OZ118" s="5">
        <v>2.1666666666666665</v>
      </c>
      <c r="VN118">
        <v>15</v>
      </c>
      <c r="VO118">
        <v>2</v>
      </c>
      <c r="VP118">
        <v>22.3</v>
      </c>
      <c r="VQ118">
        <v>11.1</v>
      </c>
      <c r="VR118">
        <v>28</v>
      </c>
      <c r="VS118">
        <v>630.79999999999995</v>
      </c>
      <c r="VT118">
        <v>22.5</v>
      </c>
      <c r="VU118">
        <v>126.2</v>
      </c>
      <c r="VV118">
        <v>27</v>
      </c>
      <c r="VW118">
        <v>6055.5</v>
      </c>
      <c r="VX118">
        <v>224.3</v>
      </c>
      <c r="VY118">
        <v>1409.3</v>
      </c>
      <c r="VZ118">
        <v>0.3</v>
      </c>
      <c r="WA118">
        <v>1211.0999999999999</v>
      </c>
      <c r="WB118" s="36">
        <v>1518.75</v>
      </c>
      <c r="WC118" s="36">
        <v>811.25</v>
      </c>
      <c r="WD118" s="36">
        <v>31</v>
      </c>
      <c r="WE118" s="36">
        <v>13</v>
      </c>
      <c r="WF118" s="36">
        <v>63.97</v>
      </c>
      <c r="WG118" s="36">
        <v>34.17</v>
      </c>
      <c r="WH118" s="36">
        <v>1.31</v>
      </c>
      <c r="WI118" s="36">
        <v>0.55000000000000004</v>
      </c>
      <c r="WJ118" s="36">
        <v>44</v>
      </c>
      <c r="WK118" s="36">
        <v>1.85</v>
      </c>
      <c r="WL118" s="36">
        <v>11</v>
      </c>
      <c r="WM118" s="37">
        <v>1941.5</v>
      </c>
      <c r="WN118" s="37">
        <v>971.25</v>
      </c>
      <c r="WO118" s="37">
        <v>67.75</v>
      </c>
      <c r="WP118" s="37">
        <v>40.5</v>
      </c>
      <c r="WQ118" s="37">
        <v>64.27</v>
      </c>
      <c r="WR118" s="37">
        <v>32.15</v>
      </c>
      <c r="WS118" s="37">
        <v>2.2400000000000002</v>
      </c>
      <c r="WT118" s="37">
        <v>1.34</v>
      </c>
      <c r="WU118" s="37">
        <v>108.25</v>
      </c>
      <c r="WV118" s="37">
        <v>3.58</v>
      </c>
      <c r="WW118" s="37">
        <v>21.65</v>
      </c>
      <c r="WX118" s="38">
        <v>440.75</v>
      </c>
      <c r="WY118" s="38">
        <v>245</v>
      </c>
      <c r="WZ118" s="38">
        <v>7</v>
      </c>
      <c r="XA118" s="38">
        <v>2.25</v>
      </c>
      <c r="XB118" s="38">
        <v>63.42</v>
      </c>
      <c r="XC118" s="38">
        <v>35.25</v>
      </c>
      <c r="XD118" s="38">
        <v>1.01</v>
      </c>
      <c r="XE118" s="38">
        <v>0.32</v>
      </c>
      <c r="XF118" s="38">
        <v>9.25</v>
      </c>
      <c r="XG118" s="38">
        <v>1.33</v>
      </c>
      <c r="XH118" s="38">
        <v>9.25</v>
      </c>
      <c r="XI118" s="39">
        <v>863.5</v>
      </c>
      <c r="XJ118" s="39">
        <v>405</v>
      </c>
      <c r="XK118" s="39">
        <v>43.75</v>
      </c>
      <c r="XL118" s="39">
        <v>29.75</v>
      </c>
      <c r="XM118" s="39">
        <v>64.34</v>
      </c>
      <c r="XN118" s="39">
        <v>30.18</v>
      </c>
      <c r="XO118" s="39">
        <v>3.26</v>
      </c>
      <c r="XP118" s="39">
        <v>2.2200000000000002</v>
      </c>
      <c r="XQ118" s="39">
        <v>73.5</v>
      </c>
      <c r="XR118" s="39">
        <v>5.48</v>
      </c>
      <c r="XS118" s="39">
        <v>36.75</v>
      </c>
      <c r="XT118" t="s">
        <v>1200</v>
      </c>
      <c r="XU118">
        <v>5</v>
      </c>
      <c r="XV118">
        <v>11</v>
      </c>
      <c r="XW118" s="37">
        <v>4</v>
      </c>
      <c r="XX118" s="37">
        <v>1</v>
      </c>
      <c r="XY118" s="37">
        <v>1</v>
      </c>
      <c r="XZ118" s="39">
        <v>1</v>
      </c>
      <c r="YA118" s="39">
        <v>1</v>
      </c>
      <c r="YB118" s="39">
        <v>3</v>
      </c>
    </row>
    <row r="119" spans="1:652" x14ac:dyDescent="0.2">
      <c r="A119" s="11">
        <v>123</v>
      </c>
      <c r="B119" s="19" t="s">
        <v>841</v>
      </c>
      <c r="C119" s="3">
        <v>1</v>
      </c>
      <c r="D119" s="3" t="str">
        <f t="shared" si="91"/>
        <v>1</v>
      </c>
      <c r="E119" s="4">
        <v>38536</v>
      </c>
      <c r="F119" s="4">
        <v>43206</v>
      </c>
      <c r="G119" s="5">
        <v>12.785763175906913</v>
      </c>
      <c r="H119" s="21">
        <v>3</v>
      </c>
      <c r="I119" s="3">
        <v>7</v>
      </c>
      <c r="J119" s="3">
        <v>11</v>
      </c>
      <c r="K119" s="3">
        <v>1</v>
      </c>
      <c r="L119" s="3">
        <v>2</v>
      </c>
      <c r="M119" s="3">
        <v>300</v>
      </c>
      <c r="N119" s="6">
        <v>108.5</v>
      </c>
      <c r="O119" s="6">
        <v>152</v>
      </c>
      <c r="P119" s="5">
        <v>3.559711286089239</v>
      </c>
      <c r="Q119" s="5">
        <v>148.17600000000002</v>
      </c>
      <c r="R119" s="5">
        <v>67.2</v>
      </c>
      <c r="S119" s="5">
        <v>29.1</v>
      </c>
      <c r="T119" s="5">
        <v>1</v>
      </c>
      <c r="U119" s="5">
        <v>39.9</v>
      </c>
      <c r="V119" s="5">
        <v>1</v>
      </c>
      <c r="W119" s="5">
        <v>28.3</v>
      </c>
      <c r="X119" s="5">
        <v>27.8</v>
      </c>
      <c r="Y119" s="5">
        <v>27.1</v>
      </c>
      <c r="Z119" s="5">
        <v>24.4</v>
      </c>
      <c r="AA119" s="5">
        <v>23</v>
      </c>
      <c r="AB119" s="5">
        <v>18.399999999999999</v>
      </c>
      <c r="AC119" s="5">
        <f t="shared" si="92"/>
        <v>28.3</v>
      </c>
      <c r="AD119" s="5">
        <f t="shared" si="93"/>
        <v>24.4</v>
      </c>
      <c r="AE119" s="5">
        <f t="shared" si="94"/>
        <v>52.7</v>
      </c>
      <c r="AF119" s="5">
        <f t="shared" si="95"/>
        <v>26.35</v>
      </c>
      <c r="AG119" s="5">
        <f t="shared" si="96"/>
        <v>58.101750000000003</v>
      </c>
      <c r="AH119" s="5">
        <f t="shared" si="97"/>
        <v>116.20350000000001</v>
      </c>
      <c r="AI119" s="5">
        <v>3</v>
      </c>
      <c r="AJ119" s="3">
        <v>8</v>
      </c>
      <c r="AK119" s="5">
        <v>34.1</v>
      </c>
      <c r="AL119" s="5">
        <v>1</v>
      </c>
      <c r="AM119" s="5">
        <v>1.6666666666666667</v>
      </c>
      <c r="AN119" s="5"/>
      <c r="AO119" s="5"/>
      <c r="AP119" s="5"/>
      <c r="AQ119" s="5"/>
      <c r="AR119" s="5"/>
      <c r="AS119" s="5" t="e">
        <f t="shared" si="98"/>
        <v>#DIV/0!</v>
      </c>
      <c r="AT119" s="5">
        <v>14.61</v>
      </c>
      <c r="AU119" s="5">
        <v>14.66</v>
      </c>
      <c r="AV119" s="5">
        <v>-1.62</v>
      </c>
      <c r="AW119" s="5">
        <v>5</v>
      </c>
      <c r="AX119" s="3">
        <v>29</v>
      </c>
      <c r="AY119" s="3">
        <v>31</v>
      </c>
      <c r="AZ119" s="3"/>
      <c r="BA119" s="5">
        <v>-0.61</v>
      </c>
      <c r="BB119" s="5"/>
      <c r="BC119" s="5">
        <v>27</v>
      </c>
      <c r="BD119" s="5"/>
      <c r="BE119" s="3">
        <v>16</v>
      </c>
      <c r="BF119" s="3">
        <v>24</v>
      </c>
      <c r="BG119" s="5">
        <v>0.22</v>
      </c>
      <c r="BH119" s="5">
        <v>59</v>
      </c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3">
        <v>39</v>
      </c>
      <c r="CA119" s="3">
        <v>37</v>
      </c>
      <c r="CB119" s="3">
        <v>34</v>
      </c>
      <c r="CC119" s="5">
        <v>17.434560000000001</v>
      </c>
      <c r="CD119" s="5">
        <v>16.540479999999999</v>
      </c>
      <c r="CE119" s="5">
        <v>15.19936</v>
      </c>
      <c r="CF119" s="5">
        <v>2.68</v>
      </c>
      <c r="CG119" s="5">
        <v>100</v>
      </c>
      <c r="CH119" s="3">
        <v>33</v>
      </c>
      <c r="CI119" s="3">
        <v>34</v>
      </c>
      <c r="CJ119" s="3">
        <v>31</v>
      </c>
      <c r="CK119" s="5">
        <v>14.752319999999999</v>
      </c>
      <c r="CL119" s="5">
        <v>15.19936</v>
      </c>
      <c r="CM119" s="5">
        <v>13.85824</v>
      </c>
      <c r="CN119" s="5">
        <v>0.69</v>
      </c>
      <c r="CO119" s="5">
        <v>75</v>
      </c>
      <c r="CP119" s="6">
        <v>112</v>
      </c>
      <c r="CQ119" s="6">
        <v>117</v>
      </c>
      <c r="CR119" s="6">
        <v>122</v>
      </c>
      <c r="CS119" s="5">
        <v>-0.57999999999999996</v>
      </c>
      <c r="CT119" s="5">
        <v>28</v>
      </c>
      <c r="CU119" s="7" t="e">
        <v>#NULL!</v>
      </c>
      <c r="CV119" s="7" t="e">
        <v>#NULL!</v>
      </c>
      <c r="CW119" s="3">
        <v>4</v>
      </c>
      <c r="CX119" s="3">
        <v>4</v>
      </c>
      <c r="CY119" s="3">
        <v>5</v>
      </c>
      <c r="CZ119" s="3">
        <v>5</v>
      </c>
      <c r="DA119" s="3">
        <v>3</v>
      </c>
      <c r="DB119" s="3">
        <v>3</v>
      </c>
      <c r="DC119" s="3">
        <v>2</v>
      </c>
      <c r="DD119" s="3">
        <v>3</v>
      </c>
      <c r="DE119" s="3">
        <v>3</v>
      </c>
      <c r="DF119" s="3">
        <v>3</v>
      </c>
      <c r="DG119" s="3">
        <v>4</v>
      </c>
      <c r="DH119" s="3">
        <v>4</v>
      </c>
      <c r="DI119" s="3"/>
      <c r="DJ119" s="3"/>
      <c r="DK119" s="3"/>
      <c r="DL119" s="3"/>
      <c r="DM119" s="3"/>
      <c r="DN119" s="3"/>
      <c r="DO119" s="3"/>
      <c r="DP119" s="3"/>
      <c r="DQ119" s="3">
        <v>0</v>
      </c>
      <c r="DR119" s="3">
        <v>1</v>
      </c>
      <c r="DS119" s="3">
        <v>1</v>
      </c>
      <c r="DT119" s="3">
        <v>1</v>
      </c>
      <c r="DU119" s="3">
        <v>1</v>
      </c>
      <c r="DV119" s="5">
        <v>43</v>
      </c>
      <c r="DW119" s="5">
        <v>-0.39</v>
      </c>
      <c r="DX119" s="5">
        <v>16.5</v>
      </c>
      <c r="DY119" s="5">
        <v>-2.2000000000000002</v>
      </c>
      <c r="DZ119" s="5">
        <v>87.5</v>
      </c>
      <c r="EA119" s="5">
        <v>3.37</v>
      </c>
      <c r="EB119" s="5">
        <v>49</v>
      </c>
      <c r="EC119" s="5">
        <v>0.7799999999999998</v>
      </c>
      <c r="ED119" s="5">
        <v>2</v>
      </c>
      <c r="EE119" s="3">
        <v>6</v>
      </c>
      <c r="EF119" s="3">
        <v>1</v>
      </c>
      <c r="EG119" s="3">
        <v>4</v>
      </c>
      <c r="EH119" s="3">
        <v>2</v>
      </c>
      <c r="EI119" s="3">
        <v>3</v>
      </c>
      <c r="EJ119" s="3">
        <v>2</v>
      </c>
      <c r="EK119" s="3">
        <v>2</v>
      </c>
      <c r="EL119" s="3">
        <v>2</v>
      </c>
      <c r="EM119" s="3">
        <v>4</v>
      </c>
      <c r="EN119" s="3">
        <v>4</v>
      </c>
      <c r="EO119" s="3">
        <v>4</v>
      </c>
      <c r="EP119" s="3">
        <v>4</v>
      </c>
      <c r="EQ119" s="3">
        <v>2</v>
      </c>
      <c r="ER119" s="3">
        <v>2</v>
      </c>
      <c r="ES119" s="3">
        <v>3</v>
      </c>
      <c r="ET119" s="3">
        <v>1</v>
      </c>
      <c r="EU119" s="3">
        <v>3</v>
      </c>
      <c r="EV119" s="3">
        <v>2</v>
      </c>
      <c r="EW119" s="3">
        <v>0</v>
      </c>
      <c r="EX119" s="5">
        <v>0</v>
      </c>
      <c r="EY119" s="1" t="s">
        <v>355</v>
      </c>
      <c r="EZ119" s="3">
        <v>1</v>
      </c>
      <c r="FA119" s="6">
        <v>1</v>
      </c>
      <c r="FB119" s="1" t="s">
        <v>350</v>
      </c>
      <c r="FC119" s="6">
        <v>1</v>
      </c>
      <c r="FD119" s="5">
        <v>3</v>
      </c>
      <c r="FE119" s="1" t="s">
        <v>391</v>
      </c>
      <c r="FF119" s="3">
        <v>1</v>
      </c>
      <c r="FG119" s="5">
        <v>1</v>
      </c>
      <c r="FH119" s="3">
        <v>4</v>
      </c>
      <c r="FI119" s="3">
        <v>4</v>
      </c>
      <c r="FJ119" s="3">
        <v>5</v>
      </c>
      <c r="FK119" s="3">
        <v>5</v>
      </c>
      <c r="FL119" s="3">
        <v>5</v>
      </c>
      <c r="FM119" s="3">
        <v>4</v>
      </c>
      <c r="FN119" s="3">
        <v>5</v>
      </c>
      <c r="FO119" s="3">
        <v>5</v>
      </c>
      <c r="FP119" s="3">
        <v>3</v>
      </c>
      <c r="FQ119" s="3">
        <v>3</v>
      </c>
      <c r="FR119" s="3">
        <v>1</v>
      </c>
      <c r="FS119" s="3">
        <v>2</v>
      </c>
      <c r="FT119" s="3">
        <v>3.8333333333333335</v>
      </c>
      <c r="FU119" s="3">
        <v>3.8333333333333335</v>
      </c>
      <c r="FV119" s="3">
        <v>4</v>
      </c>
      <c r="FW119" s="3">
        <v>4</v>
      </c>
      <c r="FX119" s="7" t="e">
        <v>#NULL!</v>
      </c>
      <c r="FY119" s="3">
        <v>6</v>
      </c>
      <c r="FZ119" s="3">
        <v>5</v>
      </c>
      <c r="GA119" s="3">
        <v>4</v>
      </c>
      <c r="GB119" s="3">
        <v>4</v>
      </c>
      <c r="GC119" s="3">
        <v>4</v>
      </c>
      <c r="GD119" s="5">
        <v>4.5</v>
      </c>
      <c r="GE119" s="3">
        <v>5</v>
      </c>
      <c r="GF119" s="3">
        <v>5</v>
      </c>
      <c r="GG119" s="3">
        <v>5</v>
      </c>
      <c r="GH119" s="3">
        <v>3</v>
      </c>
      <c r="GI119" s="3">
        <v>3</v>
      </c>
      <c r="GJ119" s="3">
        <v>888</v>
      </c>
      <c r="GK119" s="3">
        <v>5</v>
      </c>
      <c r="GL119" s="3">
        <v>3</v>
      </c>
      <c r="GM119" s="3">
        <v>3</v>
      </c>
      <c r="GN119" s="3">
        <v>5</v>
      </c>
      <c r="GO119" s="3">
        <v>2</v>
      </c>
      <c r="GP119" s="3">
        <v>2</v>
      </c>
      <c r="GQ119" s="3">
        <v>5</v>
      </c>
      <c r="GR119" s="3">
        <v>2</v>
      </c>
      <c r="GS119" s="3">
        <v>5</v>
      </c>
      <c r="GT119" s="3">
        <v>3</v>
      </c>
      <c r="GU119" s="3">
        <v>2</v>
      </c>
      <c r="GV119" s="3">
        <v>3</v>
      </c>
      <c r="GW119" s="3">
        <v>4</v>
      </c>
      <c r="GX119" s="3">
        <v>5</v>
      </c>
      <c r="GY119" s="5">
        <v>3.4</v>
      </c>
      <c r="GZ119" s="5">
        <v>4</v>
      </c>
      <c r="HA119" s="3">
        <v>3</v>
      </c>
      <c r="HB119" s="3">
        <v>3</v>
      </c>
      <c r="HC119" s="3">
        <v>3</v>
      </c>
      <c r="HD119" s="3">
        <v>3</v>
      </c>
      <c r="HE119" s="3">
        <v>3</v>
      </c>
      <c r="HF119" s="3">
        <v>3</v>
      </c>
      <c r="HG119" s="3">
        <v>2</v>
      </c>
      <c r="HH119" s="3">
        <v>4</v>
      </c>
      <c r="HI119" s="5">
        <v>3</v>
      </c>
      <c r="HJ119" s="3">
        <v>3</v>
      </c>
      <c r="HK119" s="3">
        <v>4</v>
      </c>
      <c r="HL119" s="3">
        <v>2</v>
      </c>
      <c r="HM119" s="3">
        <v>2</v>
      </c>
      <c r="HN119" s="3">
        <v>2</v>
      </c>
      <c r="HO119" s="3">
        <v>3</v>
      </c>
      <c r="HP119" s="5">
        <v>1</v>
      </c>
      <c r="HQ119" s="5">
        <v>3</v>
      </c>
      <c r="HR119" s="5">
        <v>2</v>
      </c>
      <c r="HS119" s="5">
        <v>2.1666666666666665</v>
      </c>
      <c r="HT119" s="3">
        <v>1</v>
      </c>
      <c r="HU119" s="3">
        <v>3</v>
      </c>
      <c r="HV119" s="3">
        <v>3</v>
      </c>
      <c r="HW119" s="3">
        <v>4</v>
      </c>
      <c r="HX119" s="3">
        <v>4</v>
      </c>
      <c r="HY119" s="3">
        <v>4</v>
      </c>
      <c r="HZ119" s="5">
        <v>3.1666666666666665</v>
      </c>
      <c r="IA119" s="3">
        <v>1</v>
      </c>
      <c r="IB119" s="3">
        <v>7</v>
      </c>
      <c r="IC119" s="3">
        <v>7</v>
      </c>
      <c r="ID119" s="3">
        <v>7</v>
      </c>
      <c r="IE119" s="3">
        <v>7</v>
      </c>
      <c r="IF119" s="3">
        <v>7</v>
      </c>
      <c r="IG119" s="3">
        <v>7</v>
      </c>
      <c r="IH119" s="3">
        <v>7</v>
      </c>
      <c r="II119" s="3">
        <v>1</v>
      </c>
      <c r="IJ119" s="3">
        <v>7</v>
      </c>
      <c r="IK119" s="3">
        <v>1</v>
      </c>
      <c r="IL119" s="3">
        <v>7</v>
      </c>
      <c r="IM119" s="5">
        <v>2.5</v>
      </c>
      <c r="IN119" s="5">
        <v>7</v>
      </c>
      <c r="IO119" s="5">
        <v>7</v>
      </c>
      <c r="IP119" s="3">
        <v>3</v>
      </c>
      <c r="IQ119" s="3">
        <v>5</v>
      </c>
      <c r="IR119" s="3">
        <v>3</v>
      </c>
      <c r="IS119" s="3">
        <v>3</v>
      </c>
      <c r="IT119" s="3">
        <v>5</v>
      </c>
      <c r="IU119" s="3">
        <v>1</v>
      </c>
      <c r="IV119" s="3">
        <v>5</v>
      </c>
      <c r="IW119" s="3">
        <v>5</v>
      </c>
      <c r="IX119" s="3">
        <v>1</v>
      </c>
      <c r="IY119" s="3">
        <v>2</v>
      </c>
      <c r="IZ119" s="3">
        <v>1</v>
      </c>
      <c r="JA119" s="3">
        <v>1</v>
      </c>
      <c r="JB119" s="3">
        <v>1</v>
      </c>
      <c r="JC119" s="3">
        <v>1</v>
      </c>
      <c r="JD119" s="3">
        <v>2</v>
      </c>
      <c r="JE119" s="3">
        <v>3</v>
      </c>
      <c r="JF119" s="3">
        <v>2</v>
      </c>
      <c r="JG119" s="3">
        <v>3</v>
      </c>
      <c r="JH119" s="3">
        <v>3</v>
      </c>
      <c r="JI119" s="3">
        <v>1</v>
      </c>
      <c r="JJ119" s="3">
        <v>5</v>
      </c>
      <c r="JK119" s="3">
        <v>1</v>
      </c>
      <c r="JL119" s="3">
        <v>5</v>
      </c>
      <c r="JM119" s="3">
        <v>1</v>
      </c>
      <c r="JN119" s="5">
        <v>1.5</v>
      </c>
      <c r="JO119" s="5">
        <v>2.75</v>
      </c>
      <c r="JP119" s="5">
        <v>1.25</v>
      </c>
      <c r="JQ119" s="5">
        <v>3.75</v>
      </c>
      <c r="JR119" s="5">
        <v>2.5</v>
      </c>
      <c r="JS119" s="5">
        <v>4</v>
      </c>
      <c r="JT119" s="3">
        <v>1</v>
      </c>
      <c r="JU119" s="3">
        <v>1</v>
      </c>
      <c r="JV119" s="3">
        <v>5</v>
      </c>
      <c r="JW119" s="3">
        <v>5</v>
      </c>
      <c r="JX119" s="3">
        <v>1</v>
      </c>
      <c r="JY119" s="3">
        <v>1</v>
      </c>
      <c r="JZ119" s="3">
        <v>5</v>
      </c>
      <c r="KA119" s="3">
        <v>5</v>
      </c>
      <c r="KB119" s="3">
        <v>1</v>
      </c>
      <c r="KC119" s="3">
        <v>1</v>
      </c>
      <c r="KD119" s="3">
        <v>1</v>
      </c>
      <c r="KE119" s="3">
        <v>1</v>
      </c>
      <c r="KF119" s="3">
        <v>5</v>
      </c>
      <c r="KG119" s="3">
        <v>5</v>
      </c>
      <c r="KH119" s="3">
        <v>5</v>
      </c>
      <c r="KI119" s="3">
        <v>5</v>
      </c>
      <c r="KJ119" s="3">
        <v>5</v>
      </c>
      <c r="KK119" s="3">
        <v>5</v>
      </c>
      <c r="KL119" s="3">
        <v>1</v>
      </c>
      <c r="KM119" s="3">
        <v>1</v>
      </c>
      <c r="KN119" s="3">
        <v>5</v>
      </c>
      <c r="KO119" s="3">
        <v>5</v>
      </c>
      <c r="KP119" s="3">
        <v>5</v>
      </c>
      <c r="KQ119" s="3">
        <v>5</v>
      </c>
      <c r="KR119" s="3">
        <v>1</v>
      </c>
      <c r="KS119" s="3">
        <v>1</v>
      </c>
      <c r="KT119" s="3">
        <v>5</v>
      </c>
      <c r="KU119" s="3">
        <v>5</v>
      </c>
      <c r="KV119" s="3">
        <v>5</v>
      </c>
      <c r="KW119" s="3">
        <v>5</v>
      </c>
      <c r="KX119" s="3">
        <v>1</v>
      </c>
      <c r="KY119" s="3">
        <v>1</v>
      </c>
      <c r="KZ119" s="5">
        <v>5</v>
      </c>
      <c r="LA119" s="5">
        <v>5</v>
      </c>
      <c r="LB119" s="5">
        <v>1</v>
      </c>
      <c r="LC119" s="5">
        <v>1</v>
      </c>
      <c r="LD119" s="3">
        <v>1</v>
      </c>
      <c r="LE119" s="3">
        <v>1</v>
      </c>
      <c r="LF119" s="5">
        <v>1</v>
      </c>
      <c r="LG119" s="3">
        <v>1</v>
      </c>
      <c r="LH119" s="3">
        <v>1</v>
      </c>
      <c r="LI119" s="3">
        <v>1</v>
      </c>
      <c r="LJ119" s="3">
        <v>1</v>
      </c>
      <c r="LK119" s="3">
        <v>1</v>
      </c>
      <c r="LL119" s="3">
        <v>1</v>
      </c>
      <c r="LM119" s="3">
        <v>1</v>
      </c>
      <c r="LN119" s="3">
        <v>1</v>
      </c>
      <c r="LO119" s="3">
        <v>1</v>
      </c>
      <c r="LP119" s="3">
        <v>1</v>
      </c>
      <c r="LQ119" s="3">
        <v>1</v>
      </c>
      <c r="LR119" s="3">
        <v>1</v>
      </c>
      <c r="LS119" s="3">
        <v>1</v>
      </c>
      <c r="LT119" s="5">
        <v>1</v>
      </c>
      <c r="LU119" s="5">
        <v>1</v>
      </c>
      <c r="LV119" s="3">
        <v>3</v>
      </c>
      <c r="LW119" s="3">
        <v>3</v>
      </c>
      <c r="LX119" s="3">
        <v>0</v>
      </c>
      <c r="LY119" s="3">
        <v>0</v>
      </c>
      <c r="LZ119" s="3">
        <v>0</v>
      </c>
      <c r="MA119" s="3">
        <v>3</v>
      </c>
      <c r="MB119" s="3">
        <v>3</v>
      </c>
      <c r="MC119" s="3">
        <v>0</v>
      </c>
      <c r="MD119" s="3">
        <v>0</v>
      </c>
      <c r="ME119" s="3">
        <v>0</v>
      </c>
      <c r="MF119" s="5">
        <f t="shared" si="99"/>
        <v>12</v>
      </c>
      <c r="MG119" s="5">
        <f t="shared" si="100"/>
        <v>1.2</v>
      </c>
      <c r="MH119" s="3">
        <v>1</v>
      </c>
      <c r="MI119" s="3">
        <v>1</v>
      </c>
      <c r="MJ119" s="3">
        <v>1</v>
      </c>
      <c r="MK119" s="3">
        <v>1</v>
      </c>
      <c r="ML119" s="3">
        <v>1</v>
      </c>
      <c r="MM119" s="3">
        <v>1</v>
      </c>
      <c r="MN119" s="3">
        <v>1</v>
      </c>
      <c r="MO119" s="3">
        <v>1</v>
      </c>
      <c r="MP119" s="3">
        <v>1</v>
      </c>
      <c r="MQ119" s="5">
        <v>1</v>
      </c>
      <c r="MR119" s="3">
        <v>5</v>
      </c>
      <c r="MS119" s="3">
        <v>5</v>
      </c>
      <c r="MT119" s="3">
        <v>5</v>
      </c>
      <c r="MU119" s="3">
        <v>5</v>
      </c>
      <c r="MV119" s="3">
        <v>5</v>
      </c>
      <c r="MW119" s="3">
        <v>5</v>
      </c>
      <c r="MX119" s="3">
        <v>1</v>
      </c>
      <c r="MY119" s="3">
        <v>1</v>
      </c>
      <c r="MZ119" s="3">
        <v>1</v>
      </c>
      <c r="NA119" s="3">
        <v>1</v>
      </c>
      <c r="NB119" s="3">
        <v>1</v>
      </c>
      <c r="NC119" s="3">
        <v>1</v>
      </c>
      <c r="ND119" s="5">
        <v>5</v>
      </c>
      <c r="NE119" s="5">
        <v>5</v>
      </c>
      <c r="NF119" s="5">
        <v>1</v>
      </c>
      <c r="NG119" s="5">
        <v>1</v>
      </c>
      <c r="NH119" s="3">
        <v>1</v>
      </c>
      <c r="NI119" s="3">
        <v>1</v>
      </c>
      <c r="NJ119" s="3">
        <v>1</v>
      </c>
      <c r="NK119" s="3">
        <v>1</v>
      </c>
      <c r="NL119" s="3">
        <v>1</v>
      </c>
      <c r="NM119" s="3">
        <v>1</v>
      </c>
      <c r="NN119" s="3">
        <v>1</v>
      </c>
      <c r="NO119" s="3">
        <v>1</v>
      </c>
      <c r="NP119" s="3">
        <v>1</v>
      </c>
      <c r="NQ119" s="3">
        <v>1</v>
      </c>
      <c r="NR119" s="3">
        <v>1</v>
      </c>
      <c r="NS119" s="3">
        <v>1</v>
      </c>
      <c r="NT119" s="3">
        <v>1</v>
      </c>
      <c r="NU119" s="3">
        <v>1</v>
      </c>
      <c r="NV119" s="5">
        <v>1</v>
      </c>
      <c r="NW119" s="5">
        <v>1</v>
      </c>
      <c r="NX119" s="4">
        <v>43210</v>
      </c>
      <c r="NY119" s="3">
        <v>4</v>
      </c>
      <c r="NZ119" s="3">
        <v>999</v>
      </c>
      <c r="OA119" s="3">
        <v>3</v>
      </c>
      <c r="OB119" s="3">
        <v>1</v>
      </c>
      <c r="OC119" s="3">
        <v>4</v>
      </c>
      <c r="OD119" s="3">
        <v>4</v>
      </c>
      <c r="OE119" s="3">
        <v>4</v>
      </c>
      <c r="OF119" s="3">
        <v>2</v>
      </c>
      <c r="OG119" s="3">
        <v>4</v>
      </c>
      <c r="OH119" s="3">
        <v>4</v>
      </c>
      <c r="OI119" s="3">
        <v>1</v>
      </c>
      <c r="OJ119" s="3">
        <v>1</v>
      </c>
      <c r="OK119" s="5">
        <v>4</v>
      </c>
      <c r="OL119" s="5">
        <v>2</v>
      </c>
      <c r="OM119" s="3">
        <v>2</v>
      </c>
      <c r="ON119" s="3">
        <v>4</v>
      </c>
      <c r="OO119" s="3">
        <v>1</v>
      </c>
      <c r="OP119" s="3">
        <v>1</v>
      </c>
      <c r="OQ119" s="3">
        <v>2</v>
      </c>
      <c r="OR119" s="3">
        <v>3</v>
      </c>
      <c r="OS119" s="5">
        <v>2.1666666666666665</v>
      </c>
      <c r="OT119" s="3">
        <v>3</v>
      </c>
      <c r="OU119" s="3">
        <v>4</v>
      </c>
      <c r="OV119" s="3">
        <v>3</v>
      </c>
      <c r="OW119" s="3">
        <v>4</v>
      </c>
      <c r="OX119" s="3">
        <v>6</v>
      </c>
      <c r="OY119" s="3">
        <v>4</v>
      </c>
      <c r="OZ119" s="5">
        <v>4</v>
      </c>
      <c r="VN119">
        <v>15</v>
      </c>
      <c r="VO119">
        <v>0</v>
      </c>
      <c r="VP119">
        <v>0</v>
      </c>
      <c r="VQ119">
        <v>0</v>
      </c>
      <c r="VR119">
        <v>54</v>
      </c>
      <c r="VS119">
        <v>1025.5</v>
      </c>
      <c r="VT119">
        <v>19</v>
      </c>
      <c r="VU119">
        <v>146.5</v>
      </c>
      <c r="VV119">
        <v>53</v>
      </c>
      <c r="VW119">
        <v>8077.8</v>
      </c>
      <c r="VX119">
        <v>152.4</v>
      </c>
      <c r="VY119">
        <v>1091.8</v>
      </c>
      <c r="VZ119">
        <v>0.3</v>
      </c>
      <c r="WA119">
        <v>1154</v>
      </c>
      <c r="WB119" s="36">
        <v>2810.25</v>
      </c>
      <c r="WC119" s="36">
        <v>909.75</v>
      </c>
      <c r="WD119" s="36">
        <v>68.5</v>
      </c>
      <c r="WE119" s="36">
        <v>18.5</v>
      </c>
      <c r="WF119" s="36">
        <v>73.819999999999993</v>
      </c>
      <c r="WG119" s="36">
        <v>23.9</v>
      </c>
      <c r="WH119" s="36">
        <v>1.8</v>
      </c>
      <c r="WI119" s="36">
        <v>0.49</v>
      </c>
      <c r="WJ119" s="36">
        <v>87</v>
      </c>
      <c r="WK119" s="36">
        <v>2.29</v>
      </c>
      <c r="WL119" s="36">
        <v>17.399999999999999</v>
      </c>
      <c r="WM119" s="37">
        <v>3694.25</v>
      </c>
      <c r="WN119" s="37">
        <v>1395.75</v>
      </c>
      <c r="WO119" s="37">
        <v>104.25</v>
      </c>
      <c r="WP119" s="37">
        <v>28.75</v>
      </c>
      <c r="WQ119" s="37">
        <v>70.73</v>
      </c>
      <c r="WR119" s="37">
        <v>26.72</v>
      </c>
      <c r="WS119" s="37">
        <v>2</v>
      </c>
      <c r="WT119" s="37">
        <v>0.55000000000000004</v>
      </c>
      <c r="WU119" s="37">
        <v>133</v>
      </c>
      <c r="WV119" s="37">
        <v>2.5499999999999998</v>
      </c>
      <c r="WW119" s="37">
        <v>19</v>
      </c>
      <c r="WX119" s="38">
        <v>2810.25</v>
      </c>
      <c r="WY119" s="38">
        <v>909.75</v>
      </c>
      <c r="WZ119" s="38">
        <v>68.5</v>
      </c>
      <c r="XA119" s="38">
        <v>18.5</v>
      </c>
      <c r="XB119" s="38">
        <v>73.819999999999993</v>
      </c>
      <c r="XC119" s="38">
        <v>23.9</v>
      </c>
      <c r="XD119" s="38">
        <v>1.8</v>
      </c>
      <c r="XE119" s="38">
        <v>0.49</v>
      </c>
      <c r="XF119" s="38">
        <v>87</v>
      </c>
      <c r="XG119" s="38">
        <v>2.29</v>
      </c>
      <c r="XH119" s="38">
        <v>17.399999999999999</v>
      </c>
      <c r="XI119" s="39">
        <v>3694.25</v>
      </c>
      <c r="XJ119" s="39">
        <v>1395.75</v>
      </c>
      <c r="XK119" s="39">
        <v>104.25</v>
      </c>
      <c r="XL119" s="39">
        <v>28.75</v>
      </c>
      <c r="XM119" s="39">
        <v>70.73</v>
      </c>
      <c r="XN119" s="39">
        <v>26.72</v>
      </c>
      <c r="XO119" s="39">
        <v>2</v>
      </c>
      <c r="XP119" s="39">
        <v>0.55000000000000004</v>
      </c>
      <c r="XQ119" s="39">
        <v>133</v>
      </c>
      <c r="XR119" s="39">
        <v>2.5499999999999998</v>
      </c>
      <c r="XS119" s="39">
        <v>19</v>
      </c>
      <c r="XT119" t="s">
        <v>1201</v>
      </c>
      <c r="XU119">
        <v>7</v>
      </c>
      <c r="XV119">
        <v>9</v>
      </c>
      <c r="XW119" s="37">
        <v>5</v>
      </c>
      <c r="XX119" s="37">
        <v>2</v>
      </c>
      <c r="XY119" s="37">
        <v>1</v>
      </c>
      <c r="XZ119" s="39">
        <v>5</v>
      </c>
      <c r="YA119" s="39">
        <v>2</v>
      </c>
      <c r="YB119" s="39">
        <v>1</v>
      </c>
    </row>
    <row r="120" spans="1:652" x14ac:dyDescent="0.2">
      <c r="A120" s="11">
        <v>124</v>
      </c>
      <c r="B120" s="19" t="s">
        <v>842</v>
      </c>
      <c r="C120" s="3">
        <v>1</v>
      </c>
      <c r="D120" s="3" t="str">
        <f t="shared" si="91"/>
        <v>1</v>
      </c>
      <c r="E120" s="4">
        <v>37881</v>
      </c>
      <c r="F120" s="4">
        <v>43206</v>
      </c>
      <c r="G120" s="5">
        <v>14.57905544147844</v>
      </c>
      <c r="H120" s="21">
        <v>3</v>
      </c>
      <c r="I120" s="3">
        <v>8</v>
      </c>
      <c r="J120" s="3">
        <v>11</v>
      </c>
      <c r="K120" s="3">
        <v>1</v>
      </c>
      <c r="L120" s="3">
        <v>2</v>
      </c>
      <c r="M120" s="3">
        <v>300</v>
      </c>
      <c r="N120" s="6">
        <v>118.5</v>
      </c>
      <c r="O120" s="6">
        <v>165.5</v>
      </c>
      <c r="P120" s="5">
        <v>3.8877952755905514</v>
      </c>
      <c r="Q120" s="5">
        <v>124.58250000000001</v>
      </c>
      <c r="R120" s="5">
        <v>56.5</v>
      </c>
      <c r="S120" s="5">
        <v>20.8</v>
      </c>
      <c r="T120" s="5">
        <v>3</v>
      </c>
      <c r="U120" s="5">
        <v>26.7</v>
      </c>
      <c r="V120" s="5">
        <v>3</v>
      </c>
      <c r="W120" s="5">
        <v>25.7</v>
      </c>
      <c r="X120" s="5">
        <v>26.2</v>
      </c>
      <c r="Y120" s="5">
        <v>23.8</v>
      </c>
      <c r="Z120" s="5">
        <v>23.8</v>
      </c>
      <c r="AA120" s="5">
        <v>25.4</v>
      </c>
      <c r="AB120" s="5">
        <v>23.9</v>
      </c>
      <c r="AC120" s="5">
        <f t="shared" si="92"/>
        <v>26.2</v>
      </c>
      <c r="AD120" s="5">
        <f t="shared" si="93"/>
        <v>25.4</v>
      </c>
      <c r="AE120" s="5">
        <f t="shared" si="94"/>
        <v>51.599999999999994</v>
      </c>
      <c r="AF120" s="5">
        <f t="shared" si="95"/>
        <v>25.799999999999997</v>
      </c>
      <c r="AG120" s="5">
        <f t="shared" si="96"/>
        <v>56.888999999999996</v>
      </c>
      <c r="AH120" s="5">
        <f t="shared" si="97"/>
        <v>113.77799999999999</v>
      </c>
      <c r="AI120" s="5">
        <v>2</v>
      </c>
      <c r="AJ120" s="3">
        <v>11</v>
      </c>
      <c r="AK120" s="5">
        <v>33.200000000000003</v>
      </c>
      <c r="AL120" s="5">
        <v>1</v>
      </c>
      <c r="AM120" s="5">
        <v>2</v>
      </c>
      <c r="AN120" s="5"/>
      <c r="AO120" s="5"/>
      <c r="AP120" s="5"/>
      <c r="AQ120" s="5"/>
      <c r="AR120" s="5"/>
      <c r="AS120" s="5" t="e">
        <f t="shared" si="98"/>
        <v>#DIV/0!</v>
      </c>
      <c r="AT120" s="5">
        <v>13.12</v>
      </c>
      <c r="AU120" s="5">
        <v>12.56</v>
      </c>
      <c r="AV120" s="5">
        <v>-0.21</v>
      </c>
      <c r="AW120" s="5">
        <v>42</v>
      </c>
      <c r="AX120" s="3">
        <v>30</v>
      </c>
      <c r="AY120" s="3">
        <v>31</v>
      </c>
      <c r="AZ120" s="3"/>
      <c r="BA120" s="5">
        <v>-0.97</v>
      </c>
      <c r="BB120" s="5"/>
      <c r="BC120" s="5">
        <v>17</v>
      </c>
      <c r="BD120" s="5"/>
      <c r="BE120" s="3">
        <v>31</v>
      </c>
      <c r="BF120" s="3">
        <v>33</v>
      </c>
      <c r="BG120" s="5">
        <v>2.0499999999999998</v>
      </c>
      <c r="BH120" s="5">
        <v>98</v>
      </c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3">
        <v>54</v>
      </c>
      <c r="CA120" s="3">
        <v>53</v>
      </c>
      <c r="CB120" s="3">
        <v>54</v>
      </c>
      <c r="CC120" s="5">
        <v>24.140159999999998</v>
      </c>
      <c r="CD120" s="5">
        <v>23.69312</v>
      </c>
      <c r="CE120" s="5">
        <v>24.140159999999998</v>
      </c>
      <c r="CF120" s="5">
        <v>4.66</v>
      </c>
      <c r="CG120" s="5">
        <v>100</v>
      </c>
      <c r="CH120" s="3">
        <v>43</v>
      </c>
      <c r="CI120" s="3">
        <v>38</v>
      </c>
      <c r="CJ120" s="3">
        <v>44</v>
      </c>
      <c r="CK120" s="5">
        <v>19.222719999999999</v>
      </c>
      <c r="CL120" s="5">
        <v>16.98752</v>
      </c>
      <c r="CM120" s="5">
        <v>19.66976</v>
      </c>
      <c r="CN120" s="5">
        <v>1.95</v>
      </c>
      <c r="CO120" s="5">
        <v>97</v>
      </c>
      <c r="CP120" s="6">
        <v>141</v>
      </c>
      <c r="CQ120" s="6">
        <v>132</v>
      </c>
      <c r="CR120" s="6">
        <v>148</v>
      </c>
      <c r="CS120" s="5">
        <v>0.33</v>
      </c>
      <c r="CT120" s="5">
        <v>63</v>
      </c>
      <c r="CU120" s="7" t="e">
        <v>#NULL!</v>
      </c>
      <c r="CV120" s="7" t="e">
        <v>#NULL!</v>
      </c>
      <c r="CW120" s="3">
        <v>4</v>
      </c>
      <c r="CX120" s="3">
        <v>4</v>
      </c>
      <c r="CY120" s="3">
        <v>5</v>
      </c>
      <c r="CZ120" s="3">
        <v>4</v>
      </c>
      <c r="DA120" s="3">
        <v>4</v>
      </c>
      <c r="DB120" s="3">
        <v>4</v>
      </c>
      <c r="DC120" s="3">
        <v>3</v>
      </c>
      <c r="DD120" s="3">
        <v>3</v>
      </c>
      <c r="DE120" s="3">
        <v>4</v>
      </c>
      <c r="DF120" s="3">
        <v>4</v>
      </c>
      <c r="DG120" s="3">
        <v>4</v>
      </c>
      <c r="DH120" s="3">
        <v>4</v>
      </c>
      <c r="DI120" s="3"/>
      <c r="DJ120" s="3"/>
      <c r="DK120" s="3"/>
      <c r="DL120" s="3"/>
      <c r="DM120" s="3"/>
      <c r="DN120" s="3"/>
      <c r="DO120" s="3"/>
      <c r="DP120" s="3"/>
      <c r="DQ120" s="3">
        <v>1</v>
      </c>
      <c r="DR120" s="3">
        <v>1</v>
      </c>
      <c r="DS120" s="3">
        <v>1</v>
      </c>
      <c r="DT120" s="3">
        <v>1</v>
      </c>
      <c r="DU120" s="3">
        <v>1</v>
      </c>
      <c r="DV120" s="5">
        <v>57.5</v>
      </c>
      <c r="DW120" s="5">
        <v>1.0799999999999998</v>
      </c>
      <c r="DX120" s="5">
        <v>52.5</v>
      </c>
      <c r="DY120" s="5">
        <v>0.12000000000000002</v>
      </c>
      <c r="DZ120" s="5">
        <v>98.5</v>
      </c>
      <c r="EA120" s="5">
        <v>6.61</v>
      </c>
      <c r="EB120" s="5">
        <v>69.5</v>
      </c>
      <c r="EC120" s="5">
        <v>7.8100000000000005</v>
      </c>
      <c r="ED120" s="5">
        <v>2</v>
      </c>
      <c r="EE120" s="3">
        <v>6</v>
      </c>
      <c r="EF120" s="3">
        <v>1</v>
      </c>
      <c r="EG120" s="3">
        <v>3</v>
      </c>
      <c r="EH120" s="3">
        <v>1</v>
      </c>
      <c r="EI120" s="3">
        <v>4</v>
      </c>
      <c r="EJ120" s="3">
        <v>1</v>
      </c>
      <c r="EK120" s="3">
        <v>5</v>
      </c>
      <c r="EL120" s="3">
        <v>1</v>
      </c>
      <c r="EM120" s="3">
        <v>1</v>
      </c>
      <c r="EN120" s="3">
        <v>4</v>
      </c>
      <c r="EO120" s="3">
        <v>1</v>
      </c>
      <c r="EP120" s="3">
        <v>4</v>
      </c>
      <c r="EQ120" s="3">
        <v>1</v>
      </c>
      <c r="ER120" s="3">
        <v>2</v>
      </c>
      <c r="ES120" s="3">
        <v>2</v>
      </c>
      <c r="ET120" s="3">
        <v>1</v>
      </c>
      <c r="EU120" s="3">
        <v>3</v>
      </c>
      <c r="EV120" s="3">
        <v>2</v>
      </c>
      <c r="EW120" s="3">
        <v>1</v>
      </c>
      <c r="EX120" s="5">
        <v>1</v>
      </c>
      <c r="EY120" s="1" t="s">
        <v>411</v>
      </c>
      <c r="EZ120" s="3">
        <v>0</v>
      </c>
      <c r="FA120" s="6">
        <v>20</v>
      </c>
      <c r="FB120" s="1" t="s">
        <v>349</v>
      </c>
      <c r="FC120" s="6">
        <v>999</v>
      </c>
      <c r="FD120" s="5">
        <v>999</v>
      </c>
      <c r="FE120" s="1" t="s">
        <v>349</v>
      </c>
      <c r="FF120" s="3">
        <v>999</v>
      </c>
      <c r="FG120" s="5">
        <v>999</v>
      </c>
      <c r="FH120" s="3">
        <v>4</v>
      </c>
      <c r="FI120" s="3">
        <v>5</v>
      </c>
      <c r="FJ120" s="3">
        <v>888</v>
      </c>
      <c r="FK120" s="3">
        <v>5</v>
      </c>
      <c r="FL120" s="3">
        <v>5</v>
      </c>
      <c r="FM120" s="3">
        <v>3</v>
      </c>
      <c r="FN120" s="3">
        <v>2</v>
      </c>
      <c r="FO120" s="3">
        <v>5</v>
      </c>
      <c r="FP120" s="3">
        <v>999</v>
      </c>
      <c r="FQ120" s="3">
        <v>5</v>
      </c>
      <c r="FR120" s="3">
        <v>4</v>
      </c>
      <c r="FS120" s="3">
        <v>5</v>
      </c>
      <c r="FT120" s="3">
        <v>4.4000000000000004</v>
      </c>
      <c r="FU120" s="3">
        <v>4.2</v>
      </c>
      <c r="FV120" s="3">
        <v>5</v>
      </c>
      <c r="FW120" s="3">
        <v>2</v>
      </c>
      <c r="FX120" s="7" t="e">
        <v>#NULL!</v>
      </c>
      <c r="FY120" s="3">
        <v>2</v>
      </c>
      <c r="FZ120" s="3">
        <v>5</v>
      </c>
      <c r="GA120" s="3">
        <v>5</v>
      </c>
      <c r="GB120" s="3">
        <v>5</v>
      </c>
      <c r="GC120" s="3">
        <v>3</v>
      </c>
      <c r="GD120" s="5">
        <v>4.166666666666667</v>
      </c>
      <c r="GE120" s="3">
        <v>4</v>
      </c>
      <c r="GF120" s="3">
        <v>3</v>
      </c>
      <c r="GG120" s="3">
        <v>4</v>
      </c>
      <c r="GH120" s="3">
        <v>2</v>
      </c>
      <c r="GI120" s="3">
        <v>4</v>
      </c>
      <c r="GJ120" s="3">
        <v>1</v>
      </c>
      <c r="GK120" s="3">
        <v>2</v>
      </c>
      <c r="GL120" s="3">
        <v>2</v>
      </c>
      <c r="GM120" s="3">
        <v>3</v>
      </c>
      <c r="GN120" s="3">
        <v>4</v>
      </c>
      <c r="GO120" s="3">
        <v>2</v>
      </c>
      <c r="GP120" s="3">
        <v>2</v>
      </c>
      <c r="GQ120" s="3">
        <v>2</v>
      </c>
      <c r="GR120" s="3">
        <v>3</v>
      </c>
      <c r="GS120" s="3">
        <v>4</v>
      </c>
      <c r="GT120" s="3">
        <v>5</v>
      </c>
      <c r="GU120" s="3">
        <v>3</v>
      </c>
      <c r="GV120" s="3">
        <v>4</v>
      </c>
      <c r="GW120" s="3">
        <v>4</v>
      </c>
      <c r="GX120" s="3">
        <v>5</v>
      </c>
      <c r="GY120" s="5">
        <v>3.6</v>
      </c>
      <c r="GZ120" s="5">
        <v>2.7</v>
      </c>
      <c r="HA120" s="3">
        <v>5</v>
      </c>
      <c r="HB120" s="3">
        <v>5</v>
      </c>
      <c r="HC120" s="3">
        <v>5</v>
      </c>
      <c r="HD120" s="3">
        <v>4</v>
      </c>
      <c r="HE120" s="3">
        <v>5</v>
      </c>
      <c r="HF120" s="3">
        <v>5</v>
      </c>
      <c r="HG120" s="3">
        <v>5</v>
      </c>
      <c r="HH120" s="3">
        <v>5</v>
      </c>
      <c r="HI120" s="5">
        <v>4.875</v>
      </c>
      <c r="HJ120" s="3">
        <v>3</v>
      </c>
      <c r="HK120" s="3">
        <v>999</v>
      </c>
      <c r="HL120" s="3">
        <v>2</v>
      </c>
      <c r="HM120" s="3">
        <v>1</v>
      </c>
      <c r="HN120" s="3">
        <v>2</v>
      </c>
      <c r="HO120" s="3">
        <v>2</v>
      </c>
      <c r="HP120" s="5">
        <v>2</v>
      </c>
      <c r="HQ120" s="5">
        <v>3</v>
      </c>
      <c r="HR120" s="5">
        <v>3</v>
      </c>
      <c r="HS120" s="5">
        <v>2.3333333333333335</v>
      </c>
      <c r="HT120" s="3">
        <v>4</v>
      </c>
      <c r="HU120" s="3">
        <v>4</v>
      </c>
      <c r="HV120" s="3">
        <v>4</v>
      </c>
      <c r="HW120" s="3">
        <v>4</v>
      </c>
      <c r="HX120" s="3">
        <v>2</v>
      </c>
      <c r="HY120" s="3">
        <v>4</v>
      </c>
      <c r="HZ120" s="5">
        <v>3.6666666666666665</v>
      </c>
      <c r="IA120" s="3">
        <v>5</v>
      </c>
      <c r="IB120" s="3">
        <v>4</v>
      </c>
      <c r="IC120" s="3">
        <v>4</v>
      </c>
      <c r="ID120" s="3">
        <v>5</v>
      </c>
      <c r="IE120" s="3">
        <v>5</v>
      </c>
      <c r="IF120" s="3">
        <v>5</v>
      </c>
      <c r="IG120" s="3">
        <v>2</v>
      </c>
      <c r="IH120" s="3">
        <v>5</v>
      </c>
      <c r="II120" s="3">
        <v>5</v>
      </c>
      <c r="IJ120" s="3">
        <v>3</v>
      </c>
      <c r="IK120" s="3">
        <v>5</v>
      </c>
      <c r="IL120" s="3">
        <v>2</v>
      </c>
      <c r="IM120" s="5">
        <v>5</v>
      </c>
      <c r="IN120" s="5">
        <v>4.75</v>
      </c>
      <c r="IO120" s="5">
        <v>2.75</v>
      </c>
      <c r="IP120" s="3">
        <v>4</v>
      </c>
      <c r="IQ120" s="3">
        <v>2</v>
      </c>
      <c r="IR120" s="3">
        <v>4</v>
      </c>
      <c r="IS120" s="3">
        <v>3</v>
      </c>
      <c r="IT120" s="3">
        <v>4</v>
      </c>
      <c r="IU120" s="3">
        <v>4</v>
      </c>
      <c r="IV120" s="3">
        <v>2</v>
      </c>
      <c r="IW120" s="3">
        <v>2</v>
      </c>
      <c r="IX120" s="3">
        <v>4</v>
      </c>
      <c r="IY120" s="3">
        <v>2</v>
      </c>
      <c r="IZ120" s="3">
        <v>4</v>
      </c>
      <c r="JA120" s="3">
        <v>4</v>
      </c>
      <c r="JB120" s="3">
        <v>4</v>
      </c>
      <c r="JC120" s="3">
        <v>2</v>
      </c>
      <c r="JD120" s="3">
        <v>4</v>
      </c>
      <c r="JE120" s="3">
        <v>2</v>
      </c>
      <c r="JF120" s="3">
        <v>2</v>
      </c>
      <c r="JG120" s="3">
        <v>4</v>
      </c>
      <c r="JH120" s="3">
        <v>2</v>
      </c>
      <c r="JI120" s="3">
        <v>5</v>
      </c>
      <c r="JJ120" s="3">
        <v>2</v>
      </c>
      <c r="JK120" s="3">
        <v>5</v>
      </c>
      <c r="JL120" s="3">
        <v>2</v>
      </c>
      <c r="JM120" s="3">
        <v>4</v>
      </c>
      <c r="JN120" s="5">
        <v>4.25</v>
      </c>
      <c r="JO120" s="5">
        <v>2.5</v>
      </c>
      <c r="JP120" s="5">
        <v>4.25</v>
      </c>
      <c r="JQ120" s="5">
        <v>2.25</v>
      </c>
      <c r="JR120" s="5">
        <v>4</v>
      </c>
      <c r="JS120" s="5">
        <v>2</v>
      </c>
      <c r="JT120" s="3">
        <v>5</v>
      </c>
      <c r="JU120" s="3">
        <v>999</v>
      </c>
      <c r="JV120" s="3">
        <v>2</v>
      </c>
      <c r="JW120" s="3">
        <v>999</v>
      </c>
      <c r="JX120" s="3">
        <v>5</v>
      </c>
      <c r="JY120" s="3">
        <v>999</v>
      </c>
      <c r="JZ120" s="3">
        <v>1</v>
      </c>
      <c r="KA120" s="3">
        <v>999</v>
      </c>
      <c r="KB120" s="3">
        <v>4</v>
      </c>
      <c r="KC120" s="3">
        <v>999</v>
      </c>
      <c r="KD120" s="3">
        <v>5</v>
      </c>
      <c r="KE120" s="3">
        <v>999</v>
      </c>
      <c r="KF120" s="3">
        <v>1</v>
      </c>
      <c r="KG120" s="3">
        <v>999</v>
      </c>
      <c r="KH120" s="3">
        <v>1</v>
      </c>
      <c r="KI120" s="3">
        <v>999</v>
      </c>
      <c r="KJ120" s="3">
        <v>2</v>
      </c>
      <c r="KK120" s="3">
        <v>999</v>
      </c>
      <c r="KL120" s="3">
        <v>5</v>
      </c>
      <c r="KM120" s="3">
        <v>999</v>
      </c>
      <c r="KN120" s="3">
        <v>1</v>
      </c>
      <c r="KO120" s="3">
        <v>999</v>
      </c>
      <c r="KP120" s="3">
        <v>1</v>
      </c>
      <c r="KQ120" s="3">
        <v>999</v>
      </c>
      <c r="KR120" s="3">
        <v>5</v>
      </c>
      <c r="KS120" s="3">
        <v>999</v>
      </c>
      <c r="KT120" s="3">
        <v>1</v>
      </c>
      <c r="KU120" s="3">
        <v>999</v>
      </c>
      <c r="KV120" s="3">
        <v>1</v>
      </c>
      <c r="KW120" s="3">
        <v>999</v>
      </c>
      <c r="KX120" s="3">
        <v>3</v>
      </c>
      <c r="KY120" s="3">
        <v>999</v>
      </c>
      <c r="KZ120" s="5">
        <v>1.2222222222222223</v>
      </c>
      <c r="LA120" s="7" t="e">
        <v>#NULL!</v>
      </c>
      <c r="LB120" s="5">
        <v>4.5714285714285712</v>
      </c>
      <c r="LC120" s="7" t="e">
        <v>#NULL!</v>
      </c>
      <c r="LD120" s="3">
        <v>4</v>
      </c>
      <c r="LE120" s="3">
        <v>999</v>
      </c>
      <c r="LF120" s="5">
        <v>4</v>
      </c>
      <c r="LG120" s="3">
        <v>999</v>
      </c>
      <c r="LH120" s="3">
        <v>999</v>
      </c>
      <c r="LI120" s="3">
        <v>999</v>
      </c>
      <c r="LJ120" s="3">
        <v>4</v>
      </c>
      <c r="LK120" s="3">
        <v>999</v>
      </c>
      <c r="LL120" s="3">
        <v>4</v>
      </c>
      <c r="LM120" s="3">
        <v>999</v>
      </c>
      <c r="LN120" s="3">
        <v>5</v>
      </c>
      <c r="LO120" s="3">
        <v>999</v>
      </c>
      <c r="LP120" s="3">
        <v>4</v>
      </c>
      <c r="LQ120" s="3">
        <v>999</v>
      </c>
      <c r="LR120" s="3">
        <v>3</v>
      </c>
      <c r="LS120" s="3">
        <v>999</v>
      </c>
      <c r="LT120" s="5">
        <v>4</v>
      </c>
      <c r="LU120" s="7" t="e">
        <v>#NULL!</v>
      </c>
      <c r="LV120" s="3">
        <v>1</v>
      </c>
      <c r="LW120" s="3">
        <v>0</v>
      </c>
      <c r="LX120" s="3">
        <v>0</v>
      </c>
      <c r="LY120" s="3">
        <v>0</v>
      </c>
      <c r="LZ120" s="3">
        <v>1</v>
      </c>
      <c r="MA120" s="3">
        <v>0</v>
      </c>
      <c r="MB120" s="3">
        <v>0</v>
      </c>
      <c r="MC120" s="3">
        <v>1</v>
      </c>
      <c r="MD120" s="3">
        <v>0</v>
      </c>
      <c r="ME120" s="3">
        <v>0</v>
      </c>
      <c r="MF120" s="5">
        <f t="shared" si="99"/>
        <v>3</v>
      </c>
      <c r="MG120" s="5">
        <f t="shared" si="100"/>
        <v>0.3</v>
      </c>
      <c r="MH120" s="3">
        <v>1</v>
      </c>
      <c r="MI120" s="3">
        <v>1</v>
      </c>
      <c r="MJ120" s="3">
        <v>5</v>
      </c>
      <c r="MK120" s="3">
        <v>1</v>
      </c>
      <c r="ML120" s="3">
        <v>1</v>
      </c>
      <c r="MM120" s="3">
        <v>1</v>
      </c>
      <c r="MN120" s="3">
        <v>6</v>
      </c>
      <c r="MO120" s="3">
        <v>6</v>
      </c>
      <c r="MP120" s="3">
        <v>6</v>
      </c>
      <c r="MQ120" s="5">
        <v>3.1111111111111112</v>
      </c>
      <c r="MR120" s="3">
        <v>1</v>
      </c>
      <c r="MS120" s="3">
        <v>999</v>
      </c>
      <c r="MT120" s="3">
        <v>1</v>
      </c>
      <c r="MU120" s="3">
        <v>999</v>
      </c>
      <c r="MV120" s="3">
        <v>1</v>
      </c>
      <c r="MW120" s="3">
        <v>999</v>
      </c>
      <c r="MX120" s="3">
        <v>2</v>
      </c>
      <c r="MY120" s="3">
        <v>999</v>
      </c>
      <c r="MZ120" s="3">
        <v>3</v>
      </c>
      <c r="NA120" s="3">
        <v>999</v>
      </c>
      <c r="NB120" s="3">
        <v>2</v>
      </c>
      <c r="NC120" s="3">
        <v>999</v>
      </c>
      <c r="ND120" s="5">
        <v>1</v>
      </c>
      <c r="NE120" s="7" t="e">
        <v>#NULL!</v>
      </c>
      <c r="NF120" s="5">
        <v>2.3333333333333335</v>
      </c>
      <c r="NG120" s="7" t="e">
        <v>#NULL!</v>
      </c>
      <c r="NH120" s="3">
        <v>5</v>
      </c>
      <c r="NI120" s="3">
        <v>999</v>
      </c>
      <c r="NJ120" s="3">
        <v>5</v>
      </c>
      <c r="NK120" s="3">
        <v>999</v>
      </c>
      <c r="NL120" s="3">
        <v>3</v>
      </c>
      <c r="NM120" s="3">
        <v>999</v>
      </c>
      <c r="NN120" s="3">
        <v>1</v>
      </c>
      <c r="NO120" s="3">
        <v>999</v>
      </c>
      <c r="NP120" s="3">
        <v>1</v>
      </c>
      <c r="NQ120" s="3">
        <v>999</v>
      </c>
      <c r="NR120" s="3">
        <v>1</v>
      </c>
      <c r="NS120" s="3">
        <v>999</v>
      </c>
      <c r="NT120" s="3">
        <v>1</v>
      </c>
      <c r="NU120" s="3">
        <v>999</v>
      </c>
      <c r="NV120" s="5">
        <v>2.4285714285714284</v>
      </c>
      <c r="NW120" s="7" t="e">
        <v>#NULL!</v>
      </c>
      <c r="NX120" s="4">
        <v>43210</v>
      </c>
      <c r="NY120" s="3">
        <v>5</v>
      </c>
      <c r="NZ120" s="3">
        <v>4</v>
      </c>
      <c r="OA120" s="3">
        <v>2</v>
      </c>
      <c r="OB120" s="3">
        <v>3</v>
      </c>
      <c r="OC120" s="3">
        <v>5</v>
      </c>
      <c r="OD120" s="3">
        <v>3</v>
      </c>
      <c r="OE120" s="3">
        <v>2</v>
      </c>
      <c r="OF120" s="3">
        <v>1</v>
      </c>
      <c r="OG120" s="3">
        <v>5</v>
      </c>
      <c r="OH120" s="3">
        <v>4</v>
      </c>
      <c r="OI120" s="3">
        <v>3</v>
      </c>
      <c r="OJ120" s="3">
        <v>4</v>
      </c>
      <c r="OK120" s="5">
        <v>4.333333333333333</v>
      </c>
      <c r="OL120" s="5">
        <v>2.5</v>
      </c>
      <c r="OM120" s="3">
        <v>3</v>
      </c>
      <c r="ON120" s="3">
        <v>2</v>
      </c>
      <c r="OO120" s="3">
        <v>2</v>
      </c>
      <c r="OP120" s="3">
        <v>1</v>
      </c>
      <c r="OQ120" s="3">
        <v>1</v>
      </c>
      <c r="OR120" s="3">
        <v>2</v>
      </c>
      <c r="OS120" s="5">
        <v>1.8333333333333333</v>
      </c>
      <c r="OT120" s="3">
        <v>4</v>
      </c>
      <c r="OU120" s="3">
        <v>4</v>
      </c>
      <c r="OV120" s="3">
        <v>3</v>
      </c>
      <c r="OW120" s="3">
        <v>3</v>
      </c>
      <c r="OX120" s="3">
        <v>1</v>
      </c>
      <c r="OY120" s="3">
        <v>3</v>
      </c>
      <c r="OZ120" s="5">
        <v>3</v>
      </c>
      <c r="VN120">
        <v>15</v>
      </c>
      <c r="VO120">
        <v>0</v>
      </c>
      <c r="VP120">
        <v>0</v>
      </c>
      <c r="VQ120">
        <v>0</v>
      </c>
      <c r="VR120">
        <v>37</v>
      </c>
      <c r="VS120">
        <v>633</v>
      </c>
      <c r="VT120">
        <v>17.100000000000001</v>
      </c>
      <c r="VU120">
        <v>211</v>
      </c>
      <c r="VV120">
        <v>36</v>
      </c>
      <c r="VW120">
        <v>8527</v>
      </c>
      <c r="VX120">
        <v>236.9</v>
      </c>
      <c r="VY120">
        <v>6494.5</v>
      </c>
      <c r="VZ120">
        <v>0.3</v>
      </c>
      <c r="WA120">
        <v>2842.3</v>
      </c>
      <c r="WB120" s="36">
        <v>1710.75</v>
      </c>
      <c r="WC120" s="36">
        <v>525.5</v>
      </c>
      <c r="WD120" s="36">
        <v>36.75</v>
      </c>
      <c r="WE120" s="36">
        <v>3</v>
      </c>
      <c r="WF120" s="36">
        <v>75.16</v>
      </c>
      <c r="WG120" s="36">
        <v>23.09</v>
      </c>
      <c r="WH120" s="36">
        <v>1.61</v>
      </c>
      <c r="WI120" s="36">
        <v>0.13</v>
      </c>
      <c r="WJ120" s="36">
        <v>39.75</v>
      </c>
      <c r="WK120" s="36">
        <v>1.75</v>
      </c>
      <c r="WL120" s="36">
        <v>13.25</v>
      </c>
      <c r="WM120" s="37">
        <v>1710.75</v>
      </c>
      <c r="WN120" s="37">
        <v>525.5</v>
      </c>
      <c r="WO120" s="37">
        <v>36.75</v>
      </c>
      <c r="WP120" s="37">
        <v>3</v>
      </c>
      <c r="WQ120" s="37">
        <v>75.16</v>
      </c>
      <c r="WR120" s="37">
        <v>23.09</v>
      </c>
      <c r="WS120" s="37">
        <v>1.61</v>
      </c>
      <c r="WT120" s="37">
        <v>0.13</v>
      </c>
      <c r="WU120" s="37">
        <v>39.75</v>
      </c>
      <c r="WV120" s="37">
        <v>1.75</v>
      </c>
      <c r="WW120" s="37">
        <v>13.25</v>
      </c>
      <c r="WX120" s="38">
        <v>1309</v>
      </c>
      <c r="WY120" s="38">
        <v>383</v>
      </c>
      <c r="WZ120" s="38">
        <v>28.25</v>
      </c>
      <c r="XA120" s="38">
        <v>1.75</v>
      </c>
      <c r="XB120" s="38">
        <v>76.02</v>
      </c>
      <c r="XC120" s="38">
        <v>22.24</v>
      </c>
      <c r="XD120" s="38">
        <v>1.64</v>
      </c>
      <c r="XE120" s="38">
        <v>0.1</v>
      </c>
      <c r="XF120" s="38">
        <v>30</v>
      </c>
      <c r="XG120" s="38">
        <v>1.74</v>
      </c>
      <c r="XH120" s="38">
        <v>15</v>
      </c>
      <c r="XI120" s="39">
        <v>1309</v>
      </c>
      <c r="XJ120" s="39">
        <v>383</v>
      </c>
      <c r="XK120" s="39">
        <v>28.25</v>
      </c>
      <c r="XL120" s="39">
        <v>1.75</v>
      </c>
      <c r="XM120" s="39">
        <v>76.02</v>
      </c>
      <c r="XN120" s="39">
        <v>22.24</v>
      </c>
      <c r="XO120" s="39">
        <v>1.64</v>
      </c>
      <c r="XP120" s="39">
        <v>0.1</v>
      </c>
      <c r="XQ120" s="39">
        <v>30</v>
      </c>
      <c r="XR120" s="39">
        <v>1.74</v>
      </c>
      <c r="XS120" s="39">
        <v>15</v>
      </c>
      <c r="XT120" t="s">
        <v>1142</v>
      </c>
      <c r="XU120">
        <v>3</v>
      </c>
      <c r="XV120">
        <v>11</v>
      </c>
      <c r="XW120" s="37">
        <v>3</v>
      </c>
      <c r="XX120" s="37">
        <v>0</v>
      </c>
      <c r="XY120" s="37">
        <v>2</v>
      </c>
      <c r="XZ120" s="39">
        <v>2</v>
      </c>
      <c r="YA120" s="39">
        <v>0</v>
      </c>
      <c r="YB120" s="39">
        <v>3</v>
      </c>
    </row>
    <row r="121" spans="1:652" x14ac:dyDescent="0.2">
      <c r="A121" s="11">
        <v>125</v>
      </c>
      <c r="B121" s="19" t="s">
        <v>730</v>
      </c>
      <c r="C121" s="3">
        <v>0</v>
      </c>
      <c r="D121" s="3" t="str">
        <f t="shared" si="91"/>
        <v>2</v>
      </c>
      <c r="E121" s="4">
        <v>38267</v>
      </c>
      <c r="F121" s="4">
        <v>43206</v>
      </c>
      <c r="G121" s="5">
        <v>13.522245037645447</v>
      </c>
      <c r="H121" s="21">
        <v>3</v>
      </c>
      <c r="I121" s="3">
        <v>7</v>
      </c>
      <c r="J121" s="3">
        <v>11</v>
      </c>
      <c r="K121" s="3">
        <v>1</v>
      </c>
      <c r="L121" s="3">
        <v>0</v>
      </c>
      <c r="M121" s="3">
        <v>300</v>
      </c>
      <c r="N121" s="6">
        <v>114</v>
      </c>
      <c r="O121" s="6">
        <v>165</v>
      </c>
      <c r="P121" s="5">
        <v>3.7401574803149606</v>
      </c>
      <c r="Q121" s="5">
        <v>108.70649999999999</v>
      </c>
      <c r="R121" s="5">
        <v>49.3</v>
      </c>
      <c r="S121" s="5">
        <v>18.100000000000001</v>
      </c>
      <c r="T121" s="5">
        <v>3</v>
      </c>
      <c r="U121" s="5">
        <v>9.1</v>
      </c>
      <c r="V121" s="5">
        <v>3</v>
      </c>
      <c r="W121" s="5">
        <v>32.4</v>
      </c>
      <c r="X121" s="5">
        <v>32.799999999999997</v>
      </c>
      <c r="Y121" s="5">
        <v>33.700000000000003</v>
      </c>
      <c r="Z121" s="5">
        <v>30.2</v>
      </c>
      <c r="AA121" s="5">
        <v>29.2</v>
      </c>
      <c r="AB121" s="5">
        <v>28.1</v>
      </c>
      <c r="AC121" s="5">
        <f t="shared" si="92"/>
        <v>33.700000000000003</v>
      </c>
      <c r="AD121" s="5">
        <f t="shared" si="93"/>
        <v>30.2</v>
      </c>
      <c r="AE121" s="5">
        <f t="shared" si="94"/>
        <v>63.900000000000006</v>
      </c>
      <c r="AF121" s="5">
        <f t="shared" si="95"/>
        <v>31.950000000000003</v>
      </c>
      <c r="AG121" s="5">
        <f t="shared" si="96"/>
        <v>70.449750000000009</v>
      </c>
      <c r="AH121" s="5">
        <f t="shared" si="97"/>
        <v>140.89950000000002</v>
      </c>
      <c r="AI121" s="5">
        <v>3</v>
      </c>
      <c r="AJ121" s="3">
        <v>25</v>
      </c>
      <c r="AK121" s="5">
        <v>39.299999999999997</v>
      </c>
      <c r="AL121" s="5">
        <v>2</v>
      </c>
      <c r="AM121" s="5">
        <v>2.6666666666666665</v>
      </c>
      <c r="AN121" s="5"/>
      <c r="AO121" s="5"/>
      <c r="AP121" s="5"/>
      <c r="AQ121" s="5"/>
      <c r="AR121" s="5"/>
      <c r="AS121" s="5" t="e">
        <f t="shared" si="98"/>
        <v>#DIV/0!</v>
      </c>
      <c r="AT121" s="5">
        <v>11.88</v>
      </c>
      <c r="AU121" s="5">
        <v>11.9</v>
      </c>
      <c r="AV121" s="5">
        <v>-0.68</v>
      </c>
      <c r="AW121" s="5">
        <v>25</v>
      </c>
      <c r="AX121" s="3">
        <v>28</v>
      </c>
      <c r="AY121" s="3">
        <v>31</v>
      </c>
      <c r="AZ121" s="3"/>
      <c r="BA121" s="5">
        <v>-1.1299999999999999</v>
      </c>
      <c r="BB121" s="5"/>
      <c r="BC121" s="5">
        <v>13</v>
      </c>
      <c r="BD121" s="5"/>
      <c r="BE121" s="3">
        <v>20</v>
      </c>
      <c r="BF121" s="3">
        <v>23</v>
      </c>
      <c r="BG121" s="5">
        <v>-0.64</v>
      </c>
      <c r="BH121" s="5">
        <v>26</v>
      </c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3">
        <v>62</v>
      </c>
      <c r="CA121" s="3">
        <v>63</v>
      </c>
      <c r="CB121" s="3">
        <v>70</v>
      </c>
      <c r="CC121" s="5">
        <v>27.716480000000001</v>
      </c>
      <c r="CD121" s="5">
        <v>28.163519999999998</v>
      </c>
      <c r="CE121" s="5">
        <v>31.2928</v>
      </c>
      <c r="CF121" s="5">
        <v>4.04</v>
      </c>
      <c r="CG121" s="5">
        <v>100</v>
      </c>
      <c r="CH121" s="3">
        <v>40</v>
      </c>
      <c r="CI121" s="3">
        <v>39</v>
      </c>
      <c r="CJ121" s="3">
        <v>39</v>
      </c>
      <c r="CK121" s="5">
        <v>17.881599999999999</v>
      </c>
      <c r="CL121" s="5">
        <v>17.434560000000001</v>
      </c>
      <c r="CM121" s="5">
        <v>17.434560000000001</v>
      </c>
      <c r="CN121" s="5">
        <v>-0.36</v>
      </c>
      <c r="CO121" s="5">
        <v>36</v>
      </c>
      <c r="CP121" s="6">
        <v>188</v>
      </c>
      <c r="CQ121" s="6">
        <v>184</v>
      </c>
      <c r="CR121" s="6">
        <v>189</v>
      </c>
      <c r="CS121" s="5">
        <v>0.84</v>
      </c>
      <c r="CT121" s="5">
        <v>80</v>
      </c>
      <c r="CU121" s="7" t="e">
        <v>#NULL!</v>
      </c>
      <c r="CV121" s="7" t="e">
        <v>#NULL!</v>
      </c>
      <c r="CW121" s="3">
        <v>4</v>
      </c>
      <c r="CX121" s="3">
        <v>4</v>
      </c>
      <c r="CY121" s="3">
        <v>5</v>
      </c>
      <c r="CZ121" s="3">
        <v>4</v>
      </c>
      <c r="DA121" s="3">
        <v>4</v>
      </c>
      <c r="DB121" s="3">
        <v>4</v>
      </c>
      <c r="DC121" s="3">
        <v>3</v>
      </c>
      <c r="DD121" s="3">
        <v>3</v>
      </c>
      <c r="DE121" s="3">
        <v>4</v>
      </c>
      <c r="DF121" s="3">
        <v>4</v>
      </c>
      <c r="DG121" s="3">
        <v>4</v>
      </c>
      <c r="DH121" s="3">
        <v>4</v>
      </c>
      <c r="DI121" s="3"/>
      <c r="DJ121" s="3"/>
      <c r="DK121" s="3"/>
      <c r="DL121" s="3"/>
      <c r="DM121" s="3"/>
      <c r="DN121" s="3"/>
      <c r="DO121" s="3"/>
      <c r="DP121" s="3"/>
      <c r="DQ121" s="3">
        <v>1</v>
      </c>
      <c r="DR121" s="3">
        <v>1</v>
      </c>
      <c r="DS121" s="3">
        <v>1</v>
      </c>
      <c r="DT121" s="3">
        <v>1</v>
      </c>
      <c r="DU121" s="3">
        <v>1</v>
      </c>
      <c r="DV121" s="5">
        <v>19.5</v>
      </c>
      <c r="DW121" s="5">
        <v>-1.77</v>
      </c>
      <c r="DX121" s="5">
        <v>52.5</v>
      </c>
      <c r="DY121" s="5">
        <v>0.15999999999999992</v>
      </c>
      <c r="DZ121" s="5">
        <v>68</v>
      </c>
      <c r="EA121" s="5">
        <v>3.68</v>
      </c>
      <c r="EB121" s="5">
        <v>46.666666666666664</v>
      </c>
      <c r="EC121" s="5">
        <v>2.0700000000000003</v>
      </c>
      <c r="ED121" s="5">
        <v>2</v>
      </c>
      <c r="EE121" s="3">
        <v>6</v>
      </c>
      <c r="EF121" s="3">
        <v>1</v>
      </c>
      <c r="EG121" s="3">
        <v>1</v>
      </c>
      <c r="EH121" s="3">
        <v>1</v>
      </c>
      <c r="EI121" s="3">
        <v>5</v>
      </c>
      <c r="EJ121" s="3">
        <v>1</v>
      </c>
      <c r="EK121" s="3">
        <v>1</v>
      </c>
      <c r="EL121" s="3">
        <v>1</v>
      </c>
      <c r="EM121" s="3">
        <v>1</v>
      </c>
      <c r="EN121" s="3">
        <v>4</v>
      </c>
      <c r="EO121" s="3">
        <v>2</v>
      </c>
      <c r="EP121" s="3">
        <v>4</v>
      </c>
      <c r="EQ121" s="3">
        <v>2</v>
      </c>
      <c r="ER121" s="3">
        <v>4</v>
      </c>
      <c r="ES121" s="3">
        <v>4</v>
      </c>
      <c r="ET121" s="3">
        <v>1</v>
      </c>
      <c r="EU121" s="3">
        <v>2</v>
      </c>
      <c r="EV121" s="3">
        <v>3</v>
      </c>
      <c r="EW121" s="3">
        <v>1</v>
      </c>
      <c r="EX121" s="5">
        <v>3</v>
      </c>
      <c r="EY121" s="1" t="s">
        <v>351</v>
      </c>
      <c r="EZ121" s="3">
        <v>2</v>
      </c>
      <c r="FA121" s="6">
        <v>2</v>
      </c>
      <c r="FB121" s="1" t="s">
        <v>350</v>
      </c>
      <c r="FC121" s="6">
        <v>0</v>
      </c>
      <c r="FD121" s="5">
        <v>0.5</v>
      </c>
      <c r="FE121" s="1" t="s">
        <v>352</v>
      </c>
      <c r="FF121" s="3">
        <v>2</v>
      </c>
      <c r="FG121" s="5">
        <v>2</v>
      </c>
      <c r="FH121" s="3">
        <v>4</v>
      </c>
      <c r="FI121" s="3">
        <v>5</v>
      </c>
      <c r="FJ121" s="3">
        <v>4</v>
      </c>
      <c r="FK121" s="3">
        <v>3</v>
      </c>
      <c r="FL121" s="3">
        <v>5</v>
      </c>
      <c r="FM121" s="3">
        <v>5</v>
      </c>
      <c r="FN121" s="3">
        <v>3</v>
      </c>
      <c r="FO121" s="3">
        <v>2</v>
      </c>
      <c r="FP121" s="3">
        <v>4</v>
      </c>
      <c r="FQ121" s="3">
        <v>5</v>
      </c>
      <c r="FR121" s="3">
        <v>5</v>
      </c>
      <c r="FS121" s="3">
        <v>3</v>
      </c>
      <c r="FT121" s="3">
        <v>4.666666666666667</v>
      </c>
      <c r="FU121" s="3">
        <v>3.3333333333333335</v>
      </c>
      <c r="FV121" s="3">
        <v>7</v>
      </c>
      <c r="FW121" s="3">
        <v>4</v>
      </c>
      <c r="FX121" s="7" t="e">
        <v>#NULL!</v>
      </c>
      <c r="FY121" s="3">
        <v>5</v>
      </c>
      <c r="FZ121" s="3">
        <v>5</v>
      </c>
      <c r="GA121" s="3">
        <v>5</v>
      </c>
      <c r="GB121" s="3">
        <v>4</v>
      </c>
      <c r="GC121" s="3">
        <v>4</v>
      </c>
      <c r="GD121" s="5">
        <v>5</v>
      </c>
      <c r="GE121" s="3">
        <v>3</v>
      </c>
      <c r="GF121" s="3">
        <v>1</v>
      </c>
      <c r="GG121" s="3">
        <v>3</v>
      </c>
      <c r="GH121" s="3">
        <v>1</v>
      </c>
      <c r="GI121" s="3">
        <v>4</v>
      </c>
      <c r="GJ121" s="3">
        <v>1</v>
      </c>
      <c r="GK121" s="3">
        <v>1</v>
      </c>
      <c r="GL121" s="3">
        <v>1</v>
      </c>
      <c r="GM121" s="3">
        <v>4</v>
      </c>
      <c r="GN121" s="3">
        <v>5</v>
      </c>
      <c r="GO121" s="3">
        <v>1</v>
      </c>
      <c r="GP121" s="3">
        <v>2</v>
      </c>
      <c r="GQ121" s="3">
        <v>1</v>
      </c>
      <c r="GR121" s="3">
        <v>3</v>
      </c>
      <c r="GS121" s="3">
        <v>1</v>
      </c>
      <c r="GT121" s="3">
        <v>4</v>
      </c>
      <c r="GU121" s="3">
        <v>2</v>
      </c>
      <c r="GV121" s="3">
        <v>4</v>
      </c>
      <c r="GW121" s="3">
        <v>4</v>
      </c>
      <c r="GX121" s="3">
        <v>1</v>
      </c>
      <c r="GY121" s="5">
        <v>3.4</v>
      </c>
      <c r="GZ121" s="5">
        <v>1.3</v>
      </c>
      <c r="HA121" s="3">
        <v>3</v>
      </c>
      <c r="HB121" s="3">
        <v>6</v>
      </c>
      <c r="HC121" s="3">
        <v>4</v>
      </c>
      <c r="HD121" s="3">
        <v>4</v>
      </c>
      <c r="HE121" s="3">
        <v>4</v>
      </c>
      <c r="HF121" s="3">
        <v>6</v>
      </c>
      <c r="HG121" s="3">
        <v>6</v>
      </c>
      <c r="HH121" s="3">
        <v>6</v>
      </c>
      <c r="HI121" s="5">
        <v>4.875</v>
      </c>
      <c r="HJ121" s="3">
        <v>3</v>
      </c>
      <c r="HK121" s="3">
        <v>3</v>
      </c>
      <c r="HL121" s="3">
        <v>3</v>
      </c>
      <c r="HM121" s="3">
        <v>3</v>
      </c>
      <c r="HN121" s="3">
        <v>2</v>
      </c>
      <c r="HO121" s="3">
        <v>999</v>
      </c>
      <c r="HP121" s="5">
        <v>2</v>
      </c>
      <c r="HQ121" s="5">
        <v>3</v>
      </c>
      <c r="HR121" s="7" t="e">
        <v>#NULL!</v>
      </c>
      <c r="HS121" s="5">
        <v>2.8</v>
      </c>
      <c r="HT121" s="3">
        <v>4</v>
      </c>
      <c r="HU121" s="3">
        <v>4</v>
      </c>
      <c r="HV121" s="3">
        <v>4</v>
      </c>
      <c r="HW121" s="3">
        <v>4</v>
      </c>
      <c r="HX121" s="3">
        <v>4</v>
      </c>
      <c r="HY121" s="3">
        <v>4</v>
      </c>
      <c r="HZ121" s="5">
        <v>4</v>
      </c>
      <c r="IA121" s="3">
        <v>7</v>
      </c>
      <c r="IB121" s="3">
        <v>6</v>
      </c>
      <c r="IC121" s="3">
        <v>5</v>
      </c>
      <c r="ID121" s="3">
        <v>3</v>
      </c>
      <c r="IE121" s="3">
        <v>4</v>
      </c>
      <c r="IF121" s="3">
        <v>4</v>
      </c>
      <c r="IG121" s="3">
        <v>3</v>
      </c>
      <c r="IH121" s="3">
        <v>5</v>
      </c>
      <c r="II121" s="3">
        <v>7</v>
      </c>
      <c r="IJ121" s="3">
        <v>4</v>
      </c>
      <c r="IK121" s="3">
        <v>5</v>
      </c>
      <c r="IL121" s="3">
        <v>4</v>
      </c>
      <c r="IM121" s="5">
        <v>6</v>
      </c>
      <c r="IN121" s="5">
        <v>4</v>
      </c>
      <c r="IO121" s="5">
        <v>4.25</v>
      </c>
      <c r="IP121" s="3">
        <v>4</v>
      </c>
      <c r="IQ121" s="3">
        <v>4</v>
      </c>
      <c r="IR121" s="3">
        <v>4</v>
      </c>
      <c r="IS121" s="3">
        <v>888</v>
      </c>
      <c r="IT121" s="3">
        <v>3</v>
      </c>
      <c r="IU121" s="3">
        <v>3</v>
      </c>
      <c r="IV121" s="3">
        <v>3</v>
      </c>
      <c r="IW121" s="3">
        <v>3</v>
      </c>
      <c r="IX121" s="3">
        <v>3</v>
      </c>
      <c r="IY121" s="3">
        <v>3</v>
      </c>
      <c r="IZ121" s="3">
        <v>3</v>
      </c>
      <c r="JA121" s="3">
        <v>4</v>
      </c>
      <c r="JB121" s="3">
        <v>4</v>
      </c>
      <c r="JC121" s="3">
        <v>3</v>
      </c>
      <c r="JD121" s="3">
        <v>4</v>
      </c>
      <c r="JE121" s="3">
        <v>2</v>
      </c>
      <c r="JF121" s="3">
        <v>2</v>
      </c>
      <c r="JG121" s="3">
        <v>4</v>
      </c>
      <c r="JH121" s="3">
        <v>4</v>
      </c>
      <c r="JI121" s="3">
        <v>3</v>
      </c>
      <c r="JJ121" s="3">
        <v>2</v>
      </c>
      <c r="JK121" s="3">
        <v>4</v>
      </c>
      <c r="JL121" s="3">
        <v>3</v>
      </c>
      <c r="JM121" s="3">
        <v>3</v>
      </c>
      <c r="JN121" s="5">
        <v>3.75</v>
      </c>
      <c r="JO121" s="5">
        <v>3.25</v>
      </c>
      <c r="JP121" s="5">
        <v>3.5</v>
      </c>
      <c r="JQ121" s="5">
        <v>2.6666666666666665</v>
      </c>
      <c r="JR121" s="5">
        <v>3.25</v>
      </c>
      <c r="JS121" s="5">
        <v>3</v>
      </c>
      <c r="JT121" s="3">
        <v>1</v>
      </c>
      <c r="JU121" s="3">
        <v>1</v>
      </c>
      <c r="JV121" s="3">
        <v>5</v>
      </c>
      <c r="JW121" s="3">
        <v>5</v>
      </c>
      <c r="JX121" s="3">
        <v>4</v>
      </c>
      <c r="JY121" s="3">
        <v>4</v>
      </c>
      <c r="JZ121" s="3">
        <v>2</v>
      </c>
      <c r="KA121" s="3">
        <v>999</v>
      </c>
      <c r="KB121" s="3">
        <v>2</v>
      </c>
      <c r="KC121" s="3">
        <v>3</v>
      </c>
      <c r="KD121" s="3">
        <v>4</v>
      </c>
      <c r="KE121" s="3">
        <v>3</v>
      </c>
      <c r="KF121" s="3">
        <v>2</v>
      </c>
      <c r="KG121" s="3">
        <v>3</v>
      </c>
      <c r="KH121" s="3">
        <v>1</v>
      </c>
      <c r="KI121" s="3">
        <v>3</v>
      </c>
      <c r="KJ121" s="3">
        <v>3</v>
      </c>
      <c r="KK121" s="3">
        <v>3</v>
      </c>
      <c r="KL121" s="3">
        <v>2</v>
      </c>
      <c r="KM121" s="3">
        <v>3</v>
      </c>
      <c r="KN121" s="3">
        <v>2</v>
      </c>
      <c r="KO121" s="3">
        <v>3</v>
      </c>
      <c r="KP121" s="3">
        <v>2</v>
      </c>
      <c r="KQ121" s="3">
        <v>3</v>
      </c>
      <c r="KR121" s="3">
        <v>888</v>
      </c>
      <c r="KS121" s="3">
        <v>3</v>
      </c>
      <c r="KT121" s="3">
        <v>888</v>
      </c>
      <c r="KU121" s="3">
        <v>3</v>
      </c>
      <c r="KV121" s="3">
        <v>2</v>
      </c>
      <c r="KW121" s="3">
        <v>3</v>
      </c>
      <c r="KX121" s="3">
        <v>2</v>
      </c>
      <c r="KY121" s="3">
        <v>3</v>
      </c>
      <c r="KZ121" s="5">
        <v>2.375</v>
      </c>
      <c r="LA121" s="5">
        <v>3.25</v>
      </c>
      <c r="LB121" s="5">
        <v>2.5</v>
      </c>
      <c r="LC121" s="5">
        <v>2.8571428571428572</v>
      </c>
      <c r="LD121" s="3">
        <v>4</v>
      </c>
      <c r="LE121" s="3">
        <v>3</v>
      </c>
      <c r="LF121" s="5">
        <v>3</v>
      </c>
      <c r="LG121" s="3">
        <v>3</v>
      </c>
      <c r="LH121" s="3">
        <v>4</v>
      </c>
      <c r="LI121" s="3">
        <v>3</v>
      </c>
      <c r="LJ121" s="3">
        <v>4</v>
      </c>
      <c r="LK121" s="3">
        <v>3</v>
      </c>
      <c r="LL121" s="3">
        <v>4</v>
      </c>
      <c r="LM121" s="3">
        <v>3</v>
      </c>
      <c r="LN121" s="3">
        <v>4</v>
      </c>
      <c r="LO121" s="3">
        <v>3</v>
      </c>
      <c r="LP121" s="3">
        <v>4</v>
      </c>
      <c r="LQ121" s="3">
        <v>3</v>
      </c>
      <c r="LR121" s="3">
        <v>4</v>
      </c>
      <c r="LS121" s="3">
        <v>3</v>
      </c>
      <c r="LT121" s="5">
        <v>3.875</v>
      </c>
      <c r="LU121" s="5">
        <v>3</v>
      </c>
      <c r="LV121" s="3">
        <v>3</v>
      </c>
      <c r="LW121" s="3">
        <v>2</v>
      </c>
      <c r="LX121" s="3">
        <v>0</v>
      </c>
      <c r="LY121" s="3">
        <v>1</v>
      </c>
      <c r="LZ121" s="3">
        <v>2</v>
      </c>
      <c r="MA121" s="3">
        <v>1</v>
      </c>
      <c r="MB121" s="3">
        <v>3</v>
      </c>
      <c r="MC121" s="3">
        <v>1</v>
      </c>
      <c r="MD121" s="3">
        <v>2</v>
      </c>
      <c r="ME121" s="3">
        <v>1</v>
      </c>
      <c r="MF121" s="5">
        <f t="shared" si="99"/>
        <v>16</v>
      </c>
      <c r="MG121" s="5">
        <f t="shared" si="100"/>
        <v>1.6</v>
      </c>
      <c r="MH121" s="3">
        <v>5</v>
      </c>
      <c r="MI121" s="3">
        <v>888</v>
      </c>
      <c r="MJ121" s="3">
        <v>5</v>
      </c>
      <c r="MK121" s="3">
        <v>4</v>
      </c>
      <c r="ML121" s="3">
        <v>5</v>
      </c>
      <c r="MM121" s="3">
        <v>4</v>
      </c>
      <c r="MN121" s="3">
        <v>4</v>
      </c>
      <c r="MO121" s="3">
        <v>4</v>
      </c>
      <c r="MP121" s="3">
        <v>4</v>
      </c>
      <c r="MQ121" s="5">
        <v>4.375</v>
      </c>
      <c r="MR121" s="3">
        <v>1</v>
      </c>
      <c r="MS121" s="3">
        <v>1</v>
      </c>
      <c r="MT121" s="3">
        <v>2</v>
      </c>
      <c r="MU121" s="3">
        <v>2</v>
      </c>
      <c r="MV121" s="3">
        <v>1</v>
      </c>
      <c r="MW121" s="3">
        <v>1</v>
      </c>
      <c r="MX121" s="3">
        <v>1</v>
      </c>
      <c r="MY121" s="3">
        <v>1</v>
      </c>
      <c r="MZ121" s="3">
        <v>4</v>
      </c>
      <c r="NA121" s="3">
        <v>4</v>
      </c>
      <c r="NB121" s="3">
        <v>1</v>
      </c>
      <c r="NC121" s="3">
        <v>1</v>
      </c>
      <c r="ND121" s="5">
        <v>1.3333333333333333</v>
      </c>
      <c r="NE121" s="5">
        <v>1.3333333333333333</v>
      </c>
      <c r="NF121" s="5">
        <v>2</v>
      </c>
      <c r="NG121" s="5">
        <v>2</v>
      </c>
      <c r="NH121" s="3">
        <v>3</v>
      </c>
      <c r="NI121" s="3">
        <v>3</v>
      </c>
      <c r="NJ121" s="3">
        <v>3</v>
      </c>
      <c r="NK121" s="3">
        <v>3</v>
      </c>
      <c r="NL121" s="3">
        <v>3</v>
      </c>
      <c r="NM121" s="3">
        <v>3</v>
      </c>
      <c r="NN121" s="3">
        <v>4</v>
      </c>
      <c r="NO121" s="3">
        <v>4</v>
      </c>
      <c r="NP121" s="3">
        <v>3</v>
      </c>
      <c r="NQ121" s="3">
        <v>3</v>
      </c>
      <c r="NR121" s="3">
        <v>3</v>
      </c>
      <c r="NS121" s="3">
        <v>3</v>
      </c>
      <c r="NT121" s="3">
        <v>3</v>
      </c>
      <c r="NU121" s="3">
        <v>3</v>
      </c>
      <c r="NV121" s="5">
        <v>3.1428571428571428</v>
      </c>
      <c r="NW121" s="5">
        <v>3.1428571428571428</v>
      </c>
      <c r="NX121" s="4">
        <v>43210</v>
      </c>
      <c r="NY121" s="3">
        <v>4</v>
      </c>
      <c r="NZ121" s="3">
        <v>4</v>
      </c>
      <c r="OA121" s="3">
        <v>3</v>
      </c>
      <c r="OB121" s="3">
        <v>3</v>
      </c>
      <c r="OC121" s="3">
        <v>5</v>
      </c>
      <c r="OD121" s="3">
        <v>5</v>
      </c>
      <c r="OE121" s="3">
        <v>3</v>
      </c>
      <c r="OF121" s="3">
        <v>2</v>
      </c>
      <c r="OG121" s="3">
        <v>5</v>
      </c>
      <c r="OH121" s="3">
        <v>5</v>
      </c>
      <c r="OI121" s="3">
        <v>5</v>
      </c>
      <c r="OJ121" s="3">
        <v>3</v>
      </c>
      <c r="OK121" s="5">
        <v>4.666666666666667</v>
      </c>
      <c r="OL121" s="5">
        <v>3.1666666666666665</v>
      </c>
      <c r="OM121" s="3">
        <v>3</v>
      </c>
      <c r="ON121" s="3">
        <v>3</v>
      </c>
      <c r="OO121" s="3">
        <v>3</v>
      </c>
      <c r="OP121" s="3">
        <v>3</v>
      </c>
      <c r="OQ121" s="3">
        <v>2</v>
      </c>
      <c r="OR121" s="3">
        <v>2</v>
      </c>
      <c r="OS121" s="5">
        <v>2.6666666666666665</v>
      </c>
      <c r="OT121" s="3">
        <v>4</v>
      </c>
      <c r="OU121" s="3">
        <v>4</v>
      </c>
      <c r="OV121" s="3">
        <v>3</v>
      </c>
      <c r="OW121" s="3">
        <v>4</v>
      </c>
      <c r="OX121" s="3">
        <v>4</v>
      </c>
      <c r="OY121" s="3">
        <v>4</v>
      </c>
      <c r="OZ121" s="5">
        <v>3.8333333333333335</v>
      </c>
      <c r="VN121">
        <v>15</v>
      </c>
      <c r="VO121">
        <v>1</v>
      </c>
      <c r="VP121">
        <v>11</v>
      </c>
      <c r="VQ121">
        <v>11</v>
      </c>
      <c r="VR121">
        <v>22</v>
      </c>
      <c r="VS121">
        <v>353.5</v>
      </c>
      <c r="VT121">
        <v>16.100000000000001</v>
      </c>
      <c r="VU121">
        <v>70.7</v>
      </c>
      <c r="VV121">
        <v>21</v>
      </c>
      <c r="VW121">
        <v>8364</v>
      </c>
      <c r="VX121">
        <v>398.3</v>
      </c>
      <c r="VY121">
        <v>3846</v>
      </c>
      <c r="VZ121">
        <v>0.3</v>
      </c>
      <c r="WA121">
        <v>1672.8</v>
      </c>
      <c r="WB121" s="36">
        <v>1920.25</v>
      </c>
      <c r="WC121" s="36">
        <v>831.75</v>
      </c>
      <c r="WD121" s="36">
        <v>58.75</v>
      </c>
      <c r="WE121" s="36">
        <v>24.25</v>
      </c>
      <c r="WF121" s="36">
        <v>67.73</v>
      </c>
      <c r="WG121" s="36">
        <v>29.34</v>
      </c>
      <c r="WH121" s="36">
        <v>2.0699999999999998</v>
      </c>
      <c r="WI121" s="36">
        <v>0.86</v>
      </c>
      <c r="WJ121" s="36">
        <v>83</v>
      </c>
      <c r="WK121" s="36">
        <v>2.93</v>
      </c>
      <c r="WL121" s="36">
        <v>16.600000000000001</v>
      </c>
      <c r="WM121" s="37">
        <v>1920.25</v>
      </c>
      <c r="WN121" s="37">
        <v>831.75</v>
      </c>
      <c r="WO121" s="37">
        <v>58.75</v>
      </c>
      <c r="WP121" s="37">
        <v>24.25</v>
      </c>
      <c r="WQ121" s="37">
        <v>67.73</v>
      </c>
      <c r="WR121" s="37">
        <v>29.34</v>
      </c>
      <c r="WS121" s="37">
        <v>2.0699999999999998</v>
      </c>
      <c r="WT121" s="37">
        <v>0.86</v>
      </c>
      <c r="WU121" s="37">
        <v>83</v>
      </c>
      <c r="WV121" s="37">
        <v>2.93</v>
      </c>
      <c r="WW121" s="37">
        <v>16.600000000000001</v>
      </c>
      <c r="WX121" s="38">
        <v>433.25</v>
      </c>
      <c r="WY121" s="38">
        <v>154.5</v>
      </c>
      <c r="WZ121" s="38">
        <v>10.5</v>
      </c>
      <c r="XA121" s="38">
        <v>2.75</v>
      </c>
      <c r="XB121" s="38">
        <v>72.09</v>
      </c>
      <c r="XC121" s="38">
        <v>25.71</v>
      </c>
      <c r="XD121" s="38">
        <v>1.75</v>
      </c>
      <c r="XE121" s="38">
        <v>0.46</v>
      </c>
      <c r="XF121" s="38">
        <v>13.25</v>
      </c>
      <c r="XG121" s="38">
        <v>2.2000000000000002</v>
      </c>
      <c r="XH121" s="38">
        <v>13.25</v>
      </c>
      <c r="XI121" s="39">
        <v>433.25</v>
      </c>
      <c r="XJ121" s="39">
        <v>154.5</v>
      </c>
      <c r="XK121" s="39">
        <v>10.5</v>
      </c>
      <c r="XL121" s="39">
        <v>2.75</v>
      </c>
      <c r="XM121" s="39">
        <v>72.09</v>
      </c>
      <c r="XN121" s="39">
        <v>25.71</v>
      </c>
      <c r="XO121" s="39">
        <v>1.75</v>
      </c>
      <c r="XP121" s="39">
        <v>0.46</v>
      </c>
      <c r="XQ121" s="39">
        <v>13.25</v>
      </c>
      <c r="XR121" s="39">
        <v>2.2000000000000002</v>
      </c>
      <c r="XS121" s="39">
        <v>13.25</v>
      </c>
      <c r="XT121" t="s">
        <v>1202</v>
      </c>
      <c r="XU121">
        <v>5</v>
      </c>
      <c r="XV121">
        <v>11</v>
      </c>
      <c r="XW121" s="37">
        <v>5</v>
      </c>
      <c r="XX121" s="37">
        <v>0</v>
      </c>
      <c r="XY121" s="37">
        <v>2</v>
      </c>
      <c r="XZ121" s="39">
        <v>1</v>
      </c>
      <c r="YA121" s="39">
        <v>0</v>
      </c>
      <c r="YB121" s="39">
        <v>3</v>
      </c>
    </row>
    <row r="122" spans="1:652" x14ac:dyDescent="0.2">
      <c r="A122" s="11">
        <v>126</v>
      </c>
      <c r="B122" s="19" t="s">
        <v>843</v>
      </c>
      <c r="C122" s="3">
        <v>1</v>
      </c>
      <c r="D122" s="3" t="str">
        <f t="shared" si="91"/>
        <v>1</v>
      </c>
      <c r="E122" s="4">
        <v>38518</v>
      </c>
      <c r="F122" s="4">
        <v>43206</v>
      </c>
      <c r="G122" s="5">
        <v>12.83504449007529</v>
      </c>
      <c r="H122" s="21">
        <v>3</v>
      </c>
      <c r="I122" s="3">
        <v>7</v>
      </c>
      <c r="J122" s="3">
        <v>11</v>
      </c>
      <c r="K122" s="3">
        <v>1</v>
      </c>
      <c r="L122" s="3">
        <v>3</v>
      </c>
      <c r="M122" s="3">
        <v>300</v>
      </c>
      <c r="N122" s="6">
        <v>113</v>
      </c>
      <c r="O122" s="6">
        <v>161.5</v>
      </c>
      <c r="P122" s="5">
        <v>3.7073490813648298</v>
      </c>
      <c r="Q122" s="5">
        <v>139.57650000000001</v>
      </c>
      <c r="R122" s="5">
        <v>63.3</v>
      </c>
      <c r="S122" s="5">
        <v>24.4</v>
      </c>
      <c r="T122" s="5">
        <v>2</v>
      </c>
      <c r="U122" s="5">
        <v>33.1</v>
      </c>
      <c r="V122" s="5">
        <v>2</v>
      </c>
      <c r="W122" s="5">
        <v>26.6</v>
      </c>
      <c r="X122" s="5">
        <v>23.8</v>
      </c>
      <c r="Y122" s="5">
        <v>28.9</v>
      </c>
      <c r="Z122" s="5">
        <v>24.5</v>
      </c>
      <c r="AA122" s="5">
        <v>26.6</v>
      </c>
      <c r="AB122" s="5">
        <v>24.3</v>
      </c>
      <c r="AC122" s="5">
        <f t="shared" si="92"/>
        <v>28.9</v>
      </c>
      <c r="AD122" s="5">
        <f t="shared" si="93"/>
        <v>26.6</v>
      </c>
      <c r="AE122" s="5">
        <f t="shared" si="94"/>
        <v>55.5</v>
      </c>
      <c r="AF122" s="5">
        <f t="shared" si="95"/>
        <v>27.75</v>
      </c>
      <c r="AG122" s="5">
        <f t="shared" si="96"/>
        <v>61.188749999999999</v>
      </c>
      <c r="AH122" s="5">
        <f t="shared" si="97"/>
        <v>122.3775</v>
      </c>
      <c r="AI122" s="5">
        <v>3</v>
      </c>
      <c r="AJ122" s="3">
        <v>36</v>
      </c>
      <c r="AK122" s="5">
        <v>43.9</v>
      </c>
      <c r="AL122" s="5">
        <v>3</v>
      </c>
      <c r="AM122" s="5">
        <v>2.6666666666666665</v>
      </c>
      <c r="AN122" s="5"/>
      <c r="AO122" s="5"/>
      <c r="AP122" s="5"/>
      <c r="AQ122" s="5"/>
      <c r="AR122" s="5"/>
      <c r="AS122" s="5" t="e">
        <f t="shared" si="98"/>
        <v>#DIV/0!</v>
      </c>
      <c r="AT122" s="5">
        <v>15.1</v>
      </c>
      <c r="AU122" s="5">
        <v>14.26</v>
      </c>
      <c r="AV122" s="5">
        <v>-1.36</v>
      </c>
      <c r="AW122" s="5">
        <v>9</v>
      </c>
      <c r="AX122" s="3">
        <v>30</v>
      </c>
      <c r="AY122" s="3">
        <v>36</v>
      </c>
      <c r="AZ122" s="3"/>
      <c r="BA122" s="5">
        <v>0.1</v>
      </c>
      <c r="BB122" s="5"/>
      <c r="BC122" s="5">
        <v>54</v>
      </c>
      <c r="BD122" s="5"/>
      <c r="BE122" s="3">
        <v>19</v>
      </c>
      <c r="BF122" s="3">
        <v>20</v>
      </c>
      <c r="BG122" s="5">
        <v>-0.83</v>
      </c>
      <c r="BH122" s="5">
        <v>20</v>
      </c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3">
        <v>32</v>
      </c>
      <c r="CA122" s="3">
        <v>37</v>
      </c>
      <c r="CB122" s="3">
        <v>37</v>
      </c>
      <c r="CC122" s="5">
        <v>14.30528</v>
      </c>
      <c r="CD122" s="5">
        <v>16.540479999999999</v>
      </c>
      <c r="CE122" s="5">
        <v>16.540479999999999</v>
      </c>
      <c r="CF122" s="5">
        <v>2.2799999999999998</v>
      </c>
      <c r="CG122" s="5">
        <v>99</v>
      </c>
      <c r="CH122" s="3">
        <v>33</v>
      </c>
      <c r="CI122" s="3">
        <v>37</v>
      </c>
      <c r="CJ122" s="3">
        <v>36</v>
      </c>
      <c r="CK122" s="5">
        <v>14.752319999999999</v>
      </c>
      <c r="CL122" s="5">
        <v>16.540479999999999</v>
      </c>
      <c r="CM122" s="5">
        <v>16.093440000000001</v>
      </c>
      <c r="CN122" s="5">
        <v>1.22</v>
      </c>
      <c r="CO122" s="5">
        <v>89</v>
      </c>
      <c r="CP122" s="6">
        <v>88</v>
      </c>
      <c r="CQ122" s="6">
        <v>101</v>
      </c>
      <c r="CR122" s="6">
        <v>100</v>
      </c>
      <c r="CS122" s="5">
        <v>-1.58</v>
      </c>
      <c r="CT122" s="5">
        <v>6</v>
      </c>
      <c r="CU122" s="7" t="e">
        <v>#NULL!</v>
      </c>
      <c r="CV122" s="7" t="e">
        <v>#NULL!</v>
      </c>
      <c r="CW122" s="3">
        <v>4</v>
      </c>
      <c r="CX122" s="3">
        <v>4</v>
      </c>
      <c r="CY122" s="3">
        <v>5</v>
      </c>
      <c r="CZ122" s="3">
        <v>5</v>
      </c>
      <c r="DA122" s="3">
        <v>3</v>
      </c>
      <c r="DB122" s="3">
        <v>4</v>
      </c>
      <c r="DC122" s="3">
        <v>3</v>
      </c>
      <c r="DD122" s="3">
        <v>3</v>
      </c>
      <c r="DE122" s="3">
        <v>4</v>
      </c>
      <c r="DF122" s="3">
        <v>4</v>
      </c>
      <c r="DG122" s="3">
        <v>4</v>
      </c>
      <c r="DH122" s="3">
        <v>4</v>
      </c>
      <c r="DI122" s="3"/>
      <c r="DJ122" s="3"/>
      <c r="DK122" s="3"/>
      <c r="DL122" s="3"/>
      <c r="DM122" s="3"/>
      <c r="DN122" s="3"/>
      <c r="DO122" s="3"/>
      <c r="DP122" s="3"/>
      <c r="DQ122" s="3">
        <v>1</v>
      </c>
      <c r="DR122" s="3">
        <v>1</v>
      </c>
      <c r="DS122" s="3">
        <v>1</v>
      </c>
      <c r="DT122" s="3">
        <v>1</v>
      </c>
      <c r="DU122" s="3">
        <v>1</v>
      </c>
      <c r="DV122" s="5">
        <v>37</v>
      </c>
      <c r="DW122" s="5">
        <v>-0.73</v>
      </c>
      <c r="DX122" s="5">
        <v>7.5</v>
      </c>
      <c r="DY122" s="5">
        <v>-2.9400000000000004</v>
      </c>
      <c r="DZ122" s="5">
        <v>94</v>
      </c>
      <c r="EA122" s="5">
        <v>3.5</v>
      </c>
      <c r="EB122" s="5">
        <v>46.166666666666664</v>
      </c>
      <c r="EC122" s="5">
        <v>-0.17000000000000037</v>
      </c>
      <c r="ED122" s="5">
        <v>2</v>
      </c>
      <c r="EE122" s="3">
        <v>6</v>
      </c>
      <c r="EF122" s="3">
        <v>1</v>
      </c>
      <c r="EG122" s="3">
        <v>6</v>
      </c>
      <c r="EH122" s="3">
        <v>1</v>
      </c>
      <c r="EI122" s="3">
        <v>4</v>
      </c>
      <c r="EJ122" s="3">
        <v>1</v>
      </c>
      <c r="EK122" s="3">
        <v>3</v>
      </c>
      <c r="EL122" s="3">
        <v>1</v>
      </c>
      <c r="EM122" s="3">
        <v>4</v>
      </c>
      <c r="EN122" s="3">
        <v>5</v>
      </c>
      <c r="EO122" s="3">
        <v>4</v>
      </c>
      <c r="EP122" s="3">
        <v>4</v>
      </c>
      <c r="EQ122" s="3">
        <v>3</v>
      </c>
      <c r="ER122" s="3">
        <v>1</v>
      </c>
      <c r="ES122" s="3">
        <v>1</v>
      </c>
      <c r="ET122" s="3">
        <v>1</v>
      </c>
      <c r="EU122" s="3">
        <v>2</v>
      </c>
      <c r="EV122" s="3">
        <v>2</v>
      </c>
      <c r="EW122" s="3">
        <v>1</v>
      </c>
      <c r="EX122" s="5">
        <v>1</v>
      </c>
      <c r="EY122" s="1" t="s">
        <v>352</v>
      </c>
      <c r="EZ122" s="3">
        <v>2</v>
      </c>
      <c r="FA122" s="6">
        <v>7.5</v>
      </c>
      <c r="FB122" s="1" t="s">
        <v>376</v>
      </c>
      <c r="FC122" s="6">
        <v>1</v>
      </c>
      <c r="FD122" s="5">
        <v>3.5</v>
      </c>
      <c r="FE122" s="1" t="s">
        <v>425</v>
      </c>
      <c r="FF122" s="3">
        <v>1</v>
      </c>
      <c r="FG122" s="5">
        <v>4</v>
      </c>
      <c r="FH122" s="3">
        <v>4</v>
      </c>
      <c r="FI122" s="3">
        <v>5</v>
      </c>
      <c r="FJ122" s="3">
        <v>4</v>
      </c>
      <c r="FK122" s="3">
        <v>3</v>
      </c>
      <c r="FL122" s="3">
        <v>5</v>
      </c>
      <c r="FM122" s="3">
        <v>999</v>
      </c>
      <c r="FN122" s="3">
        <v>4</v>
      </c>
      <c r="FO122" s="3">
        <v>3</v>
      </c>
      <c r="FP122" s="3">
        <v>4</v>
      </c>
      <c r="FQ122" s="3">
        <v>5</v>
      </c>
      <c r="FR122" s="3">
        <v>5</v>
      </c>
      <c r="FS122" s="3">
        <v>3</v>
      </c>
      <c r="FT122" s="3">
        <v>4.5999999999999996</v>
      </c>
      <c r="FU122" s="3">
        <v>3.6666666666666665</v>
      </c>
      <c r="FV122" s="3">
        <v>7</v>
      </c>
      <c r="FW122" s="3">
        <v>4</v>
      </c>
      <c r="FX122" s="7" t="e">
        <v>#NULL!</v>
      </c>
      <c r="FY122" s="3">
        <v>6</v>
      </c>
      <c r="FZ122" s="3">
        <v>6</v>
      </c>
      <c r="GA122" s="3">
        <v>6</v>
      </c>
      <c r="GB122" s="3">
        <v>5</v>
      </c>
      <c r="GC122" s="3">
        <v>5</v>
      </c>
      <c r="GD122" s="5">
        <v>5.833333333333333</v>
      </c>
      <c r="GE122" s="3">
        <v>4</v>
      </c>
      <c r="GF122" s="3">
        <v>1</v>
      </c>
      <c r="GG122" s="3">
        <v>5</v>
      </c>
      <c r="GH122" s="3">
        <v>1</v>
      </c>
      <c r="GI122" s="3">
        <v>4</v>
      </c>
      <c r="GJ122" s="3">
        <v>1</v>
      </c>
      <c r="GK122" s="3">
        <v>2</v>
      </c>
      <c r="GL122" s="3">
        <v>1</v>
      </c>
      <c r="GM122" s="3">
        <v>888</v>
      </c>
      <c r="GN122" s="3">
        <v>999</v>
      </c>
      <c r="GO122" s="3">
        <v>1</v>
      </c>
      <c r="GP122" s="3">
        <v>3</v>
      </c>
      <c r="GQ122" s="3">
        <v>1</v>
      </c>
      <c r="GR122" s="3">
        <v>5</v>
      </c>
      <c r="GS122" s="3">
        <v>4</v>
      </c>
      <c r="GT122" s="3">
        <v>5</v>
      </c>
      <c r="GU122" s="3">
        <v>3</v>
      </c>
      <c r="GV122" s="3">
        <v>3</v>
      </c>
      <c r="GW122" s="3">
        <v>4</v>
      </c>
      <c r="GX122" s="3">
        <v>3</v>
      </c>
      <c r="GY122" s="5">
        <v>4.125</v>
      </c>
      <c r="GZ122" s="5">
        <v>1.8</v>
      </c>
      <c r="HA122" s="3">
        <v>6</v>
      </c>
      <c r="HB122" s="3">
        <v>5</v>
      </c>
      <c r="HC122" s="3">
        <v>7</v>
      </c>
      <c r="HD122" s="3">
        <v>5</v>
      </c>
      <c r="HE122" s="3">
        <v>6</v>
      </c>
      <c r="HF122" s="3">
        <v>7</v>
      </c>
      <c r="HG122" s="3">
        <v>6</v>
      </c>
      <c r="HH122" s="3">
        <v>6</v>
      </c>
      <c r="HI122" s="5">
        <v>6</v>
      </c>
      <c r="HJ122" s="3">
        <v>3</v>
      </c>
      <c r="HK122" s="3">
        <v>4</v>
      </c>
      <c r="HL122" s="3">
        <v>3</v>
      </c>
      <c r="HM122" s="3">
        <v>4</v>
      </c>
      <c r="HN122" s="3">
        <v>2</v>
      </c>
      <c r="HO122" s="3">
        <v>3</v>
      </c>
      <c r="HP122" s="5">
        <v>1</v>
      </c>
      <c r="HQ122" s="5">
        <v>3</v>
      </c>
      <c r="HR122" s="5">
        <v>2</v>
      </c>
      <c r="HS122" s="5">
        <v>2.6666666666666665</v>
      </c>
      <c r="HT122" s="3">
        <v>6</v>
      </c>
      <c r="HU122" s="3">
        <v>4</v>
      </c>
      <c r="HV122" s="3">
        <v>4</v>
      </c>
      <c r="HW122" s="3">
        <v>5</v>
      </c>
      <c r="HX122" s="3">
        <v>6</v>
      </c>
      <c r="HY122" s="3">
        <v>5</v>
      </c>
      <c r="HZ122" s="5">
        <v>5</v>
      </c>
      <c r="IA122" s="3">
        <v>6</v>
      </c>
      <c r="IB122" s="3">
        <v>3</v>
      </c>
      <c r="IC122" s="3">
        <v>6</v>
      </c>
      <c r="ID122" s="3">
        <v>7</v>
      </c>
      <c r="IE122" s="3">
        <v>6</v>
      </c>
      <c r="IF122" s="3">
        <v>7</v>
      </c>
      <c r="IG122" s="3">
        <v>3</v>
      </c>
      <c r="IH122" s="3">
        <v>6</v>
      </c>
      <c r="II122" s="3">
        <v>6</v>
      </c>
      <c r="IJ122" s="3">
        <v>3</v>
      </c>
      <c r="IK122" s="3">
        <v>7</v>
      </c>
      <c r="IL122" s="3">
        <v>5</v>
      </c>
      <c r="IM122" s="5">
        <v>6.25</v>
      </c>
      <c r="IN122" s="5">
        <v>6.5</v>
      </c>
      <c r="IO122" s="5">
        <v>3.5</v>
      </c>
      <c r="IP122" s="3">
        <v>3</v>
      </c>
      <c r="IQ122" s="3">
        <v>2</v>
      </c>
      <c r="IR122" s="3">
        <v>4</v>
      </c>
      <c r="IS122" s="3">
        <v>2</v>
      </c>
      <c r="IT122" s="3">
        <v>4</v>
      </c>
      <c r="IU122" s="3">
        <v>3</v>
      </c>
      <c r="IV122" s="3">
        <v>999</v>
      </c>
      <c r="IW122" s="3">
        <v>2</v>
      </c>
      <c r="IX122" s="3">
        <v>3</v>
      </c>
      <c r="IY122" s="3">
        <v>2</v>
      </c>
      <c r="IZ122" s="3">
        <v>4</v>
      </c>
      <c r="JA122" s="3">
        <v>4</v>
      </c>
      <c r="JB122" s="3">
        <v>3</v>
      </c>
      <c r="JC122" s="3">
        <v>3</v>
      </c>
      <c r="JD122" s="3">
        <v>4</v>
      </c>
      <c r="JE122" s="3">
        <v>3</v>
      </c>
      <c r="JF122" s="3">
        <v>999</v>
      </c>
      <c r="JG122" s="3">
        <v>5</v>
      </c>
      <c r="JH122" s="3">
        <v>4</v>
      </c>
      <c r="JI122" s="3">
        <v>4</v>
      </c>
      <c r="JJ122" s="3">
        <v>5</v>
      </c>
      <c r="JK122" s="3">
        <v>4</v>
      </c>
      <c r="JL122" s="3">
        <v>5</v>
      </c>
      <c r="JM122" s="3">
        <v>4</v>
      </c>
      <c r="JN122" s="5">
        <v>3.25</v>
      </c>
      <c r="JO122" s="5">
        <v>3.25</v>
      </c>
      <c r="JP122" s="5">
        <v>3.75</v>
      </c>
      <c r="JQ122" s="5">
        <v>3.5</v>
      </c>
      <c r="JR122" s="5">
        <v>4.25</v>
      </c>
      <c r="JS122" s="5">
        <v>3</v>
      </c>
      <c r="JT122" s="3">
        <v>4</v>
      </c>
      <c r="JU122" s="3">
        <v>4</v>
      </c>
      <c r="JV122" s="3">
        <v>5</v>
      </c>
      <c r="JW122" s="3">
        <v>4</v>
      </c>
      <c r="JX122" s="3">
        <v>1</v>
      </c>
      <c r="JY122" s="3">
        <v>1</v>
      </c>
      <c r="JZ122" s="3">
        <v>2</v>
      </c>
      <c r="KA122" s="3">
        <v>4</v>
      </c>
      <c r="KB122" s="3">
        <v>4</v>
      </c>
      <c r="KC122" s="3">
        <v>2</v>
      </c>
      <c r="KD122" s="3">
        <v>4</v>
      </c>
      <c r="KE122" s="3">
        <v>5</v>
      </c>
      <c r="KF122" s="3">
        <v>3</v>
      </c>
      <c r="KG122" s="3">
        <v>3</v>
      </c>
      <c r="KH122" s="3">
        <v>2</v>
      </c>
      <c r="KI122" s="3">
        <v>2</v>
      </c>
      <c r="KJ122" s="3">
        <v>2</v>
      </c>
      <c r="KK122" s="3">
        <v>2</v>
      </c>
      <c r="KL122" s="3">
        <v>4</v>
      </c>
      <c r="KM122" s="3">
        <v>4</v>
      </c>
      <c r="KN122" s="3">
        <v>4</v>
      </c>
      <c r="KO122" s="3">
        <v>5</v>
      </c>
      <c r="KP122" s="3">
        <v>4</v>
      </c>
      <c r="KQ122" s="3">
        <v>4</v>
      </c>
      <c r="KR122" s="3">
        <v>4</v>
      </c>
      <c r="KS122" s="3">
        <v>2</v>
      </c>
      <c r="KT122" s="3">
        <v>1</v>
      </c>
      <c r="KU122" s="3">
        <v>2</v>
      </c>
      <c r="KV122" s="3">
        <v>4</v>
      </c>
      <c r="KW122" s="3">
        <v>4</v>
      </c>
      <c r="KX122" s="3">
        <v>3</v>
      </c>
      <c r="KY122" s="3">
        <v>3</v>
      </c>
      <c r="KZ122" s="5">
        <v>3</v>
      </c>
      <c r="LA122" s="5">
        <v>3.3333333333333335</v>
      </c>
      <c r="LB122" s="5">
        <v>3.4285714285714284</v>
      </c>
      <c r="LC122" s="5">
        <v>3</v>
      </c>
      <c r="LD122" s="3">
        <v>5</v>
      </c>
      <c r="LE122" s="3">
        <v>4</v>
      </c>
      <c r="LF122" s="5">
        <v>3</v>
      </c>
      <c r="LG122" s="3">
        <v>3</v>
      </c>
      <c r="LH122" s="3">
        <v>3</v>
      </c>
      <c r="LI122" s="3">
        <v>3</v>
      </c>
      <c r="LJ122" s="3">
        <v>4</v>
      </c>
      <c r="LK122" s="3">
        <v>2</v>
      </c>
      <c r="LL122" s="3">
        <v>5</v>
      </c>
      <c r="LM122" s="3">
        <v>4</v>
      </c>
      <c r="LN122" s="3">
        <v>3</v>
      </c>
      <c r="LO122" s="3">
        <v>3</v>
      </c>
      <c r="LP122" s="3">
        <v>4</v>
      </c>
      <c r="LQ122" s="3">
        <v>3</v>
      </c>
      <c r="LR122" s="3">
        <v>3</v>
      </c>
      <c r="LS122" s="3">
        <v>3</v>
      </c>
      <c r="LT122" s="5">
        <v>3.75</v>
      </c>
      <c r="LU122" s="5">
        <v>3.125</v>
      </c>
      <c r="LV122" s="3">
        <v>2</v>
      </c>
      <c r="LW122" s="3">
        <v>2</v>
      </c>
      <c r="LX122" s="3">
        <v>0</v>
      </c>
      <c r="LY122" s="3">
        <v>2</v>
      </c>
      <c r="LZ122" s="3">
        <v>1</v>
      </c>
      <c r="MA122" s="3">
        <v>2</v>
      </c>
      <c r="MB122" s="3">
        <v>2</v>
      </c>
      <c r="MC122" s="3">
        <v>2</v>
      </c>
      <c r="MD122" s="3">
        <v>2</v>
      </c>
      <c r="ME122" s="3">
        <v>2</v>
      </c>
      <c r="MF122" s="5">
        <f t="shared" si="99"/>
        <v>17</v>
      </c>
      <c r="MG122" s="5">
        <f t="shared" si="100"/>
        <v>1.7</v>
      </c>
      <c r="MH122" s="3">
        <v>5</v>
      </c>
      <c r="MI122" s="3">
        <v>5</v>
      </c>
      <c r="MJ122" s="3">
        <v>6</v>
      </c>
      <c r="MK122" s="3">
        <v>6</v>
      </c>
      <c r="ML122" s="3">
        <v>6</v>
      </c>
      <c r="MM122" s="3">
        <v>6</v>
      </c>
      <c r="MN122" s="3">
        <v>6</v>
      </c>
      <c r="MO122" s="3">
        <v>6</v>
      </c>
      <c r="MP122" s="3">
        <v>7</v>
      </c>
      <c r="MQ122" s="5">
        <v>5.8888888888888893</v>
      </c>
      <c r="MR122" s="3">
        <v>3</v>
      </c>
      <c r="MS122" s="3">
        <v>3</v>
      </c>
      <c r="MT122" s="3">
        <v>4</v>
      </c>
      <c r="MU122" s="3">
        <v>4</v>
      </c>
      <c r="MV122" s="3">
        <v>5</v>
      </c>
      <c r="MW122" s="3">
        <v>5</v>
      </c>
      <c r="MX122" s="3">
        <v>5</v>
      </c>
      <c r="MY122" s="3">
        <v>5</v>
      </c>
      <c r="MZ122" s="3">
        <v>4</v>
      </c>
      <c r="NA122" s="3">
        <v>4</v>
      </c>
      <c r="NB122" s="3">
        <v>4</v>
      </c>
      <c r="NC122" s="3">
        <v>4</v>
      </c>
      <c r="ND122" s="5">
        <v>4</v>
      </c>
      <c r="NE122" s="5">
        <v>4</v>
      </c>
      <c r="NF122" s="5">
        <v>4.333333333333333</v>
      </c>
      <c r="NG122" s="5">
        <v>4.333333333333333</v>
      </c>
      <c r="NH122" s="3">
        <v>4</v>
      </c>
      <c r="NI122" s="3">
        <v>4</v>
      </c>
      <c r="NJ122" s="3">
        <v>4</v>
      </c>
      <c r="NK122" s="3">
        <v>3</v>
      </c>
      <c r="NL122" s="3">
        <v>3</v>
      </c>
      <c r="NM122" s="3">
        <v>3</v>
      </c>
      <c r="NN122" s="3">
        <v>4</v>
      </c>
      <c r="NO122" s="3">
        <v>3</v>
      </c>
      <c r="NP122" s="3">
        <v>3</v>
      </c>
      <c r="NQ122" s="3">
        <v>3</v>
      </c>
      <c r="NR122" s="3">
        <v>3</v>
      </c>
      <c r="NS122" s="3">
        <v>3</v>
      </c>
      <c r="NT122" s="3">
        <v>2</v>
      </c>
      <c r="NU122" s="3">
        <v>2</v>
      </c>
      <c r="NV122" s="5">
        <v>3.2857142857142856</v>
      </c>
      <c r="NW122" s="5">
        <v>3</v>
      </c>
      <c r="NX122" s="4">
        <v>43210</v>
      </c>
      <c r="NY122" s="3">
        <v>4</v>
      </c>
      <c r="NZ122" s="3">
        <v>5</v>
      </c>
      <c r="OA122" s="3">
        <v>3</v>
      </c>
      <c r="OB122" s="3">
        <v>2</v>
      </c>
      <c r="OC122" s="3">
        <v>4</v>
      </c>
      <c r="OD122" s="3">
        <v>4</v>
      </c>
      <c r="OE122" s="3">
        <v>3</v>
      </c>
      <c r="OF122" s="3">
        <v>4</v>
      </c>
      <c r="OG122" s="3">
        <v>4</v>
      </c>
      <c r="OH122" s="3">
        <v>5</v>
      </c>
      <c r="OI122" s="3">
        <v>4</v>
      </c>
      <c r="OJ122" s="3">
        <v>3</v>
      </c>
      <c r="OK122" s="5">
        <v>4.333333333333333</v>
      </c>
      <c r="OL122" s="5">
        <v>3.1666666666666665</v>
      </c>
      <c r="OM122" s="3">
        <v>3</v>
      </c>
      <c r="ON122" s="3">
        <v>3</v>
      </c>
      <c r="OO122" s="3">
        <v>2</v>
      </c>
      <c r="OP122" s="3">
        <v>3</v>
      </c>
      <c r="OQ122" s="3">
        <v>2</v>
      </c>
      <c r="OR122" s="3">
        <v>3</v>
      </c>
      <c r="OS122" s="5">
        <v>2.6666666666666665</v>
      </c>
      <c r="OT122" s="3">
        <v>4</v>
      </c>
      <c r="OU122" s="3">
        <v>4</v>
      </c>
      <c r="OV122" s="3">
        <v>4</v>
      </c>
      <c r="OW122" s="3">
        <v>4</v>
      </c>
      <c r="OX122" s="3">
        <v>5</v>
      </c>
      <c r="OY122" s="3">
        <v>4</v>
      </c>
      <c r="OZ122" s="5">
        <v>4.166666666666667</v>
      </c>
      <c r="VN122">
        <v>15</v>
      </c>
      <c r="VO122">
        <v>5</v>
      </c>
      <c r="VP122">
        <v>77.3</v>
      </c>
      <c r="VQ122">
        <v>15.5</v>
      </c>
      <c r="VR122">
        <v>76</v>
      </c>
      <c r="VS122">
        <v>1601.3</v>
      </c>
      <c r="VT122">
        <v>21.1</v>
      </c>
      <c r="VU122">
        <v>200.2</v>
      </c>
      <c r="VV122">
        <v>75</v>
      </c>
      <c r="VW122">
        <v>8940.2999999999993</v>
      </c>
      <c r="VX122">
        <v>119.2</v>
      </c>
      <c r="VY122">
        <v>999</v>
      </c>
      <c r="VZ122">
        <v>0.3</v>
      </c>
      <c r="WA122">
        <v>1117.5</v>
      </c>
      <c r="WB122" s="36">
        <v>2963.25</v>
      </c>
      <c r="WC122" s="36">
        <v>1009.75</v>
      </c>
      <c r="WD122" s="36">
        <v>180.5</v>
      </c>
      <c r="WE122" s="36">
        <v>166.5</v>
      </c>
      <c r="WF122" s="36">
        <v>68.59</v>
      </c>
      <c r="WG122" s="36">
        <v>23.37</v>
      </c>
      <c r="WH122" s="36">
        <v>4.18</v>
      </c>
      <c r="WI122" s="36">
        <v>3.85</v>
      </c>
      <c r="WJ122" s="36">
        <v>347</v>
      </c>
      <c r="WK122" s="36">
        <v>8.0299999999999994</v>
      </c>
      <c r="WL122" s="36">
        <v>57.832999999999998</v>
      </c>
      <c r="WM122" s="37">
        <v>3752.75</v>
      </c>
      <c r="WN122" s="37">
        <v>1294.75</v>
      </c>
      <c r="WO122" s="37">
        <v>213</v>
      </c>
      <c r="WP122" s="37">
        <v>171.5</v>
      </c>
      <c r="WQ122" s="37">
        <v>69.09</v>
      </c>
      <c r="WR122" s="37">
        <v>23.84</v>
      </c>
      <c r="WS122" s="37">
        <v>3.92</v>
      </c>
      <c r="WT122" s="37">
        <v>3.16</v>
      </c>
      <c r="WU122" s="37">
        <v>384.5</v>
      </c>
      <c r="WV122" s="37">
        <v>7.08</v>
      </c>
      <c r="WW122" s="37">
        <v>48.063000000000002</v>
      </c>
      <c r="WX122" s="38">
        <v>2260.5</v>
      </c>
      <c r="WY122" s="38">
        <v>732.5</v>
      </c>
      <c r="WZ122" s="38">
        <v>129.5</v>
      </c>
      <c r="XA122" s="38">
        <v>101.5</v>
      </c>
      <c r="XB122" s="38">
        <v>70.11</v>
      </c>
      <c r="XC122" s="38">
        <v>22.72</v>
      </c>
      <c r="XD122" s="38">
        <v>4.0199999999999996</v>
      </c>
      <c r="XE122" s="38">
        <v>3.15</v>
      </c>
      <c r="XF122" s="38">
        <v>231</v>
      </c>
      <c r="XG122" s="38">
        <v>7.17</v>
      </c>
      <c r="XH122" s="38">
        <v>57.75</v>
      </c>
      <c r="XI122" s="39">
        <v>2260.5</v>
      </c>
      <c r="XJ122" s="39">
        <v>732.5</v>
      </c>
      <c r="XK122" s="39">
        <v>129.5</v>
      </c>
      <c r="XL122" s="39">
        <v>101.5</v>
      </c>
      <c r="XM122" s="39">
        <v>70.11</v>
      </c>
      <c r="XN122" s="39">
        <v>22.72</v>
      </c>
      <c r="XO122" s="39">
        <v>4.0199999999999996</v>
      </c>
      <c r="XP122" s="39">
        <v>3.15</v>
      </c>
      <c r="XQ122" s="39">
        <v>231</v>
      </c>
      <c r="XR122" s="39">
        <v>7.17</v>
      </c>
      <c r="XS122" s="39">
        <v>57.75</v>
      </c>
      <c r="XT122" t="s">
        <v>1203</v>
      </c>
      <c r="XU122">
        <v>8</v>
      </c>
      <c r="XV122">
        <v>9</v>
      </c>
      <c r="XW122" s="37">
        <v>6</v>
      </c>
      <c r="XX122" s="37">
        <v>2</v>
      </c>
      <c r="XY122" s="37">
        <v>1</v>
      </c>
      <c r="XZ122" s="39">
        <v>4</v>
      </c>
      <c r="YA122" s="39">
        <v>0</v>
      </c>
      <c r="YB122" s="39">
        <v>2</v>
      </c>
    </row>
    <row r="123" spans="1:652" x14ac:dyDescent="0.2">
      <c r="A123" s="11">
        <v>127</v>
      </c>
      <c r="B123" s="19" t="s">
        <v>844</v>
      </c>
      <c r="C123" s="3">
        <v>1</v>
      </c>
      <c r="D123" s="3" t="str">
        <f t="shared" si="91"/>
        <v>1</v>
      </c>
      <c r="E123" s="4">
        <v>38527</v>
      </c>
      <c r="F123" s="4">
        <v>43208</v>
      </c>
      <c r="G123" s="5">
        <v>12.815879534565367</v>
      </c>
      <c r="H123" s="21">
        <v>3</v>
      </c>
      <c r="I123" s="3">
        <v>7</v>
      </c>
      <c r="J123" s="3">
        <v>11</v>
      </c>
      <c r="K123" s="3">
        <v>1</v>
      </c>
      <c r="L123" s="3">
        <v>3</v>
      </c>
      <c r="M123" s="3">
        <v>300</v>
      </c>
      <c r="N123" s="6">
        <v>102</v>
      </c>
      <c r="O123" s="6">
        <v>139.5</v>
      </c>
      <c r="P123" s="5">
        <v>3.3464566929133857</v>
      </c>
      <c r="Q123" s="5">
        <v>77.836500000000001</v>
      </c>
      <c r="R123" s="5">
        <v>35.299999999999997</v>
      </c>
      <c r="S123" s="5">
        <v>18.3</v>
      </c>
      <c r="T123" s="5">
        <v>3</v>
      </c>
      <c r="U123" s="5">
        <v>19.2</v>
      </c>
      <c r="V123" s="5">
        <v>3</v>
      </c>
      <c r="W123" s="5">
        <v>11.4</v>
      </c>
      <c r="X123" s="5">
        <v>13.8</v>
      </c>
      <c r="Y123" s="5">
        <v>13.7</v>
      </c>
      <c r="Z123" s="5">
        <v>15.2</v>
      </c>
      <c r="AA123" s="5">
        <v>15.4</v>
      </c>
      <c r="AB123" s="5">
        <v>14.1</v>
      </c>
      <c r="AC123" s="5">
        <f t="shared" si="92"/>
        <v>13.8</v>
      </c>
      <c r="AD123" s="5">
        <f t="shared" si="93"/>
        <v>15.4</v>
      </c>
      <c r="AE123" s="5">
        <f t="shared" si="94"/>
        <v>29.200000000000003</v>
      </c>
      <c r="AF123" s="5">
        <f t="shared" si="95"/>
        <v>14.600000000000001</v>
      </c>
      <c r="AG123" s="5">
        <f t="shared" si="96"/>
        <v>32.193000000000005</v>
      </c>
      <c r="AH123" s="5">
        <f t="shared" si="97"/>
        <v>64.38600000000001</v>
      </c>
      <c r="AI123" s="5">
        <v>1</v>
      </c>
      <c r="AJ123" s="3">
        <v>18</v>
      </c>
      <c r="AK123" s="5">
        <v>37.6</v>
      </c>
      <c r="AL123" s="5">
        <v>2</v>
      </c>
      <c r="AM123" s="5">
        <v>2</v>
      </c>
      <c r="AN123" s="5"/>
      <c r="AO123" s="5"/>
      <c r="AP123" s="5"/>
      <c r="AQ123" s="5"/>
      <c r="AR123" s="5"/>
      <c r="AS123" s="5" t="e">
        <f t="shared" si="98"/>
        <v>#DIV/0!</v>
      </c>
      <c r="AT123" s="5">
        <v>13.63</v>
      </c>
      <c r="AU123" s="5">
        <v>16.36</v>
      </c>
      <c r="AV123" s="5">
        <v>-0.87</v>
      </c>
      <c r="AW123" s="5">
        <v>19</v>
      </c>
      <c r="AX123" s="3">
        <v>34</v>
      </c>
      <c r="AY123" s="3">
        <v>32</v>
      </c>
      <c r="AZ123" s="3"/>
      <c r="BA123" s="5">
        <v>-0.18</v>
      </c>
      <c r="BB123" s="5"/>
      <c r="BC123" s="5">
        <v>43</v>
      </c>
      <c r="BD123" s="5"/>
      <c r="BE123" s="3">
        <v>23</v>
      </c>
      <c r="BF123" s="3">
        <v>18</v>
      </c>
      <c r="BG123" s="5">
        <v>-0.03</v>
      </c>
      <c r="BH123" s="5">
        <v>49</v>
      </c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3">
        <v>34</v>
      </c>
      <c r="CA123" s="3">
        <v>34</v>
      </c>
      <c r="CB123" s="3">
        <v>31</v>
      </c>
      <c r="CC123" s="5">
        <v>15.19936</v>
      </c>
      <c r="CD123" s="5">
        <v>15.19936</v>
      </c>
      <c r="CE123" s="5">
        <v>13.85824</v>
      </c>
      <c r="CF123" s="5">
        <v>1.64</v>
      </c>
      <c r="CG123" s="5">
        <v>95</v>
      </c>
      <c r="CH123" s="3">
        <v>34</v>
      </c>
      <c r="CI123" s="3">
        <v>32</v>
      </c>
      <c r="CJ123" s="3">
        <v>30</v>
      </c>
      <c r="CK123" s="5">
        <v>15.19936</v>
      </c>
      <c r="CL123" s="5">
        <v>14.30528</v>
      </c>
      <c r="CM123" s="5">
        <v>13.411199999999999</v>
      </c>
      <c r="CN123" s="5">
        <v>0.69</v>
      </c>
      <c r="CO123" s="5">
        <v>75</v>
      </c>
      <c r="CP123" s="6">
        <v>133</v>
      </c>
      <c r="CQ123" s="6">
        <v>130</v>
      </c>
      <c r="CR123" s="6">
        <v>139</v>
      </c>
      <c r="CS123" s="5">
        <v>0.2</v>
      </c>
      <c r="CT123" s="5">
        <v>58</v>
      </c>
      <c r="CU123" s="7" t="e">
        <v>#NULL!</v>
      </c>
      <c r="CV123" s="7" t="e">
        <v>#NULL!</v>
      </c>
      <c r="CW123" s="3">
        <v>3</v>
      </c>
      <c r="CX123" s="3">
        <v>3</v>
      </c>
      <c r="CY123" s="3">
        <v>5</v>
      </c>
      <c r="CZ123" s="3">
        <v>5</v>
      </c>
      <c r="DA123" s="3">
        <v>4</v>
      </c>
      <c r="DB123" s="3">
        <v>3</v>
      </c>
      <c r="DC123" s="3">
        <v>3</v>
      </c>
      <c r="DD123" s="3">
        <v>3</v>
      </c>
      <c r="DE123" s="3">
        <v>4</v>
      </c>
      <c r="DF123" s="3">
        <v>3</v>
      </c>
      <c r="DG123" s="3">
        <v>4</v>
      </c>
      <c r="DH123" s="3">
        <v>4</v>
      </c>
      <c r="DI123" s="3"/>
      <c r="DJ123" s="3"/>
      <c r="DK123" s="3"/>
      <c r="DL123" s="3"/>
      <c r="DM123" s="3"/>
      <c r="DN123" s="3"/>
      <c r="DO123" s="3"/>
      <c r="DP123" s="3"/>
      <c r="DQ123" s="3">
        <v>1</v>
      </c>
      <c r="DR123" s="3">
        <v>1</v>
      </c>
      <c r="DS123" s="3">
        <v>1</v>
      </c>
      <c r="DT123" s="3">
        <v>1</v>
      </c>
      <c r="DU123" s="3">
        <v>1</v>
      </c>
      <c r="DV123" s="5">
        <v>46</v>
      </c>
      <c r="DW123" s="5">
        <v>-0.21</v>
      </c>
      <c r="DX123" s="5">
        <v>38.5</v>
      </c>
      <c r="DY123" s="5">
        <v>-0.66999999999999993</v>
      </c>
      <c r="DZ123" s="5">
        <v>85</v>
      </c>
      <c r="EA123" s="5">
        <v>2.33</v>
      </c>
      <c r="EB123" s="5">
        <v>56.5</v>
      </c>
      <c r="EC123" s="5">
        <v>1.4500000000000002</v>
      </c>
      <c r="ED123" s="5">
        <v>2</v>
      </c>
      <c r="EE123" s="3">
        <v>6</v>
      </c>
      <c r="EF123" s="3">
        <v>1</v>
      </c>
      <c r="EG123" s="3">
        <v>1</v>
      </c>
      <c r="EH123" s="3">
        <v>1</v>
      </c>
      <c r="EI123" s="3">
        <v>1</v>
      </c>
      <c r="EJ123" s="3">
        <v>1</v>
      </c>
      <c r="EK123" s="3">
        <v>2</v>
      </c>
      <c r="EL123" s="3">
        <v>3</v>
      </c>
      <c r="EM123" s="3">
        <v>1</v>
      </c>
      <c r="EN123" s="3">
        <v>5</v>
      </c>
      <c r="EO123" s="3">
        <v>3</v>
      </c>
      <c r="EP123" s="3">
        <v>999</v>
      </c>
      <c r="EQ123" s="3">
        <v>999</v>
      </c>
      <c r="ER123" s="3">
        <v>4</v>
      </c>
      <c r="ES123" s="3">
        <v>1</v>
      </c>
      <c r="ET123" s="3">
        <v>1</v>
      </c>
      <c r="EU123" s="3">
        <v>5</v>
      </c>
      <c r="EV123" s="3">
        <v>2</v>
      </c>
      <c r="EW123" s="3">
        <v>0</v>
      </c>
      <c r="EX123" s="5">
        <v>1</v>
      </c>
      <c r="EY123" s="1" t="s">
        <v>376</v>
      </c>
      <c r="EZ123" s="3">
        <v>1</v>
      </c>
      <c r="FA123" s="6">
        <v>10</v>
      </c>
      <c r="FB123" s="1" t="s">
        <v>426</v>
      </c>
      <c r="FC123" s="6">
        <v>1</v>
      </c>
      <c r="FD123" s="5">
        <v>10</v>
      </c>
      <c r="FE123" s="1" t="s">
        <v>351</v>
      </c>
      <c r="FF123" s="3">
        <v>0</v>
      </c>
      <c r="FG123" s="5">
        <v>5</v>
      </c>
      <c r="FH123" s="3">
        <v>1</v>
      </c>
      <c r="FI123" s="3">
        <v>1</v>
      </c>
      <c r="FJ123" s="3">
        <v>999</v>
      </c>
      <c r="FK123" s="3">
        <v>2</v>
      </c>
      <c r="FL123" s="3">
        <v>1</v>
      </c>
      <c r="FM123" s="3">
        <v>1</v>
      </c>
      <c r="FN123" s="3">
        <v>1</v>
      </c>
      <c r="FO123" s="3">
        <v>2</v>
      </c>
      <c r="FP123" s="3">
        <v>1</v>
      </c>
      <c r="FQ123" s="3">
        <v>1</v>
      </c>
      <c r="FR123" s="3">
        <v>2</v>
      </c>
      <c r="FS123" s="3">
        <v>2</v>
      </c>
      <c r="FT123" s="3">
        <v>1</v>
      </c>
      <c r="FU123" s="3">
        <v>1.8</v>
      </c>
      <c r="FV123" s="3">
        <v>1</v>
      </c>
      <c r="FW123" s="3">
        <v>1</v>
      </c>
      <c r="FX123" s="7" t="e">
        <v>#NULL!</v>
      </c>
      <c r="FY123" s="3">
        <v>2</v>
      </c>
      <c r="FZ123" s="3">
        <v>2</v>
      </c>
      <c r="GA123" s="3">
        <v>2</v>
      </c>
      <c r="GB123" s="3">
        <v>3</v>
      </c>
      <c r="GC123" s="3">
        <v>2</v>
      </c>
      <c r="GD123" s="5">
        <v>2</v>
      </c>
      <c r="GE123" s="3">
        <v>2</v>
      </c>
      <c r="GF123" s="3">
        <v>3</v>
      </c>
      <c r="GG123" s="3">
        <v>1</v>
      </c>
      <c r="GH123" s="3">
        <v>3</v>
      </c>
      <c r="GI123" s="3">
        <v>2</v>
      </c>
      <c r="GJ123" s="3">
        <v>1</v>
      </c>
      <c r="GK123" s="3">
        <v>2</v>
      </c>
      <c r="GL123" s="3">
        <v>3</v>
      </c>
      <c r="GM123" s="3">
        <v>2</v>
      </c>
      <c r="GN123" s="3">
        <v>3</v>
      </c>
      <c r="GO123" s="3">
        <v>1</v>
      </c>
      <c r="GP123" s="3">
        <v>2</v>
      </c>
      <c r="GQ123" s="3">
        <v>3</v>
      </c>
      <c r="GR123" s="3">
        <v>1</v>
      </c>
      <c r="GS123" s="3">
        <v>1</v>
      </c>
      <c r="GT123" s="3">
        <v>2</v>
      </c>
      <c r="GU123" s="3">
        <v>3</v>
      </c>
      <c r="GV123" s="3">
        <v>1</v>
      </c>
      <c r="GW123" s="3">
        <v>2</v>
      </c>
      <c r="GX123" s="3">
        <v>3</v>
      </c>
      <c r="GY123" s="5">
        <v>2</v>
      </c>
      <c r="GZ123" s="5">
        <v>2.1</v>
      </c>
      <c r="HA123" s="3">
        <v>2</v>
      </c>
      <c r="HB123" s="3">
        <v>3</v>
      </c>
      <c r="HC123" s="3">
        <v>1</v>
      </c>
      <c r="HD123" s="3">
        <v>2</v>
      </c>
      <c r="HE123" s="3">
        <v>2</v>
      </c>
      <c r="HF123" s="3">
        <v>1</v>
      </c>
      <c r="HG123" s="3">
        <v>1</v>
      </c>
      <c r="HH123" s="3">
        <v>2</v>
      </c>
      <c r="HI123" s="5">
        <v>1.75</v>
      </c>
      <c r="HJ123" s="3">
        <v>999</v>
      </c>
      <c r="HK123" s="3">
        <v>999</v>
      </c>
      <c r="HL123" s="3">
        <v>999</v>
      </c>
      <c r="HM123" s="3">
        <v>999</v>
      </c>
      <c r="HN123" s="3">
        <v>999</v>
      </c>
      <c r="HO123" s="3">
        <v>1</v>
      </c>
      <c r="HP123" s="7" t="e">
        <v>#NULL!</v>
      </c>
      <c r="HQ123" s="7" t="e">
        <v>#NULL!</v>
      </c>
      <c r="HR123" s="5">
        <v>4</v>
      </c>
      <c r="HS123" s="5">
        <v>4</v>
      </c>
      <c r="HT123" s="3">
        <v>999</v>
      </c>
      <c r="HU123" s="3">
        <v>3</v>
      </c>
      <c r="HV123" s="3">
        <v>999</v>
      </c>
      <c r="HW123" s="3">
        <v>999</v>
      </c>
      <c r="HX123" s="3">
        <v>999</v>
      </c>
      <c r="HY123" s="3">
        <v>999</v>
      </c>
      <c r="HZ123" s="5">
        <v>3</v>
      </c>
      <c r="IA123" s="3">
        <v>1</v>
      </c>
      <c r="IB123" s="3">
        <v>2</v>
      </c>
      <c r="IC123" s="3">
        <v>4</v>
      </c>
      <c r="ID123" s="3">
        <v>1</v>
      </c>
      <c r="IE123" s="3">
        <v>3</v>
      </c>
      <c r="IF123" s="3">
        <v>1</v>
      </c>
      <c r="IG123" s="3">
        <v>4</v>
      </c>
      <c r="IH123" s="3">
        <v>2</v>
      </c>
      <c r="II123" s="3">
        <v>6</v>
      </c>
      <c r="IJ123" s="3">
        <v>2</v>
      </c>
      <c r="IK123" s="3">
        <v>3</v>
      </c>
      <c r="IL123" s="3">
        <v>1</v>
      </c>
      <c r="IM123" s="5">
        <v>3</v>
      </c>
      <c r="IN123" s="5">
        <v>2.25</v>
      </c>
      <c r="IO123" s="5">
        <v>2.25</v>
      </c>
      <c r="IP123" s="3">
        <v>1</v>
      </c>
      <c r="IQ123" s="3">
        <v>2</v>
      </c>
      <c r="IR123" s="3">
        <v>2</v>
      </c>
      <c r="IS123" s="3">
        <v>3</v>
      </c>
      <c r="IT123" s="3">
        <v>2</v>
      </c>
      <c r="IU123" s="3">
        <v>888</v>
      </c>
      <c r="IV123" s="3">
        <v>2</v>
      </c>
      <c r="IW123" s="3">
        <v>1</v>
      </c>
      <c r="IX123" s="3">
        <v>888</v>
      </c>
      <c r="IY123" s="3">
        <v>3</v>
      </c>
      <c r="IZ123" s="3">
        <v>2</v>
      </c>
      <c r="JA123" s="3">
        <v>1</v>
      </c>
      <c r="JB123" s="3">
        <v>2</v>
      </c>
      <c r="JC123" s="3">
        <v>3</v>
      </c>
      <c r="JD123" s="3">
        <v>2</v>
      </c>
      <c r="JE123" s="3">
        <v>3</v>
      </c>
      <c r="JF123" s="3">
        <v>4</v>
      </c>
      <c r="JG123" s="3">
        <v>3</v>
      </c>
      <c r="JH123" s="3">
        <v>1</v>
      </c>
      <c r="JI123" s="3">
        <v>4</v>
      </c>
      <c r="JJ123" s="3">
        <v>1</v>
      </c>
      <c r="JK123" s="3">
        <v>2</v>
      </c>
      <c r="JL123" s="3">
        <v>888</v>
      </c>
      <c r="JM123" s="3">
        <v>5</v>
      </c>
      <c r="JN123" s="5">
        <v>1.6666666666666667</v>
      </c>
      <c r="JO123" s="5">
        <v>2.25</v>
      </c>
      <c r="JP123" s="5">
        <v>2.3333333333333335</v>
      </c>
      <c r="JQ123" s="5">
        <v>3</v>
      </c>
      <c r="JR123" s="5">
        <v>3</v>
      </c>
      <c r="JS123" s="5">
        <v>1.75</v>
      </c>
      <c r="JT123" s="3">
        <v>2</v>
      </c>
      <c r="JU123" s="3">
        <v>3</v>
      </c>
      <c r="JV123" s="3">
        <v>5</v>
      </c>
      <c r="JW123" s="3">
        <v>3</v>
      </c>
      <c r="JX123" s="3">
        <v>1</v>
      </c>
      <c r="JY123" s="3">
        <v>3</v>
      </c>
      <c r="JZ123" s="3">
        <v>1</v>
      </c>
      <c r="KA123" s="3">
        <v>1</v>
      </c>
      <c r="KB123" s="3">
        <v>1</v>
      </c>
      <c r="KC123" s="3">
        <v>2</v>
      </c>
      <c r="KD123" s="3">
        <v>4</v>
      </c>
      <c r="KE123" s="3">
        <v>5</v>
      </c>
      <c r="KF123" s="3">
        <v>1</v>
      </c>
      <c r="KG123" s="3">
        <v>1</v>
      </c>
      <c r="KH123" s="3">
        <v>1</v>
      </c>
      <c r="KI123" s="3">
        <v>1</v>
      </c>
      <c r="KJ123" s="3">
        <v>3</v>
      </c>
      <c r="KK123" s="3">
        <v>3</v>
      </c>
      <c r="KL123" s="3">
        <v>2</v>
      </c>
      <c r="KM123" s="3">
        <v>3</v>
      </c>
      <c r="KN123" s="3">
        <v>1</v>
      </c>
      <c r="KO123" s="3">
        <v>1</v>
      </c>
      <c r="KP123" s="3">
        <v>888</v>
      </c>
      <c r="KQ123" s="3">
        <v>1</v>
      </c>
      <c r="KR123" s="3">
        <v>2</v>
      </c>
      <c r="KS123" s="3">
        <v>3</v>
      </c>
      <c r="KT123" s="3">
        <v>1</v>
      </c>
      <c r="KU123" s="3">
        <v>1</v>
      </c>
      <c r="KV123" s="3">
        <v>1</v>
      </c>
      <c r="KW123" s="3">
        <v>1</v>
      </c>
      <c r="KX123" s="3">
        <v>4</v>
      </c>
      <c r="KY123" s="3">
        <v>4</v>
      </c>
      <c r="KZ123" s="5">
        <v>1.75</v>
      </c>
      <c r="LA123" s="5">
        <v>1.4444444444444444</v>
      </c>
      <c r="LB123" s="5">
        <v>2.2857142857142856</v>
      </c>
      <c r="LC123" s="5">
        <v>3.2857142857142856</v>
      </c>
      <c r="LD123" s="3">
        <v>3</v>
      </c>
      <c r="LE123" s="3">
        <v>4</v>
      </c>
      <c r="LF123" s="5">
        <v>3</v>
      </c>
      <c r="LG123" s="3">
        <v>2</v>
      </c>
      <c r="LH123" s="3">
        <v>4</v>
      </c>
      <c r="LI123" s="3">
        <v>2</v>
      </c>
      <c r="LJ123" s="3">
        <v>2</v>
      </c>
      <c r="LK123" s="3">
        <v>2</v>
      </c>
      <c r="LL123" s="3">
        <v>4</v>
      </c>
      <c r="LM123" s="3">
        <v>4</v>
      </c>
      <c r="LN123" s="3">
        <v>3</v>
      </c>
      <c r="LO123" s="3">
        <v>2</v>
      </c>
      <c r="LP123" s="3">
        <v>4</v>
      </c>
      <c r="LQ123" s="3">
        <v>2</v>
      </c>
      <c r="LR123" s="3">
        <v>2</v>
      </c>
      <c r="LS123" s="3">
        <v>4</v>
      </c>
      <c r="LT123" s="5">
        <v>3.125</v>
      </c>
      <c r="LU123" s="5">
        <v>2.75</v>
      </c>
      <c r="LV123" s="3">
        <v>0</v>
      </c>
      <c r="LW123" s="3">
        <v>0</v>
      </c>
      <c r="LX123" s="3">
        <v>1</v>
      </c>
      <c r="LY123" s="3">
        <v>2</v>
      </c>
      <c r="LZ123" s="3">
        <v>1</v>
      </c>
      <c r="MA123" s="3">
        <v>1</v>
      </c>
      <c r="MB123" s="3">
        <v>888</v>
      </c>
      <c r="MC123" s="3">
        <v>2</v>
      </c>
      <c r="MD123" s="3">
        <v>1</v>
      </c>
      <c r="ME123" s="3">
        <v>1</v>
      </c>
      <c r="MF123" s="5">
        <f t="shared" si="99"/>
        <v>897</v>
      </c>
      <c r="MG123" s="5">
        <f t="shared" si="100"/>
        <v>89.7</v>
      </c>
      <c r="MH123" s="3">
        <v>2</v>
      </c>
      <c r="MI123" s="3">
        <v>4</v>
      </c>
      <c r="MJ123" s="3">
        <v>2</v>
      </c>
      <c r="MK123" s="3">
        <v>3</v>
      </c>
      <c r="ML123" s="3">
        <v>3</v>
      </c>
      <c r="MM123" s="3">
        <v>888</v>
      </c>
      <c r="MN123" s="3">
        <v>1</v>
      </c>
      <c r="MO123" s="3">
        <v>2</v>
      </c>
      <c r="MP123" s="3">
        <v>2</v>
      </c>
      <c r="MQ123" s="5">
        <v>2.375</v>
      </c>
      <c r="MR123" s="3">
        <v>2</v>
      </c>
      <c r="MS123" s="3">
        <v>4</v>
      </c>
      <c r="MT123" s="3">
        <v>3</v>
      </c>
      <c r="MU123" s="3">
        <v>2</v>
      </c>
      <c r="MV123" s="3">
        <v>2</v>
      </c>
      <c r="MW123" s="3">
        <v>3</v>
      </c>
      <c r="MX123" s="3">
        <v>4</v>
      </c>
      <c r="MY123" s="3">
        <v>3</v>
      </c>
      <c r="MZ123" s="3">
        <v>3</v>
      </c>
      <c r="NA123" s="3">
        <v>2</v>
      </c>
      <c r="NB123" s="3">
        <v>2</v>
      </c>
      <c r="NC123" s="3">
        <v>3</v>
      </c>
      <c r="ND123" s="5">
        <v>2.3333333333333335</v>
      </c>
      <c r="NE123" s="5">
        <v>3</v>
      </c>
      <c r="NF123" s="5">
        <v>3</v>
      </c>
      <c r="NG123" s="5">
        <v>2.6666666666666665</v>
      </c>
      <c r="NH123" s="3">
        <v>1</v>
      </c>
      <c r="NI123" s="3">
        <v>2</v>
      </c>
      <c r="NJ123" s="3">
        <v>3</v>
      </c>
      <c r="NK123" s="3">
        <v>1</v>
      </c>
      <c r="NL123" s="3">
        <v>3</v>
      </c>
      <c r="NM123" s="3">
        <v>3</v>
      </c>
      <c r="NN123" s="3">
        <v>1</v>
      </c>
      <c r="NO123" s="3">
        <v>1</v>
      </c>
      <c r="NP123" s="3">
        <v>2</v>
      </c>
      <c r="NQ123" s="3">
        <v>2</v>
      </c>
      <c r="NR123" s="3">
        <v>1</v>
      </c>
      <c r="NS123" s="3">
        <v>1</v>
      </c>
      <c r="NT123" s="3">
        <v>1</v>
      </c>
      <c r="NU123" s="3">
        <v>2</v>
      </c>
      <c r="NV123" s="5">
        <v>1.7142857142857142</v>
      </c>
      <c r="NW123" s="5">
        <v>1.7142857142857142</v>
      </c>
      <c r="NX123" s="4">
        <v>43210</v>
      </c>
      <c r="NY123" s="3">
        <v>3</v>
      </c>
      <c r="NZ123" s="3">
        <v>2</v>
      </c>
      <c r="OA123" s="3">
        <v>1</v>
      </c>
      <c r="OB123" s="3">
        <v>1</v>
      </c>
      <c r="OC123" s="3">
        <v>3</v>
      </c>
      <c r="OD123" s="3">
        <v>2</v>
      </c>
      <c r="OE123" s="3">
        <v>1</v>
      </c>
      <c r="OF123" s="3">
        <v>1</v>
      </c>
      <c r="OG123" s="3">
        <v>3</v>
      </c>
      <c r="OH123" s="3">
        <v>4</v>
      </c>
      <c r="OI123" s="3">
        <v>1</v>
      </c>
      <c r="OJ123" s="3">
        <v>1</v>
      </c>
      <c r="OK123" s="5">
        <v>2.8333333333333335</v>
      </c>
      <c r="OL123" s="5">
        <v>1</v>
      </c>
      <c r="OM123" s="3">
        <v>3</v>
      </c>
      <c r="ON123" s="3">
        <v>2</v>
      </c>
      <c r="OO123" s="3">
        <v>2</v>
      </c>
      <c r="OP123" s="3">
        <v>2</v>
      </c>
      <c r="OQ123" s="3">
        <v>1</v>
      </c>
      <c r="OR123" s="3">
        <v>3</v>
      </c>
      <c r="OS123" s="5">
        <v>2.1666666666666665</v>
      </c>
      <c r="OT123" s="3">
        <v>4</v>
      </c>
      <c r="OU123" s="3">
        <v>4</v>
      </c>
      <c r="OV123" s="3">
        <v>999</v>
      </c>
      <c r="OW123" s="3">
        <v>3</v>
      </c>
      <c r="OX123" s="3">
        <v>4</v>
      </c>
      <c r="OY123" s="3">
        <v>3</v>
      </c>
      <c r="OZ123" s="5">
        <v>3.6</v>
      </c>
      <c r="VN123">
        <v>15</v>
      </c>
      <c r="VO123">
        <v>1</v>
      </c>
      <c r="VP123">
        <v>10.8</v>
      </c>
      <c r="VQ123">
        <v>10.8</v>
      </c>
      <c r="VR123">
        <v>40</v>
      </c>
      <c r="VS123">
        <v>766.8</v>
      </c>
      <c r="VT123">
        <v>19.2</v>
      </c>
      <c r="VU123">
        <v>95.8</v>
      </c>
      <c r="VV123">
        <v>39</v>
      </c>
      <c r="VW123">
        <v>9771.5</v>
      </c>
      <c r="VX123">
        <v>250.6</v>
      </c>
      <c r="VY123">
        <v>1289</v>
      </c>
      <c r="VZ123">
        <v>0.3</v>
      </c>
      <c r="WA123">
        <v>1221.4000000000001</v>
      </c>
      <c r="WB123" s="36">
        <v>2974</v>
      </c>
      <c r="WC123" s="36">
        <v>1598.5</v>
      </c>
      <c r="WD123" s="36">
        <v>139.75</v>
      </c>
      <c r="WE123" s="36">
        <v>37.75</v>
      </c>
      <c r="WF123" s="36">
        <v>62.61</v>
      </c>
      <c r="WG123" s="36">
        <v>33.65</v>
      </c>
      <c r="WH123" s="36">
        <v>2.94</v>
      </c>
      <c r="WI123" s="36">
        <v>0.79</v>
      </c>
      <c r="WJ123" s="36">
        <v>177.5</v>
      </c>
      <c r="WK123" s="36">
        <v>3.74</v>
      </c>
      <c r="WL123" s="36">
        <v>29.582999999999998</v>
      </c>
      <c r="WM123" s="37">
        <v>3607.5</v>
      </c>
      <c r="WN123" s="37">
        <v>2018.75</v>
      </c>
      <c r="WO123" s="37">
        <v>190.75</v>
      </c>
      <c r="WP123" s="37">
        <v>51</v>
      </c>
      <c r="WQ123" s="37">
        <v>61.48</v>
      </c>
      <c r="WR123" s="37">
        <v>34.4</v>
      </c>
      <c r="WS123" s="37">
        <v>3.25</v>
      </c>
      <c r="WT123" s="37">
        <v>0.87</v>
      </c>
      <c r="WU123" s="37">
        <v>241.75</v>
      </c>
      <c r="WV123" s="37">
        <v>4.12</v>
      </c>
      <c r="WW123" s="37">
        <v>30.219000000000001</v>
      </c>
      <c r="WX123" s="38">
        <v>2587.75</v>
      </c>
      <c r="WY123" s="38">
        <v>1454</v>
      </c>
      <c r="WZ123" s="38">
        <v>121.75</v>
      </c>
      <c r="XA123" s="38">
        <v>29.5</v>
      </c>
      <c r="XB123" s="38">
        <v>61.72</v>
      </c>
      <c r="XC123" s="38">
        <v>34.68</v>
      </c>
      <c r="XD123" s="38">
        <v>2.9</v>
      </c>
      <c r="XE123" s="38">
        <v>0.7</v>
      </c>
      <c r="XF123" s="38">
        <v>151.25</v>
      </c>
      <c r="XG123" s="38">
        <v>3.61</v>
      </c>
      <c r="XH123" s="38">
        <v>30.25</v>
      </c>
      <c r="XI123" s="39">
        <v>2955.5</v>
      </c>
      <c r="XJ123" s="39">
        <v>1661.5</v>
      </c>
      <c r="XK123" s="39">
        <v>146.25</v>
      </c>
      <c r="XL123" s="39">
        <v>36.75</v>
      </c>
      <c r="XM123" s="39">
        <v>61.57</v>
      </c>
      <c r="XN123" s="39">
        <v>34.61</v>
      </c>
      <c r="XO123" s="39">
        <v>3.05</v>
      </c>
      <c r="XP123" s="39">
        <v>0.77</v>
      </c>
      <c r="XQ123" s="39">
        <v>183</v>
      </c>
      <c r="XR123" s="39">
        <v>3.81</v>
      </c>
      <c r="XS123" s="39">
        <v>30.5</v>
      </c>
      <c r="XT123" t="s">
        <v>1204</v>
      </c>
      <c r="XU123">
        <v>8</v>
      </c>
      <c r="XV123">
        <v>9</v>
      </c>
      <c r="XW123" s="37">
        <v>6</v>
      </c>
      <c r="XX123" s="37">
        <v>2</v>
      </c>
      <c r="XY123" s="37">
        <v>1</v>
      </c>
      <c r="XZ123" s="39">
        <v>5</v>
      </c>
      <c r="YA123" s="39">
        <v>1</v>
      </c>
      <c r="YB123" s="39">
        <v>1</v>
      </c>
    </row>
    <row r="124" spans="1:652" x14ac:dyDescent="0.2">
      <c r="A124" s="11">
        <v>128</v>
      </c>
      <c r="B124" s="19" t="s">
        <v>845</v>
      </c>
      <c r="C124" s="3">
        <v>1</v>
      </c>
      <c r="D124" s="3" t="str">
        <f t="shared" si="91"/>
        <v>1</v>
      </c>
      <c r="E124" s="4">
        <v>38617</v>
      </c>
      <c r="F124" s="4">
        <v>43206</v>
      </c>
      <c r="G124" s="5">
        <v>12.563997262149213</v>
      </c>
      <c r="H124" s="21">
        <v>3</v>
      </c>
      <c r="I124" s="3">
        <v>7</v>
      </c>
      <c r="J124" s="3">
        <v>11</v>
      </c>
      <c r="K124" s="3">
        <v>1</v>
      </c>
      <c r="L124" s="3">
        <v>3</v>
      </c>
      <c r="M124" s="3">
        <v>300</v>
      </c>
      <c r="N124" s="6">
        <v>106</v>
      </c>
      <c r="O124" s="6">
        <v>142</v>
      </c>
      <c r="P124" s="5">
        <v>3.4776902887139105</v>
      </c>
      <c r="Q124" s="5">
        <v>127.89</v>
      </c>
      <c r="R124" s="5">
        <v>58</v>
      </c>
      <c r="S124" s="5">
        <v>28.8</v>
      </c>
      <c r="T124" s="5">
        <v>1</v>
      </c>
      <c r="U124" s="5">
        <v>39.6</v>
      </c>
      <c r="V124" s="5">
        <v>1</v>
      </c>
      <c r="W124" s="5">
        <v>22.9</v>
      </c>
      <c r="X124" s="5">
        <v>21.5</v>
      </c>
      <c r="Y124" s="5">
        <v>23.2</v>
      </c>
      <c r="Z124" s="5">
        <v>21.9</v>
      </c>
      <c r="AA124" s="5">
        <v>20.6</v>
      </c>
      <c r="AB124" s="5">
        <v>18.2</v>
      </c>
      <c r="AC124" s="5">
        <f t="shared" si="92"/>
        <v>23.2</v>
      </c>
      <c r="AD124" s="5">
        <f t="shared" si="93"/>
        <v>21.9</v>
      </c>
      <c r="AE124" s="5">
        <f t="shared" si="94"/>
        <v>45.099999999999994</v>
      </c>
      <c r="AF124" s="5">
        <f t="shared" si="95"/>
        <v>22.549999999999997</v>
      </c>
      <c r="AG124" s="5">
        <f t="shared" si="96"/>
        <v>49.722749999999998</v>
      </c>
      <c r="AH124" s="5">
        <f t="shared" si="97"/>
        <v>99.445499999999996</v>
      </c>
      <c r="AI124" s="5">
        <v>2</v>
      </c>
      <c r="AJ124" s="3">
        <v>9</v>
      </c>
      <c r="AK124" s="5">
        <v>34.700000000000003</v>
      </c>
      <c r="AL124" s="5">
        <v>1</v>
      </c>
      <c r="AM124" s="5">
        <v>1.3333333333333333</v>
      </c>
      <c r="AN124" s="5"/>
      <c r="AO124" s="5"/>
      <c r="AP124" s="5"/>
      <c r="AQ124" s="5"/>
      <c r="AR124" s="5"/>
      <c r="AS124" s="5" t="e">
        <f t="shared" si="98"/>
        <v>#DIV/0!</v>
      </c>
      <c r="AT124" s="5">
        <v>14.22</v>
      </c>
      <c r="AU124" s="5">
        <v>14.75</v>
      </c>
      <c r="AV124" s="5">
        <v>-1.33</v>
      </c>
      <c r="AW124" s="5">
        <v>9</v>
      </c>
      <c r="AX124" s="3">
        <v>27</v>
      </c>
      <c r="AY124" s="3">
        <v>30</v>
      </c>
      <c r="AZ124" s="3"/>
      <c r="BA124" s="5">
        <v>-0.75</v>
      </c>
      <c r="BB124" s="5"/>
      <c r="BC124" s="5">
        <v>23</v>
      </c>
      <c r="BD124" s="5"/>
      <c r="BE124" s="3">
        <v>23</v>
      </c>
      <c r="BF124" s="3">
        <v>18</v>
      </c>
      <c r="BG124" s="5">
        <v>-0.03</v>
      </c>
      <c r="BH124" s="5">
        <v>49</v>
      </c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3">
        <v>25</v>
      </c>
      <c r="CA124" s="3">
        <v>21</v>
      </c>
      <c r="CB124" s="3">
        <v>28</v>
      </c>
      <c r="CC124" s="5">
        <v>11.176</v>
      </c>
      <c r="CD124" s="5">
        <v>9.3878400000000006</v>
      </c>
      <c r="CE124" s="5">
        <v>12.51712</v>
      </c>
      <c r="CF124" s="5">
        <v>0.25</v>
      </c>
      <c r="CG124" s="5">
        <v>60</v>
      </c>
      <c r="CH124" s="3">
        <v>29</v>
      </c>
      <c r="CI124" s="3">
        <v>22</v>
      </c>
      <c r="CJ124" s="3">
        <v>24</v>
      </c>
      <c r="CK124" s="5">
        <v>12.96416</v>
      </c>
      <c r="CL124" s="5">
        <v>9.8348800000000001</v>
      </c>
      <c r="CM124" s="5">
        <v>10.728960000000001</v>
      </c>
      <c r="CN124" s="5">
        <v>-0.28000000000000003</v>
      </c>
      <c r="CO124" s="5">
        <v>39</v>
      </c>
      <c r="CP124" s="6">
        <v>122</v>
      </c>
      <c r="CQ124" s="6">
        <v>111</v>
      </c>
      <c r="CR124" s="6">
        <v>96</v>
      </c>
      <c r="CS124" s="5">
        <v>-0.57999999999999996</v>
      </c>
      <c r="CT124" s="5">
        <v>28</v>
      </c>
      <c r="CU124" s="7" t="e">
        <v>#NULL!</v>
      </c>
      <c r="CV124" s="7" t="e">
        <v>#NULL!</v>
      </c>
      <c r="CW124" s="3">
        <v>4</v>
      </c>
      <c r="CX124" s="3">
        <v>4</v>
      </c>
      <c r="CY124" s="3">
        <v>4</v>
      </c>
      <c r="CZ124" s="3">
        <v>4</v>
      </c>
      <c r="DA124" s="3">
        <v>4</v>
      </c>
      <c r="DB124" s="3">
        <v>4</v>
      </c>
      <c r="DC124" s="3">
        <v>2</v>
      </c>
      <c r="DD124" s="3">
        <v>3</v>
      </c>
      <c r="DE124" s="3">
        <v>3</v>
      </c>
      <c r="DF124" s="3">
        <v>2</v>
      </c>
      <c r="DG124" s="3">
        <v>4</v>
      </c>
      <c r="DH124" s="3">
        <v>4</v>
      </c>
      <c r="DI124" s="3"/>
      <c r="DJ124" s="3"/>
      <c r="DK124" s="3"/>
      <c r="DL124" s="3"/>
      <c r="DM124" s="3"/>
      <c r="DN124" s="3"/>
      <c r="DO124" s="3"/>
      <c r="DP124" s="3"/>
      <c r="DQ124" s="3">
        <v>0</v>
      </c>
      <c r="DR124" s="3">
        <v>1</v>
      </c>
      <c r="DS124" s="3">
        <v>1</v>
      </c>
      <c r="DT124" s="3">
        <v>1</v>
      </c>
      <c r="DU124" s="3">
        <v>1</v>
      </c>
      <c r="DV124" s="5">
        <v>36</v>
      </c>
      <c r="DW124" s="5">
        <v>-0.78</v>
      </c>
      <c r="DX124" s="5">
        <v>18.5</v>
      </c>
      <c r="DY124" s="5">
        <v>-1.9100000000000001</v>
      </c>
      <c r="DZ124" s="5">
        <v>49.5</v>
      </c>
      <c r="EA124" s="5">
        <v>-3.000000000000003E-2</v>
      </c>
      <c r="EB124" s="5">
        <v>34.666666666666664</v>
      </c>
      <c r="EC124" s="5">
        <v>-2.7200000000000006</v>
      </c>
      <c r="ED124" s="5">
        <v>2</v>
      </c>
      <c r="EE124" s="3">
        <v>6</v>
      </c>
      <c r="EF124" s="3">
        <v>1</v>
      </c>
      <c r="EG124" s="3">
        <v>1</v>
      </c>
      <c r="EH124" s="3">
        <v>1</v>
      </c>
      <c r="EI124" s="3">
        <v>6</v>
      </c>
      <c r="EJ124" s="3">
        <v>1</v>
      </c>
      <c r="EK124" s="3">
        <v>2</v>
      </c>
      <c r="EL124" s="3">
        <v>1</v>
      </c>
      <c r="EM124" s="3">
        <v>3</v>
      </c>
      <c r="EN124" s="3">
        <v>4</v>
      </c>
      <c r="EO124" s="3">
        <v>2</v>
      </c>
      <c r="EP124" s="3">
        <v>1</v>
      </c>
      <c r="EQ124" s="3">
        <v>1</v>
      </c>
      <c r="ER124" s="3">
        <v>2</v>
      </c>
      <c r="ES124" s="3">
        <v>1</v>
      </c>
      <c r="ET124" s="3">
        <v>2</v>
      </c>
      <c r="EU124" s="3">
        <v>2</v>
      </c>
      <c r="EV124" s="3">
        <v>2</v>
      </c>
      <c r="EW124" s="3">
        <v>0</v>
      </c>
      <c r="EX124" s="5">
        <v>0</v>
      </c>
      <c r="EY124" s="1" t="s">
        <v>352</v>
      </c>
      <c r="EZ124" s="3">
        <v>1</v>
      </c>
      <c r="FA124" s="6">
        <v>2</v>
      </c>
      <c r="FB124" s="1" t="s">
        <v>349</v>
      </c>
      <c r="FC124" s="6">
        <v>999</v>
      </c>
      <c r="FD124" s="5">
        <v>999</v>
      </c>
      <c r="FE124" s="1" t="s">
        <v>349</v>
      </c>
      <c r="FF124" s="3">
        <v>999</v>
      </c>
      <c r="FG124" s="5">
        <v>999</v>
      </c>
      <c r="FH124" s="3">
        <v>5</v>
      </c>
      <c r="FI124" s="3">
        <v>5</v>
      </c>
      <c r="FJ124" s="3">
        <v>3</v>
      </c>
      <c r="FK124" s="3">
        <v>2</v>
      </c>
      <c r="FL124" s="3">
        <v>4</v>
      </c>
      <c r="FM124" s="3">
        <v>5</v>
      </c>
      <c r="FN124" s="3">
        <v>3</v>
      </c>
      <c r="FO124" s="3">
        <v>1</v>
      </c>
      <c r="FP124" s="3">
        <v>5</v>
      </c>
      <c r="FQ124" s="3">
        <v>5</v>
      </c>
      <c r="FR124" s="3">
        <v>1</v>
      </c>
      <c r="FS124" s="3">
        <v>2</v>
      </c>
      <c r="FT124" s="3">
        <v>4.833333333333333</v>
      </c>
      <c r="FU124" s="3">
        <v>2</v>
      </c>
      <c r="FV124" s="3">
        <v>4</v>
      </c>
      <c r="FW124" s="3">
        <v>2</v>
      </c>
      <c r="FX124" s="7" t="e">
        <v>#NULL!</v>
      </c>
      <c r="FY124" s="3">
        <v>5</v>
      </c>
      <c r="FZ124" s="3">
        <v>4</v>
      </c>
      <c r="GA124" s="3">
        <v>4</v>
      </c>
      <c r="GB124" s="3">
        <v>3</v>
      </c>
      <c r="GC124" s="3">
        <v>5</v>
      </c>
      <c r="GD124" s="5">
        <v>4.166666666666667</v>
      </c>
      <c r="GE124" s="3">
        <v>4</v>
      </c>
      <c r="GF124" s="3">
        <v>2</v>
      </c>
      <c r="GG124" s="3">
        <v>4</v>
      </c>
      <c r="GH124" s="3">
        <v>1</v>
      </c>
      <c r="GI124" s="3">
        <v>3</v>
      </c>
      <c r="GJ124" s="3">
        <v>1</v>
      </c>
      <c r="GK124" s="3">
        <v>1</v>
      </c>
      <c r="GL124" s="3">
        <v>1</v>
      </c>
      <c r="GM124" s="3">
        <v>3</v>
      </c>
      <c r="GN124" s="3">
        <v>5</v>
      </c>
      <c r="GO124" s="3">
        <v>1</v>
      </c>
      <c r="GP124" s="3">
        <v>1</v>
      </c>
      <c r="GQ124" s="3">
        <v>1</v>
      </c>
      <c r="GR124" s="3">
        <v>4</v>
      </c>
      <c r="GS124" s="3">
        <v>1</v>
      </c>
      <c r="GT124" s="3">
        <v>1</v>
      </c>
      <c r="GU124" s="3">
        <v>1</v>
      </c>
      <c r="GV124" s="3">
        <v>1</v>
      </c>
      <c r="GW124" s="3">
        <v>4</v>
      </c>
      <c r="GX124" s="3">
        <v>1</v>
      </c>
      <c r="GY124" s="5">
        <v>3</v>
      </c>
      <c r="GZ124" s="5">
        <v>1.1000000000000001</v>
      </c>
      <c r="HA124" s="3">
        <v>7</v>
      </c>
      <c r="HB124" s="3">
        <v>6</v>
      </c>
      <c r="HC124" s="3">
        <v>6</v>
      </c>
      <c r="HD124" s="3">
        <v>5</v>
      </c>
      <c r="HE124" s="3">
        <v>7</v>
      </c>
      <c r="HF124" s="3">
        <v>7</v>
      </c>
      <c r="HG124" s="3">
        <v>7</v>
      </c>
      <c r="HH124" s="3">
        <v>7</v>
      </c>
      <c r="HI124" s="5">
        <v>6.5</v>
      </c>
      <c r="HJ124" s="3">
        <v>2</v>
      </c>
      <c r="HK124" s="3">
        <v>4</v>
      </c>
      <c r="HL124" s="3">
        <v>3</v>
      </c>
      <c r="HM124" s="3">
        <v>1</v>
      </c>
      <c r="HN124" s="3">
        <v>1</v>
      </c>
      <c r="HO124" s="3">
        <v>2</v>
      </c>
      <c r="HP124" s="5">
        <v>1</v>
      </c>
      <c r="HQ124" s="5">
        <v>4</v>
      </c>
      <c r="HR124" s="5">
        <v>3</v>
      </c>
      <c r="HS124" s="5">
        <v>2.3333333333333335</v>
      </c>
      <c r="HT124" s="3">
        <v>3</v>
      </c>
      <c r="HU124" s="3">
        <v>4</v>
      </c>
      <c r="HV124" s="3">
        <v>4</v>
      </c>
      <c r="HW124" s="3">
        <v>3</v>
      </c>
      <c r="HX124" s="3">
        <v>3</v>
      </c>
      <c r="HY124" s="3">
        <v>3</v>
      </c>
      <c r="HZ124" s="5">
        <v>3.3333333333333335</v>
      </c>
      <c r="IA124" s="3">
        <v>7</v>
      </c>
      <c r="IB124" s="3">
        <v>5</v>
      </c>
      <c r="IC124" s="3">
        <v>1</v>
      </c>
      <c r="ID124" s="3">
        <v>1</v>
      </c>
      <c r="IE124" s="3">
        <v>1</v>
      </c>
      <c r="IF124" s="3">
        <v>4</v>
      </c>
      <c r="IG124" s="3">
        <v>4</v>
      </c>
      <c r="IH124" s="3">
        <v>3</v>
      </c>
      <c r="II124" s="3">
        <v>3</v>
      </c>
      <c r="IJ124" s="3">
        <v>7</v>
      </c>
      <c r="IK124" s="3">
        <v>7</v>
      </c>
      <c r="IL124" s="3">
        <v>1</v>
      </c>
      <c r="IM124" s="5">
        <v>5</v>
      </c>
      <c r="IN124" s="5">
        <v>1.75</v>
      </c>
      <c r="IO124" s="5">
        <v>4.25</v>
      </c>
      <c r="IP124" s="3">
        <v>3</v>
      </c>
      <c r="IQ124" s="3">
        <v>1</v>
      </c>
      <c r="IR124" s="3">
        <v>4</v>
      </c>
      <c r="IS124" s="3">
        <v>3</v>
      </c>
      <c r="IT124" s="3">
        <v>5</v>
      </c>
      <c r="IU124" s="3">
        <v>4</v>
      </c>
      <c r="IV124" s="3">
        <v>4</v>
      </c>
      <c r="IW124" s="3">
        <v>1</v>
      </c>
      <c r="IX124" s="3">
        <v>4</v>
      </c>
      <c r="IY124" s="3">
        <v>1</v>
      </c>
      <c r="IZ124" s="3">
        <v>5</v>
      </c>
      <c r="JA124" s="3">
        <v>4</v>
      </c>
      <c r="JB124" s="3">
        <v>4</v>
      </c>
      <c r="JC124" s="3">
        <v>2</v>
      </c>
      <c r="JD124" s="3">
        <v>4</v>
      </c>
      <c r="JE124" s="3">
        <v>1</v>
      </c>
      <c r="JF124" s="3">
        <v>2</v>
      </c>
      <c r="JG124" s="3">
        <v>4</v>
      </c>
      <c r="JH124" s="3">
        <v>5</v>
      </c>
      <c r="JI124" s="3">
        <v>3</v>
      </c>
      <c r="JJ124" s="3">
        <v>2</v>
      </c>
      <c r="JK124" s="3">
        <v>3</v>
      </c>
      <c r="JL124" s="3">
        <v>2</v>
      </c>
      <c r="JM124" s="3">
        <v>5</v>
      </c>
      <c r="JN124" s="5">
        <v>3.5</v>
      </c>
      <c r="JO124" s="5">
        <v>2.75</v>
      </c>
      <c r="JP124" s="5">
        <v>3.75</v>
      </c>
      <c r="JQ124" s="5">
        <v>2.75</v>
      </c>
      <c r="JR124" s="5">
        <v>4.75</v>
      </c>
      <c r="JS124" s="5">
        <v>1.5</v>
      </c>
      <c r="JT124" s="3">
        <v>999</v>
      </c>
      <c r="JU124" s="3">
        <v>3</v>
      </c>
      <c r="JV124" s="3">
        <v>999</v>
      </c>
      <c r="JW124" s="3">
        <v>1</v>
      </c>
      <c r="JX124" s="3">
        <v>999</v>
      </c>
      <c r="JY124" s="3">
        <v>3</v>
      </c>
      <c r="JZ124" s="3">
        <v>999</v>
      </c>
      <c r="KA124" s="3">
        <v>4</v>
      </c>
      <c r="KB124" s="3">
        <v>999</v>
      </c>
      <c r="KC124" s="3">
        <v>4</v>
      </c>
      <c r="KD124" s="3">
        <v>999</v>
      </c>
      <c r="KE124" s="3">
        <v>4</v>
      </c>
      <c r="KF124" s="3">
        <v>999</v>
      </c>
      <c r="KG124" s="3">
        <v>1</v>
      </c>
      <c r="KH124" s="3">
        <v>999</v>
      </c>
      <c r="KI124" s="3">
        <v>1</v>
      </c>
      <c r="KJ124" s="3">
        <v>999</v>
      </c>
      <c r="KK124" s="3">
        <v>1</v>
      </c>
      <c r="KL124" s="3">
        <v>999</v>
      </c>
      <c r="KM124" s="3">
        <v>1</v>
      </c>
      <c r="KN124" s="3">
        <v>999</v>
      </c>
      <c r="KO124" s="3">
        <v>1</v>
      </c>
      <c r="KP124" s="3">
        <v>999</v>
      </c>
      <c r="KQ124" s="3">
        <v>1</v>
      </c>
      <c r="KR124" s="3">
        <v>999</v>
      </c>
      <c r="KS124" s="3">
        <v>4</v>
      </c>
      <c r="KT124" s="3">
        <v>999</v>
      </c>
      <c r="KU124" s="3">
        <v>1</v>
      </c>
      <c r="KV124" s="3">
        <v>999</v>
      </c>
      <c r="KW124" s="3">
        <v>1</v>
      </c>
      <c r="KX124" s="3">
        <v>999</v>
      </c>
      <c r="KY124" s="3">
        <v>3</v>
      </c>
      <c r="KZ124" s="7" t="e">
        <v>#NULL!</v>
      </c>
      <c r="LA124" s="5">
        <v>1.3333333333333333</v>
      </c>
      <c r="LB124" s="7" t="e">
        <v>#NULL!</v>
      </c>
      <c r="LC124" s="5">
        <v>3.1428571428571428</v>
      </c>
      <c r="LD124" s="3">
        <v>999</v>
      </c>
      <c r="LE124" s="3">
        <v>5</v>
      </c>
      <c r="LF124" s="5">
        <v>999</v>
      </c>
      <c r="LG124" s="3">
        <v>5</v>
      </c>
      <c r="LH124" s="3">
        <v>999</v>
      </c>
      <c r="LI124" s="3">
        <v>2</v>
      </c>
      <c r="LJ124" s="3">
        <v>999</v>
      </c>
      <c r="LK124" s="3">
        <v>4</v>
      </c>
      <c r="LL124" s="3">
        <v>999</v>
      </c>
      <c r="LM124" s="3">
        <v>2</v>
      </c>
      <c r="LN124" s="3">
        <v>999</v>
      </c>
      <c r="LO124" s="3">
        <v>3</v>
      </c>
      <c r="LP124" s="3">
        <v>999</v>
      </c>
      <c r="LQ124" s="3">
        <v>4</v>
      </c>
      <c r="LR124" s="3">
        <v>999</v>
      </c>
      <c r="LS124" s="3">
        <v>2</v>
      </c>
      <c r="LT124" s="7" t="e">
        <v>#NULL!</v>
      </c>
      <c r="LU124" s="5">
        <v>3.375</v>
      </c>
      <c r="LV124" s="3">
        <v>3</v>
      </c>
      <c r="LW124" s="3">
        <v>0</v>
      </c>
      <c r="LX124" s="3">
        <v>0</v>
      </c>
      <c r="LY124" s="3">
        <v>0</v>
      </c>
      <c r="LZ124" s="3">
        <v>1</v>
      </c>
      <c r="MA124" s="3">
        <v>0</v>
      </c>
      <c r="MB124" s="3">
        <v>1</v>
      </c>
      <c r="MC124" s="3">
        <v>2</v>
      </c>
      <c r="MD124" s="3">
        <v>2</v>
      </c>
      <c r="ME124" s="3">
        <v>3</v>
      </c>
      <c r="MF124" s="5">
        <f t="shared" si="99"/>
        <v>12</v>
      </c>
      <c r="MG124" s="5">
        <f t="shared" si="100"/>
        <v>1.2</v>
      </c>
      <c r="MH124" s="3">
        <v>1</v>
      </c>
      <c r="MI124" s="3">
        <v>1</v>
      </c>
      <c r="MJ124" s="3">
        <v>2</v>
      </c>
      <c r="MK124" s="3">
        <v>1</v>
      </c>
      <c r="ML124" s="3">
        <v>3</v>
      </c>
      <c r="MM124" s="3">
        <v>2</v>
      </c>
      <c r="MN124" s="3">
        <v>4</v>
      </c>
      <c r="MO124" s="3">
        <v>7</v>
      </c>
      <c r="MP124" s="3">
        <v>7</v>
      </c>
      <c r="MQ124" s="5">
        <v>3.1111111111111112</v>
      </c>
      <c r="MR124" s="3">
        <v>999</v>
      </c>
      <c r="MS124" s="3">
        <v>3</v>
      </c>
      <c r="MT124" s="3">
        <v>999</v>
      </c>
      <c r="MU124" s="3">
        <v>1</v>
      </c>
      <c r="MV124" s="3">
        <v>999</v>
      </c>
      <c r="MW124" s="3">
        <v>1</v>
      </c>
      <c r="MX124" s="3">
        <v>999</v>
      </c>
      <c r="MY124" s="3">
        <v>1</v>
      </c>
      <c r="MZ124" s="3">
        <v>999</v>
      </c>
      <c r="NA124" s="3">
        <v>4</v>
      </c>
      <c r="NB124" s="3">
        <v>999</v>
      </c>
      <c r="NC124" s="3">
        <v>3</v>
      </c>
      <c r="ND124" s="7" t="e">
        <v>#NULL!</v>
      </c>
      <c r="NE124" s="5">
        <v>1.6666666666666667</v>
      </c>
      <c r="NF124" s="7" t="e">
        <v>#NULL!</v>
      </c>
      <c r="NG124" s="5">
        <v>2.6666666666666665</v>
      </c>
      <c r="NH124" s="3">
        <v>999</v>
      </c>
      <c r="NI124" s="3">
        <v>4</v>
      </c>
      <c r="NJ124" s="3">
        <v>999</v>
      </c>
      <c r="NK124" s="3">
        <v>3</v>
      </c>
      <c r="NL124" s="3">
        <v>999</v>
      </c>
      <c r="NM124" s="3">
        <v>3</v>
      </c>
      <c r="NN124" s="3">
        <v>999</v>
      </c>
      <c r="NO124" s="3">
        <v>4</v>
      </c>
      <c r="NP124" s="3">
        <v>999</v>
      </c>
      <c r="NQ124" s="3">
        <v>2</v>
      </c>
      <c r="NR124" s="3">
        <v>999</v>
      </c>
      <c r="NS124" s="3">
        <v>5</v>
      </c>
      <c r="NT124" s="3">
        <v>999</v>
      </c>
      <c r="NU124" s="3">
        <v>2</v>
      </c>
      <c r="NV124" s="7" t="e">
        <v>#NULL!</v>
      </c>
      <c r="NW124" s="5">
        <v>3.2857142857142856</v>
      </c>
      <c r="NX124" s="4">
        <v>43210</v>
      </c>
      <c r="NY124" s="3">
        <v>4</v>
      </c>
      <c r="NZ124" s="3">
        <v>5</v>
      </c>
      <c r="OA124" s="3">
        <v>3</v>
      </c>
      <c r="OB124" s="3">
        <v>2</v>
      </c>
      <c r="OC124" s="3">
        <v>5</v>
      </c>
      <c r="OD124" s="3">
        <v>5</v>
      </c>
      <c r="OE124" s="3">
        <v>4</v>
      </c>
      <c r="OF124" s="3">
        <v>1</v>
      </c>
      <c r="OG124" s="3">
        <v>5</v>
      </c>
      <c r="OH124" s="3">
        <v>5</v>
      </c>
      <c r="OI124" s="3">
        <v>1</v>
      </c>
      <c r="OJ124" s="3">
        <v>1</v>
      </c>
      <c r="OK124" s="5">
        <v>4.833333333333333</v>
      </c>
      <c r="OL124" s="5">
        <v>2</v>
      </c>
      <c r="OM124" s="3">
        <v>2</v>
      </c>
      <c r="ON124" s="3">
        <v>3</v>
      </c>
      <c r="OO124" s="3">
        <v>3</v>
      </c>
      <c r="OP124" s="3">
        <v>2</v>
      </c>
      <c r="OQ124" s="3">
        <v>1</v>
      </c>
      <c r="OR124" s="3">
        <v>4</v>
      </c>
      <c r="OS124" s="5">
        <v>2.5</v>
      </c>
      <c r="OT124" s="3">
        <v>2</v>
      </c>
      <c r="OU124" s="3">
        <v>2</v>
      </c>
      <c r="OV124" s="3">
        <v>4</v>
      </c>
      <c r="OW124" s="3">
        <v>3</v>
      </c>
      <c r="OX124" s="3">
        <v>2</v>
      </c>
      <c r="OY124" s="3">
        <v>5</v>
      </c>
      <c r="OZ124" s="5">
        <v>3</v>
      </c>
      <c r="VN124">
        <v>15</v>
      </c>
      <c r="VO124">
        <v>0</v>
      </c>
      <c r="VP124">
        <v>0</v>
      </c>
      <c r="VQ124">
        <v>0</v>
      </c>
      <c r="VR124">
        <v>76</v>
      </c>
      <c r="VS124">
        <v>1868.3</v>
      </c>
      <c r="VT124">
        <v>24.6</v>
      </c>
      <c r="VU124">
        <v>311.39999999999998</v>
      </c>
      <c r="VV124">
        <v>75</v>
      </c>
      <c r="VW124">
        <v>14931.8</v>
      </c>
      <c r="VX124">
        <v>199.1</v>
      </c>
      <c r="VY124">
        <v>5770.8</v>
      </c>
      <c r="VZ124">
        <v>0.3</v>
      </c>
      <c r="WA124">
        <v>2488.6</v>
      </c>
      <c r="WB124" s="36">
        <v>2927.25</v>
      </c>
      <c r="WC124" s="36">
        <v>691</v>
      </c>
      <c r="WD124" s="36">
        <v>100.75</v>
      </c>
      <c r="WE124" s="36">
        <v>40</v>
      </c>
      <c r="WF124" s="36">
        <v>77.87</v>
      </c>
      <c r="WG124" s="36">
        <v>18.38</v>
      </c>
      <c r="WH124" s="36">
        <v>2.68</v>
      </c>
      <c r="WI124" s="36">
        <v>1.06</v>
      </c>
      <c r="WJ124" s="36">
        <v>140.75</v>
      </c>
      <c r="WK124" s="36">
        <v>3.74</v>
      </c>
      <c r="WL124" s="36">
        <v>28.15</v>
      </c>
      <c r="WM124" s="37">
        <v>3280</v>
      </c>
      <c r="WN124" s="37">
        <v>820.5</v>
      </c>
      <c r="WO124" s="37">
        <v>110.75</v>
      </c>
      <c r="WP124" s="37">
        <v>41.75</v>
      </c>
      <c r="WQ124" s="37">
        <v>77.12</v>
      </c>
      <c r="WR124" s="37">
        <v>19.29</v>
      </c>
      <c r="WS124" s="37">
        <v>2.6</v>
      </c>
      <c r="WT124" s="37">
        <v>0.98</v>
      </c>
      <c r="WU124" s="37">
        <v>152.5</v>
      </c>
      <c r="WV124" s="37">
        <v>3.59</v>
      </c>
      <c r="WW124" s="37">
        <v>25.417000000000002</v>
      </c>
      <c r="WX124" s="38">
        <v>2927.25</v>
      </c>
      <c r="WY124" s="38">
        <v>691</v>
      </c>
      <c r="WZ124" s="38">
        <v>100.75</v>
      </c>
      <c r="XA124" s="38">
        <v>40</v>
      </c>
      <c r="XB124" s="38">
        <v>77.87</v>
      </c>
      <c r="XC124" s="38">
        <v>18.38</v>
      </c>
      <c r="XD124" s="38">
        <v>2.68</v>
      </c>
      <c r="XE124" s="38">
        <v>1.06</v>
      </c>
      <c r="XF124" s="38">
        <v>140.75</v>
      </c>
      <c r="XG124" s="38">
        <v>3.74</v>
      </c>
      <c r="XH124" s="38">
        <v>28.15</v>
      </c>
      <c r="XI124" s="39">
        <v>2927.25</v>
      </c>
      <c r="XJ124" s="39">
        <v>691</v>
      </c>
      <c r="XK124" s="39">
        <v>100.75</v>
      </c>
      <c r="XL124" s="39">
        <v>40</v>
      </c>
      <c r="XM124" s="39">
        <v>77.87</v>
      </c>
      <c r="XN124" s="39">
        <v>18.38</v>
      </c>
      <c r="XO124" s="39">
        <v>2.68</v>
      </c>
      <c r="XP124" s="39">
        <v>1.06</v>
      </c>
      <c r="XQ124" s="39">
        <v>140.75</v>
      </c>
      <c r="XR124" s="39">
        <v>3.74</v>
      </c>
      <c r="XS124" s="39">
        <v>28.15</v>
      </c>
      <c r="XT124" t="s">
        <v>1205</v>
      </c>
      <c r="XU124">
        <v>6</v>
      </c>
      <c r="XV124">
        <v>14</v>
      </c>
      <c r="XW124" s="37">
        <v>5</v>
      </c>
      <c r="XX124" s="37">
        <v>1</v>
      </c>
      <c r="XY124" s="37">
        <v>1</v>
      </c>
      <c r="XZ124" s="39">
        <v>5</v>
      </c>
      <c r="YA124" s="39">
        <v>0</v>
      </c>
      <c r="YB124" s="39">
        <v>2</v>
      </c>
    </row>
    <row r="125" spans="1:652" x14ac:dyDescent="0.2">
      <c r="A125" s="11">
        <v>129</v>
      </c>
      <c r="B125" s="19" t="s">
        <v>731</v>
      </c>
      <c r="C125" s="3">
        <v>0</v>
      </c>
      <c r="D125" s="3" t="str">
        <f t="shared" si="91"/>
        <v>2</v>
      </c>
      <c r="E125" s="4">
        <v>38214</v>
      </c>
      <c r="F125" s="4">
        <v>43206</v>
      </c>
      <c r="G125" s="5">
        <v>13.66735112936345</v>
      </c>
      <c r="H125" s="21">
        <v>3</v>
      </c>
      <c r="I125" s="3">
        <v>7</v>
      </c>
      <c r="J125" s="3">
        <v>12</v>
      </c>
      <c r="K125" s="3">
        <v>1</v>
      </c>
      <c r="L125" s="3">
        <v>3</v>
      </c>
      <c r="M125" s="3">
        <v>300</v>
      </c>
      <c r="N125" s="6">
        <v>108.5</v>
      </c>
      <c r="O125" s="6">
        <v>150</v>
      </c>
      <c r="P125" s="5">
        <v>3.559711286089239</v>
      </c>
      <c r="Q125" s="5">
        <v>98.343000000000004</v>
      </c>
      <c r="R125" s="5">
        <v>44.6</v>
      </c>
      <c r="S125" s="5">
        <v>19.8</v>
      </c>
      <c r="T125" s="5">
        <v>3</v>
      </c>
      <c r="U125" s="5">
        <v>13.3</v>
      </c>
      <c r="V125" s="5">
        <v>3</v>
      </c>
      <c r="W125" s="5">
        <v>30.8</v>
      </c>
      <c r="X125" s="5">
        <v>32.200000000000003</v>
      </c>
      <c r="Y125" s="5">
        <v>33.6</v>
      </c>
      <c r="Z125" s="5">
        <v>33.299999999999997</v>
      </c>
      <c r="AA125" s="5">
        <v>34.9</v>
      </c>
      <c r="AB125" s="5">
        <v>25.2</v>
      </c>
      <c r="AC125" s="5">
        <f t="shared" si="92"/>
        <v>33.6</v>
      </c>
      <c r="AD125" s="5">
        <f t="shared" si="93"/>
        <v>34.9</v>
      </c>
      <c r="AE125" s="5">
        <f t="shared" si="94"/>
        <v>68.5</v>
      </c>
      <c r="AF125" s="5">
        <f t="shared" si="95"/>
        <v>34.25</v>
      </c>
      <c r="AG125" s="5">
        <f t="shared" si="96"/>
        <v>75.521250000000009</v>
      </c>
      <c r="AH125" s="5">
        <f t="shared" si="97"/>
        <v>151.04250000000002</v>
      </c>
      <c r="AI125" s="5">
        <v>3</v>
      </c>
      <c r="AJ125" s="3">
        <v>58</v>
      </c>
      <c r="AK125" s="5">
        <v>50.8</v>
      </c>
      <c r="AL125" s="5">
        <v>3</v>
      </c>
      <c r="AM125" s="5">
        <v>3</v>
      </c>
      <c r="AN125" s="5"/>
      <c r="AO125" s="5"/>
      <c r="AP125" s="5"/>
      <c r="AQ125" s="5"/>
      <c r="AR125" s="5"/>
      <c r="AS125" s="5" t="e">
        <f t="shared" si="98"/>
        <v>#DIV/0!</v>
      </c>
      <c r="AT125" s="5">
        <v>12.12</v>
      </c>
      <c r="AU125" s="5">
        <v>13.1</v>
      </c>
      <c r="AV125" s="5">
        <v>-0.92</v>
      </c>
      <c r="AW125" s="5">
        <v>18</v>
      </c>
      <c r="AX125" s="3">
        <v>32</v>
      </c>
      <c r="AY125" s="3">
        <v>32</v>
      </c>
      <c r="AZ125" s="3"/>
      <c r="BA125" s="5">
        <v>-0.99</v>
      </c>
      <c r="BB125" s="5"/>
      <c r="BC125" s="5">
        <v>16</v>
      </c>
      <c r="BD125" s="5"/>
      <c r="BE125" s="3">
        <v>31</v>
      </c>
      <c r="BF125" s="3">
        <v>33</v>
      </c>
      <c r="BG125" s="5">
        <v>1.88</v>
      </c>
      <c r="BH125" s="5">
        <v>97</v>
      </c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3">
        <v>49</v>
      </c>
      <c r="CA125" s="3">
        <v>54</v>
      </c>
      <c r="CB125" s="3">
        <v>48</v>
      </c>
      <c r="CC125" s="5">
        <v>21.904959999999999</v>
      </c>
      <c r="CD125" s="5">
        <v>24.140159999999998</v>
      </c>
      <c r="CE125" s="5">
        <v>21.457920000000001</v>
      </c>
      <c r="CF125" s="5">
        <v>2.25</v>
      </c>
      <c r="CG125" s="5">
        <v>99</v>
      </c>
      <c r="CH125" s="3">
        <v>45</v>
      </c>
      <c r="CI125" s="3">
        <v>37</v>
      </c>
      <c r="CJ125" s="3">
        <v>40</v>
      </c>
      <c r="CK125" s="5">
        <v>20.116800000000001</v>
      </c>
      <c r="CL125" s="5">
        <v>16.540479999999999</v>
      </c>
      <c r="CM125" s="5">
        <v>17.881599999999999</v>
      </c>
      <c r="CN125" s="5">
        <v>0.48</v>
      </c>
      <c r="CO125" s="5">
        <v>69</v>
      </c>
      <c r="CP125" s="6">
        <v>169.5</v>
      </c>
      <c r="CQ125" s="6">
        <v>159</v>
      </c>
      <c r="CR125" s="6">
        <v>150</v>
      </c>
      <c r="CS125" s="5">
        <v>0.05</v>
      </c>
      <c r="CT125" s="5">
        <v>52</v>
      </c>
      <c r="CU125" s="7" t="e">
        <v>#NULL!</v>
      </c>
      <c r="CV125" s="7" t="e">
        <v>#NULL!</v>
      </c>
      <c r="CW125" s="3">
        <v>4</v>
      </c>
      <c r="CX125" s="3">
        <v>3</v>
      </c>
      <c r="CY125" s="3">
        <v>5</v>
      </c>
      <c r="CZ125" s="3">
        <v>5</v>
      </c>
      <c r="DA125" s="3">
        <v>4</v>
      </c>
      <c r="DB125" s="3">
        <v>4</v>
      </c>
      <c r="DC125" s="3">
        <v>3</v>
      </c>
      <c r="DD125" s="3">
        <v>3</v>
      </c>
      <c r="DE125" s="3">
        <v>999</v>
      </c>
      <c r="DF125" s="3">
        <v>999</v>
      </c>
      <c r="DG125" s="3">
        <v>999</v>
      </c>
      <c r="DH125" s="3">
        <v>999</v>
      </c>
      <c r="DI125" s="3"/>
      <c r="DJ125" s="3"/>
      <c r="DK125" s="3"/>
      <c r="DL125" s="3"/>
      <c r="DM125" s="3"/>
      <c r="DN125" s="3"/>
      <c r="DO125" s="3"/>
      <c r="DP125" s="3"/>
      <c r="DQ125" s="3">
        <v>1</v>
      </c>
      <c r="DR125" s="3">
        <v>1</v>
      </c>
      <c r="DS125" s="3">
        <v>1</v>
      </c>
      <c r="DT125" s="3">
        <v>1</v>
      </c>
      <c r="DU125" s="3">
        <v>1</v>
      </c>
      <c r="DV125" s="5">
        <v>56.5</v>
      </c>
      <c r="DW125" s="5">
        <v>0.8899999999999999</v>
      </c>
      <c r="DX125" s="5">
        <v>35</v>
      </c>
      <c r="DY125" s="5">
        <v>-0.87</v>
      </c>
      <c r="DZ125" s="5">
        <v>84</v>
      </c>
      <c r="EA125" s="5">
        <v>2.73</v>
      </c>
      <c r="EB125" s="5">
        <v>58.5</v>
      </c>
      <c r="EC125" s="5">
        <v>2.75</v>
      </c>
      <c r="ED125" s="5">
        <v>2</v>
      </c>
      <c r="EE125" s="3">
        <v>6</v>
      </c>
      <c r="EF125" s="3">
        <v>1</v>
      </c>
      <c r="EG125" s="3">
        <v>6</v>
      </c>
      <c r="EH125" s="3">
        <v>1</v>
      </c>
      <c r="EI125" s="3">
        <v>4</v>
      </c>
      <c r="EJ125" s="3">
        <v>1</v>
      </c>
      <c r="EK125" s="3">
        <v>4</v>
      </c>
      <c r="EL125" s="3">
        <v>1</v>
      </c>
      <c r="EM125" s="3">
        <v>5</v>
      </c>
      <c r="EN125" s="3">
        <v>5</v>
      </c>
      <c r="EO125" s="3">
        <v>5</v>
      </c>
      <c r="EP125" s="3">
        <v>4</v>
      </c>
      <c r="EQ125" s="3">
        <v>5</v>
      </c>
      <c r="ER125" s="3">
        <v>1</v>
      </c>
      <c r="ES125" s="3">
        <v>1</v>
      </c>
      <c r="ET125" s="3">
        <v>2</v>
      </c>
      <c r="EU125" s="3">
        <v>1</v>
      </c>
      <c r="EV125" s="3">
        <v>2</v>
      </c>
      <c r="EW125" s="3">
        <v>0</v>
      </c>
      <c r="EX125" s="5">
        <v>0</v>
      </c>
      <c r="EY125" s="1" t="s">
        <v>352</v>
      </c>
      <c r="EZ125" s="3">
        <v>999</v>
      </c>
      <c r="FA125" s="6">
        <v>999</v>
      </c>
      <c r="FB125" s="1" t="s">
        <v>350</v>
      </c>
      <c r="FC125" s="6">
        <v>999</v>
      </c>
      <c r="FD125" s="5">
        <v>999</v>
      </c>
      <c r="FE125" s="1" t="s">
        <v>349</v>
      </c>
      <c r="FF125" s="3">
        <v>999</v>
      </c>
      <c r="FG125" s="5">
        <v>999</v>
      </c>
      <c r="FH125" s="3">
        <v>888</v>
      </c>
      <c r="FI125" s="3">
        <v>888</v>
      </c>
      <c r="FJ125" s="3">
        <v>1</v>
      </c>
      <c r="FK125" s="3">
        <v>1</v>
      </c>
      <c r="FL125" s="3">
        <v>3</v>
      </c>
      <c r="FM125" s="3">
        <v>2</v>
      </c>
      <c r="FN125" s="3">
        <v>2</v>
      </c>
      <c r="FO125" s="3">
        <v>1</v>
      </c>
      <c r="FP125" s="3">
        <v>3</v>
      </c>
      <c r="FQ125" s="3">
        <v>2</v>
      </c>
      <c r="FR125" s="3">
        <v>1</v>
      </c>
      <c r="FS125" s="3">
        <v>3</v>
      </c>
      <c r="FT125" s="3">
        <v>2.5</v>
      </c>
      <c r="FU125" s="3">
        <v>1.5</v>
      </c>
      <c r="FV125" s="3">
        <v>999</v>
      </c>
      <c r="FW125" s="3">
        <v>999</v>
      </c>
      <c r="FX125" s="7" t="e">
        <v>#NULL!</v>
      </c>
      <c r="FY125" s="3">
        <v>999</v>
      </c>
      <c r="FZ125" s="3">
        <v>999</v>
      </c>
      <c r="GA125" s="3">
        <v>999</v>
      </c>
      <c r="GB125" s="3">
        <v>999</v>
      </c>
      <c r="GC125" s="3">
        <v>999</v>
      </c>
      <c r="GD125" s="7" t="e">
        <v>#NULL!</v>
      </c>
      <c r="GE125" s="3">
        <v>999</v>
      </c>
      <c r="GF125" s="3">
        <v>999</v>
      </c>
      <c r="GG125" s="3">
        <v>999</v>
      </c>
      <c r="GH125" s="3">
        <v>999</v>
      </c>
      <c r="GI125" s="3">
        <v>999</v>
      </c>
      <c r="GJ125" s="3">
        <v>999</v>
      </c>
      <c r="GK125" s="3">
        <v>999</v>
      </c>
      <c r="GL125" s="3">
        <v>999</v>
      </c>
      <c r="GM125" s="3">
        <v>999</v>
      </c>
      <c r="GN125" s="3">
        <v>999</v>
      </c>
      <c r="GO125" s="3">
        <v>999</v>
      </c>
      <c r="GP125" s="3">
        <v>999</v>
      </c>
      <c r="GQ125" s="3">
        <v>999</v>
      </c>
      <c r="GR125" s="3">
        <v>999</v>
      </c>
      <c r="GS125" s="3">
        <v>999</v>
      </c>
      <c r="GT125" s="3">
        <v>999</v>
      </c>
      <c r="GU125" s="3">
        <v>999</v>
      </c>
      <c r="GV125" s="3">
        <v>999</v>
      </c>
      <c r="GW125" s="3">
        <v>999</v>
      </c>
      <c r="GX125" s="3">
        <v>999</v>
      </c>
      <c r="GY125" s="7" t="e">
        <v>#NULL!</v>
      </c>
      <c r="GZ125" s="7" t="e">
        <v>#NULL!</v>
      </c>
      <c r="HA125" s="3">
        <v>999</v>
      </c>
      <c r="HB125" s="3">
        <v>999</v>
      </c>
      <c r="HC125" s="3">
        <v>999</v>
      </c>
      <c r="HD125" s="3">
        <v>999</v>
      </c>
      <c r="HE125" s="3">
        <v>999</v>
      </c>
      <c r="HF125" s="3">
        <v>999</v>
      </c>
      <c r="HG125" s="3">
        <v>999</v>
      </c>
      <c r="HH125" s="3">
        <v>999</v>
      </c>
      <c r="HI125" s="7" t="e">
        <v>#NULL!</v>
      </c>
      <c r="HJ125" s="3">
        <v>999</v>
      </c>
      <c r="HK125" s="3">
        <v>999</v>
      </c>
      <c r="HL125" s="3">
        <v>999</v>
      </c>
      <c r="HM125" s="3">
        <v>999</v>
      </c>
      <c r="HN125" s="3">
        <v>999</v>
      </c>
      <c r="HO125" s="3">
        <v>999</v>
      </c>
      <c r="HP125" s="7" t="e">
        <v>#NULL!</v>
      </c>
      <c r="HQ125" s="7" t="e">
        <v>#NULL!</v>
      </c>
      <c r="HR125" s="7" t="e">
        <v>#NULL!</v>
      </c>
      <c r="HS125" s="7" t="e">
        <v>#NULL!</v>
      </c>
      <c r="HT125" s="3">
        <v>999</v>
      </c>
      <c r="HU125" s="3">
        <v>999</v>
      </c>
      <c r="HV125" s="3">
        <v>999</v>
      </c>
      <c r="HW125" s="3">
        <v>999</v>
      </c>
      <c r="HX125" s="3">
        <v>999</v>
      </c>
      <c r="HY125" s="3">
        <v>999</v>
      </c>
      <c r="HZ125" s="7" t="e">
        <v>#NULL!</v>
      </c>
      <c r="IA125" s="3">
        <v>999</v>
      </c>
      <c r="IB125" s="3">
        <v>999</v>
      </c>
      <c r="IC125" s="3">
        <v>999</v>
      </c>
      <c r="ID125" s="3">
        <v>999</v>
      </c>
      <c r="IE125" s="3">
        <v>999</v>
      </c>
      <c r="IF125" s="3">
        <v>999</v>
      </c>
      <c r="IG125" s="3">
        <v>999</v>
      </c>
      <c r="IH125" s="3">
        <v>999</v>
      </c>
      <c r="II125" s="3">
        <v>999</v>
      </c>
      <c r="IJ125" s="3">
        <v>999</v>
      </c>
      <c r="IK125" s="3">
        <v>999</v>
      </c>
      <c r="IL125" s="3">
        <v>999</v>
      </c>
      <c r="IM125" s="7" t="e">
        <v>#NULL!</v>
      </c>
      <c r="IN125" s="7" t="e">
        <v>#NULL!</v>
      </c>
      <c r="IO125" s="7" t="e">
        <v>#NULL!</v>
      </c>
      <c r="IP125" s="3">
        <v>999</v>
      </c>
      <c r="IQ125" s="3">
        <v>999</v>
      </c>
      <c r="IR125" s="3">
        <v>999</v>
      </c>
      <c r="IS125" s="3">
        <v>999</v>
      </c>
      <c r="IT125" s="3">
        <v>999</v>
      </c>
      <c r="IU125" s="3">
        <v>999</v>
      </c>
      <c r="IV125" s="3">
        <v>999</v>
      </c>
      <c r="IW125" s="3">
        <v>999</v>
      </c>
      <c r="IX125" s="3">
        <v>999</v>
      </c>
      <c r="IY125" s="3">
        <v>999</v>
      </c>
      <c r="IZ125" s="3">
        <v>999</v>
      </c>
      <c r="JA125" s="3">
        <v>999</v>
      </c>
      <c r="JB125" s="3">
        <v>999</v>
      </c>
      <c r="JC125" s="3">
        <v>999</v>
      </c>
      <c r="JD125" s="3">
        <v>999</v>
      </c>
      <c r="JE125" s="3">
        <v>999</v>
      </c>
      <c r="JF125" s="3">
        <v>999</v>
      </c>
      <c r="JG125" s="3">
        <v>999</v>
      </c>
      <c r="JH125" s="3">
        <v>999</v>
      </c>
      <c r="JI125" s="3">
        <v>999</v>
      </c>
      <c r="JJ125" s="3">
        <v>999</v>
      </c>
      <c r="JK125" s="3">
        <v>999</v>
      </c>
      <c r="JL125" s="3">
        <v>999</v>
      </c>
      <c r="JM125" s="3">
        <v>999</v>
      </c>
      <c r="JN125" s="7" t="e">
        <v>#NULL!</v>
      </c>
      <c r="JO125" s="7" t="e">
        <v>#NULL!</v>
      </c>
      <c r="JP125" s="7" t="e">
        <v>#NULL!</v>
      </c>
      <c r="JQ125" s="7" t="e">
        <v>#NULL!</v>
      </c>
      <c r="JR125" s="7" t="e">
        <v>#NULL!</v>
      </c>
      <c r="JS125" s="7" t="e">
        <v>#NULL!</v>
      </c>
      <c r="JT125" s="3">
        <v>3</v>
      </c>
      <c r="JU125" s="3">
        <v>3</v>
      </c>
      <c r="JV125" s="3">
        <v>2</v>
      </c>
      <c r="JW125" s="3">
        <v>2</v>
      </c>
      <c r="JX125" s="3">
        <v>3</v>
      </c>
      <c r="JY125" s="3">
        <v>3</v>
      </c>
      <c r="JZ125" s="3">
        <v>1</v>
      </c>
      <c r="KA125" s="3">
        <v>1</v>
      </c>
      <c r="KB125" s="3">
        <v>4</v>
      </c>
      <c r="KC125" s="3">
        <v>4</v>
      </c>
      <c r="KD125" s="3">
        <v>3</v>
      </c>
      <c r="KE125" s="3">
        <v>3</v>
      </c>
      <c r="KF125" s="3">
        <v>1</v>
      </c>
      <c r="KG125" s="3">
        <v>1</v>
      </c>
      <c r="KH125" s="3">
        <v>1</v>
      </c>
      <c r="KI125" s="3">
        <v>1</v>
      </c>
      <c r="KJ125" s="3">
        <v>3</v>
      </c>
      <c r="KK125" s="3">
        <v>3</v>
      </c>
      <c r="KL125" s="3">
        <v>3</v>
      </c>
      <c r="KM125" s="3">
        <v>3</v>
      </c>
      <c r="KN125" s="3">
        <v>1</v>
      </c>
      <c r="KO125" s="3">
        <v>1</v>
      </c>
      <c r="KP125" s="3">
        <v>3</v>
      </c>
      <c r="KQ125" s="3">
        <v>3</v>
      </c>
      <c r="KR125" s="3">
        <v>3</v>
      </c>
      <c r="KS125" s="3">
        <v>3</v>
      </c>
      <c r="KT125" s="3">
        <v>1</v>
      </c>
      <c r="KU125" s="3">
        <v>1</v>
      </c>
      <c r="KV125" s="3">
        <v>1</v>
      </c>
      <c r="KW125" s="3">
        <v>1</v>
      </c>
      <c r="KX125" s="3">
        <v>3</v>
      </c>
      <c r="KY125" s="3">
        <v>3</v>
      </c>
      <c r="KZ125" s="5">
        <v>1.5555555555555556</v>
      </c>
      <c r="LA125" s="5">
        <v>1.5555555555555556</v>
      </c>
      <c r="LB125" s="5">
        <v>3.1428571428571428</v>
      </c>
      <c r="LC125" s="5">
        <v>3.1428571428571428</v>
      </c>
      <c r="LD125" s="3">
        <v>1</v>
      </c>
      <c r="LE125" s="3">
        <v>1</v>
      </c>
      <c r="LF125" s="5">
        <v>4</v>
      </c>
      <c r="LG125" s="3">
        <v>4</v>
      </c>
      <c r="LH125" s="3">
        <v>3</v>
      </c>
      <c r="LI125" s="3">
        <v>3</v>
      </c>
      <c r="LJ125" s="3">
        <v>3</v>
      </c>
      <c r="LK125" s="3">
        <v>3</v>
      </c>
      <c r="LL125" s="3">
        <v>2</v>
      </c>
      <c r="LM125" s="3">
        <v>2</v>
      </c>
      <c r="LN125" s="3">
        <v>2</v>
      </c>
      <c r="LO125" s="3">
        <v>2</v>
      </c>
      <c r="LP125" s="3">
        <v>3</v>
      </c>
      <c r="LQ125" s="3">
        <v>3</v>
      </c>
      <c r="LR125" s="3">
        <v>3</v>
      </c>
      <c r="LS125" s="3">
        <v>3</v>
      </c>
      <c r="LT125" s="5">
        <v>2.625</v>
      </c>
      <c r="LU125" s="5">
        <v>2.625</v>
      </c>
      <c r="LV125" s="3">
        <v>0</v>
      </c>
      <c r="LW125" s="3">
        <v>0</v>
      </c>
      <c r="LX125" s="3">
        <v>0</v>
      </c>
      <c r="LY125" s="3">
        <v>0</v>
      </c>
      <c r="LZ125" s="3">
        <v>0</v>
      </c>
      <c r="MA125" s="3">
        <v>0</v>
      </c>
      <c r="MB125" s="3">
        <v>0</v>
      </c>
      <c r="MC125" s="3">
        <v>0</v>
      </c>
      <c r="MD125" s="3">
        <v>0</v>
      </c>
      <c r="ME125" s="3">
        <v>0</v>
      </c>
      <c r="MF125" s="5">
        <f t="shared" si="99"/>
        <v>0</v>
      </c>
      <c r="MG125" s="5">
        <f t="shared" si="100"/>
        <v>0</v>
      </c>
      <c r="MH125" s="3">
        <v>888</v>
      </c>
      <c r="MI125" s="3">
        <v>4</v>
      </c>
      <c r="MJ125" s="3">
        <v>2</v>
      </c>
      <c r="MK125" s="3">
        <v>5</v>
      </c>
      <c r="ML125" s="3">
        <v>1</v>
      </c>
      <c r="MM125" s="3">
        <v>4</v>
      </c>
      <c r="MN125" s="3">
        <v>2</v>
      </c>
      <c r="MO125" s="3">
        <v>4</v>
      </c>
      <c r="MP125" s="3">
        <v>3</v>
      </c>
      <c r="MQ125" s="5">
        <v>3.125</v>
      </c>
      <c r="MR125" s="3">
        <v>3</v>
      </c>
      <c r="MS125" s="3">
        <v>3</v>
      </c>
      <c r="MT125" s="3">
        <v>1</v>
      </c>
      <c r="MU125" s="3">
        <v>1</v>
      </c>
      <c r="MV125" s="3">
        <v>2</v>
      </c>
      <c r="MW125" s="3">
        <v>2</v>
      </c>
      <c r="MX125" s="3">
        <v>1</v>
      </c>
      <c r="MY125" s="3">
        <v>1</v>
      </c>
      <c r="MZ125" s="3">
        <v>3</v>
      </c>
      <c r="NA125" s="3">
        <v>3</v>
      </c>
      <c r="NB125" s="3">
        <v>4</v>
      </c>
      <c r="NC125" s="3">
        <v>4</v>
      </c>
      <c r="ND125" s="5">
        <v>2</v>
      </c>
      <c r="NE125" s="5">
        <v>2</v>
      </c>
      <c r="NF125" s="5">
        <v>2.6666666666666665</v>
      </c>
      <c r="NG125" s="5">
        <v>2.6666666666666665</v>
      </c>
      <c r="NH125" s="3">
        <v>1</v>
      </c>
      <c r="NI125" s="3">
        <v>1</v>
      </c>
      <c r="NJ125" s="3">
        <v>1</v>
      </c>
      <c r="NK125" s="3">
        <v>1</v>
      </c>
      <c r="NL125" s="3">
        <v>2</v>
      </c>
      <c r="NM125" s="3">
        <v>2</v>
      </c>
      <c r="NN125" s="3">
        <v>1</v>
      </c>
      <c r="NO125" s="3">
        <v>1</v>
      </c>
      <c r="NP125" s="3">
        <v>2</v>
      </c>
      <c r="NQ125" s="3">
        <v>1</v>
      </c>
      <c r="NR125" s="3">
        <v>1</v>
      </c>
      <c r="NS125" s="3">
        <v>2</v>
      </c>
      <c r="NT125" s="3">
        <v>1</v>
      </c>
      <c r="NU125" s="3">
        <v>1</v>
      </c>
      <c r="NV125" s="5">
        <v>1.2857142857142858</v>
      </c>
      <c r="NW125" s="5">
        <v>1.2857142857142858</v>
      </c>
      <c r="NX125" s="4">
        <v>43210</v>
      </c>
      <c r="NY125" s="3">
        <v>3</v>
      </c>
      <c r="NZ125" s="3">
        <v>4</v>
      </c>
      <c r="OA125" s="3">
        <v>3</v>
      </c>
      <c r="OB125" s="3">
        <v>2</v>
      </c>
      <c r="OC125" s="3">
        <v>4</v>
      </c>
      <c r="OD125" s="3">
        <v>3</v>
      </c>
      <c r="OE125" s="3">
        <v>3</v>
      </c>
      <c r="OF125" s="3">
        <v>4</v>
      </c>
      <c r="OG125" s="3">
        <v>2</v>
      </c>
      <c r="OH125" s="3">
        <v>3</v>
      </c>
      <c r="OI125" s="3">
        <v>4</v>
      </c>
      <c r="OJ125" s="3">
        <v>2</v>
      </c>
      <c r="OK125" s="5">
        <v>3.1666666666666665</v>
      </c>
      <c r="OL125" s="5">
        <v>3</v>
      </c>
      <c r="OM125" s="3">
        <v>3</v>
      </c>
      <c r="ON125" s="3">
        <v>2</v>
      </c>
      <c r="OO125" s="3">
        <v>2</v>
      </c>
      <c r="OP125" s="3">
        <v>3</v>
      </c>
      <c r="OQ125" s="3">
        <v>3</v>
      </c>
      <c r="OR125" s="3">
        <v>3</v>
      </c>
      <c r="OS125" s="5">
        <v>2.6666666666666665</v>
      </c>
      <c r="OT125" s="3">
        <v>4</v>
      </c>
      <c r="OU125" s="3">
        <v>3</v>
      </c>
      <c r="OV125" s="3">
        <v>4</v>
      </c>
      <c r="OW125" s="3">
        <v>4</v>
      </c>
      <c r="OX125" s="3">
        <v>3</v>
      </c>
      <c r="OY125" s="3">
        <v>4</v>
      </c>
      <c r="OZ125" s="5">
        <v>3.6666666666666665</v>
      </c>
      <c r="VN125">
        <v>15</v>
      </c>
      <c r="VO125">
        <v>0</v>
      </c>
      <c r="VP125">
        <v>0</v>
      </c>
      <c r="VQ125">
        <v>0</v>
      </c>
      <c r="VR125">
        <v>37</v>
      </c>
      <c r="VS125">
        <v>874.8</v>
      </c>
      <c r="VT125">
        <v>23.6</v>
      </c>
      <c r="VU125">
        <v>175</v>
      </c>
      <c r="VV125">
        <v>36</v>
      </c>
      <c r="VW125">
        <v>10028.299999999999</v>
      </c>
      <c r="VX125">
        <v>278.60000000000002</v>
      </c>
      <c r="VY125">
        <v>5478.3</v>
      </c>
      <c r="VZ125">
        <v>0.5</v>
      </c>
      <c r="WA125">
        <v>2005.7</v>
      </c>
      <c r="WB125" s="36">
        <v>2145</v>
      </c>
      <c r="WC125" s="36">
        <v>785.25</v>
      </c>
      <c r="WD125" s="36">
        <v>81.5</v>
      </c>
      <c r="WE125" s="36">
        <v>32.25</v>
      </c>
      <c r="WF125" s="36">
        <v>70.47</v>
      </c>
      <c r="WG125" s="36">
        <v>25.8</v>
      </c>
      <c r="WH125" s="36">
        <v>2.68</v>
      </c>
      <c r="WI125" s="36">
        <v>1.06</v>
      </c>
      <c r="WJ125" s="36">
        <v>113.75</v>
      </c>
      <c r="WK125" s="36">
        <v>3.74</v>
      </c>
      <c r="WL125" s="36">
        <v>22.75</v>
      </c>
      <c r="WM125" s="37">
        <v>2145</v>
      </c>
      <c r="WN125" s="37">
        <v>785.25</v>
      </c>
      <c r="WO125" s="37">
        <v>81.5</v>
      </c>
      <c r="WP125" s="37">
        <v>32.25</v>
      </c>
      <c r="WQ125" s="37">
        <v>70.47</v>
      </c>
      <c r="WR125" s="37">
        <v>25.8</v>
      </c>
      <c r="WS125" s="37">
        <v>2.68</v>
      </c>
      <c r="WT125" s="37">
        <v>1.06</v>
      </c>
      <c r="WU125" s="37">
        <v>113.75</v>
      </c>
      <c r="WV125" s="37">
        <v>3.74</v>
      </c>
      <c r="WW125" s="37">
        <v>22.75</v>
      </c>
      <c r="WX125" s="38">
        <v>1079</v>
      </c>
      <c r="WY125" s="38">
        <v>301</v>
      </c>
      <c r="WZ125" s="38">
        <v>19.5</v>
      </c>
      <c r="XA125" s="38">
        <v>6.5</v>
      </c>
      <c r="XB125" s="38">
        <v>76.739999999999995</v>
      </c>
      <c r="XC125" s="38">
        <v>21.41</v>
      </c>
      <c r="XD125" s="38">
        <v>1.39</v>
      </c>
      <c r="XE125" s="38">
        <v>0.46</v>
      </c>
      <c r="XF125" s="38">
        <v>26</v>
      </c>
      <c r="XG125" s="38">
        <v>1.85</v>
      </c>
      <c r="XH125" s="38">
        <v>13</v>
      </c>
      <c r="XI125" s="39">
        <v>1079</v>
      </c>
      <c r="XJ125" s="39">
        <v>301</v>
      </c>
      <c r="XK125" s="39">
        <v>19.5</v>
      </c>
      <c r="XL125" s="39">
        <v>6.5</v>
      </c>
      <c r="XM125" s="39">
        <v>76.739999999999995</v>
      </c>
      <c r="XN125" s="39">
        <v>21.41</v>
      </c>
      <c r="XO125" s="39">
        <v>1.39</v>
      </c>
      <c r="XP125" s="39">
        <v>0.46</v>
      </c>
      <c r="XQ125" s="39">
        <v>26</v>
      </c>
      <c r="XR125" s="39">
        <v>1.85</v>
      </c>
      <c r="XS125" s="39">
        <v>13</v>
      </c>
      <c r="XT125" t="s">
        <v>1206</v>
      </c>
      <c r="XU125">
        <v>5</v>
      </c>
      <c r="XV125">
        <v>11</v>
      </c>
      <c r="XW125" s="37">
        <v>5</v>
      </c>
      <c r="XX125" s="37">
        <v>0</v>
      </c>
      <c r="XY125" s="37">
        <v>2</v>
      </c>
      <c r="XZ125" s="39">
        <v>2</v>
      </c>
      <c r="YA125" s="39">
        <v>0</v>
      </c>
      <c r="YB125" s="39">
        <v>3</v>
      </c>
    </row>
    <row r="126" spans="1:652" x14ac:dyDescent="0.2">
      <c r="A126" s="11">
        <v>130</v>
      </c>
      <c r="B126" s="19" t="s">
        <v>732</v>
      </c>
      <c r="C126" s="3">
        <v>0</v>
      </c>
      <c r="D126" s="3" t="str">
        <f t="shared" si="91"/>
        <v>2</v>
      </c>
      <c r="E126" s="4">
        <v>38490</v>
      </c>
      <c r="F126" s="4">
        <v>43206</v>
      </c>
      <c r="G126" s="5">
        <v>12.91170431211499</v>
      </c>
      <c r="H126" s="21">
        <v>3</v>
      </c>
      <c r="I126" s="3">
        <v>7</v>
      </c>
      <c r="J126" s="3">
        <v>11</v>
      </c>
      <c r="K126" s="3">
        <v>1</v>
      </c>
      <c r="L126" s="3">
        <v>2</v>
      </c>
      <c r="M126" s="3">
        <v>300</v>
      </c>
      <c r="N126" s="6">
        <v>124</v>
      </c>
      <c r="O126" s="6">
        <v>185</v>
      </c>
      <c r="P126" s="5">
        <v>4.0682414698162725</v>
      </c>
      <c r="Q126" s="5">
        <v>185.44049999999999</v>
      </c>
      <c r="R126" s="5">
        <v>84.1</v>
      </c>
      <c r="S126" s="5">
        <v>24.6</v>
      </c>
      <c r="T126" s="5">
        <v>2</v>
      </c>
      <c r="U126" s="5">
        <v>30.6</v>
      </c>
      <c r="V126" s="5">
        <v>2</v>
      </c>
      <c r="W126" s="5">
        <v>36.9</v>
      </c>
      <c r="X126" s="5">
        <v>37.299999999999997</v>
      </c>
      <c r="Y126" s="5">
        <v>36.1</v>
      </c>
      <c r="Z126" s="5">
        <v>36.1</v>
      </c>
      <c r="AA126" s="5">
        <v>35.5</v>
      </c>
      <c r="AB126" s="5">
        <v>33.9</v>
      </c>
      <c r="AC126" s="5">
        <f t="shared" si="92"/>
        <v>37.299999999999997</v>
      </c>
      <c r="AD126" s="5">
        <f t="shared" si="93"/>
        <v>36.1</v>
      </c>
      <c r="AE126" s="5">
        <f t="shared" si="94"/>
        <v>73.400000000000006</v>
      </c>
      <c r="AF126" s="5">
        <f t="shared" si="95"/>
        <v>36.700000000000003</v>
      </c>
      <c r="AG126" s="5">
        <f t="shared" si="96"/>
        <v>80.923500000000004</v>
      </c>
      <c r="AH126" s="5">
        <f t="shared" si="97"/>
        <v>161.84700000000001</v>
      </c>
      <c r="AI126" s="5">
        <v>3</v>
      </c>
      <c r="AJ126" s="3">
        <v>26</v>
      </c>
      <c r="AK126" s="5">
        <v>40.299999999999997</v>
      </c>
      <c r="AL126" s="5">
        <v>3</v>
      </c>
      <c r="AM126" s="5">
        <v>2.6666666666666665</v>
      </c>
      <c r="AN126" s="5"/>
      <c r="AO126" s="5"/>
      <c r="AP126" s="5"/>
      <c r="AQ126" s="5"/>
      <c r="AR126" s="5"/>
      <c r="AS126" s="5" t="e">
        <f t="shared" si="98"/>
        <v>#DIV/0!</v>
      </c>
      <c r="AT126" s="5">
        <v>13.19</v>
      </c>
      <c r="AU126" s="5">
        <v>12.84</v>
      </c>
      <c r="AV126" s="5">
        <v>-1.1200000000000001</v>
      </c>
      <c r="AW126" s="5">
        <v>13</v>
      </c>
      <c r="AX126" s="3">
        <v>35</v>
      </c>
      <c r="AY126" s="3">
        <v>36</v>
      </c>
      <c r="AZ126" s="3"/>
      <c r="BA126" s="5">
        <v>-0.15</v>
      </c>
      <c r="BB126" s="5"/>
      <c r="BC126" s="5">
        <v>44</v>
      </c>
      <c r="BD126" s="5"/>
      <c r="BE126" s="3">
        <v>22</v>
      </c>
      <c r="BF126" s="3">
        <v>27</v>
      </c>
      <c r="BG126" s="5">
        <v>0.67</v>
      </c>
      <c r="BH126" s="5">
        <v>75</v>
      </c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3">
        <v>44</v>
      </c>
      <c r="CA126" s="3">
        <v>47</v>
      </c>
      <c r="CB126" s="3">
        <v>45</v>
      </c>
      <c r="CC126" s="5">
        <v>19.66976</v>
      </c>
      <c r="CD126" s="5">
        <v>21.01088</v>
      </c>
      <c r="CE126" s="5">
        <v>20.116800000000001</v>
      </c>
      <c r="CF126" s="5">
        <v>1.74</v>
      </c>
      <c r="CG126" s="5">
        <v>96</v>
      </c>
      <c r="CH126" s="3">
        <v>37</v>
      </c>
      <c r="CI126" s="3">
        <v>41</v>
      </c>
      <c r="CJ126" s="3">
        <v>36</v>
      </c>
      <c r="CK126" s="5">
        <v>16.540479999999999</v>
      </c>
      <c r="CL126" s="5">
        <v>18.32864</v>
      </c>
      <c r="CM126" s="5">
        <v>16.093440000000001</v>
      </c>
      <c r="CN126" s="5">
        <v>0.34</v>
      </c>
      <c r="CO126" s="5">
        <v>63</v>
      </c>
      <c r="CP126" s="6">
        <v>101</v>
      </c>
      <c r="CQ126" s="6">
        <v>107</v>
      </c>
      <c r="CR126" s="6">
        <v>101</v>
      </c>
      <c r="CS126" s="5">
        <v>-1.89</v>
      </c>
      <c r="CT126" s="5">
        <v>3</v>
      </c>
      <c r="CU126" s="7" t="e">
        <v>#NULL!</v>
      </c>
      <c r="CV126" s="7" t="e">
        <v>#NULL!</v>
      </c>
      <c r="CW126" s="3">
        <v>4</v>
      </c>
      <c r="CX126" s="3">
        <v>4</v>
      </c>
      <c r="CY126" s="3">
        <v>5</v>
      </c>
      <c r="CZ126" s="3">
        <v>5</v>
      </c>
      <c r="DA126" s="3">
        <v>3</v>
      </c>
      <c r="DB126" s="3">
        <v>3</v>
      </c>
      <c r="DC126" s="3">
        <v>3</v>
      </c>
      <c r="DD126" s="3">
        <v>3</v>
      </c>
      <c r="DE126" s="3">
        <v>4</v>
      </c>
      <c r="DF126" s="3">
        <v>4</v>
      </c>
      <c r="DG126" s="3">
        <v>4</v>
      </c>
      <c r="DH126" s="3">
        <v>4</v>
      </c>
      <c r="DI126" s="3"/>
      <c r="DJ126" s="3"/>
      <c r="DK126" s="3"/>
      <c r="DL126" s="3"/>
      <c r="DM126" s="3"/>
      <c r="DN126" s="3"/>
      <c r="DO126" s="3"/>
      <c r="DP126" s="3"/>
      <c r="DQ126" s="3">
        <v>1</v>
      </c>
      <c r="DR126" s="3">
        <v>1</v>
      </c>
      <c r="DS126" s="3">
        <v>1</v>
      </c>
      <c r="DT126" s="3">
        <v>1</v>
      </c>
      <c r="DU126" s="3">
        <v>1</v>
      </c>
      <c r="DV126" s="5">
        <v>59.5</v>
      </c>
      <c r="DW126" s="5">
        <v>0.52</v>
      </c>
      <c r="DX126" s="5">
        <v>8</v>
      </c>
      <c r="DY126" s="5">
        <v>-3.01</v>
      </c>
      <c r="DZ126" s="5">
        <v>79.5</v>
      </c>
      <c r="EA126" s="5">
        <v>2.08</v>
      </c>
      <c r="EB126" s="5">
        <v>49</v>
      </c>
      <c r="EC126" s="5">
        <v>-0.4099999999999997</v>
      </c>
      <c r="ED126" s="5">
        <v>2</v>
      </c>
      <c r="EE126" s="3">
        <v>6</v>
      </c>
      <c r="EF126" s="3">
        <v>1</v>
      </c>
      <c r="EG126" s="3">
        <v>5</v>
      </c>
      <c r="EH126" s="3">
        <v>1</v>
      </c>
      <c r="EI126" s="3">
        <v>4</v>
      </c>
      <c r="EJ126" s="3">
        <v>1</v>
      </c>
      <c r="EK126" s="3">
        <v>2</v>
      </c>
      <c r="EL126" s="3">
        <v>1</v>
      </c>
      <c r="EM126" s="3">
        <v>1</v>
      </c>
      <c r="EN126" s="3">
        <v>4</v>
      </c>
      <c r="EO126" s="3">
        <v>5</v>
      </c>
      <c r="EP126" s="3">
        <v>5</v>
      </c>
      <c r="EQ126" s="3">
        <v>3</v>
      </c>
      <c r="ER126" s="3">
        <v>3</v>
      </c>
      <c r="ES126" s="3">
        <v>1</v>
      </c>
      <c r="ET126" s="3">
        <v>2</v>
      </c>
      <c r="EU126" s="3">
        <v>3</v>
      </c>
      <c r="EV126" s="3">
        <v>1</v>
      </c>
      <c r="EW126" s="3">
        <v>1</v>
      </c>
      <c r="EX126" s="5">
        <v>1</v>
      </c>
      <c r="EY126" s="1" t="s">
        <v>355</v>
      </c>
      <c r="EZ126" s="3">
        <v>0</v>
      </c>
      <c r="FA126" s="6">
        <v>1.5</v>
      </c>
      <c r="FB126" s="1" t="s">
        <v>349</v>
      </c>
      <c r="FC126" s="6">
        <v>999</v>
      </c>
      <c r="FD126" s="5">
        <v>999</v>
      </c>
      <c r="FE126" s="1" t="s">
        <v>349</v>
      </c>
      <c r="FF126" s="3">
        <v>999</v>
      </c>
      <c r="FG126" s="5">
        <v>999</v>
      </c>
      <c r="FH126" s="3">
        <v>4</v>
      </c>
      <c r="FI126" s="3">
        <v>4</v>
      </c>
      <c r="FJ126" s="3">
        <v>4</v>
      </c>
      <c r="FK126" s="3">
        <v>2</v>
      </c>
      <c r="FL126" s="3">
        <v>4</v>
      </c>
      <c r="FM126" s="3">
        <v>4</v>
      </c>
      <c r="FN126" s="3">
        <v>3</v>
      </c>
      <c r="FO126" s="3">
        <v>1</v>
      </c>
      <c r="FP126" s="3">
        <v>4</v>
      </c>
      <c r="FQ126" s="3">
        <v>5</v>
      </c>
      <c r="FR126" s="3">
        <v>3</v>
      </c>
      <c r="FS126" s="3">
        <v>2</v>
      </c>
      <c r="FT126" s="3">
        <v>4.166666666666667</v>
      </c>
      <c r="FU126" s="3">
        <v>2.5</v>
      </c>
      <c r="FV126" s="3">
        <v>7</v>
      </c>
      <c r="FW126" s="3">
        <v>2</v>
      </c>
      <c r="FX126" s="7" t="e">
        <v>#NULL!</v>
      </c>
      <c r="FY126" s="3">
        <v>7</v>
      </c>
      <c r="FZ126" s="3">
        <v>6</v>
      </c>
      <c r="GA126" s="3">
        <v>6</v>
      </c>
      <c r="GB126" s="3">
        <v>4</v>
      </c>
      <c r="GC126" s="3">
        <v>6</v>
      </c>
      <c r="GD126" s="5">
        <v>6</v>
      </c>
      <c r="GE126" s="3">
        <v>4</v>
      </c>
      <c r="GF126" s="3">
        <v>2</v>
      </c>
      <c r="GG126" s="3">
        <v>4</v>
      </c>
      <c r="GH126" s="3">
        <v>1</v>
      </c>
      <c r="GI126" s="3">
        <v>3</v>
      </c>
      <c r="GJ126" s="3">
        <v>1</v>
      </c>
      <c r="GK126" s="3">
        <v>1</v>
      </c>
      <c r="GL126" s="3">
        <v>1</v>
      </c>
      <c r="GM126" s="3">
        <v>3</v>
      </c>
      <c r="GN126" s="3">
        <v>4</v>
      </c>
      <c r="GO126" s="3">
        <v>1</v>
      </c>
      <c r="GP126" s="3">
        <v>2</v>
      </c>
      <c r="GQ126" s="3">
        <v>1</v>
      </c>
      <c r="GR126" s="3">
        <v>3</v>
      </c>
      <c r="GS126" s="3">
        <v>2</v>
      </c>
      <c r="GT126" s="3">
        <v>2</v>
      </c>
      <c r="GU126" s="3">
        <v>2</v>
      </c>
      <c r="GV126" s="3">
        <v>1</v>
      </c>
      <c r="GW126" s="3">
        <v>4</v>
      </c>
      <c r="GX126" s="3">
        <v>1</v>
      </c>
      <c r="GY126" s="5">
        <v>3.1</v>
      </c>
      <c r="GZ126" s="5">
        <v>1.2</v>
      </c>
      <c r="HA126" s="3">
        <v>5</v>
      </c>
      <c r="HB126" s="3">
        <v>4</v>
      </c>
      <c r="HC126" s="3">
        <v>3</v>
      </c>
      <c r="HD126" s="3">
        <v>4</v>
      </c>
      <c r="HE126" s="3">
        <v>6</v>
      </c>
      <c r="HF126" s="3">
        <v>6</v>
      </c>
      <c r="HG126" s="3">
        <v>4</v>
      </c>
      <c r="HH126" s="3">
        <v>6</v>
      </c>
      <c r="HI126" s="5">
        <v>4.75</v>
      </c>
      <c r="HJ126" s="3">
        <v>3</v>
      </c>
      <c r="HK126" s="3">
        <v>3</v>
      </c>
      <c r="HL126" s="3">
        <v>3</v>
      </c>
      <c r="HM126" s="3">
        <v>3</v>
      </c>
      <c r="HN126" s="3">
        <v>2</v>
      </c>
      <c r="HO126" s="3">
        <v>3</v>
      </c>
      <c r="HP126" s="5">
        <v>2</v>
      </c>
      <c r="HQ126" s="5">
        <v>3</v>
      </c>
      <c r="HR126" s="5">
        <v>2</v>
      </c>
      <c r="HS126" s="5">
        <v>2.6666666666666665</v>
      </c>
      <c r="HT126" s="3">
        <v>4</v>
      </c>
      <c r="HU126" s="3">
        <v>3</v>
      </c>
      <c r="HV126" s="3">
        <v>3</v>
      </c>
      <c r="HW126" s="3">
        <v>3</v>
      </c>
      <c r="HX126" s="3">
        <v>3</v>
      </c>
      <c r="HY126" s="3">
        <v>4</v>
      </c>
      <c r="HZ126" s="5">
        <v>3.3333333333333335</v>
      </c>
      <c r="IA126" s="3">
        <v>4</v>
      </c>
      <c r="IB126" s="3">
        <v>3</v>
      </c>
      <c r="IC126" s="3">
        <v>5</v>
      </c>
      <c r="ID126" s="3">
        <v>4</v>
      </c>
      <c r="IE126" s="3">
        <v>4</v>
      </c>
      <c r="IF126" s="3">
        <v>5</v>
      </c>
      <c r="IG126" s="3">
        <v>1</v>
      </c>
      <c r="IH126" s="3">
        <v>5</v>
      </c>
      <c r="II126" s="3">
        <v>5</v>
      </c>
      <c r="IJ126" s="3">
        <v>4</v>
      </c>
      <c r="IK126" s="3">
        <v>4</v>
      </c>
      <c r="IL126" s="3">
        <v>1</v>
      </c>
      <c r="IM126" s="5">
        <v>4.5</v>
      </c>
      <c r="IN126" s="5">
        <v>4.5</v>
      </c>
      <c r="IO126" s="5">
        <v>2.25</v>
      </c>
      <c r="IP126" s="3">
        <v>3</v>
      </c>
      <c r="IQ126" s="3">
        <v>1</v>
      </c>
      <c r="IR126" s="3">
        <v>2</v>
      </c>
      <c r="IS126" s="3">
        <v>2</v>
      </c>
      <c r="IT126" s="3">
        <v>4</v>
      </c>
      <c r="IU126" s="3">
        <v>4</v>
      </c>
      <c r="IV126" s="3">
        <v>3</v>
      </c>
      <c r="IW126" s="3">
        <v>2</v>
      </c>
      <c r="IX126" s="3">
        <v>4</v>
      </c>
      <c r="IY126" s="3">
        <v>3</v>
      </c>
      <c r="IZ126" s="3">
        <v>5</v>
      </c>
      <c r="JA126" s="3">
        <v>4</v>
      </c>
      <c r="JB126" s="3">
        <v>4</v>
      </c>
      <c r="JC126" s="3">
        <v>3</v>
      </c>
      <c r="JD126" s="3">
        <v>4</v>
      </c>
      <c r="JE126" s="3">
        <v>3</v>
      </c>
      <c r="JF126" s="3">
        <v>2</v>
      </c>
      <c r="JG126" s="3">
        <v>3</v>
      </c>
      <c r="JH126" s="3">
        <v>2</v>
      </c>
      <c r="JI126" s="3">
        <v>4</v>
      </c>
      <c r="JJ126" s="3">
        <v>3</v>
      </c>
      <c r="JK126" s="3">
        <v>3</v>
      </c>
      <c r="JL126" s="3">
        <v>1</v>
      </c>
      <c r="JM126" s="3">
        <v>4</v>
      </c>
      <c r="JN126" s="5">
        <v>3.5</v>
      </c>
      <c r="JO126" s="5">
        <v>2.5</v>
      </c>
      <c r="JP126" s="5">
        <v>4</v>
      </c>
      <c r="JQ126" s="5">
        <v>2</v>
      </c>
      <c r="JR126" s="5">
        <v>4</v>
      </c>
      <c r="JS126" s="5">
        <v>2.25</v>
      </c>
      <c r="JT126" s="3">
        <v>4</v>
      </c>
      <c r="JU126" s="3">
        <v>3</v>
      </c>
      <c r="JV126" s="3">
        <v>3</v>
      </c>
      <c r="JW126" s="3">
        <v>2</v>
      </c>
      <c r="JX126" s="3">
        <v>3</v>
      </c>
      <c r="JY126" s="3">
        <v>3</v>
      </c>
      <c r="JZ126" s="3">
        <v>3</v>
      </c>
      <c r="KA126" s="3">
        <v>3</v>
      </c>
      <c r="KB126" s="3">
        <v>4</v>
      </c>
      <c r="KC126" s="3">
        <v>3</v>
      </c>
      <c r="KD126" s="3">
        <v>5</v>
      </c>
      <c r="KE126" s="3">
        <v>5</v>
      </c>
      <c r="KF126" s="3">
        <v>4</v>
      </c>
      <c r="KG126" s="3">
        <v>4</v>
      </c>
      <c r="KH126" s="3">
        <v>3</v>
      </c>
      <c r="KI126" s="3">
        <v>3</v>
      </c>
      <c r="KJ126" s="3">
        <v>2</v>
      </c>
      <c r="KK126" s="3">
        <v>2</v>
      </c>
      <c r="KL126" s="3">
        <v>4</v>
      </c>
      <c r="KM126" s="3">
        <v>4</v>
      </c>
      <c r="KN126" s="3">
        <v>2</v>
      </c>
      <c r="KO126" s="3">
        <v>2</v>
      </c>
      <c r="KP126" s="3">
        <v>2</v>
      </c>
      <c r="KQ126" s="3">
        <v>2</v>
      </c>
      <c r="KR126" s="3">
        <v>3</v>
      </c>
      <c r="KS126" s="3">
        <v>3</v>
      </c>
      <c r="KT126" s="3">
        <v>3</v>
      </c>
      <c r="KU126" s="3">
        <v>3</v>
      </c>
      <c r="KV126" s="3">
        <v>3</v>
      </c>
      <c r="KW126" s="3">
        <v>3</v>
      </c>
      <c r="KX126" s="3">
        <v>3</v>
      </c>
      <c r="KY126" s="3">
        <v>3</v>
      </c>
      <c r="KZ126" s="5">
        <v>2.7777777777777777</v>
      </c>
      <c r="LA126" s="5">
        <v>2.6666666666666665</v>
      </c>
      <c r="LB126" s="5">
        <v>3.7142857142857144</v>
      </c>
      <c r="LC126" s="5">
        <v>3.4285714285714284</v>
      </c>
      <c r="LD126" s="3">
        <v>4</v>
      </c>
      <c r="LE126" s="3">
        <v>4</v>
      </c>
      <c r="LF126" s="5">
        <v>3</v>
      </c>
      <c r="LG126" s="3">
        <v>3</v>
      </c>
      <c r="LH126" s="3">
        <v>4</v>
      </c>
      <c r="LI126" s="3">
        <v>4</v>
      </c>
      <c r="LJ126" s="3">
        <v>4</v>
      </c>
      <c r="LK126" s="3">
        <v>4</v>
      </c>
      <c r="LL126" s="3">
        <v>4</v>
      </c>
      <c r="LM126" s="3">
        <v>3</v>
      </c>
      <c r="LN126" s="3">
        <v>4</v>
      </c>
      <c r="LO126" s="3">
        <v>4</v>
      </c>
      <c r="LP126" s="3">
        <v>4</v>
      </c>
      <c r="LQ126" s="3">
        <v>4</v>
      </c>
      <c r="LR126" s="3">
        <v>3</v>
      </c>
      <c r="LS126" s="3">
        <v>3</v>
      </c>
      <c r="LT126" s="5">
        <v>3.75</v>
      </c>
      <c r="LU126" s="5">
        <v>3.625</v>
      </c>
      <c r="LV126" s="3">
        <v>2</v>
      </c>
      <c r="LW126" s="3">
        <v>2</v>
      </c>
      <c r="LX126" s="3">
        <v>2</v>
      </c>
      <c r="LY126" s="3">
        <v>2</v>
      </c>
      <c r="LZ126" s="3">
        <v>2</v>
      </c>
      <c r="MA126" s="3">
        <v>1</v>
      </c>
      <c r="MB126" s="3">
        <v>2</v>
      </c>
      <c r="MC126" s="3">
        <v>2</v>
      </c>
      <c r="MD126" s="3">
        <v>2</v>
      </c>
      <c r="ME126" s="3">
        <v>2</v>
      </c>
      <c r="MF126" s="5">
        <f t="shared" si="99"/>
        <v>19</v>
      </c>
      <c r="MG126" s="5">
        <f t="shared" si="100"/>
        <v>1.9</v>
      </c>
      <c r="MH126" s="3">
        <v>4</v>
      </c>
      <c r="MI126" s="3">
        <v>4</v>
      </c>
      <c r="MJ126" s="3">
        <v>5</v>
      </c>
      <c r="MK126" s="3">
        <v>4</v>
      </c>
      <c r="ML126" s="3">
        <v>4</v>
      </c>
      <c r="MM126" s="3">
        <v>5</v>
      </c>
      <c r="MN126" s="3">
        <v>4</v>
      </c>
      <c r="MO126" s="3">
        <v>6</v>
      </c>
      <c r="MP126" s="3">
        <v>6</v>
      </c>
      <c r="MQ126" s="5">
        <v>4.666666666666667</v>
      </c>
      <c r="MR126" s="3">
        <v>3</v>
      </c>
      <c r="MS126" s="3">
        <v>3</v>
      </c>
      <c r="MT126" s="3">
        <v>3</v>
      </c>
      <c r="MU126" s="3">
        <v>3</v>
      </c>
      <c r="MV126" s="3">
        <v>2</v>
      </c>
      <c r="MW126" s="3">
        <v>2</v>
      </c>
      <c r="MX126" s="3">
        <v>3</v>
      </c>
      <c r="MY126" s="3">
        <v>3</v>
      </c>
      <c r="MZ126" s="3">
        <v>3</v>
      </c>
      <c r="NA126" s="3">
        <v>3</v>
      </c>
      <c r="NB126" s="3">
        <v>3</v>
      </c>
      <c r="NC126" s="3">
        <v>3</v>
      </c>
      <c r="ND126" s="5">
        <v>2.6666666666666665</v>
      </c>
      <c r="NE126" s="5">
        <v>2.6666666666666665</v>
      </c>
      <c r="NF126" s="5">
        <v>3</v>
      </c>
      <c r="NG126" s="5">
        <v>3</v>
      </c>
      <c r="NH126" s="3">
        <v>4</v>
      </c>
      <c r="NI126" s="3">
        <v>4</v>
      </c>
      <c r="NJ126" s="3">
        <v>3</v>
      </c>
      <c r="NK126" s="3">
        <v>3</v>
      </c>
      <c r="NL126" s="3">
        <v>4</v>
      </c>
      <c r="NM126" s="3">
        <v>4</v>
      </c>
      <c r="NN126" s="3">
        <v>4</v>
      </c>
      <c r="NO126" s="3">
        <v>4</v>
      </c>
      <c r="NP126" s="3">
        <v>2</v>
      </c>
      <c r="NQ126" s="3">
        <v>2</v>
      </c>
      <c r="NR126" s="3">
        <v>3</v>
      </c>
      <c r="NS126" s="3">
        <v>3</v>
      </c>
      <c r="NT126" s="3">
        <v>2</v>
      </c>
      <c r="NU126" s="3">
        <v>2</v>
      </c>
      <c r="NV126" s="5">
        <v>3.1428571428571428</v>
      </c>
      <c r="NW126" s="5">
        <v>3.1428571428571428</v>
      </c>
      <c r="NX126" s="4">
        <v>43210</v>
      </c>
      <c r="NY126" s="3">
        <v>4</v>
      </c>
      <c r="NZ126" s="3">
        <v>4</v>
      </c>
      <c r="OA126" s="3">
        <v>5</v>
      </c>
      <c r="OB126" s="3">
        <v>2</v>
      </c>
      <c r="OC126" s="3">
        <v>4</v>
      </c>
      <c r="OD126" s="3">
        <v>4</v>
      </c>
      <c r="OE126" s="3">
        <v>2</v>
      </c>
      <c r="OF126" s="3">
        <v>1</v>
      </c>
      <c r="OG126" s="3">
        <v>4</v>
      </c>
      <c r="OH126" s="3">
        <v>5</v>
      </c>
      <c r="OI126" s="3">
        <v>4</v>
      </c>
      <c r="OJ126" s="3">
        <v>3</v>
      </c>
      <c r="OK126" s="5">
        <v>4.166666666666667</v>
      </c>
      <c r="OL126" s="5">
        <v>2.8333333333333335</v>
      </c>
      <c r="OM126" s="3">
        <v>3</v>
      </c>
      <c r="ON126" s="3">
        <v>3</v>
      </c>
      <c r="OO126" s="3">
        <v>2</v>
      </c>
      <c r="OP126" s="3">
        <v>3</v>
      </c>
      <c r="OQ126" s="3">
        <v>2</v>
      </c>
      <c r="OR126" s="3">
        <v>2</v>
      </c>
      <c r="OS126" s="5">
        <v>2.5</v>
      </c>
      <c r="OT126" s="3">
        <v>5</v>
      </c>
      <c r="OU126" s="3">
        <v>4</v>
      </c>
      <c r="OV126" s="3">
        <v>5</v>
      </c>
      <c r="OW126" s="3">
        <v>5</v>
      </c>
      <c r="OX126" s="3">
        <v>4</v>
      </c>
      <c r="OY126" s="3">
        <v>5</v>
      </c>
      <c r="OZ126" s="5">
        <v>4.666666666666667</v>
      </c>
      <c r="VN126">
        <v>15</v>
      </c>
      <c r="VO126">
        <v>0</v>
      </c>
      <c r="VP126">
        <v>0</v>
      </c>
      <c r="VQ126">
        <v>0</v>
      </c>
      <c r="VR126">
        <v>28</v>
      </c>
      <c r="VS126">
        <v>479</v>
      </c>
      <c r="VT126">
        <v>17.100000000000001</v>
      </c>
      <c r="VU126">
        <v>79.8</v>
      </c>
      <c r="VV126">
        <v>27</v>
      </c>
      <c r="VW126">
        <v>10059.299999999999</v>
      </c>
      <c r="VX126">
        <v>372.6</v>
      </c>
      <c r="VY126">
        <v>3553.3</v>
      </c>
      <c r="VZ126">
        <v>0.3</v>
      </c>
      <c r="WA126">
        <v>1676.5</v>
      </c>
      <c r="WB126" s="36">
        <v>2542</v>
      </c>
      <c r="WC126" s="36">
        <v>1722.25</v>
      </c>
      <c r="WD126" s="36">
        <v>222</v>
      </c>
      <c r="WE126" s="36">
        <v>62.75</v>
      </c>
      <c r="WF126" s="36">
        <v>55.88</v>
      </c>
      <c r="WG126" s="36">
        <v>37.86</v>
      </c>
      <c r="WH126" s="36">
        <v>4.88</v>
      </c>
      <c r="WI126" s="36">
        <v>1.38</v>
      </c>
      <c r="WJ126" s="36">
        <v>284.75</v>
      </c>
      <c r="WK126" s="36">
        <v>6.26</v>
      </c>
      <c r="WL126" s="36">
        <v>47.457999999999998</v>
      </c>
      <c r="WM126" s="37">
        <v>2542</v>
      </c>
      <c r="WN126" s="37">
        <v>1722.25</v>
      </c>
      <c r="WO126" s="37">
        <v>222</v>
      </c>
      <c r="WP126" s="37">
        <v>62.75</v>
      </c>
      <c r="WQ126" s="37">
        <v>55.88</v>
      </c>
      <c r="WR126" s="37">
        <v>37.86</v>
      </c>
      <c r="WS126" s="37">
        <v>4.88</v>
      </c>
      <c r="WT126" s="37">
        <v>1.38</v>
      </c>
      <c r="WU126" s="37">
        <v>284.75</v>
      </c>
      <c r="WV126" s="37">
        <v>6.26</v>
      </c>
      <c r="WW126" s="37">
        <v>47.457999999999998</v>
      </c>
      <c r="WX126" s="38">
        <v>1859.75</v>
      </c>
      <c r="WY126" s="38">
        <v>1348.25</v>
      </c>
      <c r="WZ126" s="38">
        <v>186</v>
      </c>
      <c r="XA126" s="38">
        <v>54</v>
      </c>
      <c r="XB126" s="38">
        <v>53.94</v>
      </c>
      <c r="XC126" s="38">
        <v>39.1</v>
      </c>
      <c r="XD126" s="38">
        <v>5.39</v>
      </c>
      <c r="XE126" s="38">
        <v>1.57</v>
      </c>
      <c r="XF126" s="38">
        <v>240</v>
      </c>
      <c r="XG126" s="38">
        <v>6.96</v>
      </c>
      <c r="XH126" s="38">
        <v>60</v>
      </c>
      <c r="XI126" s="39">
        <v>1859.75</v>
      </c>
      <c r="XJ126" s="39">
        <v>1348.25</v>
      </c>
      <c r="XK126" s="39">
        <v>186</v>
      </c>
      <c r="XL126" s="39">
        <v>54</v>
      </c>
      <c r="XM126" s="39">
        <v>53.94</v>
      </c>
      <c r="XN126" s="39">
        <v>39.1</v>
      </c>
      <c r="XO126" s="39">
        <v>5.39</v>
      </c>
      <c r="XP126" s="39">
        <v>1.57</v>
      </c>
      <c r="XQ126" s="39">
        <v>240</v>
      </c>
      <c r="XR126" s="39">
        <v>6.96</v>
      </c>
      <c r="XS126" s="39">
        <v>60</v>
      </c>
      <c r="XT126" t="s">
        <v>1207</v>
      </c>
      <c r="XU126">
        <v>6</v>
      </c>
      <c r="XV126">
        <v>9</v>
      </c>
      <c r="XW126" s="37">
        <v>6</v>
      </c>
      <c r="XX126" s="37">
        <v>0</v>
      </c>
      <c r="XY126" s="37">
        <v>2</v>
      </c>
      <c r="XZ126" s="39">
        <v>4</v>
      </c>
      <c r="YA126" s="39">
        <v>0</v>
      </c>
      <c r="YB126" s="39">
        <v>2</v>
      </c>
    </row>
    <row r="127" spans="1:652" x14ac:dyDescent="0.2">
      <c r="A127" s="11">
        <v>131</v>
      </c>
      <c r="B127" s="19" t="s">
        <v>733</v>
      </c>
      <c r="C127" s="3">
        <v>0</v>
      </c>
      <c r="D127" s="3" t="str">
        <f t="shared" si="91"/>
        <v>2</v>
      </c>
      <c r="E127" s="4">
        <v>38576</v>
      </c>
      <c r="F127" s="4">
        <v>43206</v>
      </c>
      <c r="G127" s="5">
        <v>12.676249144421629</v>
      </c>
      <c r="H127" s="21">
        <v>3</v>
      </c>
      <c r="I127" s="3">
        <v>7</v>
      </c>
      <c r="J127" s="3">
        <v>11</v>
      </c>
      <c r="K127" s="3">
        <v>1</v>
      </c>
      <c r="L127" s="3">
        <v>2</v>
      </c>
      <c r="M127" s="3">
        <v>300</v>
      </c>
      <c r="N127" s="6">
        <v>109</v>
      </c>
      <c r="O127" s="6">
        <v>153</v>
      </c>
      <c r="P127" s="5">
        <v>3.5761154855643045</v>
      </c>
      <c r="Q127" s="5">
        <v>115.542</v>
      </c>
      <c r="R127" s="5">
        <v>52.4</v>
      </c>
      <c r="S127" s="5">
        <v>22.4</v>
      </c>
      <c r="T127" s="5">
        <v>1</v>
      </c>
      <c r="U127" s="5">
        <v>17.5</v>
      </c>
      <c r="V127" s="5">
        <v>3</v>
      </c>
      <c r="W127" s="5">
        <v>21.6</v>
      </c>
      <c r="X127" s="5">
        <v>21.6</v>
      </c>
      <c r="Y127" s="5">
        <v>21.4</v>
      </c>
      <c r="Z127" s="5">
        <v>22.1</v>
      </c>
      <c r="AA127" s="5">
        <v>18.8</v>
      </c>
      <c r="AB127" s="5">
        <v>19.7</v>
      </c>
      <c r="AC127" s="5">
        <f t="shared" si="92"/>
        <v>21.6</v>
      </c>
      <c r="AD127" s="5">
        <f t="shared" si="93"/>
        <v>22.1</v>
      </c>
      <c r="AE127" s="5">
        <f t="shared" si="94"/>
        <v>43.7</v>
      </c>
      <c r="AF127" s="5">
        <f t="shared" si="95"/>
        <v>21.85</v>
      </c>
      <c r="AG127" s="5">
        <f t="shared" si="96"/>
        <v>48.179250000000003</v>
      </c>
      <c r="AH127" s="5">
        <f t="shared" si="97"/>
        <v>96.358500000000006</v>
      </c>
      <c r="AI127" s="5">
        <v>2</v>
      </c>
      <c r="AJ127" s="3">
        <v>16</v>
      </c>
      <c r="AK127" s="5">
        <v>37.1</v>
      </c>
      <c r="AL127" s="5">
        <v>1</v>
      </c>
      <c r="AM127" s="5">
        <v>2</v>
      </c>
      <c r="AN127" s="5"/>
      <c r="AO127" s="5"/>
      <c r="AP127" s="5"/>
      <c r="AQ127" s="5"/>
      <c r="AR127" s="5"/>
      <c r="AS127" s="5" t="e">
        <f t="shared" si="98"/>
        <v>#DIV/0!</v>
      </c>
      <c r="AT127" s="5">
        <v>14.46</v>
      </c>
      <c r="AU127" s="5">
        <v>13.48</v>
      </c>
      <c r="AV127" s="5">
        <v>-1.63</v>
      </c>
      <c r="AW127" s="5">
        <v>5</v>
      </c>
      <c r="AX127" s="3">
        <v>34</v>
      </c>
      <c r="AY127" s="3">
        <v>32</v>
      </c>
      <c r="AZ127" s="3"/>
      <c r="BA127" s="5">
        <v>-0.42</v>
      </c>
      <c r="BB127" s="5"/>
      <c r="BC127" s="5">
        <v>34</v>
      </c>
      <c r="BD127" s="5"/>
      <c r="BE127" s="3">
        <v>22</v>
      </c>
      <c r="BF127" s="3">
        <v>23</v>
      </c>
      <c r="BG127" s="5">
        <v>-0.35</v>
      </c>
      <c r="BH127" s="5">
        <v>36</v>
      </c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3">
        <v>47</v>
      </c>
      <c r="CA127" s="3">
        <v>46</v>
      </c>
      <c r="CB127" s="3">
        <v>41</v>
      </c>
      <c r="CC127" s="5">
        <v>21.01088</v>
      </c>
      <c r="CD127" s="5">
        <v>20.563839999999999</v>
      </c>
      <c r="CE127" s="5">
        <v>18.32864</v>
      </c>
      <c r="CF127" s="5">
        <v>1.74</v>
      </c>
      <c r="CG127" s="5">
        <v>96</v>
      </c>
      <c r="CH127" s="3">
        <v>36</v>
      </c>
      <c r="CI127" s="3">
        <v>31</v>
      </c>
      <c r="CJ127" s="3">
        <v>35</v>
      </c>
      <c r="CK127" s="5">
        <v>16.093440000000001</v>
      </c>
      <c r="CL127" s="5">
        <v>13.85824</v>
      </c>
      <c r="CM127" s="5">
        <v>15.6464</v>
      </c>
      <c r="CN127" s="5">
        <v>-0.54</v>
      </c>
      <c r="CO127" s="5">
        <v>29</v>
      </c>
      <c r="CP127" s="6">
        <v>108</v>
      </c>
      <c r="CQ127" s="6">
        <v>106</v>
      </c>
      <c r="CR127" s="6">
        <v>91</v>
      </c>
      <c r="CS127" s="5">
        <v>-1.85</v>
      </c>
      <c r="CT127" s="5">
        <v>3</v>
      </c>
      <c r="CU127" s="7" t="e">
        <v>#NULL!</v>
      </c>
      <c r="CV127" s="7" t="e">
        <v>#NULL!</v>
      </c>
      <c r="CW127" s="3">
        <v>4</v>
      </c>
      <c r="CX127" s="3">
        <v>4</v>
      </c>
      <c r="CY127" s="3">
        <v>5</v>
      </c>
      <c r="CZ127" s="3">
        <v>5</v>
      </c>
      <c r="DA127" s="3">
        <v>3</v>
      </c>
      <c r="DB127" s="3">
        <v>3</v>
      </c>
      <c r="DC127" s="3">
        <v>3</v>
      </c>
      <c r="DD127" s="3">
        <v>2</v>
      </c>
      <c r="DE127" s="3">
        <v>4</v>
      </c>
      <c r="DF127" s="3">
        <v>4</v>
      </c>
      <c r="DG127" s="3">
        <v>4</v>
      </c>
      <c r="DH127" s="3">
        <v>4</v>
      </c>
      <c r="DI127" s="3"/>
      <c r="DJ127" s="3"/>
      <c r="DK127" s="3"/>
      <c r="DL127" s="3"/>
      <c r="DM127" s="3"/>
      <c r="DN127" s="3"/>
      <c r="DO127" s="3"/>
      <c r="DP127" s="3"/>
      <c r="DQ127" s="3">
        <v>1</v>
      </c>
      <c r="DR127" s="3">
        <v>0</v>
      </c>
      <c r="DS127" s="3">
        <v>1</v>
      </c>
      <c r="DT127" s="3">
        <v>0</v>
      </c>
      <c r="DU127" s="3">
        <v>1</v>
      </c>
      <c r="DV127" s="5">
        <v>35</v>
      </c>
      <c r="DW127" s="5">
        <v>-0.77</v>
      </c>
      <c r="DX127" s="5">
        <v>4</v>
      </c>
      <c r="DY127" s="5">
        <v>-3.48</v>
      </c>
      <c r="DZ127" s="5">
        <v>62.5</v>
      </c>
      <c r="EA127" s="5">
        <v>1.2</v>
      </c>
      <c r="EB127" s="5">
        <v>33.833333333333336</v>
      </c>
      <c r="EC127" s="5">
        <v>-3.05</v>
      </c>
      <c r="ED127" s="5">
        <v>2</v>
      </c>
      <c r="EE127" s="3">
        <v>6</v>
      </c>
      <c r="EF127" s="3">
        <v>1</v>
      </c>
      <c r="EG127" s="3">
        <v>1</v>
      </c>
      <c r="EH127" s="3">
        <v>5</v>
      </c>
      <c r="EI127" s="3">
        <v>3</v>
      </c>
      <c r="EJ127" s="3">
        <v>1</v>
      </c>
      <c r="EK127" s="3">
        <v>1</v>
      </c>
      <c r="EL127" s="3">
        <v>1</v>
      </c>
      <c r="EM127" s="3">
        <v>5</v>
      </c>
      <c r="EN127" s="3">
        <v>5</v>
      </c>
      <c r="EO127" s="3">
        <v>5</v>
      </c>
      <c r="EP127" s="3">
        <v>5</v>
      </c>
      <c r="EQ127" s="3">
        <v>3</v>
      </c>
      <c r="ER127" s="3">
        <v>2</v>
      </c>
      <c r="ES127" s="3">
        <v>1</v>
      </c>
      <c r="ET127" s="3">
        <v>3</v>
      </c>
      <c r="EU127" s="3">
        <v>2</v>
      </c>
      <c r="EV127" s="3">
        <v>2</v>
      </c>
      <c r="EW127" s="3">
        <v>1</v>
      </c>
      <c r="EX127" s="5">
        <v>0</v>
      </c>
      <c r="EY127" s="1" t="s">
        <v>350</v>
      </c>
      <c r="EZ127" s="3">
        <v>1</v>
      </c>
      <c r="FA127" s="6">
        <v>1</v>
      </c>
      <c r="FB127" s="1" t="s">
        <v>355</v>
      </c>
      <c r="FC127" s="6">
        <v>1</v>
      </c>
      <c r="FD127" s="5">
        <v>1</v>
      </c>
      <c r="FE127" s="1" t="s">
        <v>381</v>
      </c>
      <c r="FF127" s="3">
        <v>1</v>
      </c>
      <c r="FG127" s="5">
        <v>1</v>
      </c>
      <c r="FH127" s="3">
        <v>4</v>
      </c>
      <c r="FI127" s="3">
        <v>5</v>
      </c>
      <c r="FJ127" s="3">
        <v>4</v>
      </c>
      <c r="FK127" s="3">
        <v>3</v>
      </c>
      <c r="FL127" s="3">
        <v>5</v>
      </c>
      <c r="FM127" s="3">
        <v>4</v>
      </c>
      <c r="FN127" s="3">
        <v>999</v>
      </c>
      <c r="FO127" s="3">
        <v>4</v>
      </c>
      <c r="FP127" s="3">
        <v>5</v>
      </c>
      <c r="FQ127" s="3">
        <v>999</v>
      </c>
      <c r="FR127" s="3">
        <v>4</v>
      </c>
      <c r="FS127" s="3">
        <v>3</v>
      </c>
      <c r="FT127" s="3">
        <v>4.5999999999999996</v>
      </c>
      <c r="FU127" s="3">
        <v>3.6</v>
      </c>
      <c r="FV127" s="3">
        <v>6</v>
      </c>
      <c r="FW127" s="3">
        <v>888</v>
      </c>
      <c r="FX127" s="7" t="e">
        <v>#NULL!</v>
      </c>
      <c r="FY127" s="3">
        <v>999</v>
      </c>
      <c r="FZ127" s="3">
        <v>5</v>
      </c>
      <c r="GA127" s="3">
        <v>4</v>
      </c>
      <c r="GB127" s="3">
        <v>6</v>
      </c>
      <c r="GC127" s="3">
        <v>7</v>
      </c>
      <c r="GD127" s="5">
        <v>5.6</v>
      </c>
      <c r="GE127" s="3">
        <v>888</v>
      </c>
      <c r="GF127" s="3">
        <v>5</v>
      </c>
      <c r="GG127" s="3">
        <v>3</v>
      </c>
      <c r="GH127" s="3">
        <v>999</v>
      </c>
      <c r="GI127" s="3">
        <v>5</v>
      </c>
      <c r="GJ127" s="3">
        <v>2</v>
      </c>
      <c r="GK127" s="3">
        <v>1</v>
      </c>
      <c r="GL127" s="3">
        <v>1</v>
      </c>
      <c r="GM127" s="3">
        <v>2</v>
      </c>
      <c r="GN127" s="3">
        <v>5</v>
      </c>
      <c r="GO127" s="3">
        <v>4</v>
      </c>
      <c r="GP127" s="3">
        <v>5</v>
      </c>
      <c r="GQ127" s="3">
        <v>3</v>
      </c>
      <c r="GR127" s="3">
        <v>999</v>
      </c>
      <c r="GS127" s="3">
        <v>2</v>
      </c>
      <c r="GT127" s="3">
        <v>2</v>
      </c>
      <c r="GU127" s="3">
        <v>888</v>
      </c>
      <c r="GV127" s="3">
        <v>2</v>
      </c>
      <c r="GW127" s="3">
        <v>5</v>
      </c>
      <c r="GX127" s="3">
        <v>1</v>
      </c>
      <c r="GY127" s="5">
        <v>3.8571428571428572</v>
      </c>
      <c r="GZ127" s="5">
        <v>2.3333333333333335</v>
      </c>
      <c r="HA127" s="3">
        <v>4</v>
      </c>
      <c r="HB127" s="3">
        <v>4</v>
      </c>
      <c r="HC127" s="3">
        <v>6</v>
      </c>
      <c r="HD127" s="3">
        <v>7</v>
      </c>
      <c r="HE127" s="3">
        <v>7</v>
      </c>
      <c r="HF127" s="3">
        <v>6</v>
      </c>
      <c r="HG127" s="3">
        <v>7</v>
      </c>
      <c r="HH127" s="3">
        <v>7</v>
      </c>
      <c r="HI127" s="5">
        <v>6</v>
      </c>
      <c r="HJ127" s="3">
        <v>4</v>
      </c>
      <c r="HK127" s="3">
        <v>3</v>
      </c>
      <c r="HL127" s="3">
        <v>4</v>
      </c>
      <c r="HM127" s="3">
        <v>3</v>
      </c>
      <c r="HN127" s="3">
        <v>1</v>
      </c>
      <c r="HO127" s="3">
        <v>2</v>
      </c>
      <c r="HP127" s="5">
        <v>2</v>
      </c>
      <c r="HQ127" s="5">
        <v>4</v>
      </c>
      <c r="HR127" s="5">
        <v>3</v>
      </c>
      <c r="HS127" s="5">
        <v>3.3333333333333335</v>
      </c>
      <c r="HT127" s="3">
        <v>5</v>
      </c>
      <c r="HU127" s="3">
        <v>6</v>
      </c>
      <c r="HV127" s="3">
        <v>6</v>
      </c>
      <c r="HW127" s="3">
        <v>6</v>
      </c>
      <c r="HX127" s="3">
        <v>5</v>
      </c>
      <c r="HY127" s="3">
        <v>6</v>
      </c>
      <c r="HZ127" s="5">
        <v>5.666666666666667</v>
      </c>
      <c r="IA127" s="3">
        <v>6</v>
      </c>
      <c r="IB127" s="3">
        <v>5</v>
      </c>
      <c r="IC127" s="3">
        <v>5</v>
      </c>
      <c r="ID127" s="3">
        <v>7</v>
      </c>
      <c r="IE127" s="3">
        <v>6</v>
      </c>
      <c r="IF127" s="3">
        <v>7</v>
      </c>
      <c r="IG127" s="3">
        <v>4</v>
      </c>
      <c r="IH127" s="3">
        <v>7</v>
      </c>
      <c r="II127" s="3">
        <v>5</v>
      </c>
      <c r="IJ127" s="3">
        <v>999</v>
      </c>
      <c r="IK127" s="3">
        <v>6</v>
      </c>
      <c r="IL127" s="3">
        <v>5</v>
      </c>
      <c r="IM127" s="5">
        <v>6</v>
      </c>
      <c r="IN127" s="5">
        <v>6.25</v>
      </c>
      <c r="IO127" s="5">
        <v>4.666666666666667</v>
      </c>
      <c r="IP127" s="3">
        <v>4</v>
      </c>
      <c r="IQ127" s="3">
        <v>3</v>
      </c>
      <c r="IR127" s="3">
        <v>5</v>
      </c>
      <c r="IS127" s="3">
        <v>4</v>
      </c>
      <c r="IT127" s="3">
        <v>5</v>
      </c>
      <c r="IU127" s="3">
        <v>4</v>
      </c>
      <c r="IV127" s="3">
        <v>4</v>
      </c>
      <c r="IW127" s="3">
        <v>999</v>
      </c>
      <c r="IX127" s="3">
        <v>4</v>
      </c>
      <c r="IY127" s="3">
        <v>3</v>
      </c>
      <c r="IZ127" s="3">
        <v>5</v>
      </c>
      <c r="JA127" s="3">
        <v>999</v>
      </c>
      <c r="JB127" s="3">
        <v>5</v>
      </c>
      <c r="JC127" s="3">
        <v>4</v>
      </c>
      <c r="JD127" s="3">
        <v>5</v>
      </c>
      <c r="JE127" s="3">
        <v>4</v>
      </c>
      <c r="JF127" s="3">
        <v>3</v>
      </c>
      <c r="JG127" s="3">
        <v>5</v>
      </c>
      <c r="JH127" s="3">
        <v>5</v>
      </c>
      <c r="JI127" s="3">
        <v>3</v>
      </c>
      <c r="JJ127" s="3">
        <v>5</v>
      </c>
      <c r="JK127" s="3">
        <v>3</v>
      </c>
      <c r="JL127" s="3">
        <v>4</v>
      </c>
      <c r="JM127" s="3">
        <v>5</v>
      </c>
      <c r="JN127" s="5">
        <v>4</v>
      </c>
      <c r="JO127" s="5">
        <v>4.25</v>
      </c>
      <c r="JP127" s="5">
        <v>4</v>
      </c>
      <c r="JQ127" s="5">
        <v>3.75</v>
      </c>
      <c r="JR127" s="5">
        <v>5</v>
      </c>
      <c r="JS127" s="5">
        <v>4</v>
      </c>
      <c r="JT127" s="3">
        <v>4</v>
      </c>
      <c r="JU127" s="3">
        <v>3</v>
      </c>
      <c r="JV127" s="3">
        <v>5</v>
      </c>
      <c r="JW127" s="3">
        <v>5</v>
      </c>
      <c r="JX127" s="3">
        <v>4</v>
      </c>
      <c r="JY127" s="3">
        <v>4</v>
      </c>
      <c r="JZ127" s="3">
        <v>3</v>
      </c>
      <c r="KA127" s="3">
        <v>3</v>
      </c>
      <c r="KB127" s="3">
        <v>5</v>
      </c>
      <c r="KC127" s="3">
        <v>5</v>
      </c>
      <c r="KD127" s="3">
        <v>4</v>
      </c>
      <c r="KE127" s="3">
        <v>3</v>
      </c>
      <c r="KF127" s="3">
        <v>5</v>
      </c>
      <c r="KG127" s="3">
        <v>5</v>
      </c>
      <c r="KH127" s="3">
        <v>5</v>
      </c>
      <c r="KI127" s="3">
        <v>5</v>
      </c>
      <c r="KJ127" s="3">
        <v>3</v>
      </c>
      <c r="KK127" s="3">
        <v>3</v>
      </c>
      <c r="KL127" s="3">
        <v>3</v>
      </c>
      <c r="KM127" s="3">
        <v>3</v>
      </c>
      <c r="KN127" s="3">
        <v>5</v>
      </c>
      <c r="KO127" s="3">
        <v>5</v>
      </c>
      <c r="KP127" s="3">
        <v>4</v>
      </c>
      <c r="KQ127" s="3">
        <v>4</v>
      </c>
      <c r="KR127" s="3">
        <v>5</v>
      </c>
      <c r="KS127" s="3">
        <v>5</v>
      </c>
      <c r="KT127" s="3">
        <v>4</v>
      </c>
      <c r="KU127" s="3">
        <v>4</v>
      </c>
      <c r="KV127" s="3">
        <v>4</v>
      </c>
      <c r="KW127" s="3">
        <v>4</v>
      </c>
      <c r="KX127" s="3">
        <v>3</v>
      </c>
      <c r="KY127" s="3">
        <v>3</v>
      </c>
      <c r="KZ127" s="5">
        <v>4.2222222222222223</v>
      </c>
      <c r="LA127" s="5">
        <v>4.2222222222222223</v>
      </c>
      <c r="LB127" s="5">
        <v>4</v>
      </c>
      <c r="LC127" s="5">
        <v>3.7142857142857144</v>
      </c>
      <c r="LD127" s="3">
        <v>4</v>
      </c>
      <c r="LE127" s="3">
        <v>4</v>
      </c>
      <c r="LF127" s="5">
        <v>3</v>
      </c>
      <c r="LG127" s="3">
        <v>3</v>
      </c>
      <c r="LH127" s="3">
        <v>3</v>
      </c>
      <c r="LI127" s="3">
        <v>3</v>
      </c>
      <c r="LJ127" s="3">
        <v>3</v>
      </c>
      <c r="LK127" s="3">
        <v>3</v>
      </c>
      <c r="LL127" s="3">
        <v>5</v>
      </c>
      <c r="LM127" s="3">
        <v>5</v>
      </c>
      <c r="LN127" s="3">
        <v>4</v>
      </c>
      <c r="LO127" s="3">
        <v>4</v>
      </c>
      <c r="LP127" s="3">
        <v>3</v>
      </c>
      <c r="LQ127" s="3">
        <v>4</v>
      </c>
      <c r="LR127" s="3">
        <v>3</v>
      </c>
      <c r="LS127" s="3">
        <v>3</v>
      </c>
      <c r="LT127" s="5">
        <v>3.5</v>
      </c>
      <c r="LU127" s="5">
        <v>3.625</v>
      </c>
      <c r="LV127" s="3">
        <v>3</v>
      </c>
      <c r="LW127" s="3">
        <v>2</v>
      </c>
      <c r="LX127" s="3">
        <v>1</v>
      </c>
      <c r="LY127" s="3">
        <v>3</v>
      </c>
      <c r="LZ127" s="3">
        <v>2</v>
      </c>
      <c r="MA127" s="3">
        <v>2</v>
      </c>
      <c r="MB127" s="3">
        <v>3</v>
      </c>
      <c r="MC127" s="3">
        <v>3</v>
      </c>
      <c r="MD127" s="3">
        <v>2</v>
      </c>
      <c r="ME127" s="3">
        <v>3</v>
      </c>
      <c r="MF127" s="5">
        <f t="shared" ref="MF127:MF157" si="101">SUM(LV127:ME127)</f>
        <v>24</v>
      </c>
      <c r="MG127" s="5">
        <f t="shared" ref="MG127:MG157" si="102">AVERAGE(LV127:ME127)</f>
        <v>2.4</v>
      </c>
      <c r="MH127" s="3">
        <v>6</v>
      </c>
      <c r="MI127" s="3">
        <v>5</v>
      </c>
      <c r="MJ127" s="3">
        <v>5</v>
      </c>
      <c r="MK127" s="3">
        <v>6</v>
      </c>
      <c r="ML127" s="3">
        <v>5</v>
      </c>
      <c r="MM127" s="3">
        <v>5</v>
      </c>
      <c r="MN127" s="3">
        <v>6</v>
      </c>
      <c r="MO127" s="3">
        <v>5</v>
      </c>
      <c r="MP127" s="3">
        <v>7</v>
      </c>
      <c r="MQ127" s="5">
        <v>5.5555555555555554</v>
      </c>
      <c r="MR127" s="3">
        <v>5</v>
      </c>
      <c r="MS127" s="3">
        <v>4</v>
      </c>
      <c r="MT127" s="3">
        <v>4</v>
      </c>
      <c r="MU127" s="3">
        <v>4</v>
      </c>
      <c r="MV127" s="3">
        <v>3</v>
      </c>
      <c r="MW127" s="3">
        <v>3</v>
      </c>
      <c r="MX127" s="3">
        <v>5</v>
      </c>
      <c r="MY127" s="3">
        <v>5</v>
      </c>
      <c r="MZ127" s="3">
        <v>4</v>
      </c>
      <c r="NA127" s="3">
        <v>4</v>
      </c>
      <c r="NB127" s="3">
        <v>5</v>
      </c>
      <c r="NC127" s="3">
        <v>5</v>
      </c>
      <c r="ND127" s="5">
        <v>4</v>
      </c>
      <c r="NE127" s="5">
        <v>3.6666666666666665</v>
      </c>
      <c r="NF127" s="5">
        <v>4.666666666666667</v>
      </c>
      <c r="NG127" s="5">
        <v>4.666666666666667</v>
      </c>
      <c r="NH127" s="3">
        <v>5</v>
      </c>
      <c r="NI127" s="3">
        <v>5</v>
      </c>
      <c r="NJ127" s="3">
        <v>5</v>
      </c>
      <c r="NK127" s="3">
        <v>5</v>
      </c>
      <c r="NL127" s="3">
        <v>3</v>
      </c>
      <c r="NM127" s="3">
        <v>3</v>
      </c>
      <c r="NN127" s="3">
        <v>4</v>
      </c>
      <c r="NO127" s="3">
        <v>4</v>
      </c>
      <c r="NP127" s="3">
        <v>3</v>
      </c>
      <c r="NQ127" s="3">
        <v>3</v>
      </c>
      <c r="NR127" s="3">
        <v>4</v>
      </c>
      <c r="NS127" s="3">
        <v>4</v>
      </c>
      <c r="NT127" s="3">
        <v>3</v>
      </c>
      <c r="NU127" s="3">
        <v>3</v>
      </c>
      <c r="NV127" s="5">
        <v>3.8571428571428572</v>
      </c>
      <c r="NW127" s="5">
        <v>3.8571428571428572</v>
      </c>
      <c r="NX127" s="4">
        <v>43210</v>
      </c>
      <c r="NY127" s="3">
        <v>3</v>
      </c>
      <c r="NZ127" s="3">
        <v>4</v>
      </c>
      <c r="OA127" s="3">
        <v>2</v>
      </c>
      <c r="OB127" s="3">
        <v>4</v>
      </c>
      <c r="OC127" s="3">
        <v>4</v>
      </c>
      <c r="OD127" s="3">
        <v>3</v>
      </c>
      <c r="OE127" s="3">
        <v>4</v>
      </c>
      <c r="OF127" s="3">
        <v>3</v>
      </c>
      <c r="OG127" s="3">
        <v>5</v>
      </c>
      <c r="OH127" s="3">
        <v>3</v>
      </c>
      <c r="OI127" s="3">
        <v>4</v>
      </c>
      <c r="OJ127" s="3">
        <v>5</v>
      </c>
      <c r="OK127" s="5">
        <v>3.6666666666666665</v>
      </c>
      <c r="OL127" s="5">
        <v>3.6666666666666665</v>
      </c>
      <c r="OM127" s="3">
        <v>999</v>
      </c>
      <c r="ON127" s="3">
        <v>999</v>
      </c>
      <c r="OO127" s="3">
        <v>999</v>
      </c>
      <c r="OP127" s="3">
        <v>999</v>
      </c>
      <c r="OQ127" s="3">
        <v>999</v>
      </c>
      <c r="OR127" s="3">
        <v>999</v>
      </c>
      <c r="OS127" s="7" t="e">
        <v>#NULL!</v>
      </c>
      <c r="OT127" s="3">
        <v>999</v>
      </c>
      <c r="OU127" s="3">
        <v>999</v>
      </c>
      <c r="OV127" s="3">
        <v>999</v>
      </c>
      <c r="OW127" s="3">
        <v>999</v>
      </c>
      <c r="OX127" s="3">
        <v>999</v>
      </c>
      <c r="OY127" s="3">
        <v>999</v>
      </c>
      <c r="OZ127" s="7" t="e">
        <v>#NULL!</v>
      </c>
      <c r="VN127">
        <v>15</v>
      </c>
      <c r="VO127">
        <v>5</v>
      </c>
      <c r="VP127">
        <v>55.5</v>
      </c>
      <c r="VQ127">
        <v>11.1</v>
      </c>
      <c r="VR127">
        <v>29</v>
      </c>
      <c r="VS127">
        <v>505.3</v>
      </c>
      <c r="VT127">
        <v>17.399999999999999</v>
      </c>
      <c r="VU127">
        <v>63.2</v>
      </c>
      <c r="VV127">
        <v>28</v>
      </c>
      <c r="VW127">
        <v>10033</v>
      </c>
      <c r="VX127">
        <v>358.3</v>
      </c>
      <c r="VY127">
        <v>1497.3</v>
      </c>
      <c r="VZ127">
        <v>2.8</v>
      </c>
      <c r="WA127">
        <v>1254.0999999999999</v>
      </c>
      <c r="WB127" s="36">
        <v>2990.75</v>
      </c>
      <c r="WC127" s="36">
        <v>1798.25</v>
      </c>
      <c r="WD127" s="36">
        <v>253.5</v>
      </c>
      <c r="WE127" s="36">
        <v>75.5</v>
      </c>
      <c r="WF127" s="36">
        <v>58.44</v>
      </c>
      <c r="WG127" s="36">
        <v>35.14</v>
      </c>
      <c r="WH127" s="36">
        <v>4.95</v>
      </c>
      <c r="WI127" s="36">
        <v>1.48</v>
      </c>
      <c r="WJ127" s="36">
        <v>329</v>
      </c>
      <c r="WK127" s="36">
        <v>6.43</v>
      </c>
      <c r="WL127" s="36">
        <v>54.832999999999998</v>
      </c>
      <c r="WM127" s="37">
        <v>3804.75</v>
      </c>
      <c r="WN127" s="37">
        <v>2316.75</v>
      </c>
      <c r="WO127" s="37">
        <v>311.5</v>
      </c>
      <c r="WP127" s="37">
        <v>99</v>
      </c>
      <c r="WQ127" s="37">
        <v>58.25</v>
      </c>
      <c r="WR127" s="37">
        <v>35.47</v>
      </c>
      <c r="WS127" s="37">
        <v>4.7699999999999996</v>
      </c>
      <c r="WT127" s="37">
        <v>1.52</v>
      </c>
      <c r="WU127" s="37">
        <v>410.5</v>
      </c>
      <c r="WV127" s="37">
        <v>6.28</v>
      </c>
      <c r="WW127" s="37">
        <v>51.313000000000002</v>
      </c>
      <c r="WX127" s="38">
        <v>2619</v>
      </c>
      <c r="WY127" s="38">
        <v>1644</v>
      </c>
      <c r="WZ127" s="38">
        <v>236</v>
      </c>
      <c r="XA127" s="38">
        <v>68</v>
      </c>
      <c r="XB127" s="38">
        <v>57.35</v>
      </c>
      <c r="XC127" s="38">
        <v>36</v>
      </c>
      <c r="XD127" s="38">
        <v>5.17</v>
      </c>
      <c r="XE127" s="38">
        <v>1.49</v>
      </c>
      <c r="XF127" s="38">
        <v>304</v>
      </c>
      <c r="XG127" s="38">
        <v>6.66</v>
      </c>
      <c r="XH127" s="38">
        <v>60.8</v>
      </c>
      <c r="XI127" s="39">
        <v>3433</v>
      </c>
      <c r="XJ127" s="39">
        <v>2162.5</v>
      </c>
      <c r="XK127" s="39">
        <v>294</v>
      </c>
      <c r="XL127" s="39">
        <v>91.5</v>
      </c>
      <c r="XM127" s="39">
        <v>57.4</v>
      </c>
      <c r="XN127" s="39">
        <v>36.159999999999997</v>
      </c>
      <c r="XO127" s="39">
        <v>4.92</v>
      </c>
      <c r="XP127" s="39">
        <v>1.53</v>
      </c>
      <c r="XQ127" s="39">
        <v>385.5</v>
      </c>
      <c r="XR127" s="39">
        <v>6.45</v>
      </c>
      <c r="XS127" s="39">
        <v>55.070999999999998</v>
      </c>
      <c r="XT127" t="s">
        <v>1208</v>
      </c>
      <c r="XU127">
        <v>8</v>
      </c>
      <c r="XV127">
        <v>9</v>
      </c>
      <c r="XW127" s="37">
        <v>6</v>
      </c>
      <c r="XX127" s="37">
        <v>2</v>
      </c>
      <c r="XY127" s="37">
        <v>1</v>
      </c>
      <c r="XZ127" s="39">
        <v>5</v>
      </c>
      <c r="YA127" s="39">
        <v>2</v>
      </c>
      <c r="YB127" s="39">
        <v>1</v>
      </c>
    </row>
    <row r="128" spans="1:652" x14ac:dyDescent="0.2">
      <c r="A128" s="11">
        <v>132</v>
      </c>
      <c r="B128" s="19" t="s">
        <v>734</v>
      </c>
      <c r="C128" s="3">
        <v>0</v>
      </c>
      <c r="D128" s="3" t="str">
        <f t="shared" si="91"/>
        <v>2</v>
      </c>
      <c r="E128" s="4">
        <v>38121</v>
      </c>
      <c r="F128" s="4">
        <v>43206</v>
      </c>
      <c r="G128" s="5">
        <v>13.921971252566735</v>
      </c>
      <c r="H128" s="21">
        <v>3</v>
      </c>
      <c r="I128" s="3">
        <v>7</v>
      </c>
      <c r="J128" s="3">
        <v>11</v>
      </c>
      <c r="K128" s="3">
        <v>1</v>
      </c>
      <c r="L128" s="3">
        <v>2</v>
      </c>
      <c r="M128" s="3">
        <v>300</v>
      </c>
      <c r="N128" s="6">
        <v>110.5</v>
      </c>
      <c r="O128" s="6">
        <v>159.5</v>
      </c>
      <c r="P128" s="5">
        <v>3.6253280839895012</v>
      </c>
      <c r="Q128" s="5">
        <v>94.153500000000008</v>
      </c>
      <c r="R128" s="5">
        <v>42.7</v>
      </c>
      <c r="S128" s="5">
        <v>16.899999999999999</v>
      </c>
      <c r="T128" s="5">
        <v>3</v>
      </c>
      <c r="U128" s="5">
        <v>11.1</v>
      </c>
      <c r="V128" s="5">
        <v>3</v>
      </c>
      <c r="W128" s="5">
        <v>22</v>
      </c>
      <c r="X128" s="5">
        <v>27.1</v>
      </c>
      <c r="Y128" s="5">
        <v>23.3</v>
      </c>
      <c r="Z128" s="5">
        <v>22.3</v>
      </c>
      <c r="AA128" s="5">
        <v>21.4</v>
      </c>
      <c r="AB128" s="5">
        <v>20.2</v>
      </c>
      <c r="AC128" s="5">
        <f t="shared" si="92"/>
        <v>27.1</v>
      </c>
      <c r="AD128" s="5">
        <f t="shared" si="93"/>
        <v>22.3</v>
      </c>
      <c r="AE128" s="5">
        <f t="shared" si="94"/>
        <v>49.400000000000006</v>
      </c>
      <c r="AF128" s="5">
        <f t="shared" si="95"/>
        <v>24.700000000000003</v>
      </c>
      <c r="AG128" s="5">
        <f t="shared" si="96"/>
        <v>54.46350000000001</v>
      </c>
      <c r="AH128" s="5">
        <f t="shared" si="97"/>
        <v>108.92700000000002</v>
      </c>
      <c r="AI128" s="5">
        <v>2</v>
      </c>
      <c r="AJ128" s="3">
        <v>42</v>
      </c>
      <c r="AK128" s="5">
        <v>44.8</v>
      </c>
      <c r="AL128" s="5">
        <v>3</v>
      </c>
      <c r="AM128" s="5">
        <v>2.6666666666666665</v>
      </c>
      <c r="AN128" s="5"/>
      <c r="AO128" s="5"/>
      <c r="AP128" s="5"/>
      <c r="AQ128" s="5"/>
      <c r="AR128" s="5"/>
      <c r="AS128" s="5" t="e">
        <f t="shared" si="98"/>
        <v>#DIV/0!</v>
      </c>
      <c r="AT128" s="5">
        <v>13.83</v>
      </c>
      <c r="AU128" s="5">
        <v>14.92</v>
      </c>
      <c r="AV128" s="5">
        <v>-2.29</v>
      </c>
      <c r="AW128" s="5">
        <v>1</v>
      </c>
      <c r="AX128" s="3">
        <v>34</v>
      </c>
      <c r="AY128" s="3">
        <v>32</v>
      </c>
      <c r="AZ128" s="3"/>
      <c r="BA128" s="5">
        <v>-0.71</v>
      </c>
      <c r="BB128" s="5"/>
      <c r="BC128" s="5">
        <v>24</v>
      </c>
      <c r="BD128" s="5"/>
      <c r="BE128" s="3">
        <v>25</v>
      </c>
      <c r="BF128" s="3">
        <v>27</v>
      </c>
      <c r="BG128" s="5">
        <v>0.38</v>
      </c>
      <c r="BH128" s="5">
        <v>65</v>
      </c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3">
        <v>42</v>
      </c>
      <c r="CA128" s="3">
        <v>40</v>
      </c>
      <c r="CB128" s="3">
        <v>43</v>
      </c>
      <c r="CC128" s="5">
        <v>18.775680000000001</v>
      </c>
      <c r="CD128" s="5">
        <v>17.881599999999999</v>
      </c>
      <c r="CE128" s="5">
        <v>19.222719999999999</v>
      </c>
      <c r="CF128" s="5">
        <v>0.87</v>
      </c>
      <c r="CG128" s="5">
        <v>81</v>
      </c>
      <c r="CH128" s="3">
        <v>36</v>
      </c>
      <c r="CI128" s="3">
        <v>30</v>
      </c>
      <c r="CJ128" s="3">
        <v>35</v>
      </c>
      <c r="CK128" s="5">
        <v>16.093440000000001</v>
      </c>
      <c r="CL128" s="5">
        <v>13.411199999999999</v>
      </c>
      <c r="CM128" s="5">
        <v>15.6464</v>
      </c>
      <c r="CN128" s="5">
        <v>-0.98</v>
      </c>
      <c r="CO128" s="5">
        <v>16</v>
      </c>
      <c r="CP128" s="6">
        <v>147</v>
      </c>
      <c r="CQ128" s="6">
        <v>135</v>
      </c>
      <c r="CR128" s="6">
        <v>140</v>
      </c>
      <c r="CS128" s="5">
        <v>-0.8</v>
      </c>
      <c r="CT128" s="5">
        <v>21</v>
      </c>
      <c r="CU128" s="7" t="e">
        <v>#NULL!</v>
      </c>
      <c r="CV128" s="7" t="e">
        <v>#NULL!</v>
      </c>
      <c r="CW128" s="3">
        <v>4</v>
      </c>
      <c r="CX128" s="3">
        <v>4</v>
      </c>
      <c r="CY128" s="3">
        <v>5</v>
      </c>
      <c r="CZ128" s="3">
        <v>5</v>
      </c>
      <c r="DA128" s="3">
        <v>4</v>
      </c>
      <c r="DB128" s="3">
        <v>4</v>
      </c>
      <c r="DC128" s="3">
        <v>3</v>
      </c>
      <c r="DD128" s="3">
        <v>3</v>
      </c>
      <c r="DE128" s="3">
        <v>3</v>
      </c>
      <c r="DF128" s="3">
        <v>3</v>
      </c>
      <c r="DG128" s="3">
        <v>4</v>
      </c>
      <c r="DH128" s="3">
        <v>4</v>
      </c>
      <c r="DI128" s="3"/>
      <c r="DJ128" s="3"/>
      <c r="DK128" s="3"/>
      <c r="DL128" s="3"/>
      <c r="DM128" s="3"/>
      <c r="DN128" s="3"/>
      <c r="DO128" s="3"/>
      <c r="DP128" s="3"/>
      <c r="DQ128" s="3">
        <v>1</v>
      </c>
      <c r="DR128" s="3">
        <v>1</v>
      </c>
      <c r="DS128" s="3">
        <v>1</v>
      </c>
      <c r="DT128" s="3">
        <v>1</v>
      </c>
      <c r="DU128" s="3">
        <v>1</v>
      </c>
      <c r="DV128" s="5">
        <v>44.5</v>
      </c>
      <c r="DW128" s="5">
        <v>-0.32999999999999996</v>
      </c>
      <c r="DX128" s="5">
        <v>11</v>
      </c>
      <c r="DY128" s="5">
        <v>-3.09</v>
      </c>
      <c r="DZ128" s="5">
        <v>48.5</v>
      </c>
      <c r="EA128" s="5">
        <v>-0.10999999999999999</v>
      </c>
      <c r="EB128" s="5">
        <v>34.666666666666664</v>
      </c>
      <c r="EC128" s="5">
        <v>-3.53</v>
      </c>
      <c r="ED128" s="5">
        <v>2</v>
      </c>
      <c r="EE128" s="3">
        <v>6</v>
      </c>
      <c r="EF128" s="3">
        <v>1</v>
      </c>
      <c r="EG128" s="3">
        <v>6</v>
      </c>
      <c r="EH128" s="3">
        <v>1</v>
      </c>
      <c r="EI128" s="3">
        <v>5</v>
      </c>
      <c r="EJ128" s="3">
        <v>1</v>
      </c>
      <c r="EK128" s="3">
        <v>2</v>
      </c>
      <c r="EL128" s="3">
        <v>1</v>
      </c>
      <c r="EM128" s="3">
        <v>1</v>
      </c>
      <c r="EN128" s="3">
        <v>5</v>
      </c>
      <c r="EO128" s="3">
        <v>4</v>
      </c>
      <c r="EP128" s="3">
        <v>4</v>
      </c>
      <c r="EQ128" s="3">
        <v>2</v>
      </c>
      <c r="ER128" s="3">
        <v>3</v>
      </c>
      <c r="ES128" s="3">
        <v>5</v>
      </c>
      <c r="ET128" s="3">
        <v>3</v>
      </c>
      <c r="EU128" s="3">
        <v>5</v>
      </c>
      <c r="EV128" s="3">
        <v>3</v>
      </c>
      <c r="EW128" s="3">
        <v>1</v>
      </c>
      <c r="EX128" s="5">
        <v>0</v>
      </c>
      <c r="EY128" s="1" t="s">
        <v>351</v>
      </c>
      <c r="EZ128" s="3">
        <v>1</v>
      </c>
      <c r="FA128" s="6">
        <v>1</v>
      </c>
      <c r="FB128" s="1" t="s">
        <v>349</v>
      </c>
      <c r="FC128" s="6">
        <v>999</v>
      </c>
      <c r="FD128" s="5">
        <v>999</v>
      </c>
      <c r="FE128" s="1" t="s">
        <v>349</v>
      </c>
      <c r="FF128" s="3">
        <v>999</v>
      </c>
      <c r="FG128" s="5">
        <v>999</v>
      </c>
      <c r="FH128" s="3">
        <v>4</v>
      </c>
      <c r="FI128" s="3">
        <v>4</v>
      </c>
      <c r="FJ128" s="3">
        <v>3</v>
      </c>
      <c r="FK128" s="3">
        <v>3</v>
      </c>
      <c r="FL128" s="3">
        <v>4</v>
      </c>
      <c r="FM128" s="3">
        <v>4</v>
      </c>
      <c r="FN128" s="3">
        <v>1</v>
      </c>
      <c r="FO128" s="3">
        <v>2</v>
      </c>
      <c r="FP128" s="3">
        <v>4</v>
      </c>
      <c r="FQ128" s="3">
        <v>4</v>
      </c>
      <c r="FR128" s="3">
        <v>4</v>
      </c>
      <c r="FS128" s="3">
        <v>1</v>
      </c>
      <c r="FT128" s="3">
        <v>4</v>
      </c>
      <c r="FU128" s="3">
        <v>2.3333333333333335</v>
      </c>
      <c r="FV128" s="3">
        <v>6</v>
      </c>
      <c r="FW128" s="3">
        <v>2</v>
      </c>
      <c r="FX128" s="7" t="e">
        <v>#NULL!</v>
      </c>
      <c r="FY128" s="3">
        <v>4</v>
      </c>
      <c r="FZ128" s="3">
        <v>6</v>
      </c>
      <c r="GA128" s="3">
        <v>6</v>
      </c>
      <c r="GB128" s="3">
        <v>6</v>
      </c>
      <c r="GC128" s="3">
        <v>6</v>
      </c>
      <c r="GD128" s="5">
        <v>5.666666666666667</v>
      </c>
      <c r="GE128" s="3">
        <v>4</v>
      </c>
      <c r="GF128" s="3">
        <v>3</v>
      </c>
      <c r="GG128" s="3">
        <v>5</v>
      </c>
      <c r="GH128" s="3">
        <v>1</v>
      </c>
      <c r="GI128" s="3">
        <v>5</v>
      </c>
      <c r="GJ128" s="3">
        <v>1</v>
      </c>
      <c r="GK128" s="3">
        <v>1</v>
      </c>
      <c r="GL128" s="3">
        <v>1</v>
      </c>
      <c r="GM128" s="3">
        <v>4</v>
      </c>
      <c r="GN128" s="3">
        <v>4</v>
      </c>
      <c r="GO128" s="3">
        <v>1</v>
      </c>
      <c r="GP128" s="3">
        <v>4</v>
      </c>
      <c r="GQ128" s="3">
        <v>1</v>
      </c>
      <c r="GR128" s="3">
        <v>4</v>
      </c>
      <c r="GS128" s="3">
        <v>1</v>
      </c>
      <c r="GT128" s="3">
        <v>5</v>
      </c>
      <c r="GU128" s="3">
        <v>3</v>
      </c>
      <c r="GV128" s="3">
        <v>3</v>
      </c>
      <c r="GW128" s="3">
        <v>5</v>
      </c>
      <c r="GX128" s="3">
        <v>1</v>
      </c>
      <c r="GY128" s="5">
        <v>4.3</v>
      </c>
      <c r="GZ128" s="5">
        <v>1.4</v>
      </c>
      <c r="HA128" s="3">
        <v>6</v>
      </c>
      <c r="HB128" s="3">
        <v>6</v>
      </c>
      <c r="HC128" s="3">
        <v>6</v>
      </c>
      <c r="HD128" s="3">
        <v>6</v>
      </c>
      <c r="HE128" s="3">
        <v>6</v>
      </c>
      <c r="HF128" s="3">
        <v>6</v>
      </c>
      <c r="HG128" s="3">
        <v>6</v>
      </c>
      <c r="HH128" s="3">
        <v>5</v>
      </c>
      <c r="HI128" s="5">
        <v>5.875</v>
      </c>
      <c r="HJ128" s="3">
        <v>3</v>
      </c>
      <c r="HK128" s="3">
        <v>4</v>
      </c>
      <c r="HL128" s="3">
        <v>3</v>
      </c>
      <c r="HM128" s="3">
        <v>2</v>
      </c>
      <c r="HN128" s="3">
        <v>1</v>
      </c>
      <c r="HO128" s="3">
        <v>3</v>
      </c>
      <c r="HP128" s="5">
        <v>1</v>
      </c>
      <c r="HQ128" s="5">
        <v>4</v>
      </c>
      <c r="HR128" s="5">
        <v>2</v>
      </c>
      <c r="HS128" s="5">
        <v>2.5</v>
      </c>
      <c r="HT128" s="3">
        <v>4</v>
      </c>
      <c r="HU128" s="3">
        <v>4</v>
      </c>
      <c r="HV128" s="3">
        <v>5</v>
      </c>
      <c r="HW128" s="3">
        <v>5</v>
      </c>
      <c r="HX128" s="3">
        <v>4</v>
      </c>
      <c r="HY128" s="3">
        <v>4</v>
      </c>
      <c r="HZ128" s="5">
        <v>4.333333333333333</v>
      </c>
      <c r="IA128" s="3">
        <v>6</v>
      </c>
      <c r="IB128" s="3">
        <v>1</v>
      </c>
      <c r="IC128" s="3">
        <v>3</v>
      </c>
      <c r="ID128" s="3">
        <v>5</v>
      </c>
      <c r="IE128" s="3">
        <v>5</v>
      </c>
      <c r="IF128" s="3">
        <v>5</v>
      </c>
      <c r="IG128" s="3">
        <v>1</v>
      </c>
      <c r="IH128" s="3">
        <v>6</v>
      </c>
      <c r="II128" s="3">
        <v>6</v>
      </c>
      <c r="IJ128" s="3">
        <v>1</v>
      </c>
      <c r="IK128" s="3">
        <v>6</v>
      </c>
      <c r="IL128" s="3">
        <v>1</v>
      </c>
      <c r="IM128" s="5">
        <v>6</v>
      </c>
      <c r="IN128" s="5">
        <v>4.5</v>
      </c>
      <c r="IO128" s="5">
        <v>1</v>
      </c>
      <c r="IP128" s="3">
        <v>4</v>
      </c>
      <c r="IQ128" s="3">
        <v>2</v>
      </c>
      <c r="IR128" s="3">
        <v>4</v>
      </c>
      <c r="IS128" s="3">
        <v>1</v>
      </c>
      <c r="IT128" s="3">
        <v>4</v>
      </c>
      <c r="IU128" s="3">
        <v>4</v>
      </c>
      <c r="IV128" s="3">
        <v>2</v>
      </c>
      <c r="IW128" s="3">
        <v>2</v>
      </c>
      <c r="IX128" s="3">
        <v>4</v>
      </c>
      <c r="IY128" s="3">
        <v>2</v>
      </c>
      <c r="IZ128" s="3">
        <v>4</v>
      </c>
      <c r="JA128" s="3">
        <v>4</v>
      </c>
      <c r="JB128" s="3">
        <v>4</v>
      </c>
      <c r="JC128" s="3">
        <v>4</v>
      </c>
      <c r="JD128" s="3">
        <v>4</v>
      </c>
      <c r="JE128" s="3">
        <v>1</v>
      </c>
      <c r="JF128" s="3">
        <v>2</v>
      </c>
      <c r="JG128" s="3">
        <v>4</v>
      </c>
      <c r="JH128" s="3">
        <v>4</v>
      </c>
      <c r="JI128" s="3">
        <v>4</v>
      </c>
      <c r="JJ128" s="3">
        <v>2</v>
      </c>
      <c r="JK128" s="3">
        <v>4</v>
      </c>
      <c r="JL128" s="3">
        <v>1</v>
      </c>
      <c r="JM128" s="3">
        <v>4</v>
      </c>
      <c r="JN128" s="5">
        <v>4</v>
      </c>
      <c r="JO128" s="5">
        <v>2.75</v>
      </c>
      <c r="JP128" s="5">
        <v>4</v>
      </c>
      <c r="JQ128" s="5">
        <v>1.5</v>
      </c>
      <c r="JR128" s="5">
        <v>4</v>
      </c>
      <c r="JS128" s="5">
        <v>2.5</v>
      </c>
      <c r="JT128" s="3">
        <v>4</v>
      </c>
      <c r="JU128" s="3">
        <v>4</v>
      </c>
      <c r="JV128" s="3">
        <v>3</v>
      </c>
      <c r="JW128" s="3">
        <v>2</v>
      </c>
      <c r="JX128" s="3">
        <v>4</v>
      </c>
      <c r="JY128" s="3">
        <v>4</v>
      </c>
      <c r="JZ128" s="3">
        <v>1</v>
      </c>
      <c r="KA128" s="3">
        <v>1</v>
      </c>
      <c r="KB128" s="3">
        <v>4</v>
      </c>
      <c r="KC128" s="3">
        <v>4</v>
      </c>
      <c r="KD128" s="3">
        <v>4</v>
      </c>
      <c r="KE128" s="3">
        <v>4</v>
      </c>
      <c r="KF128" s="3">
        <v>1</v>
      </c>
      <c r="KG128" s="3">
        <v>1</v>
      </c>
      <c r="KH128" s="3">
        <v>1</v>
      </c>
      <c r="KI128" s="3">
        <v>1</v>
      </c>
      <c r="KJ128" s="3">
        <v>1</v>
      </c>
      <c r="KK128" s="3">
        <v>999</v>
      </c>
      <c r="KL128" s="3">
        <v>4</v>
      </c>
      <c r="KM128" s="3">
        <v>999</v>
      </c>
      <c r="KN128" s="3">
        <v>2</v>
      </c>
      <c r="KO128" s="3">
        <v>1</v>
      </c>
      <c r="KP128" s="3">
        <v>1</v>
      </c>
      <c r="KQ128" s="3">
        <v>1</v>
      </c>
      <c r="KR128" s="3">
        <v>4</v>
      </c>
      <c r="KS128" s="3">
        <v>4</v>
      </c>
      <c r="KT128" s="3">
        <v>1</v>
      </c>
      <c r="KU128" s="3">
        <v>1</v>
      </c>
      <c r="KV128" s="3">
        <v>1</v>
      </c>
      <c r="KW128" s="3">
        <v>1</v>
      </c>
      <c r="KX128" s="3">
        <v>4</v>
      </c>
      <c r="KY128" s="3">
        <v>4</v>
      </c>
      <c r="KZ128" s="5">
        <v>1.3333333333333333</v>
      </c>
      <c r="LA128" s="5">
        <v>1.125</v>
      </c>
      <c r="LB128" s="5">
        <v>4</v>
      </c>
      <c r="LC128" s="5">
        <v>4</v>
      </c>
      <c r="LD128" s="3">
        <v>4</v>
      </c>
      <c r="LE128" s="3">
        <v>4</v>
      </c>
      <c r="LF128" s="5">
        <v>4</v>
      </c>
      <c r="LG128" s="3">
        <v>4</v>
      </c>
      <c r="LH128" s="3">
        <v>4</v>
      </c>
      <c r="LI128" s="3">
        <v>4</v>
      </c>
      <c r="LJ128" s="3">
        <v>4</v>
      </c>
      <c r="LK128" s="3">
        <v>4</v>
      </c>
      <c r="LL128" s="3">
        <v>4</v>
      </c>
      <c r="LM128" s="3">
        <v>4</v>
      </c>
      <c r="LN128" s="3">
        <v>4</v>
      </c>
      <c r="LO128" s="3">
        <v>4</v>
      </c>
      <c r="LP128" s="3">
        <v>4</v>
      </c>
      <c r="LQ128" s="3">
        <v>4</v>
      </c>
      <c r="LR128" s="3">
        <v>4</v>
      </c>
      <c r="LS128" s="3">
        <v>4</v>
      </c>
      <c r="LT128" s="5">
        <v>4</v>
      </c>
      <c r="LU128" s="5">
        <v>4</v>
      </c>
      <c r="LV128" s="3">
        <v>2</v>
      </c>
      <c r="LW128" s="3">
        <v>1</v>
      </c>
      <c r="LX128" s="3">
        <v>1</v>
      </c>
      <c r="LY128" s="3">
        <v>1</v>
      </c>
      <c r="LZ128" s="3">
        <v>2</v>
      </c>
      <c r="MA128" s="3">
        <v>2</v>
      </c>
      <c r="MB128" s="3">
        <v>2</v>
      </c>
      <c r="MC128" s="3">
        <v>1</v>
      </c>
      <c r="MD128" s="3">
        <v>1</v>
      </c>
      <c r="ME128" s="3">
        <v>1</v>
      </c>
      <c r="MF128" s="5">
        <f t="shared" si="101"/>
        <v>14</v>
      </c>
      <c r="MG128" s="5">
        <f t="shared" si="102"/>
        <v>1.4</v>
      </c>
      <c r="MH128" s="3">
        <v>2</v>
      </c>
      <c r="MI128" s="3">
        <v>3</v>
      </c>
      <c r="MJ128" s="3">
        <v>5</v>
      </c>
      <c r="MK128" s="3">
        <v>6</v>
      </c>
      <c r="ML128" s="3">
        <v>5</v>
      </c>
      <c r="MM128" s="3">
        <v>5</v>
      </c>
      <c r="MN128" s="3">
        <v>6</v>
      </c>
      <c r="MO128" s="3">
        <v>6</v>
      </c>
      <c r="MP128" s="3">
        <v>6</v>
      </c>
      <c r="MQ128" s="5">
        <v>4.8888888888888893</v>
      </c>
      <c r="MR128" s="3">
        <v>2</v>
      </c>
      <c r="MS128" s="3">
        <v>2</v>
      </c>
      <c r="MT128" s="3">
        <v>1</v>
      </c>
      <c r="MU128" s="3">
        <v>1</v>
      </c>
      <c r="MV128" s="3">
        <v>1</v>
      </c>
      <c r="MW128" s="3">
        <v>1</v>
      </c>
      <c r="MX128" s="3">
        <v>1</v>
      </c>
      <c r="MY128" s="3">
        <v>1</v>
      </c>
      <c r="MZ128" s="3">
        <v>1</v>
      </c>
      <c r="NA128" s="3">
        <v>1</v>
      </c>
      <c r="NB128" s="3">
        <v>1</v>
      </c>
      <c r="NC128" s="3">
        <v>1</v>
      </c>
      <c r="ND128" s="5">
        <v>1.3333333333333333</v>
      </c>
      <c r="NE128" s="5">
        <v>1.3333333333333333</v>
      </c>
      <c r="NF128" s="5">
        <v>1</v>
      </c>
      <c r="NG128" s="5">
        <v>1</v>
      </c>
      <c r="NH128" s="3">
        <v>4</v>
      </c>
      <c r="NI128" s="3">
        <v>4</v>
      </c>
      <c r="NJ128" s="3">
        <v>4</v>
      </c>
      <c r="NK128" s="3">
        <v>4</v>
      </c>
      <c r="NL128" s="3">
        <v>3</v>
      </c>
      <c r="NM128" s="3">
        <v>3</v>
      </c>
      <c r="NN128" s="3">
        <v>4</v>
      </c>
      <c r="NO128" s="3">
        <v>4</v>
      </c>
      <c r="NP128" s="3">
        <v>1</v>
      </c>
      <c r="NQ128" s="3">
        <v>1</v>
      </c>
      <c r="NR128" s="3">
        <v>4</v>
      </c>
      <c r="NS128" s="3">
        <v>4</v>
      </c>
      <c r="NT128" s="3">
        <v>3</v>
      </c>
      <c r="NU128" s="3">
        <v>3</v>
      </c>
      <c r="NV128" s="5">
        <v>3.2857142857142856</v>
      </c>
      <c r="NW128" s="5">
        <v>3.2857142857142856</v>
      </c>
      <c r="NX128" s="4">
        <v>43210</v>
      </c>
      <c r="NY128" s="3">
        <v>5</v>
      </c>
      <c r="NZ128" s="3">
        <v>999</v>
      </c>
      <c r="OA128" s="3">
        <v>2</v>
      </c>
      <c r="OB128" s="3">
        <v>2</v>
      </c>
      <c r="OC128" s="3">
        <v>4</v>
      </c>
      <c r="OD128" s="3">
        <v>4</v>
      </c>
      <c r="OE128" s="3">
        <v>2</v>
      </c>
      <c r="OF128" s="3">
        <v>2</v>
      </c>
      <c r="OG128" s="3">
        <v>4</v>
      </c>
      <c r="OH128" s="3">
        <v>4</v>
      </c>
      <c r="OI128" s="3">
        <v>4</v>
      </c>
      <c r="OJ128" s="3">
        <v>2</v>
      </c>
      <c r="OK128" s="5">
        <v>4.2</v>
      </c>
      <c r="OL128" s="5">
        <v>2.3333333333333335</v>
      </c>
      <c r="OM128" s="3">
        <v>3</v>
      </c>
      <c r="ON128" s="3">
        <v>3</v>
      </c>
      <c r="OO128" s="3">
        <v>3</v>
      </c>
      <c r="OP128" s="3">
        <v>3</v>
      </c>
      <c r="OQ128" s="3">
        <v>3</v>
      </c>
      <c r="OR128" s="3">
        <v>3</v>
      </c>
      <c r="OS128" s="5">
        <v>3</v>
      </c>
      <c r="OT128" s="3">
        <v>4</v>
      </c>
      <c r="OU128" s="3">
        <v>5</v>
      </c>
      <c r="OV128" s="3">
        <v>5</v>
      </c>
      <c r="OW128" s="3">
        <v>5</v>
      </c>
      <c r="OX128" s="3">
        <v>5</v>
      </c>
      <c r="OY128" s="3">
        <v>5</v>
      </c>
      <c r="OZ128" s="5">
        <v>4.833333333333333</v>
      </c>
      <c r="VN128">
        <v>15</v>
      </c>
      <c r="VO128">
        <v>0</v>
      </c>
      <c r="VP128">
        <v>0</v>
      </c>
      <c r="VQ128">
        <v>0</v>
      </c>
      <c r="VR128">
        <v>85</v>
      </c>
      <c r="VS128">
        <v>2486.5</v>
      </c>
      <c r="VT128">
        <v>29.3</v>
      </c>
      <c r="VU128">
        <v>355.2</v>
      </c>
      <c r="VV128">
        <v>84</v>
      </c>
      <c r="VW128">
        <v>8051.8</v>
      </c>
      <c r="VX128">
        <v>95.9</v>
      </c>
      <c r="VY128">
        <v>1848.8</v>
      </c>
      <c r="VZ128">
        <v>0.3</v>
      </c>
      <c r="WA128">
        <v>1150.3</v>
      </c>
      <c r="WB128" s="36">
        <v>2851</v>
      </c>
      <c r="WC128" s="36">
        <v>1020.25</v>
      </c>
      <c r="WD128" s="36">
        <v>122.25</v>
      </c>
      <c r="WE128" s="36">
        <v>41.5</v>
      </c>
      <c r="WF128" s="36">
        <v>70.66</v>
      </c>
      <c r="WG128" s="36">
        <v>25.29</v>
      </c>
      <c r="WH128" s="36">
        <v>3.03</v>
      </c>
      <c r="WI128" s="36">
        <v>1.03</v>
      </c>
      <c r="WJ128" s="36">
        <v>163.75</v>
      </c>
      <c r="WK128" s="36">
        <v>4.0599999999999996</v>
      </c>
      <c r="WL128" s="36">
        <v>32.75</v>
      </c>
      <c r="WM128" s="37">
        <v>5216</v>
      </c>
      <c r="WN128" s="37">
        <v>1479.75</v>
      </c>
      <c r="WO128" s="37">
        <v>167</v>
      </c>
      <c r="WP128" s="37">
        <v>52.25</v>
      </c>
      <c r="WQ128" s="37">
        <v>75.430000000000007</v>
      </c>
      <c r="WR128" s="37">
        <v>21.4</v>
      </c>
      <c r="WS128" s="37">
        <v>2.42</v>
      </c>
      <c r="WT128" s="37">
        <v>0.76</v>
      </c>
      <c r="WU128" s="37">
        <v>219.25</v>
      </c>
      <c r="WV128" s="37">
        <v>3.17</v>
      </c>
      <c r="WW128" s="37">
        <v>31.321000000000002</v>
      </c>
      <c r="WX128" s="38">
        <v>2026</v>
      </c>
      <c r="WY128" s="38">
        <v>768.25</v>
      </c>
      <c r="WZ128" s="38">
        <v>95.25</v>
      </c>
      <c r="XA128" s="38">
        <v>30.5</v>
      </c>
      <c r="XB128" s="38">
        <v>69.38</v>
      </c>
      <c r="XC128" s="38">
        <v>26.31</v>
      </c>
      <c r="XD128" s="38">
        <v>3.26</v>
      </c>
      <c r="XE128" s="38">
        <v>1.04</v>
      </c>
      <c r="XF128" s="38">
        <v>125.75</v>
      </c>
      <c r="XG128" s="38">
        <v>4.3099999999999996</v>
      </c>
      <c r="XH128" s="38">
        <v>41.917000000000002</v>
      </c>
      <c r="XI128" s="39">
        <v>4391</v>
      </c>
      <c r="XJ128" s="39">
        <v>1227.75</v>
      </c>
      <c r="XK128" s="39">
        <v>140</v>
      </c>
      <c r="XL128" s="39">
        <v>41.25</v>
      </c>
      <c r="XM128" s="39">
        <v>75.709999999999994</v>
      </c>
      <c r="XN128" s="39">
        <v>21.17</v>
      </c>
      <c r="XO128" s="39">
        <v>2.41</v>
      </c>
      <c r="XP128" s="39">
        <v>0.71</v>
      </c>
      <c r="XQ128" s="39">
        <v>181.25</v>
      </c>
      <c r="XR128" s="39">
        <v>3.13</v>
      </c>
      <c r="XS128" s="39">
        <v>36.25</v>
      </c>
      <c r="XT128" t="s">
        <v>1209</v>
      </c>
      <c r="XU128">
        <v>7</v>
      </c>
      <c r="XV128">
        <v>9</v>
      </c>
      <c r="XW128" s="37">
        <v>5</v>
      </c>
      <c r="XX128" s="37">
        <v>2</v>
      </c>
      <c r="XY128" s="37">
        <v>1</v>
      </c>
      <c r="XZ128" s="39">
        <v>3</v>
      </c>
      <c r="YA128" s="39">
        <v>2</v>
      </c>
      <c r="YB128" s="39">
        <v>1</v>
      </c>
    </row>
    <row r="129" spans="1:652" x14ac:dyDescent="0.2">
      <c r="A129" s="11">
        <v>133</v>
      </c>
      <c r="B129" s="19" t="s">
        <v>735</v>
      </c>
      <c r="C129" s="3">
        <v>0</v>
      </c>
      <c r="D129" s="3" t="str">
        <f t="shared" si="91"/>
        <v>2</v>
      </c>
      <c r="E129" s="4">
        <v>38139</v>
      </c>
      <c r="F129" s="4">
        <v>43206</v>
      </c>
      <c r="G129" s="5">
        <v>13.872689938398358</v>
      </c>
      <c r="H129" s="21">
        <v>3</v>
      </c>
      <c r="I129" s="3">
        <v>7</v>
      </c>
      <c r="J129" s="3">
        <v>11</v>
      </c>
      <c r="K129" s="3">
        <v>1</v>
      </c>
      <c r="L129" s="3">
        <v>4</v>
      </c>
      <c r="M129" s="3">
        <v>300</v>
      </c>
      <c r="N129" s="6">
        <v>115.5</v>
      </c>
      <c r="O129" s="6">
        <v>164.5</v>
      </c>
      <c r="P129" s="5">
        <v>3.7893700787401574</v>
      </c>
      <c r="Q129" s="5">
        <v>159.86250000000001</v>
      </c>
      <c r="R129" s="5">
        <v>72.5</v>
      </c>
      <c r="S129" s="5">
        <v>27</v>
      </c>
      <c r="T129" s="5">
        <v>1</v>
      </c>
      <c r="U129" s="5">
        <v>23.2</v>
      </c>
      <c r="V129" s="5">
        <v>2</v>
      </c>
      <c r="W129" s="5">
        <v>36.4</v>
      </c>
      <c r="X129" s="5">
        <v>36.9</v>
      </c>
      <c r="Y129" s="5">
        <v>35.4</v>
      </c>
      <c r="Z129" s="5">
        <v>33.4</v>
      </c>
      <c r="AA129" s="5">
        <v>32.700000000000003</v>
      </c>
      <c r="AB129" s="5">
        <v>29.6</v>
      </c>
      <c r="AC129" s="5">
        <f t="shared" si="92"/>
        <v>36.9</v>
      </c>
      <c r="AD129" s="5">
        <f t="shared" si="93"/>
        <v>33.4</v>
      </c>
      <c r="AE129" s="5">
        <f t="shared" si="94"/>
        <v>70.3</v>
      </c>
      <c r="AF129" s="5">
        <f t="shared" si="95"/>
        <v>35.15</v>
      </c>
      <c r="AG129" s="5">
        <f t="shared" si="96"/>
        <v>77.505750000000006</v>
      </c>
      <c r="AH129" s="5">
        <f t="shared" si="97"/>
        <v>155.01150000000001</v>
      </c>
      <c r="AI129" s="5">
        <v>2</v>
      </c>
      <c r="AJ129" s="3">
        <v>9</v>
      </c>
      <c r="AK129" s="5">
        <v>33.200000000000003</v>
      </c>
      <c r="AL129" s="5">
        <v>1</v>
      </c>
      <c r="AM129" s="5">
        <v>1.6666666666666667</v>
      </c>
      <c r="AN129" s="5"/>
      <c r="AO129" s="5"/>
      <c r="AP129" s="5"/>
      <c r="AQ129" s="5"/>
      <c r="AR129" s="5"/>
      <c r="AS129" s="5" t="e">
        <f t="shared" si="98"/>
        <v>#DIV/0!</v>
      </c>
      <c r="AT129" s="5">
        <v>12.56</v>
      </c>
      <c r="AU129" s="5">
        <v>12.58</v>
      </c>
      <c r="AV129" s="5">
        <v>-1.33</v>
      </c>
      <c r="AW129" s="5">
        <v>9</v>
      </c>
      <c r="AX129" s="3">
        <v>34</v>
      </c>
      <c r="AY129" s="3">
        <v>41</v>
      </c>
      <c r="AZ129" s="3"/>
      <c r="BA129" s="5">
        <v>0.26</v>
      </c>
      <c r="BB129" s="5"/>
      <c r="BC129" s="5">
        <v>60</v>
      </c>
      <c r="BD129" s="5"/>
      <c r="BE129" s="3">
        <v>18</v>
      </c>
      <c r="BF129" s="3">
        <v>25</v>
      </c>
      <c r="BG129" s="5">
        <v>-0.12</v>
      </c>
      <c r="BH129" s="5">
        <v>45</v>
      </c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3">
        <v>64</v>
      </c>
      <c r="CA129" s="3">
        <v>61</v>
      </c>
      <c r="CB129" s="3">
        <v>62</v>
      </c>
      <c r="CC129" s="5">
        <v>28.61056</v>
      </c>
      <c r="CD129" s="5">
        <v>27.269439999999999</v>
      </c>
      <c r="CE129" s="5">
        <v>27.716480000000001</v>
      </c>
      <c r="CF129" s="5">
        <v>3.4</v>
      </c>
      <c r="CG129" s="5">
        <v>100</v>
      </c>
      <c r="CH129" s="3">
        <v>43</v>
      </c>
      <c r="CI129" s="3">
        <v>44</v>
      </c>
      <c r="CJ129" s="3">
        <v>44</v>
      </c>
      <c r="CK129" s="5">
        <v>19.222719999999999</v>
      </c>
      <c r="CL129" s="5">
        <v>19.66976</v>
      </c>
      <c r="CM129" s="5">
        <v>19.66976</v>
      </c>
      <c r="CN129" s="5">
        <v>0.31</v>
      </c>
      <c r="CO129" s="5">
        <v>62</v>
      </c>
      <c r="CP129" s="6">
        <v>176</v>
      </c>
      <c r="CQ129" s="6">
        <v>171</v>
      </c>
      <c r="CR129" s="6">
        <v>166</v>
      </c>
      <c r="CS129" s="5">
        <v>0.31</v>
      </c>
      <c r="CT129" s="5">
        <v>62</v>
      </c>
      <c r="CU129" s="7" t="e">
        <v>#NULL!</v>
      </c>
      <c r="CV129" s="7" t="e">
        <v>#NULL!</v>
      </c>
      <c r="CW129" s="3">
        <v>4</v>
      </c>
      <c r="CX129" s="3">
        <v>4</v>
      </c>
      <c r="CY129" s="3">
        <v>5</v>
      </c>
      <c r="CZ129" s="3">
        <v>5</v>
      </c>
      <c r="DA129" s="3">
        <v>4</v>
      </c>
      <c r="DB129" s="3">
        <v>4</v>
      </c>
      <c r="DC129" s="3">
        <v>2</v>
      </c>
      <c r="DD129" s="3">
        <v>2</v>
      </c>
      <c r="DE129" s="3">
        <v>4</v>
      </c>
      <c r="DF129" s="3">
        <v>4</v>
      </c>
      <c r="DG129" s="3">
        <v>4</v>
      </c>
      <c r="DH129" s="3">
        <v>4</v>
      </c>
      <c r="DI129" s="3"/>
      <c r="DJ129" s="3"/>
      <c r="DK129" s="3"/>
      <c r="DL129" s="3"/>
      <c r="DM129" s="3"/>
      <c r="DN129" s="3"/>
      <c r="DO129" s="3"/>
      <c r="DP129" s="3"/>
      <c r="DQ129" s="3">
        <v>1</v>
      </c>
      <c r="DR129" s="3">
        <v>1</v>
      </c>
      <c r="DS129" s="3">
        <v>1</v>
      </c>
      <c r="DT129" s="3">
        <v>1</v>
      </c>
      <c r="DU129" s="3">
        <v>1</v>
      </c>
      <c r="DV129" s="5">
        <v>52.5</v>
      </c>
      <c r="DW129" s="5">
        <v>0.14000000000000001</v>
      </c>
      <c r="DX129" s="5">
        <v>35.5</v>
      </c>
      <c r="DY129" s="5">
        <v>-1.02</v>
      </c>
      <c r="DZ129" s="5">
        <v>81</v>
      </c>
      <c r="EA129" s="5">
        <v>3.71</v>
      </c>
      <c r="EB129" s="5">
        <v>56.333333333333336</v>
      </c>
      <c r="EC129" s="5">
        <v>2.83</v>
      </c>
      <c r="ED129" s="5">
        <v>2</v>
      </c>
      <c r="EE129" s="3">
        <v>6</v>
      </c>
      <c r="EF129" s="3">
        <v>1</v>
      </c>
      <c r="EG129" s="3">
        <v>1</v>
      </c>
      <c r="EH129" s="3">
        <v>1</v>
      </c>
      <c r="EI129" s="3">
        <v>5</v>
      </c>
      <c r="EJ129" s="3">
        <v>1</v>
      </c>
      <c r="EK129" s="3">
        <v>4</v>
      </c>
      <c r="EL129" s="3">
        <v>1</v>
      </c>
      <c r="EM129" s="3">
        <v>5</v>
      </c>
      <c r="EN129" s="3">
        <v>5</v>
      </c>
      <c r="EO129" s="3">
        <v>5</v>
      </c>
      <c r="EP129" s="3">
        <v>1</v>
      </c>
      <c r="EQ129" s="3">
        <v>2</v>
      </c>
      <c r="ER129" s="3">
        <v>1</v>
      </c>
      <c r="ES129" s="3">
        <v>1</v>
      </c>
      <c r="ET129" s="3">
        <v>1</v>
      </c>
      <c r="EU129" s="3">
        <v>2</v>
      </c>
      <c r="EV129" s="3">
        <v>3</v>
      </c>
      <c r="EW129" s="3">
        <v>0</v>
      </c>
      <c r="EX129" s="5">
        <v>0</v>
      </c>
      <c r="EY129" s="1" t="s">
        <v>350</v>
      </c>
      <c r="EZ129" s="3">
        <v>1</v>
      </c>
      <c r="FA129" s="6">
        <v>4</v>
      </c>
      <c r="FB129" s="1" t="s">
        <v>355</v>
      </c>
      <c r="FC129" s="6">
        <v>1</v>
      </c>
      <c r="FD129" s="5">
        <v>1</v>
      </c>
      <c r="FE129" s="1" t="s">
        <v>380</v>
      </c>
      <c r="FF129" s="3">
        <v>1</v>
      </c>
      <c r="FG129" s="5">
        <v>1</v>
      </c>
      <c r="FH129" s="3">
        <v>5</v>
      </c>
      <c r="FI129" s="3">
        <v>5</v>
      </c>
      <c r="FJ129" s="3">
        <v>3</v>
      </c>
      <c r="FK129" s="3">
        <v>2</v>
      </c>
      <c r="FL129" s="3">
        <v>5</v>
      </c>
      <c r="FM129" s="3">
        <v>4</v>
      </c>
      <c r="FN129" s="3">
        <v>2</v>
      </c>
      <c r="FO129" s="3">
        <v>1</v>
      </c>
      <c r="FP129" s="3">
        <v>5</v>
      </c>
      <c r="FQ129" s="3">
        <v>5</v>
      </c>
      <c r="FR129" s="3">
        <v>2</v>
      </c>
      <c r="FS129" s="3">
        <v>1</v>
      </c>
      <c r="FT129" s="3">
        <v>4.833333333333333</v>
      </c>
      <c r="FU129" s="3">
        <v>1.8333333333333333</v>
      </c>
      <c r="FV129" s="3">
        <v>6</v>
      </c>
      <c r="FW129" s="3">
        <v>5</v>
      </c>
      <c r="FX129" s="7" t="e">
        <v>#NULL!</v>
      </c>
      <c r="FY129" s="3">
        <v>6</v>
      </c>
      <c r="FZ129" s="3">
        <v>6</v>
      </c>
      <c r="GA129" s="3">
        <v>7</v>
      </c>
      <c r="GB129" s="3">
        <v>5</v>
      </c>
      <c r="GC129" s="3">
        <v>7</v>
      </c>
      <c r="GD129" s="5">
        <v>6.166666666666667</v>
      </c>
      <c r="GE129" s="3">
        <v>4</v>
      </c>
      <c r="GF129" s="3">
        <v>1</v>
      </c>
      <c r="GG129" s="3">
        <v>5</v>
      </c>
      <c r="GH129" s="3">
        <v>1</v>
      </c>
      <c r="GI129" s="3">
        <v>4</v>
      </c>
      <c r="GJ129" s="3">
        <v>1</v>
      </c>
      <c r="GK129" s="3">
        <v>1</v>
      </c>
      <c r="GL129" s="3">
        <v>2</v>
      </c>
      <c r="GM129" s="3">
        <v>4</v>
      </c>
      <c r="GN129" s="3">
        <v>4</v>
      </c>
      <c r="GO129" s="3">
        <v>2</v>
      </c>
      <c r="GP129" s="3">
        <v>3</v>
      </c>
      <c r="GQ129" s="3">
        <v>1</v>
      </c>
      <c r="GR129" s="3">
        <v>4</v>
      </c>
      <c r="GS129" s="3">
        <v>1</v>
      </c>
      <c r="GT129" s="3">
        <v>4</v>
      </c>
      <c r="GU129" s="3">
        <v>5</v>
      </c>
      <c r="GV129" s="3">
        <v>2</v>
      </c>
      <c r="GW129" s="3">
        <v>5</v>
      </c>
      <c r="GX129" s="3">
        <v>1</v>
      </c>
      <c r="GY129" s="5">
        <v>4.2</v>
      </c>
      <c r="GZ129" s="5">
        <v>1.3</v>
      </c>
      <c r="HA129" s="3">
        <v>6</v>
      </c>
      <c r="HB129" s="3">
        <v>6</v>
      </c>
      <c r="HC129" s="3">
        <v>7</v>
      </c>
      <c r="HD129" s="3">
        <v>5</v>
      </c>
      <c r="HE129" s="3">
        <v>6</v>
      </c>
      <c r="HF129" s="3">
        <v>7</v>
      </c>
      <c r="HG129" s="3">
        <v>4</v>
      </c>
      <c r="HH129" s="3">
        <v>6</v>
      </c>
      <c r="HI129" s="5">
        <v>5.875</v>
      </c>
      <c r="HJ129" s="3">
        <v>3</v>
      </c>
      <c r="HK129" s="3">
        <v>2</v>
      </c>
      <c r="HL129" s="3">
        <v>3</v>
      </c>
      <c r="HM129" s="3">
        <v>2</v>
      </c>
      <c r="HN129" s="3">
        <v>1</v>
      </c>
      <c r="HO129" s="3">
        <v>1</v>
      </c>
      <c r="HP129" s="5">
        <v>3</v>
      </c>
      <c r="HQ129" s="5">
        <v>4</v>
      </c>
      <c r="HR129" s="5">
        <v>4</v>
      </c>
      <c r="HS129" s="5">
        <v>3.1666666666666665</v>
      </c>
      <c r="HT129" s="3">
        <v>5</v>
      </c>
      <c r="HU129" s="3">
        <v>4</v>
      </c>
      <c r="HV129" s="3">
        <v>4</v>
      </c>
      <c r="HW129" s="3">
        <v>5</v>
      </c>
      <c r="HX129" s="3">
        <v>4</v>
      </c>
      <c r="HY129" s="3">
        <v>5</v>
      </c>
      <c r="HZ129" s="5">
        <v>4.5</v>
      </c>
      <c r="IA129" s="3">
        <v>5</v>
      </c>
      <c r="IB129" s="3">
        <v>2</v>
      </c>
      <c r="IC129" s="3">
        <v>7</v>
      </c>
      <c r="ID129" s="3">
        <v>3</v>
      </c>
      <c r="IE129" s="3">
        <v>7</v>
      </c>
      <c r="IF129" s="3">
        <v>7</v>
      </c>
      <c r="IG129" s="3">
        <v>2</v>
      </c>
      <c r="IH129" s="3">
        <v>7</v>
      </c>
      <c r="II129" s="3">
        <v>6</v>
      </c>
      <c r="IJ129" s="3">
        <v>5</v>
      </c>
      <c r="IK129" s="3">
        <v>6</v>
      </c>
      <c r="IL129" s="3">
        <v>2</v>
      </c>
      <c r="IM129" s="5">
        <v>6</v>
      </c>
      <c r="IN129" s="5">
        <v>6</v>
      </c>
      <c r="IO129" s="5">
        <v>2.75</v>
      </c>
      <c r="IP129" s="3">
        <v>4</v>
      </c>
      <c r="IQ129" s="3">
        <v>2</v>
      </c>
      <c r="IR129" s="3">
        <v>888</v>
      </c>
      <c r="IS129" s="3">
        <v>3</v>
      </c>
      <c r="IT129" s="3">
        <v>4</v>
      </c>
      <c r="IU129" s="3">
        <v>5</v>
      </c>
      <c r="IV129" s="3">
        <v>2</v>
      </c>
      <c r="IW129" s="3">
        <v>2</v>
      </c>
      <c r="IX129" s="3">
        <v>5</v>
      </c>
      <c r="IY129" s="3">
        <v>2</v>
      </c>
      <c r="IZ129" s="3">
        <v>3</v>
      </c>
      <c r="JA129" s="3">
        <v>4</v>
      </c>
      <c r="JB129" s="3">
        <v>5</v>
      </c>
      <c r="JC129" s="3">
        <v>4</v>
      </c>
      <c r="JD129" s="3">
        <v>5</v>
      </c>
      <c r="JE129" s="3">
        <v>2</v>
      </c>
      <c r="JF129" s="3">
        <v>2</v>
      </c>
      <c r="JG129" s="3">
        <v>3</v>
      </c>
      <c r="JH129" s="3">
        <v>4</v>
      </c>
      <c r="JI129" s="3">
        <v>4</v>
      </c>
      <c r="JJ129" s="3">
        <v>2</v>
      </c>
      <c r="JK129" s="3">
        <v>5</v>
      </c>
      <c r="JL129" s="3">
        <v>2</v>
      </c>
      <c r="JM129" s="3">
        <v>4</v>
      </c>
      <c r="JN129" s="5">
        <v>4.75</v>
      </c>
      <c r="JO129" s="5">
        <v>2.6666666666666665</v>
      </c>
      <c r="JP129" s="5">
        <v>4.5</v>
      </c>
      <c r="JQ129" s="5">
        <v>2.25</v>
      </c>
      <c r="JR129" s="5">
        <v>3.5</v>
      </c>
      <c r="JS129" s="5">
        <v>2.5</v>
      </c>
      <c r="JT129" s="3">
        <v>2</v>
      </c>
      <c r="JU129" s="3">
        <v>4</v>
      </c>
      <c r="JV129" s="3">
        <v>2</v>
      </c>
      <c r="JW129" s="3">
        <v>2</v>
      </c>
      <c r="JX129" s="3">
        <v>2</v>
      </c>
      <c r="JY129" s="3">
        <v>4</v>
      </c>
      <c r="JZ129" s="3">
        <v>1</v>
      </c>
      <c r="KA129" s="3">
        <v>1</v>
      </c>
      <c r="KB129" s="3">
        <v>2</v>
      </c>
      <c r="KC129" s="3">
        <v>2</v>
      </c>
      <c r="KD129" s="3">
        <v>4</v>
      </c>
      <c r="KE129" s="3">
        <v>4</v>
      </c>
      <c r="KF129" s="3">
        <v>1</v>
      </c>
      <c r="KG129" s="3">
        <v>1</v>
      </c>
      <c r="KH129" s="3">
        <v>1</v>
      </c>
      <c r="KI129" s="3">
        <v>1</v>
      </c>
      <c r="KJ129" s="3">
        <v>1</v>
      </c>
      <c r="KK129" s="3">
        <v>1</v>
      </c>
      <c r="KL129" s="3">
        <v>2</v>
      </c>
      <c r="KM129" s="3">
        <v>2</v>
      </c>
      <c r="KN129" s="3">
        <v>1</v>
      </c>
      <c r="KO129" s="3">
        <v>1</v>
      </c>
      <c r="KP129" s="3">
        <v>1</v>
      </c>
      <c r="KQ129" s="3">
        <v>1</v>
      </c>
      <c r="KR129" s="3">
        <v>2</v>
      </c>
      <c r="KS129" s="3">
        <v>2</v>
      </c>
      <c r="KT129" s="3">
        <v>1</v>
      </c>
      <c r="KU129" s="3">
        <v>1</v>
      </c>
      <c r="KV129" s="3">
        <v>2</v>
      </c>
      <c r="KW129" s="3">
        <v>2</v>
      </c>
      <c r="KX129" s="3">
        <v>2</v>
      </c>
      <c r="KY129" s="3">
        <v>2</v>
      </c>
      <c r="KZ129" s="5">
        <v>1.2222222222222223</v>
      </c>
      <c r="LA129" s="5">
        <v>1.2222222222222223</v>
      </c>
      <c r="LB129" s="5">
        <v>2.2857142857142856</v>
      </c>
      <c r="LC129" s="5">
        <v>2.8571428571428572</v>
      </c>
      <c r="LD129" s="3">
        <v>4</v>
      </c>
      <c r="LE129" s="3">
        <v>4</v>
      </c>
      <c r="LF129" s="5">
        <v>3</v>
      </c>
      <c r="LG129" s="3">
        <v>3</v>
      </c>
      <c r="LH129" s="3">
        <v>4</v>
      </c>
      <c r="LI129" s="3">
        <v>4</v>
      </c>
      <c r="LJ129" s="3">
        <v>4</v>
      </c>
      <c r="LK129" s="3">
        <v>3</v>
      </c>
      <c r="LL129" s="3">
        <v>3</v>
      </c>
      <c r="LM129" s="3">
        <v>3</v>
      </c>
      <c r="LN129" s="3">
        <v>4</v>
      </c>
      <c r="LO129" s="3">
        <v>4</v>
      </c>
      <c r="LP129" s="3">
        <v>4</v>
      </c>
      <c r="LQ129" s="3">
        <v>4</v>
      </c>
      <c r="LR129" s="3">
        <v>3</v>
      </c>
      <c r="LS129" s="3">
        <v>3</v>
      </c>
      <c r="LT129" s="5">
        <v>3.625</v>
      </c>
      <c r="LU129" s="5">
        <v>3.5</v>
      </c>
      <c r="LV129" s="3">
        <v>2</v>
      </c>
      <c r="LW129" s="3">
        <v>1</v>
      </c>
      <c r="LX129" s="3">
        <v>1</v>
      </c>
      <c r="LY129" s="3">
        <v>0</v>
      </c>
      <c r="LZ129" s="3">
        <v>2</v>
      </c>
      <c r="MA129" s="3">
        <v>0</v>
      </c>
      <c r="MB129" s="3">
        <v>2</v>
      </c>
      <c r="MC129" s="3">
        <v>1</v>
      </c>
      <c r="MD129" s="3">
        <v>2</v>
      </c>
      <c r="ME129" s="3">
        <v>2</v>
      </c>
      <c r="MF129" s="5">
        <f t="shared" si="101"/>
        <v>13</v>
      </c>
      <c r="MG129" s="5">
        <f t="shared" si="102"/>
        <v>1.3</v>
      </c>
      <c r="MH129" s="3">
        <v>3</v>
      </c>
      <c r="MI129" s="3">
        <v>4</v>
      </c>
      <c r="MJ129" s="3">
        <v>5</v>
      </c>
      <c r="MK129" s="3">
        <v>4</v>
      </c>
      <c r="ML129" s="3">
        <v>5</v>
      </c>
      <c r="MM129" s="3">
        <v>5</v>
      </c>
      <c r="MN129" s="3">
        <v>6</v>
      </c>
      <c r="MO129" s="3">
        <v>6</v>
      </c>
      <c r="MP129" s="3">
        <v>6</v>
      </c>
      <c r="MQ129" s="5">
        <v>4.8888888888888893</v>
      </c>
      <c r="MR129" s="3">
        <v>1</v>
      </c>
      <c r="MS129" s="3">
        <v>1</v>
      </c>
      <c r="MT129" s="3">
        <v>1</v>
      </c>
      <c r="MU129" s="3">
        <v>1</v>
      </c>
      <c r="MV129" s="3">
        <v>1</v>
      </c>
      <c r="MW129" s="3">
        <v>1</v>
      </c>
      <c r="MX129" s="3">
        <v>1</v>
      </c>
      <c r="MY129" s="3">
        <v>1</v>
      </c>
      <c r="MZ129" s="3">
        <v>1</v>
      </c>
      <c r="NA129" s="3">
        <v>1</v>
      </c>
      <c r="NB129" s="3">
        <v>1</v>
      </c>
      <c r="NC129" s="3">
        <v>1</v>
      </c>
      <c r="ND129" s="5">
        <v>1</v>
      </c>
      <c r="NE129" s="5">
        <v>1</v>
      </c>
      <c r="NF129" s="5">
        <v>1</v>
      </c>
      <c r="NG129" s="5">
        <v>1</v>
      </c>
      <c r="NH129" s="3">
        <v>2</v>
      </c>
      <c r="NI129" s="3">
        <v>2</v>
      </c>
      <c r="NJ129" s="3">
        <v>3</v>
      </c>
      <c r="NK129" s="3">
        <v>3</v>
      </c>
      <c r="NL129" s="3">
        <v>4</v>
      </c>
      <c r="NM129" s="3">
        <v>4</v>
      </c>
      <c r="NN129" s="3">
        <v>4</v>
      </c>
      <c r="NO129" s="3">
        <v>4</v>
      </c>
      <c r="NP129" s="3">
        <v>2</v>
      </c>
      <c r="NQ129" s="3">
        <v>2</v>
      </c>
      <c r="NR129" s="3">
        <v>4</v>
      </c>
      <c r="NS129" s="3">
        <v>4</v>
      </c>
      <c r="NT129" s="3">
        <v>2</v>
      </c>
      <c r="NU129" s="3">
        <v>2</v>
      </c>
      <c r="NV129" s="5">
        <v>3</v>
      </c>
      <c r="NW129" s="5">
        <v>3</v>
      </c>
      <c r="NX129" s="4">
        <v>43210</v>
      </c>
      <c r="NY129" s="3">
        <v>4</v>
      </c>
      <c r="NZ129" s="3">
        <v>4</v>
      </c>
      <c r="OA129" s="3">
        <v>3</v>
      </c>
      <c r="OB129" s="3">
        <v>888</v>
      </c>
      <c r="OC129" s="3">
        <v>999</v>
      </c>
      <c r="OD129" s="3">
        <v>4</v>
      </c>
      <c r="OE129" s="3">
        <v>1</v>
      </c>
      <c r="OF129" s="3">
        <v>888</v>
      </c>
      <c r="OG129" s="3">
        <v>4</v>
      </c>
      <c r="OH129" s="3">
        <v>888</v>
      </c>
      <c r="OI129" s="3">
        <v>1</v>
      </c>
      <c r="OJ129" s="3">
        <v>1</v>
      </c>
      <c r="OK129" s="5">
        <v>4</v>
      </c>
      <c r="OL129" s="5">
        <v>1.5</v>
      </c>
      <c r="OM129" s="3">
        <v>3</v>
      </c>
      <c r="ON129" s="3">
        <v>3</v>
      </c>
      <c r="OO129" s="3">
        <v>3</v>
      </c>
      <c r="OP129" s="3">
        <v>3</v>
      </c>
      <c r="OQ129" s="3">
        <v>1</v>
      </c>
      <c r="OR129" s="3">
        <v>2</v>
      </c>
      <c r="OS129" s="5">
        <v>2.5</v>
      </c>
      <c r="OT129" s="3">
        <v>5</v>
      </c>
      <c r="OU129" s="3">
        <v>5</v>
      </c>
      <c r="OV129" s="3">
        <v>4</v>
      </c>
      <c r="OW129" s="3">
        <v>5</v>
      </c>
      <c r="OX129" s="3">
        <v>4</v>
      </c>
      <c r="OY129" s="3">
        <v>5</v>
      </c>
      <c r="OZ129" s="5">
        <v>4.666666666666667</v>
      </c>
      <c r="VN129">
        <v>15</v>
      </c>
      <c r="VO129">
        <v>0</v>
      </c>
      <c r="VP129">
        <v>0</v>
      </c>
      <c r="VQ129">
        <v>0</v>
      </c>
      <c r="VR129">
        <v>35</v>
      </c>
      <c r="VS129">
        <v>910.3</v>
      </c>
      <c r="VT129">
        <v>26</v>
      </c>
      <c r="VU129">
        <v>182.1</v>
      </c>
      <c r="VV129">
        <v>34</v>
      </c>
      <c r="VW129">
        <v>9628</v>
      </c>
      <c r="VX129">
        <v>283.2</v>
      </c>
      <c r="VY129">
        <v>2613.3000000000002</v>
      </c>
      <c r="VZ129">
        <v>0.3</v>
      </c>
      <c r="WA129">
        <v>1925.6</v>
      </c>
      <c r="WB129" s="36">
        <v>1651.25</v>
      </c>
      <c r="WC129" s="36">
        <v>867</v>
      </c>
      <c r="WD129" s="36">
        <v>77.5</v>
      </c>
      <c r="WE129" s="36">
        <v>19.25</v>
      </c>
      <c r="WF129" s="36">
        <v>63.15</v>
      </c>
      <c r="WG129" s="36">
        <v>33.15</v>
      </c>
      <c r="WH129" s="36">
        <v>2.96</v>
      </c>
      <c r="WI129" s="36">
        <v>0.74</v>
      </c>
      <c r="WJ129" s="36">
        <v>96.75</v>
      </c>
      <c r="WK129" s="36">
        <v>3.7</v>
      </c>
      <c r="WL129" s="36">
        <v>24.187999999999999</v>
      </c>
      <c r="WM129" s="37">
        <v>2156.75</v>
      </c>
      <c r="WN129" s="37">
        <v>911</v>
      </c>
      <c r="WO129" s="37">
        <v>79</v>
      </c>
      <c r="WP129" s="37">
        <v>20.25</v>
      </c>
      <c r="WQ129" s="37">
        <v>68.099999999999994</v>
      </c>
      <c r="WR129" s="37">
        <v>28.77</v>
      </c>
      <c r="WS129" s="37">
        <v>2.4900000000000002</v>
      </c>
      <c r="WT129" s="37">
        <v>0.64</v>
      </c>
      <c r="WU129" s="37">
        <v>99.25</v>
      </c>
      <c r="WV129" s="37">
        <v>3.13</v>
      </c>
      <c r="WW129" s="37">
        <v>19.850000000000001</v>
      </c>
      <c r="WX129" s="38">
        <v>898.5</v>
      </c>
      <c r="WY129" s="38">
        <v>598</v>
      </c>
      <c r="WZ129" s="38">
        <v>54.5</v>
      </c>
      <c r="XA129" s="38">
        <v>12</v>
      </c>
      <c r="XB129" s="38">
        <v>57.49</v>
      </c>
      <c r="XC129" s="38">
        <v>38.26</v>
      </c>
      <c r="XD129" s="38">
        <v>3.49</v>
      </c>
      <c r="XE129" s="38">
        <v>0.77</v>
      </c>
      <c r="XF129" s="38">
        <v>66.5</v>
      </c>
      <c r="XG129" s="38">
        <v>4.25</v>
      </c>
      <c r="XH129" s="38">
        <v>33.25</v>
      </c>
      <c r="XI129" s="39">
        <v>898.5</v>
      </c>
      <c r="XJ129" s="39">
        <v>598</v>
      </c>
      <c r="XK129" s="39">
        <v>54.5</v>
      </c>
      <c r="XL129" s="39">
        <v>12</v>
      </c>
      <c r="XM129" s="39">
        <v>57.49</v>
      </c>
      <c r="XN129" s="39">
        <v>38.26</v>
      </c>
      <c r="XO129" s="39">
        <v>3.49</v>
      </c>
      <c r="XP129" s="39">
        <v>0.77</v>
      </c>
      <c r="XQ129" s="39">
        <v>66.5</v>
      </c>
      <c r="XR129" s="39">
        <v>4.25</v>
      </c>
      <c r="XS129" s="39">
        <v>33.25</v>
      </c>
      <c r="XT129" t="s">
        <v>1210</v>
      </c>
      <c r="XU129">
        <v>5</v>
      </c>
      <c r="XV129">
        <v>9</v>
      </c>
      <c r="XW129" s="37">
        <v>4</v>
      </c>
      <c r="XX129" s="37">
        <v>1</v>
      </c>
      <c r="XY129" s="37">
        <v>1</v>
      </c>
      <c r="XZ129" s="39">
        <v>2</v>
      </c>
      <c r="YA129" s="39">
        <v>0</v>
      </c>
      <c r="YB129" s="39">
        <v>3</v>
      </c>
    </row>
    <row r="130" spans="1:652" x14ac:dyDescent="0.2">
      <c r="A130" s="11">
        <v>134</v>
      </c>
      <c r="B130" s="19" t="s">
        <v>736</v>
      </c>
      <c r="C130" s="3">
        <v>0</v>
      </c>
      <c r="D130" s="3" t="str">
        <f t="shared" ref="D130:D193" si="103">IF(C130=0,"2","1")</f>
        <v>2</v>
      </c>
      <c r="E130" s="4">
        <v>38166</v>
      </c>
      <c r="F130" s="4">
        <v>43206</v>
      </c>
      <c r="G130" s="5">
        <v>13.798767967145791</v>
      </c>
      <c r="H130" s="21">
        <v>3</v>
      </c>
      <c r="I130" s="3">
        <v>7</v>
      </c>
      <c r="J130" s="3">
        <v>11</v>
      </c>
      <c r="K130" s="3">
        <v>1</v>
      </c>
      <c r="L130" s="3">
        <v>3</v>
      </c>
      <c r="M130" s="3">
        <v>300</v>
      </c>
      <c r="N130" s="6">
        <v>109.5</v>
      </c>
      <c r="O130" s="6">
        <v>157</v>
      </c>
      <c r="P130" s="5">
        <v>3.5925196850393699</v>
      </c>
      <c r="Q130" s="5">
        <v>144.20700000000002</v>
      </c>
      <c r="R130" s="5">
        <v>65.400000000000006</v>
      </c>
      <c r="S130" s="5">
        <v>26.5</v>
      </c>
      <c r="T130" s="5">
        <v>1</v>
      </c>
      <c r="U130" s="5">
        <v>36.5</v>
      </c>
      <c r="V130" s="5">
        <v>1</v>
      </c>
      <c r="W130" s="5">
        <v>19.8</v>
      </c>
      <c r="X130" s="5">
        <v>19.5</v>
      </c>
      <c r="Y130" s="5">
        <v>20.7</v>
      </c>
      <c r="Z130" s="5">
        <v>20.5</v>
      </c>
      <c r="AA130" s="5">
        <v>18.600000000000001</v>
      </c>
      <c r="AB130" s="5">
        <v>17.899999999999999</v>
      </c>
      <c r="AC130" s="5">
        <f t="shared" ref="AC130:AC193" si="104">MAX(W130:Y130)</f>
        <v>20.7</v>
      </c>
      <c r="AD130" s="5">
        <f t="shared" ref="AD130:AD193" si="105">MAX(Z130:AB130)</f>
        <v>20.5</v>
      </c>
      <c r="AE130" s="5">
        <f t="shared" ref="AE130:AE193" si="106">SUM(AC130:AD130)</f>
        <v>41.2</v>
      </c>
      <c r="AF130" s="5">
        <f t="shared" ref="AF130:AF193" si="107">AVERAGE(AC130:AD130)</f>
        <v>20.6</v>
      </c>
      <c r="AG130" s="5">
        <f t="shared" ref="AG130:AG193" si="108">AF130*2.205</f>
        <v>45.423000000000002</v>
      </c>
      <c r="AH130" s="5">
        <f t="shared" ref="AH130:AH193" si="109">AE130*2.205</f>
        <v>90.846000000000004</v>
      </c>
      <c r="AI130" s="5">
        <v>1</v>
      </c>
      <c r="AJ130" s="3">
        <v>15</v>
      </c>
      <c r="AK130" s="5">
        <v>35.4</v>
      </c>
      <c r="AL130" s="5">
        <v>1</v>
      </c>
      <c r="AM130" s="5">
        <v>1</v>
      </c>
      <c r="AN130" s="5"/>
      <c r="AO130" s="5"/>
      <c r="AP130" s="5"/>
      <c r="AQ130" s="5"/>
      <c r="AR130" s="5"/>
      <c r="AS130" s="5" t="e">
        <f t="shared" ref="AS130:AS193" si="110">AVERAGE(AN130:AR130)</f>
        <v>#DIV/0!</v>
      </c>
      <c r="AT130" s="5">
        <v>13.33</v>
      </c>
      <c r="AU130" s="5">
        <v>13.1</v>
      </c>
      <c r="AV130" s="5">
        <v>-1.77</v>
      </c>
      <c r="AW130" s="5">
        <v>4</v>
      </c>
      <c r="AX130" s="3">
        <v>39</v>
      </c>
      <c r="AY130" s="3">
        <v>40</v>
      </c>
      <c r="AZ130" s="3"/>
      <c r="BA130" s="5">
        <v>0.12</v>
      </c>
      <c r="BB130" s="5"/>
      <c r="BC130" s="5">
        <v>55</v>
      </c>
      <c r="BD130" s="5"/>
      <c r="BE130" s="3">
        <v>19</v>
      </c>
      <c r="BF130" s="3">
        <v>24</v>
      </c>
      <c r="BG130" s="5">
        <v>-0.38</v>
      </c>
      <c r="BH130" s="5">
        <v>35</v>
      </c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3">
        <v>51</v>
      </c>
      <c r="CA130" s="3">
        <v>54</v>
      </c>
      <c r="CB130" s="3">
        <v>51</v>
      </c>
      <c r="CC130" s="5">
        <v>22.799039999999998</v>
      </c>
      <c r="CD130" s="5">
        <v>24.140159999999998</v>
      </c>
      <c r="CE130" s="5">
        <v>22.799039999999998</v>
      </c>
      <c r="CF130" s="5">
        <v>2.25</v>
      </c>
      <c r="CG130" s="5">
        <v>99</v>
      </c>
      <c r="CH130" s="3">
        <v>35</v>
      </c>
      <c r="CI130" s="3">
        <v>37</v>
      </c>
      <c r="CJ130" s="3">
        <v>41</v>
      </c>
      <c r="CK130" s="5">
        <v>15.6464</v>
      </c>
      <c r="CL130" s="5">
        <v>16.540479999999999</v>
      </c>
      <c r="CM130" s="5">
        <v>18.32864</v>
      </c>
      <c r="CN130" s="5">
        <v>-0.2</v>
      </c>
      <c r="CO130" s="5">
        <v>42</v>
      </c>
      <c r="CP130" s="6">
        <v>150</v>
      </c>
      <c r="CQ130" s="6">
        <v>141</v>
      </c>
      <c r="CR130" s="6">
        <v>146</v>
      </c>
      <c r="CS130" s="5">
        <v>-0.69</v>
      </c>
      <c r="CT130" s="5">
        <v>25</v>
      </c>
      <c r="CU130" s="7" t="e">
        <v>#NULL!</v>
      </c>
      <c r="CV130" s="7" t="e">
        <v>#NULL!</v>
      </c>
      <c r="CW130" s="3">
        <v>4</v>
      </c>
      <c r="CX130" s="3">
        <v>4</v>
      </c>
      <c r="CY130" s="3">
        <v>5</v>
      </c>
      <c r="CZ130" s="3">
        <v>5</v>
      </c>
      <c r="DA130" s="3">
        <v>4</v>
      </c>
      <c r="DB130" s="3">
        <v>4</v>
      </c>
      <c r="DC130" s="3">
        <v>3</v>
      </c>
      <c r="DD130" s="3">
        <v>3</v>
      </c>
      <c r="DE130" s="3">
        <v>3</v>
      </c>
      <c r="DF130" s="3">
        <v>4</v>
      </c>
      <c r="DG130" s="3">
        <v>4</v>
      </c>
      <c r="DH130" s="3">
        <v>4</v>
      </c>
      <c r="DI130" s="3"/>
      <c r="DJ130" s="3"/>
      <c r="DK130" s="3"/>
      <c r="DL130" s="3"/>
      <c r="DM130" s="3"/>
      <c r="DN130" s="3"/>
      <c r="DO130" s="3"/>
      <c r="DP130" s="3"/>
      <c r="DQ130" s="3">
        <v>1</v>
      </c>
      <c r="DR130" s="3">
        <v>1</v>
      </c>
      <c r="DS130" s="3">
        <v>1</v>
      </c>
      <c r="DT130" s="3">
        <v>1</v>
      </c>
      <c r="DU130" s="3">
        <v>1</v>
      </c>
      <c r="DV130" s="5">
        <v>45</v>
      </c>
      <c r="DW130" s="5">
        <v>-0.26</v>
      </c>
      <c r="DX130" s="5">
        <v>14.5</v>
      </c>
      <c r="DY130" s="5">
        <v>-2.46</v>
      </c>
      <c r="DZ130" s="5">
        <v>70.5</v>
      </c>
      <c r="EA130" s="5">
        <v>2.0499999999999998</v>
      </c>
      <c r="EB130" s="5">
        <v>43.333333333333336</v>
      </c>
      <c r="EC130" s="5">
        <v>-0.66999999999999993</v>
      </c>
      <c r="ED130" s="5">
        <v>2</v>
      </c>
      <c r="EE130" s="3">
        <v>6</v>
      </c>
      <c r="EF130" s="3">
        <v>1</v>
      </c>
      <c r="EG130" s="3">
        <v>6</v>
      </c>
      <c r="EH130" s="3">
        <v>1</v>
      </c>
      <c r="EI130" s="3">
        <v>4</v>
      </c>
      <c r="EJ130" s="3">
        <v>1</v>
      </c>
      <c r="EK130" s="3">
        <v>3</v>
      </c>
      <c r="EL130" s="3">
        <v>1</v>
      </c>
      <c r="EM130" s="3">
        <v>5</v>
      </c>
      <c r="EN130" s="3">
        <v>1</v>
      </c>
      <c r="EO130" s="3">
        <v>3</v>
      </c>
      <c r="EP130" s="3">
        <v>1</v>
      </c>
      <c r="EQ130" s="3">
        <v>1</v>
      </c>
      <c r="ER130" s="3">
        <v>2</v>
      </c>
      <c r="ES130" s="3">
        <v>4</v>
      </c>
      <c r="ET130" s="3">
        <v>2</v>
      </c>
      <c r="EU130" s="3">
        <v>1</v>
      </c>
      <c r="EV130" s="3">
        <v>5</v>
      </c>
      <c r="EW130" s="3">
        <v>0</v>
      </c>
      <c r="EX130" s="5">
        <v>0</v>
      </c>
      <c r="EY130" s="1" t="s">
        <v>350</v>
      </c>
      <c r="EZ130" s="3">
        <v>1</v>
      </c>
      <c r="FA130" s="6">
        <v>2</v>
      </c>
      <c r="FB130" s="1" t="s">
        <v>349</v>
      </c>
      <c r="FC130" s="6">
        <v>999</v>
      </c>
      <c r="FD130" s="5">
        <v>999</v>
      </c>
      <c r="FE130" s="1" t="s">
        <v>349</v>
      </c>
      <c r="FF130" s="3">
        <v>999</v>
      </c>
      <c r="FG130" s="5">
        <v>999</v>
      </c>
      <c r="FH130" s="3">
        <v>5</v>
      </c>
      <c r="FI130" s="3">
        <v>3</v>
      </c>
      <c r="FJ130" s="3">
        <v>1</v>
      </c>
      <c r="FK130" s="3">
        <v>2</v>
      </c>
      <c r="FL130" s="3">
        <v>4</v>
      </c>
      <c r="FM130" s="3">
        <v>3</v>
      </c>
      <c r="FN130" s="3">
        <v>1</v>
      </c>
      <c r="FO130" s="3">
        <v>2</v>
      </c>
      <c r="FP130" s="3">
        <v>5</v>
      </c>
      <c r="FQ130" s="3">
        <v>4</v>
      </c>
      <c r="FR130" s="3">
        <v>3</v>
      </c>
      <c r="FS130" s="3">
        <v>2</v>
      </c>
      <c r="FT130" s="3">
        <v>4</v>
      </c>
      <c r="FU130" s="3">
        <v>1.8333333333333333</v>
      </c>
      <c r="FV130" s="3">
        <v>4</v>
      </c>
      <c r="FW130" s="3">
        <v>2</v>
      </c>
      <c r="FX130" s="7" t="e">
        <v>#NULL!</v>
      </c>
      <c r="FY130" s="3">
        <v>2</v>
      </c>
      <c r="FZ130" s="3">
        <v>5</v>
      </c>
      <c r="GA130" s="3">
        <v>6</v>
      </c>
      <c r="GB130" s="3">
        <v>999</v>
      </c>
      <c r="GC130" s="3">
        <v>6</v>
      </c>
      <c r="GD130" s="5">
        <v>4.5999999999999996</v>
      </c>
      <c r="GE130" s="3">
        <v>3</v>
      </c>
      <c r="GF130" s="3">
        <v>2</v>
      </c>
      <c r="GG130" s="3">
        <v>2</v>
      </c>
      <c r="GH130" s="3">
        <v>1</v>
      </c>
      <c r="GI130" s="3">
        <v>2</v>
      </c>
      <c r="GJ130" s="3">
        <v>2</v>
      </c>
      <c r="GK130" s="3">
        <v>2</v>
      </c>
      <c r="GL130" s="3">
        <v>2</v>
      </c>
      <c r="GM130" s="3">
        <v>2</v>
      </c>
      <c r="GN130" s="3">
        <v>2</v>
      </c>
      <c r="GO130" s="3">
        <v>2</v>
      </c>
      <c r="GP130" s="3">
        <v>2</v>
      </c>
      <c r="GQ130" s="3">
        <v>1</v>
      </c>
      <c r="GR130" s="3">
        <v>2</v>
      </c>
      <c r="GS130" s="3">
        <v>2</v>
      </c>
      <c r="GT130" s="3">
        <v>2</v>
      </c>
      <c r="GU130" s="3">
        <v>2</v>
      </c>
      <c r="GV130" s="3">
        <v>2</v>
      </c>
      <c r="GW130" s="3">
        <v>3</v>
      </c>
      <c r="GX130" s="3">
        <v>1</v>
      </c>
      <c r="GY130" s="5">
        <v>2.2000000000000002</v>
      </c>
      <c r="GZ130" s="5">
        <v>1.7</v>
      </c>
      <c r="HA130" s="3">
        <v>3</v>
      </c>
      <c r="HB130" s="3">
        <v>3</v>
      </c>
      <c r="HC130" s="3">
        <v>3</v>
      </c>
      <c r="HD130" s="3">
        <v>2</v>
      </c>
      <c r="HE130" s="3">
        <v>3</v>
      </c>
      <c r="HF130" s="3">
        <v>4</v>
      </c>
      <c r="HG130" s="3">
        <v>2</v>
      </c>
      <c r="HH130" s="3">
        <v>5</v>
      </c>
      <c r="HI130" s="5">
        <v>3.125</v>
      </c>
      <c r="HJ130" s="3">
        <v>3</v>
      </c>
      <c r="HK130" s="3">
        <v>3</v>
      </c>
      <c r="HL130" s="3">
        <v>3</v>
      </c>
      <c r="HM130" s="3">
        <v>3</v>
      </c>
      <c r="HN130" s="3">
        <v>3</v>
      </c>
      <c r="HO130" s="3">
        <v>3</v>
      </c>
      <c r="HP130" s="5">
        <v>2</v>
      </c>
      <c r="HQ130" s="5">
        <v>2</v>
      </c>
      <c r="HR130" s="5">
        <v>2</v>
      </c>
      <c r="HS130" s="5">
        <v>2.5</v>
      </c>
      <c r="HT130" s="3">
        <v>3</v>
      </c>
      <c r="HU130" s="3">
        <v>3</v>
      </c>
      <c r="HV130" s="3">
        <v>3</v>
      </c>
      <c r="HW130" s="3">
        <v>3</v>
      </c>
      <c r="HX130" s="3">
        <v>3</v>
      </c>
      <c r="HY130" s="3">
        <v>3</v>
      </c>
      <c r="HZ130" s="5">
        <v>3</v>
      </c>
      <c r="IA130" s="3">
        <v>4</v>
      </c>
      <c r="IB130" s="3">
        <v>4</v>
      </c>
      <c r="IC130" s="3">
        <v>4</v>
      </c>
      <c r="ID130" s="3">
        <v>4</v>
      </c>
      <c r="IE130" s="3">
        <v>4</v>
      </c>
      <c r="IF130" s="3">
        <v>4</v>
      </c>
      <c r="IG130" s="3">
        <v>4</v>
      </c>
      <c r="IH130" s="3">
        <v>4</v>
      </c>
      <c r="II130" s="3">
        <v>4</v>
      </c>
      <c r="IJ130" s="3">
        <v>4</v>
      </c>
      <c r="IK130" s="3">
        <v>4</v>
      </c>
      <c r="IL130" s="3">
        <v>4</v>
      </c>
      <c r="IM130" s="5">
        <v>4</v>
      </c>
      <c r="IN130" s="5">
        <v>4</v>
      </c>
      <c r="IO130" s="5">
        <v>4</v>
      </c>
      <c r="IP130" s="3">
        <v>2</v>
      </c>
      <c r="IQ130" s="3">
        <v>2</v>
      </c>
      <c r="IR130" s="3">
        <v>3</v>
      </c>
      <c r="IS130" s="3">
        <v>3</v>
      </c>
      <c r="IT130" s="3">
        <v>2</v>
      </c>
      <c r="IU130" s="3">
        <v>3</v>
      </c>
      <c r="IV130" s="3">
        <v>2</v>
      </c>
      <c r="IW130" s="3">
        <v>3</v>
      </c>
      <c r="IX130" s="3">
        <v>3</v>
      </c>
      <c r="IY130" s="3">
        <v>3</v>
      </c>
      <c r="IZ130" s="3">
        <v>2</v>
      </c>
      <c r="JA130" s="3">
        <v>3</v>
      </c>
      <c r="JB130" s="3">
        <v>3</v>
      </c>
      <c r="JC130" s="3">
        <v>1</v>
      </c>
      <c r="JD130" s="3">
        <v>3</v>
      </c>
      <c r="JE130" s="3">
        <v>2</v>
      </c>
      <c r="JF130" s="3">
        <v>2</v>
      </c>
      <c r="JG130" s="3">
        <v>2</v>
      </c>
      <c r="JH130" s="3">
        <v>2</v>
      </c>
      <c r="JI130" s="3">
        <v>2</v>
      </c>
      <c r="JJ130" s="3">
        <v>2</v>
      </c>
      <c r="JK130" s="3">
        <v>2</v>
      </c>
      <c r="JL130" s="3">
        <v>2</v>
      </c>
      <c r="JM130" s="3">
        <v>2</v>
      </c>
      <c r="JN130" s="5">
        <v>2.5</v>
      </c>
      <c r="JO130" s="5">
        <v>2.5</v>
      </c>
      <c r="JP130" s="5">
        <v>2.75</v>
      </c>
      <c r="JQ130" s="5">
        <v>2.25</v>
      </c>
      <c r="JR130" s="5">
        <v>2</v>
      </c>
      <c r="JS130" s="5">
        <v>2</v>
      </c>
      <c r="JT130" s="3">
        <v>3</v>
      </c>
      <c r="JU130" s="3">
        <v>3</v>
      </c>
      <c r="JV130" s="3">
        <v>4</v>
      </c>
      <c r="JW130" s="3">
        <v>4</v>
      </c>
      <c r="JX130" s="3">
        <v>2</v>
      </c>
      <c r="JY130" s="3">
        <v>2</v>
      </c>
      <c r="JZ130" s="3">
        <v>2</v>
      </c>
      <c r="KA130" s="3">
        <v>2</v>
      </c>
      <c r="KB130" s="3">
        <v>3</v>
      </c>
      <c r="KC130" s="3">
        <v>3</v>
      </c>
      <c r="KD130" s="3">
        <v>3</v>
      </c>
      <c r="KE130" s="3">
        <v>3</v>
      </c>
      <c r="KF130" s="3">
        <v>2</v>
      </c>
      <c r="KG130" s="3">
        <v>2</v>
      </c>
      <c r="KH130" s="3">
        <v>2</v>
      </c>
      <c r="KI130" s="3">
        <v>2</v>
      </c>
      <c r="KJ130" s="3">
        <v>2</v>
      </c>
      <c r="KK130" s="3">
        <v>2</v>
      </c>
      <c r="KL130" s="3">
        <v>3</v>
      </c>
      <c r="KM130" s="3">
        <v>3</v>
      </c>
      <c r="KN130" s="3">
        <v>2</v>
      </c>
      <c r="KO130" s="3">
        <v>2</v>
      </c>
      <c r="KP130" s="3">
        <v>3</v>
      </c>
      <c r="KQ130" s="3">
        <v>3</v>
      </c>
      <c r="KR130" s="3">
        <v>3</v>
      </c>
      <c r="KS130" s="3">
        <v>3</v>
      </c>
      <c r="KT130" s="3">
        <v>2</v>
      </c>
      <c r="KU130" s="3">
        <v>2</v>
      </c>
      <c r="KV130" s="3">
        <v>2</v>
      </c>
      <c r="KW130" s="3">
        <v>2</v>
      </c>
      <c r="KX130" s="3">
        <v>3</v>
      </c>
      <c r="KY130" s="3">
        <v>3</v>
      </c>
      <c r="KZ130" s="5">
        <v>2.3333333333333335</v>
      </c>
      <c r="LA130" s="5">
        <v>2.3333333333333335</v>
      </c>
      <c r="LB130" s="5">
        <v>2.8571428571428572</v>
      </c>
      <c r="LC130" s="5">
        <v>2.8571428571428572</v>
      </c>
      <c r="LD130" s="3">
        <v>3</v>
      </c>
      <c r="LE130" s="3">
        <v>3</v>
      </c>
      <c r="LF130" s="5">
        <v>3</v>
      </c>
      <c r="LG130" s="3">
        <v>3</v>
      </c>
      <c r="LH130" s="3">
        <v>3</v>
      </c>
      <c r="LI130" s="3">
        <v>3</v>
      </c>
      <c r="LJ130" s="3">
        <v>3</v>
      </c>
      <c r="LK130" s="3">
        <v>3</v>
      </c>
      <c r="LL130" s="3">
        <v>2</v>
      </c>
      <c r="LM130" s="3">
        <v>2</v>
      </c>
      <c r="LN130" s="3">
        <v>3</v>
      </c>
      <c r="LO130" s="3">
        <v>3</v>
      </c>
      <c r="LP130" s="3">
        <v>3</v>
      </c>
      <c r="LQ130" s="3">
        <v>3</v>
      </c>
      <c r="LR130" s="3">
        <v>2</v>
      </c>
      <c r="LS130" s="3">
        <v>2</v>
      </c>
      <c r="LT130" s="5">
        <v>2.75</v>
      </c>
      <c r="LU130" s="5">
        <v>2.75</v>
      </c>
      <c r="LV130" s="3">
        <v>2</v>
      </c>
      <c r="LW130" s="3">
        <v>2</v>
      </c>
      <c r="LX130" s="3">
        <v>2</v>
      </c>
      <c r="LY130" s="3">
        <v>2</v>
      </c>
      <c r="LZ130" s="3">
        <v>2</v>
      </c>
      <c r="MA130" s="3">
        <v>2</v>
      </c>
      <c r="MB130" s="3">
        <v>2</v>
      </c>
      <c r="MC130" s="3">
        <v>2</v>
      </c>
      <c r="MD130" s="3">
        <v>2</v>
      </c>
      <c r="ME130" s="3">
        <v>2</v>
      </c>
      <c r="MF130" s="5">
        <f t="shared" si="101"/>
        <v>20</v>
      </c>
      <c r="MG130" s="5">
        <f t="shared" si="102"/>
        <v>2</v>
      </c>
      <c r="MH130" s="3">
        <v>4</v>
      </c>
      <c r="MI130" s="3">
        <v>4</v>
      </c>
      <c r="MJ130" s="3">
        <v>4</v>
      </c>
      <c r="MK130" s="3">
        <v>4</v>
      </c>
      <c r="ML130" s="3">
        <v>4</v>
      </c>
      <c r="MM130" s="3">
        <v>4</v>
      </c>
      <c r="MN130" s="3">
        <v>4</v>
      </c>
      <c r="MO130" s="3">
        <v>4</v>
      </c>
      <c r="MP130" s="3">
        <v>4</v>
      </c>
      <c r="MQ130" s="5">
        <v>4</v>
      </c>
      <c r="MR130" s="3">
        <v>2</v>
      </c>
      <c r="MS130" s="3">
        <v>2</v>
      </c>
      <c r="MT130" s="3">
        <v>2</v>
      </c>
      <c r="MU130" s="3">
        <v>2</v>
      </c>
      <c r="MV130" s="3">
        <v>2</v>
      </c>
      <c r="MW130" s="3">
        <v>2</v>
      </c>
      <c r="MX130" s="3">
        <v>2</v>
      </c>
      <c r="MY130" s="3">
        <v>2</v>
      </c>
      <c r="MZ130" s="3">
        <v>2</v>
      </c>
      <c r="NA130" s="3">
        <v>2</v>
      </c>
      <c r="NB130" s="3">
        <v>2</v>
      </c>
      <c r="NC130" s="3">
        <v>2</v>
      </c>
      <c r="ND130" s="5">
        <v>2</v>
      </c>
      <c r="NE130" s="5">
        <v>2</v>
      </c>
      <c r="NF130" s="5">
        <v>2</v>
      </c>
      <c r="NG130" s="5">
        <v>2</v>
      </c>
      <c r="NH130" s="3">
        <v>2</v>
      </c>
      <c r="NI130" s="3">
        <v>2</v>
      </c>
      <c r="NJ130" s="3">
        <v>2</v>
      </c>
      <c r="NK130" s="3">
        <v>2</v>
      </c>
      <c r="NL130" s="3">
        <v>1</v>
      </c>
      <c r="NM130" s="3">
        <v>3</v>
      </c>
      <c r="NN130" s="3">
        <v>2</v>
      </c>
      <c r="NO130" s="3">
        <v>3</v>
      </c>
      <c r="NP130" s="3">
        <v>3</v>
      </c>
      <c r="NQ130" s="3">
        <v>2</v>
      </c>
      <c r="NR130" s="3">
        <v>2</v>
      </c>
      <c r="NS130" s="3">
        <v>2</v>
      </c>
      <c r="NT130" s="3">
        <v>1</v>
      </c>
      <c r="NU130" s="3">
        <v>1</v>
      </c>
      <c r="NV130" s="5">
        <v>1.8571428571428572</v>
      </c>
      <c r="NW130" s="5">
        <v>2.1428571428571428</v>
      </c>
      <c r="NX130" s="4">
        <v>43210</v>
      </c>
      <c r="NY130" s="3">
        <v>4</v>
      </c>
      <c r="NZ130" s="3">
        <v>3</v>
      </c>
      <c r="OA130" s="3">
        <v>1</v>
      </c>
      <c r="OB130" s="3">
        <v>2</v>
      </c>
      <c r="OC130" s="3">
        <v>5</v>
      </c>
      <c r="OD130" s="3">
        <v>3</v>
      </c>
      <c r="OE130" s="3">
        <v>3</v>
      </c>
      <c r="OF130" s="3">
        <v>3</v>
      </c>
      <c r="OG130" s="3">
        <v>3</v>
      </c>
      <c r="OH130" s="3">
        <v>4</v>
      </c>
      <c r="OI130" s="3">
        <v>3</v>
      </c>
      <c r="OJ130" s="3">
        <v>3</v>
      </c>
      <c r="OK130" s="5">
        <v>3.6666666666666665</v>
      </c>
      <c r="OL130" s="5">
        <v>2.5</v>
      </c>
      <c r="OM130" s="3">
        <v>3</v>
      </c>
      <c r="ON130" s="3">
        <v>2</v>
      </c>
      <c r="OO130" s="3">
        <v>3</v>
      </c>
      <c r="OP130" s="3">
        <v>3</v>
      </c>
      <c r="OQ130" s="3">
        <v>3</v>
      </c>
      <c r="OR130" s="3">
        <v>3</v>
      </c>
      <c r="OS130" s="5">
        <v>2.8333333333333335</v>
      </c>
      <c r="OT130" s="3">
        <v>4</v>
      </c>
      <c r="OU130" s="3">
        <v>4</v>
      </c>
      <c r="OV130" s="3">
        <v>3</v>
      </c>
      <c r="OW130" s="3">
        <v>4</v>
      </c>
      <c r="OX130" s="3">
        <v>4</v>
      </c>
      <c r="OY130" s="3">
        <v>4</v>
      </c>
      <c r="OZ130" s="5">
        <v>3.8333333333333335</v>
      </c>
      <c r="VN130">
        <v>15</v>
      </c>
      <c r="VO130">
        <v>1</v>
      </c>
      <c r="VP130">
        <v>10.3</v>
      </c>
      <c r="VQ130">
        <v>10.3</v>
      </c>
      <c r="VR130">
        <v>39</v>
      </c>
      <c r="VS130">
        <v>806.3</v>
      </c>
      <c r="VT130">
        <v>20.7</v>
      </c>
      <c r="VU130">
        <v>201.6</v>
      </c>
      <c r="VV130">
        <v>38</v>
      </c>
      <c r="VW130">
        <v>8282.5</v>
      </c>
      <c r="VX130">
        <v>218</v>
      </c>
      <c r="VY130">
        <v>4901.3</v>
      </c>
      <c r="VZ130">
        <v>0.3</v>
      </c>
      <c r="WA130">
        <v>2070.6</v>
      </c>
      <c r="WB130" s="36">
        <v>1824.75</v>
      </c>
      <c r="WC130" s="36">
        <v>817.25</v>
      </c>
      <c r="WD130" s="36">
        <v>129</v>
      </c>
      <c r="WE130" s="36">
        <v>30</v>
      </c>
      <c r="WF130" s="36">
        <v>65.150000000000006</v>
      </c>
      <c r="WG130" s="36">
        <v>29.18</v>
      </c>
      <c r="WH130" s="36">
        <v>4.6100000000000003</v>
      </c>
      <c r="WI130" s="36">
        <v>1.07</v>
      </c>
      <c r="WJ130" s="36">
        <v>159</v>
      </c>
      <c r="WK130" s="36">
        <v>5.68</v>
      </c>
      <c r="WL130" s="36">
        <v>39.75</v>
      </c>
      <c r="WM130" s="37">
        <v>1824.75</v>
      </c>
      <c r="WN130" s="37">
        <v>817.25</v>
      </c>
      <c r="WO130" s="37">
        <v>129</v>
      </c>
      <c r="WP130" s="37">
        <v>30</v>
      </c>
      <c r="WQ130" s="37">
        <v>65.150000000000006</v>
      </c>
      <c r="WR130" s="37">
        <v>29.18</v>
      </c>
      <c r="WS130" s="37">
        <v>4.6100000000000003</v>
      </c>
      <c r="WT130" s="37">
        <v>1.07</v>
      </c>
      <c r="WU130" s="37">
        <v>159</v>
      </c>
      <c r="WV130" s="37">
        <v>5.68</v>
      </c>
      <c r="WW130" s="37">
        <v>39.75</v>
      </c>
      <c r="WX130" s="38">
        <v>1370</v>
      </c>
      <c r="WY130" s="38">
        <v>718.25</v>
      </c>
      <c r="WZ130" s="38">
        <v>116.5</v>
      </c>
      <c r="XA130" s="38">
        <v>28.25</v>
      </c>
      <c r="XB130" s="38">
        <v>61.35</v>
      </c>
      <c r="XC130" s="38">
        <v>32.17</v>
      </c>
      <c r="XD130" s="38">
        <v>5.22</v>
      </c>
      <c r="XE130" s="38">
        <v>1.27</v>
      </c>
      <c r="XF130" s="38">
        <v>144.75</v>
      </c>
      <c r="XG130" s="38">
        <v>6.48</v>
      </c>
      <c r="XH130" s="38">
        <v>48.25</v>
      </c>
      <c r="XI130" s="39">
        <v>1370</v>
      </c>
      <c r="XJ130" s="39">
        <v>718.25</v>
      </c>
      <c r="XK130" s="39">
        <v>116.5</v>
      </c>
      <c r="XL130" s="39">
        <v>28.25</v>
      </c>
      <c r="XM130" s="39">
        <v>61.35</v>
      </c>
      <c r="XN130" s="39">
        <v>32.17</v>
      </c>
      <c r="XO130" s="39">
        <v>5.22</v>
      </c>
      <c r="XP130" s="39">
        <v>1.27</v>
      </c>
      <c r="XQ130" s="39">
        <v>144.75</v>
      </c>
      <c r="XR130" s="39">
        <v>6.48</v>
      </c>
      <c r="XS130" s="39">
        <v>48.25</v>
      </c>
      <c r="XT130" t="s">
        <v>1211</v>
      </c>
      <c r="XU130">
        <v>4</v>
      </c>
      <c r="XV130">
        <v>9</v>
      </c>
      <c r="XW130" s="37">
        <v>4</v>
      </c>
      <c r="XX130" s="37">
        <v>0</v>
      </c>
      <c r="XY130" s="37">
        <v>2</v>
      </c>
      <c r="XZ130" s="39">
        <v>3</v>
      </c>
      <c r="YA130" s="39">
        <v>0</v>
      </c>
      <c r="YB130" s="39">
        <v>2</v>
      </c>
    </row>
    <row r="131" spans="1:652" x14ac:dyDescent="0.2">
      <c r="A131" s="11">
        <v>135</v>
      </c>
      <c r="B131" s="19" t="s">
        <v>737</v>
      </c>
      <c r="C131" s="3">
        <v>0</v>
      </c>
      <c r="D131" s="3" t="str">
        <f t="shared" si="103"/>
        <v>2</v>
      </c>
      <c r="E131" s="4">
        <v>38215</v>
      </c>
      <c r="F131" s="4">
        <v>43206</v>
      </c>
      <c r="G131" s="5">
        <v>13.664613278576317</v>
      </c>
      <c r="H131" s="21">
        <v>3</v>
      </c>
      <c r="I131" s="3">
        <v>7</v>
      </c>
      <c r="J131" s="3">
        <v>12</v>
      </c>
      <c r="K131" s="3">
        <v>1</v>
      </c>
      <c r="L131" s="3">
        <v>3</v>
      </c>
      <c r="M131" s="3">
        <v>300</v>
      </c>
      <c r="N131" s="6">
        <v>107.5</v>
      </c>
      <c r="O131" s="6">
        <v>153.5</v>
      </c>
      <c r="P131" s="5">
        <v>3.5269028871391073</v>
      </c>
      <c r="Q131" s="5">
        <v>137.15100000000001</v>
      </c>
      <c r="R131" s="5">
        <v>62.2</v>
      </c>
      <c r="S131" s="5">
        <v>26.6</v>
      </c>
      <c r="T131" s="5">
        <v>1</v>
      </c>
      <c r="U131" s="5">
        <v>29.9</v>
      </c>
      <c r="V131" s="5">
        <v>2</v>
      </c>
      <c r="W131" s="5">
        <v>25.6</v>
      </c>
      <c r="X131" s="5">
        <v>25.5</v>
      </c>
      <c r="Y131" s="5">
        <v>25.4</v>
      </c>
      <c r="Z131" s="5">
        <v>19.2</v>
      </c>
      <c r="AA131" s="5">
        <v>16</v>
      </c>
      <c r="AB131" s="5">
        <v>17.600000000000001</v>
      </c>
      <c r="AC131" s="5">
        <f t="shared" si="104"/>
        <v>25.6</v>
      </c>
      <c r="AD131" s="5">
        <f t="shared" si="105"/>
        <v>19.2</v>
      </c>
      <c r="AE131" s="5">
        <f t="shared" si="106"/>
        <v>44.8</v>
      </c>
      <c r="AF131" s="5">
        <f t="shared" si="107"/>
        <v>22.4</v>
      </c>
      <c r="AG131" s="5">
        <f t="shared" si="108"/>
        <v>49.391999999999996</v>
      </c>
      <c r="AH131" s="5">
        <f t="shared" si="109"/>
        <v>98.783999999999992</v>
      </c>
      <c r="AI131" s="5">
        <v>2</v>
      </c>
      <c r="AJ131" s="3">
        <v>31</v>
      </c>
      <c r="AK131" s="5">
        <v>41.2</v>
      </c>
      <c r="AL131" s="5">
        <v>3</v>
      </c>
      <c r="AM131" s="5">
        <v>2.3333333333333335</v>
      </c>
      <c r="AN131" s="5"/>
      <c r="AO131" s="5"/>
      <c r="AP131" s="5"/>
      <c r="AQ131" s="5"/>
      <c r="AR131" s="5"/>
      <c r="AS131" s="5" t="e">
        <f t="shared" si="110"/>
        <v>#DIV/0!</v>
      </c>
      <c r="AT131" s="5">
        <v>13.85</v>
      </c>
      <c r="AU131" s="5">
        <v>15.12</v>
      </c>
      <c r="AV131" s="5">
        <v>-2.31</v>
      </c>
      <c r="AW131" s="5">
        <v>1</v>
      </c>
      <c r="AX131" s="3">
        <v>30</v>
      </c>
      <c r="AY131" s="3">
        <v>32</v>
      </c>
      <c r="AZ131" s="3"/>
      <c r="BA131" s="5">
        <v>-0.99</v>
      </c>
      <c r="BB131" s="5"/>
      <c r="BC131" s="5">
        <v>16</v>
      </c>
      <c r="BD131" s="5"/>
      <c r="BE131" s="3">
        <v>14</v>
      </c>
      <c r="BF131" s="3">
        <v>21</v>
      </c>
      <c r="BG131" s="5">
        <v>-1.1599999999999999</v>
      </c>
      <c r="BH131" s="5">
        <v>12</v>
      </c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3">
        <v>41</v>
      </c>
      <c r="CA131" s="3">
        <v>39</v>
      </c>
      <c r="CB131" s="3">
        <v>41</v>
      </c>
      <c r="CC131" s="5">
        <v>18.32864</v>
      </c>
      <c r="CD131" s="5">
        <v>17.434560000000001</v>
      </c>
      <c r="CE131" s="5">
        <v>18.32864</v>
      </c>
      <c r="CF131" s="5">
        <v>0.6</v>
      </c>
      <c r="CG131" s="5">
        <v>73</v>
      </c>
      <c r="CH131" s="3">
        <v>44</v>
      </c>
      <c r="CI131" s="3">
        <v>43</v>
      </c>
      <c r="CJ131" s="3">
        <v>36</v>
      </c>
      <c r="CK131" s="5">
        <v>19.66976</v>
      </c>
      <c r="CL131" s="5">
        <v>19.222719999999999</v>
      </c>
      <c r="CM131" s="5">
        <v>16.093440000000001</v>
      </c>
      <c r="CN131" s="5">
        <v>0.14000000000000001</v>
      </c>
      <c r="CO131" s="5">
        <v>55</v>
      </c>
      <c r="CP131" s="6">
        <v>139</v>
      </c>
      <c r="CQ131" s="6">
        <v>139</v>
      </c>
      <c r="CR131" s="6">
        <v>127</v>
      </c>
      <c r="CS131" s="5">
        <v>-1.0900000000000001</v>
      </c>
      <c r="CT131" s="5">
        <v>14</v>
      </c>
      <c r="CU131" s="7" t="e">
        <v>#NULL!</v>
      </c>
      <c r="CV131" s="7" t="e">
        <v>#NULL!</v>
      </c>
      <c r="CW131" s="3">
        <v>999</v>
      </c>
      <c r="CX131" s="3">
        <v>999</v>
      </c>
      <c r="CY131" s="3">
        <v>999</v>
      </c>
      <c r="CZ131" s="3">
        <v>999</v>
      </c>
      <c r="DA131" s="3">
        <v>4</v>
      </c>
      <c r="DB131" s="3">
        <v>4</v>
      </c>
      <c r="DC131" s="3">
        <v>3</v>
      </c>
      <c r="DD131" s="3">
        <v>3</v>
      </c>
      <c r="DE131" s="3">
        <v>4</v>
      </c>
      <c r="DF131" s="3">
        <v>4</v>
      </c>
      <c r="DG131" s="3">
        <v>4</v>
      </c>
      <c r="DH131" s="3">
        <v>4</v>
      </c>
      <c r="DI131" s="3"/>
      <c r="DJ131" s="3"/>
      <c r="DK131" s="3"/>
      <c r="DL131" s="3"/>
      <c r="DM131" s="3"/>
      <c r="DN131" s="3"/>
      <c r="DO131" s="3"/>
      <c r="DP131" s="3"/>
      <c r="DQ131" s="3">
        <v>1</v>
      </c>
      <c r="DR131" s="3">
        <v>1</v>
      </c>
      <c r="DS131" s="3">
        <v>1</v>
      </c>
      <c r="DT131" s="3">
        <v>1</v>
      </c>
      <c r="DU131" s="3">
        <v>1</v>
      </c>
      <c r="DV131" s="5">
        <v>14</v>
      </c>
      <c r="DW131" s="5">
        <v>-2.15</v>
      </c>
      <c r="DX131" s="5">
        <v>7.5</v>
      </c>
      <c r="DY131" s="5">
        <v>-3.4000000000000004</v>
      </c>
      <c r="DZ131" s="5">
        <v>64</v>
      </c>
      <c r="EA131" s="5">
        <v>0.74</v>
      </c>
      <c r="EB131" s="5">
        <v>28.5</v>
      </c>
      <c r="EC131" s="5">
        <v>-4.8100000000000005</v>
      </c>
      <c r="ED131" s="5">
        <v>2</v>
      </c>
      <c r="EE131" s="3">
        <v>6</v>
      </c>
      <c r="EF131" s="3">
        <v>1</v>
      </c>
      <c r="EG131" s="3">
        <v>6</v>
      </c>
      <c r="EH131" s="3">
        <v>4</v>
      </c>
      <c r="EI131" s="3">
        <v>5</v>
      </c>
      <c r="EJ131" s="3">
        <v>1</v>
      </c>
      <c r="EK131" s="3">
        <v>2</v>
      </c>
      <c r="EL131" s="3">
        <v>1</v>
      </c>
      <c r="EM131" s="3">
        <v>2</v>
      </c>
      <c r="EN131" s="3">
        <v>3</v>
      </c>
      <c r="EO131" s="3">
        <v>2</v>
      </c>
      <c r="EP131" s="3">
        <v>3</v>
      </c>
      <c r="EQ131" s="3">
        <v>3</v>
      </c>
      <c r="ER131" s="3">
        <v>3</v>
      </c>
      <c r="ES131" s="3">
        <v>2</v>
      </c>
      <c r="ET131" s="3">
        <v>1</v>
      </c>
      <c r="EU131" s="3">
        <v>2</v>
      </c>
      <c r="EV131" s="3">
        <v>1</v>
      </c>
      <c r="EW131" s="3">
        <v>0</v>
      </c>
      <c r="EX131" s="5">
        <v>0</v>
      </c>
      <c r="EY131" s="1" t="s">
        <v>352</v>
      </c>
      <c r="EZ131" s="3">
        <v>1</v>
      </c>
      <c r="FA131" s="6">
        <v>2</v>
      </c>
      <c r="FB131" s="1" t="s">
        <v>351</v>
      </c>
      <c r="FC131" s="6">
        <v>1</v>
      </c>
      <c r="FD131" s="5">
        <v>1</v>
      </c>
      <c r="FE131" s="1" t="s">
        <v>381</v>
      </c>
      <c r="FF131" s="3">
        <v>1</v>
      </c>
      <c r="FG131" s="5">
        <v>4</v>
      </c>
      <c r="FH131" s="3">
        <v>4</v>
      </c>
      <c r="FI131" s="3">
        <v>3</v>
      </c>
      <c r="FJ131" s="3">
        <v>2</v>
      </c>
      <c r="FK131" s="3">
        <v>2</v>
      </c>
      <c r="FL131" s="3">
        <v>3</v>
      </c>
      <c r="FM131" s="3">
        <v>4</v>
      </c>
      <c r="FN131" s="3">
        <v>1</v>
      </c>
      <c r="FO131" s="3">
        <v>1</v>
      </c>
      <c r="FP131" s="3">
        <v>3</v>
      </c>
      <c r="FQ131" s="3">
        <v>3</v>
      </c>
      <c r="FR131" s="3">
        <v>2</v>
      </c>
      <c r="FS131" s="3">
        <v>3</v>
      </c>
      <c r="FT131" s="3">
        <v>3.3333333333333335</v>
      </c>
      <c r="FU131" s="3">
        <v>1.8333333333333333</v>
      </c>
      <c r="FV131" s="3">
        <v>5</v>
      </c>
      <c r="FW131" s="3">
        <v>2</v>
      </c>
      <c r="FX131" s="7" t="e">
        <v>#NULL!</v>
      </c>
      <c r="FY131" s="3">
        <v>5</v>
      </c>
      <c r="FZ131" s="3">
        <v>5</v>
      </c>
      <c r="GA131" s="3">
        <v>3</v>
      </c>
      <c r="GB131" s="3">
        <v>5</v>
      </c>
      <c r="GC131" s="3">
        <v>5</v>
      </c>
      <c r="GD131" s="5">
        <v>4.666666666666667</v>
      </c>
      <c r="GE131" s="3">
        <v>2</v>
      </c>
      <c r="GF131" s="3">
        <v>1</v>
      </c>
      <c r="GG131" s="3">
        <v>5</v>
      </c>
      <c r="GH131" s="3">
        <v>1</v>
      </c>
      <c r="GI131" s="3">
        <v>5</v>
      </c>
      <c r="GJ131" s="3">
        <v>1</v>
      </c>
      <c r="GK131" s="3">
        <v>1</v>
      </c>
      <c r="GL131" s="3">
        <v>1</v>
      </c>
      <c r="GM131" s="3">
        <v>1</v>
      </c>
      <c r="GN131" s="3">
        <v>5</v>
      </c>
      <c r="GO131" s="3">
        <v>1</v>
      </c>
      <c r="GP131" s="3">
        <v>3</v>
      </c>
      <c r="GQ131" s="3">
        <v>1</v>
      </c>
      <c r="GR131" s="3">
        <v>1</v>
      </c>
      <c r="GS131" s="3">
        <v>1</v>
      </c>
      <c r="GT131" s="3">
        <v>1</v>
      </c>
      <c r="GU131" s="3">
        <v>1</v>
      </c>
      <c r="GV131" s="3">
        <v>1</v>
      </c>
      <c r="GW131" s="3">
        <v>5</v>
      </c>
      <c r="GX131" s="3">
        <v>2</v>
      </c>
      <c r="GY131" s="5">
        <v>2.9</v>
      </c>
      <c r="GZ131" s="5">
        <v>1.1000000000000001</v>
      </c>
      <c r="HA131" s="3">
        <v>5</v>
      </c>
      <c r="HB131" s="3">
        <v>5</v>
      </c>
      <c r="HC131" s="3">
        <v>5</v>
      </c>
      <c r="HD131" s="3">
        <v>5</v>
      </c>
      <c r="HE131" s="3">
        <v>6</v>
      </c>
      <c r="HF131" s="3">
        <v>7</v>
      </c>
      <c r="HG131" s="3">
        <v>5</v>
      </c>
      <c r="HH131" s="3">
        <v>2</v>
      </c>
      <c r="HI131" s="5">
        <v>5</v>
      </c>
      <c r="HJ131" s="3">
        <v>2</v>
      </c>
      <c r="HK131" s="3">
        <v>3</v>
      </c>
      <c r="HL131" s="3">
        <v>2</v>
      </c>
      <c r="HM131" s="3">
        <v>3</v>
      </c>
      <c r="HN131" s="3">
        <v>3</v>
      </c>
      <c r="HO131" s="3">
        <v>3</v>
      </c>
      <c r="HP131" s="5">
        <v>2</v>
      </c>
      <c r="HQ131" s="5">
        <v>2</v>
      </c>
      <c r="HR131" s="5">
        <v>2</v>
      </c>
      <c r="HS131" s="5">
        <v>2.1666666666666665</v>
      </c>
      <c r="HT131" s="3">
        <v>3</v>
      </c>
      <c r="HU131" s="3">
        <v>3</v>
      </c>
      <c r="HV131" s="3">
        <v>3</v>
      </c>
      <c r="HW131" s="3">
        <v>4</v>
      </c>
      <c r="HX131" s="3">
        <v>3</v>
      </c>
      <c r="HY131" s="3">
        <v>4</v>
      </c>
      <c r="HZ131" s="5">
        <v>3.3333333333333335</v>
      </c>
      <c r="IA131" s="3">
        <v>3</v>
      </c>
      <c r="IB131" s="3">
        <v>5</v>
      </c>
      <c r="IC131" s="3">
        <v>3</v>
      </c>
      <c r="ID131" s="3">
        <v>5</v>
      </c>
      <c r="IE131" s="3">
        <v>5</v>
      </c>
      <c r="IF131" s="3">
        <v>5</v>
      </c>
      <c r="IG131" s="3">
        <v>5</v>
      </c>
      <c r="IH131" s="3">
        <v>5</v>
      </c>
      <c r="II131" s="3">
        <v>5</v>
      </c>
      <c r="IJ131" s="3">
        <v>3</v>
      </c>
      <c r="IK131" s="3">
        <v>5</v>
      </c>
      <c r="IL131" s="3">
        <v>3</v>
      </c>
      <c r="IM131" s="5">
        <v>4.5</v>
      </c>
      <c r="IN131" s="5">
        <v>4.5</v>
      </c>
      <c r="IO131" s="5">
        <v>4</v>
      </c>
      <c r="IP131" s="3">
        <v>2</v>
      </c>
      <c r="IQ131" s="3">
        <v>3</v>
      </c>
      <c r="IR131" s="3">
        <v>3</v>
      </c>
      <c r="IS131" s="3">
        <v>2</v>
      </c>
      <c r="IT131" s="3">
        <v>4</v>
      </c>
      <c r="IU131" s="3">
        <v>4</v>
      </c>
      <c r="IV131" s="3">
        <v>4</v>
      </c>
      <c r="IW131" s="3">
        <v>2</v>
      </c>
      <c r="IX131" s="3">
        <v>4</v>
      </c>
      <c r="IY131" s="3">
        <v>2</v>
      </c>
      <c r="IZ131" s="3">
        <v>4</v>
      </c>
      <c r="JA131" s="3">
        <v>4</v>
      </c>
      <c r="JB131" s="3">
        <v>2</v>
      </c>
      <c r="JC131" s="3">
        <v>2</v>
      </c>
      <c r="JD131" s="3">
        <v>2</v>
      </c>
      <c r="JE131" s="3">
        <v>2</v>
      </c>
      <c r="JF131" s="3">
        <v>2</v>
      </c>
      <c r="JG131" s="3">
        <v>4</v>
      </c>
      <c r="JH131" s="3">
        <v>2</v>
      </c>
      <c r="JI131" s="3">
        <v>4</v>
      </c>
      <c r="JJ131" s="3">
        <v>2</v>
      </c>
      <c r="JK131" s="3">
        <v>4</v>
      </c>
      <c r="JL131" s="3">
        <v>2</v>
      </c>
      <c r="JM131" s="3">
        <v>5</v>
      </c>
      <c r="JN131" s="5">
        <v>3</v>
      </c>
      <c r="JO131" s="5">
        <v>2.25</v>
      </c>
      <c r="JP131" s="5">
        <v>3.5</v>
      </c>
      <c r="JQ131" s="5">
        <v>2.5</v>
      </c>
      <c r="JR131" s="5">
        <v>4.25</v>
      </c>
      <c r="JS131" s="5">
        <v>2.25</v>
      </c>
      <c r="JT131" s="3">
        <v>4</v>
      </c>
      <c r="JU131" s="3">
        <v>4</v>
      </c>
      <c r="JV131" s="3">
        <v>4</v>
      </c>
      <c r="JW131" s="3">
        <v>4</v>
      </c>
      <c r="JX131" s="3">
        <v>3</v>
      </c>
      <c r="JY131" s="3">
        <v>3</v>
      </c>
      <c r="JZ131" s="3">
        <v>2</v>
      </c>
      <c r="KA131" s="3">
        <v>2</v>
      </c>
      <c r="KB131" s="3">
        <v>5</v>
      </c>
      <c r="KC131" s="3">
        <v>5</v>
      </c>
      <c r="KD131" s="3">
        <v>4</v>
      </c>
      <c r="KE131" s="3">
        <v>4</v>
      </c>
      <c r="KF131" s="3">
        <v>1</v>
      </c>
      <c r="KG131" s="3">
        <v>1</v>
      </c>
      <c r="KH131" s="3">
        <v>1</v>
      </c>
      <c r="KI131" s="3">
        <v>1</v>
      </c>
      <c r="KJ131" s="3">
        <v>2</v>
      </c>
      <c r="KK131" s="3">
        <v>2</v>
      </c>
      <c r="KL131" s="3">
        <v>3</v>
      </c>
      <c r="KM131" s="3">
        <v>2</v>
      </c>
      <c r="KN131" s="3">
        <v>1</v>
      </c>
      <c r="KO131" s="3">
        <v>1</v>
      </c>
      <c r="KP131" s="3">
        <v>1</v>
      </c>
      <c r="KQ131" s="3">
        <v>2</v>
      </c>
      <c r="KR131" s="3">
        <v>5</v>
      </c>
      <c r="KS131" s="3">
        <v>5</v>
      </c>
      <c r="KT131" s="3">
        <v>1</v>
      </c>
      <c r="KU131" s="3">
        <v>1</v>
      </c>
      <c r="KV131" s="3">
        <v>1</v>
      </c>
      <c r="KW131" s="3">
        <v>1</v>
      </c>
      <c r="KX131" s="3">
        <v>3</v>
      </c>
      <c r="KY131" s="3">
        <v>3</v>
      </c>
      <c r="KZ131" s="5">
        <v>1.5555555555555556</v>
      </c>
      <c r="LA131" s="5">
        <v>1.6666666666666667</v>
      </c>
      <c r="LB131" s="5">
        <v>3.8571428571428572</v>
      </c>
      <c r="LC131" s="5">
        <v>3.7142857142857144</v>
      </c>
      <c r="LD131" s="3">
        <v>1</v>
      </c>
      <c r="LE131" s="3">
        <v>2</v>
      </c>
      <c r="LF131" s="5">
        <v>1</v>
      </c>
      <c r="LG131" s="3">
        <v>2</v>
      </c>
      <c r="LH131" s="3">
        <v>5</v>
      </c>
      <c r="LI131" s="3">
        <v>3</v>
      </c>
      <c r="LJ131" s="3">
        <v>5</v>
      </c>
      <c r="LK131" s="3">
        <v>2</v>
      </c>
      <c r="LL131" s="3">
        <v>5</v>
      </c>
      <c r="LM131" s="3">
        <v>3</v>
      </c>
      <c r="LN131" s="3">
        <v>5</v>
      </c>
      <c r="LO131" s="3">
        <v>4</v>
      </c>
      <c r="LP131" s="3">
        <v>5</v>
      </c>
      <c r="LQ131" s="3">
        <v>5</v>
      </c>
      <c r="LR131" s="3">
        <v>5</v>
      </c>
      <c r="LS131" s="3">
        <v>5</v>
      </c>
      <c r="LT131" s="5">
        <v>4</v>
      </c>
      <c r="LU131" s="5">
        <v>3.25</v>
      </c>
      <c r="LV131" s="3">
        <v>2</v>
      </c>
      <c r="LW131" s="3">
        <v>2</v>
      </c>
      <c r="LX131" s="3">
        <v>2</v>
      </c>
      <c r="LY131" s="3">
        <v>1</v>
      </c>
      <c r="LZ131" s="3">
        <v>1</v>
      </c>
      <c r="MA131" s="3">
        <v>2</v>
      </c>
      <c r="MB131" s="3">
        <v>2</v>
      </c>
      <c r="MC131" s="3">
        <v>2</v>
      </c>
      <c r="MD131" s="3">
        <v>2</v>
      </c>
      <c r="ME131" s="3">
        <v>1</v>
      </c>
      <c r="MF131" s="5">
        <f t="shared" si="101"/>
        <v>17</v>
      </c>
      <c r="MG131" s="5">
        <f t="shared" si="102"/>
        <v>1.7</v>
      </c>
      <c r="MH131" s="3">
        <v>2</v>
      </c>
      <c r="MI131" s="3">
        <v>2</v>
      </c>
      <c r="MJ131" s="3">
        <v>5</v>
      </c>
      <c r="MK131" s="3">
        <v>1</v>
      </c>
      <c r="ML131" s="3">
        <v>2</v>
      </c>
      <c r="MM131" s="3">
        <v>2</v>
      </c>
      <c r="MN131" s="3">
        <v>6</v>
      </c>
      <c r="MO131" s="3">
        <v>7</v>
      </c>
      <c r="MP131" s="3">
        <v>7</v>
      </c>
      <c r="MQ131" s="5">
        <v>3.7777777777777777</v>
      </c>
      <c r="MR131" s="3">
        <v>2</v>
      </c>
      <c r="MS131" s="3">
        <v>2</v>
      </c>
      <c r="MT131" s="3">
        <v>2</v>
      </c>
      <c r="MU131" s="3">
        <v>2</v>
      </c>
      <c r="MV131" s="3">
        <v>2</v>
      </c>
      <c r="MW131" s="3">
        <v>2</v>
      </c>
      <c r="MX131" s="3">
        <v>2</v>
      </c>
      <c r="MY131" s="3">
        <v>2</v>
      </c>
      <c r="MZ131" s="3">
        <v>2</v>
      </c>
      <c r="NA131" s="3">
        <v>2</v>
      </c>
      <c r="NB131" s="3">
        <v>3</v>
      </c>
      <c r="NC131" s="3">
        <v>3</v>
      </c>
      <c r="ND131" s="5">
        <v>2</v>
      </c>
      <c r="NE131" s="5">
        <v>2</v>
      </c>
      <c r="NF131" s="5">
        <v>2.3333333333333335</v>
      </c>
      <c r="NG131" s="5">
        <v>2.3333333333333335</v>
      </c>
      <c r="NH131" s="3">
        <v>4</v>
      </c>
      <c r="NI131" s="3">
        <v>4</v>
      </c>
      <c r="NJ131" s="3">
        <v>3</v>
      </c>
      <c r="NK131" s="3">
        <v>3</v>
      </c>
      <c r="NL131" s="3">
        <v>4</v>
      </c>
      <c r="NM131" s="3">
        <v>3</v>
      </c>
      <c r="NN131" s="3">
        <v>4</v>
      </c>
      <c r="NO131" s="3">
        <v>3</v>
      </c>
      <c r="NP131" s="3">
        <v>1</v>
      </c>
      <c r="NQ131" s="3">
        <v>2</v>
      </c>
      <c r="NR131" s="3">
        <v>5</v>
      </c>
      <c r="NS131" s="3">
        <v>5</v>
      </c>
      <c r="NT131" s="3">
        <v>3</v>
      </c>
      <c r="NU131" s="3">
        <v>5</v>
      </c>
      <c r="NV131" s="5">
        <v>3.4285714285714284</v>
      </c>
      <c r="NW131" s="5">
        <v>3.5714285714285716</v>
      </c>
      <c r="NX131" s="4">
        <v>43210</v>
      </c>
      <c r="NY131" s="3">
        <v>4</v>
      </c>
      <c r="NZ131" s="3">
        <v>4</v>
      </c>
      <c r="OA131" s="3">
        <v>3</v>
      </c>
      <c r="OB131" s="3">
        <v>4</v>
      </c>
      <c r="OC131" s="3">
        <v>4</v>
      </c>
      <c r="OD131" s="3">
        <v>4</v>
      </c>
      <c r="OE131" s="3">
        <v>2</v>
      </c>
      <c r="OF131" s="3">
        <v>2</v>
      </c>
      <c r="OG131" s="3">
        <v>4</v>
      </c>
      <c r="OH131" s="3">
        <v>4</v>
      </c>
      <c r="OI131" s="3">
        <v>3</v>
      </c>
      <c r="OJ131" s="3">
        <v>3</v>
      </c>
      <c r="OK131" s="5">
        <v>4</v>
      </c>
      <c r="OL131" s="5">
        <v>2.8333333333333335</v>
      </c>
      <c r="OM131" s="3">
        <v>3</v>
      </c>
      <c r="ON131" s="3">
        <v>3</v>
      </c>
      <c r="OO131" s="3">
        <v>3</v>
      </c>
      <c r="OP131" s="3">
        <v>2</v>
      </c>
      <c r="OQ131" s="3">
        <v>2</v>
      </c>
      <c r="OR131" s="3">
        <v>3</v>
      </c>
      <c r="OS131" s="5">
        <v>2.6666666666666665</v>
      </c>
      <c r="OT131" s="3">
        <v>4</v>
      </c>
      <c r="OU131" s="3">
        <v>3</v>
      </c>
      <c r="OV131" s="3">
        <v>3</v>
      </c>
      <c r="OW131" s="3">
        <v>3</v>
      </c>
      <c r="OX131" s="3">
        <v>3</v>
      </c>
      <c r="OY131" s="3">
        <v>5</v>
      </c>
      <c r="OZ131" s="5">
        <v>3.5</v>
      </c>
      <c r="VN131">
        <v>15</v>
      </c>
      <c r="VO131">
        <v>3</v>
      </c>
      <c r="VP131">
        <v>38</v>
      </c>
      <c r="VQ131">
        <v>12.7</v>
      </c>
      <c r="VR131">
        <v>22</v>
      </c>
      <c r="VS131">
        <v>466.8</v>
      </c>
      <c r="VT131">
        <v>21.2</v>
      </c>
      <c r="VU131">
        <v>116.7</v>
      </c>
      <c r="VV131">
        <v>21</v>
      </c>
      <c r="VW131">
        <v>2810.5</v>
      </c>
      <c r="VX131">
        <v>133.80000000000001</v>
      </c>
      <c r="VY131">
        <v>807</v>
      </c>
      <c r="VZ131">
        <v>0.3</v>
      </c>
      <c r="WA131">
        <v>702.6</v>
      </c>
      <c r="WB131" s="36">
        <v>1379</v>
      </c>
      <c r="WC131" s="36">
        <v>552.5</v>
      </c>
      <c r="WD131" s="36">
        <v>120.25</v>
      </c>
      <c r="WE131" s="36">
        <v>26.25</v>
      </c>
      <c r="WF131" s="36">
        <v>66.36</v>
      </c>
      <c r="WG131" s="36">
        <v>26.59</v>
      </c>
      <c r="WH131" s="36">
        <v>5.79</v>
      </c>
      <c r="WI131" s="36">
        <v>1.26</v>
      </c>
      <c r="WJ131" s="36">
        <v>146.5</v>
      </c>
      <c r="WK131" s="36">
        <v>7.05</v>
      </c>
      <c r="WL131" s="36">
        <v>48.832999999999998</v>
      </c>
      <c r="WM131" s="37">
        <v>1777.25</v>
      </c>
      <c r="WN131" s="37">
        <v>895.25</v>
      </c>
      <c r="WO131" s="37">
        <v>177</v>
      </c>
      <c r="WP131" s="37">
        <v>42.5</v>
      </c>
      <c r="WQ131" s="37">
        <v>61.45</v>
      </c>
      <c r="WR131" s="37">
        <v>30.96</v>
      </c>
      <c r="WS131" s="37">
        <v>6.12</v>
      </c>
      <c r="WT131" s="37">
        <v>1.47</v>
      </c>
      <c r="WU131" s="37">
        <v>219.5</v>
      </c>
      <c r="WV131" s="37">
        <v>7.59</v>
      </c>
      <c r="WW131" s="37">
        <v>54.875</v>
      </c>
      <c r="WX131" s="38">
        <v>1024.5</v>
      </c>
      <c r="WY131" s="38">
        <v>430.75</v>
      </c>
      <c r="WZ131" s="38">
        <v>83.5</v>
      </c>
      <c r="XA131" s="38">
        <v>25.25</v>
      </c>
      <c r="XB131" s="38">
        <v>65.510000000000005</v>
      </c>
      <c r="XC131" s="38">
        <v>27.54</v>
      </c>
      <c r="XD131" s="38">
        <v>5.34</v>
      </c>
      <c r="XE131" s="38">
        <v>1.61</v>
      </c>
      <c r="XF131" s="38">
        <v>108.75</v>
      </c>
      <c r="XG131" s="38">
        <v>6.95</v>
      </c>
      <c r="XH131" s="38">
        <v>54.375</v>
      </c>
      <c r="XI131" s="39">
        <v>1422.75</v>
      </c>
      <c r="XJ131" s="39">
        <v>773.5</v>
      </c>
      <c r="XK131" s="39">
        <v>140.25</v>
      </c>
      <c r="XL131" s="39">
        <v>41.5</v>
      </c>
      <c r="XM131" s="39">
        <v>59.83</v>
      </c>
      <c r="XN131" s="39">
        <v>32.53</v>
      </c>
      <c r="XO131" s="39">
        <v>5.9</v>
      </c>
      <c r="XP131" s="39">
        <v>1.75</v>
      </c>
      <c r="XQ131" s="39">
        <v>181.75</v>
      </c>
      <c r="XR131" s="39">
        <v>7.64</v>
      </c>
      <c r="XS131" s="39">
        <v>60.582999999999998</v>
      </c>
      <c r="XT131" t="s">
        <v>1212</v>
      </c>
      <c r="XU131">
        <v>4</v>
      </c>
      <c r="XV131">
        <v>11</v>
      </c>
      <c r="XW131" s="37">
        <v>3</v>
      </c>
      <c r="XX131" s="37">
        <v>1</v>
      </c>
      <c r="XY131" s="37">
        <v>1</v>
      </c>
      <c r="XZ131" s="39">
        <v>2</v>
      </c>
      <c r="YA131" s="39">
        <v>1</v>
      </c>
      <c r="YB131" s="39">
        <v>3</v>
      </c>
    </row>
    <row r="132" spans="1:652" x14ac:dyDescent="0.2">
      <c r="A132" s="11">
        <v>136</v>
      </c>
      <c r="B132" s="19" t="s">
        <v>738</v>
      </c>
      <c r="C132" s="3">
        <v>0</v>
      </c>
      <c r="D132" s="3" t="str">
        <f t="shared" si="103"/>
        <v>2</v>
      </c>
      <c r="E132" s="4">
        <v>38349</v>
      </c>
      <c r="F132" s="4">
        <v>43206</v>
      </c>
      <c r="G132" s="5">
        <v>13.297741273100616</v>
      </c>
      <c r="H132" s="21">
        <v>3</v>
      </c>
      <c r="I132" s="3">
        <v>7</v>
      </c>
      <c r="J132" s="3">
        <v>12</v>
      </c>
      <c r="K132" s="3">
        <v>1</v>
      </c>
      <c r="L132" s="3">
        <v>3</v>
      </c>
      <c r="M132" s="3">
        <v>300</v>
      </c>
      <c r="N132" s="6">
        <v>110</v>
      </c>
      <c r="O132" s="6">
        <v>160</v>
      </c>
      <c r="P132" s="5">
        <v>3.6089238845144358</v>
      </c>
      <c r="Q132" s="5">
        <v>104.7375</v>
      </c>
      <c r="R132" s="5">
        <v>47.5</v>
      </c>
      <c r="S132" s="5">
        <v>18.600000000000001</v>
      </c>
      <c r="T132" s="5">
        <v>3</v>
      </c>
      <c r="U132" s="5">
        <v>16.899999999999999</v>
      </c>
      <c r="V132" s="5">
        <v>3</v>
      </c>
      <c r="W132" s="5">
        <v>26.4</v>
      </c>
      <c r="X132" s="5">
        <v>23.9</v>
      </c>
      <c r="Y132" s="5">
        <v>24</v>
      </c>
      <c r="Z132" s="5">
        <v>22</v>
      </c>
      <c r="AA132" s="5">
        <v>24.3</v>
      </c>
      <c r="AB132" s="5">
        <v>21.7</v>
      </c>
      <c r="AC132" s="5">
        <f t="shared" si="104"/>
        <v>26.4</v>
      </c>
      <c r="AD132" s="5">
        <f t="shared" si="105"/>
        <v>24.3</v>
      </c>
      <c r="AE132" s="5">
        <f t="shared" si="106"/>
        <v>50.7</v>
      </c>
      <c r="AF132" s="5">
        <f t="shared" si="107"/>
        <v>25.35</v>
      </c>
      <c r="AG132" s="5">
        <f t="shared" si="108"/>
        <v>55.896750000000004</v>
      </c>
      <c r="AH132" s="5">
        <f t="shared" si="109"/>
        <v>111.79350000000001</v>
      </c>
      <c r="AI132" s="5">
        <v>2</v>
      </c>
      <c r="AJ132" s="3">
        <v>30</v>
      </c>
      <c r="AK132" s="5">
        <v>41.3</v>
      </c>
      <c r="AL132" s="5">
        <v>3</v>
      </c>
      <c r="AM132" s="5">
        <v>2.6666666666666665</v>
      </c>
      <c r="AN132" s="5"/>
      <c r="AO132" s="5"/>
      <c r="AP132" s="5"/>
      <c r="AQ132" s="5"/>
      <c r="AR132" s="5"/>
      <c r="AS132" s="5" t="e">
        <f t="shared" si="110"/>
        <v>#DIV/0!</v>
      </c>
      <c r="AT132" s="5">
        <v>10.75</v>
      </c>
      <c r="AU132" s="5">
        <v>11.4</v>
      </c>
      <c r="AV132" s="5">
        <v>0.94</v>
      </c>
      <c r="AW132" s="5">
        <v>83</v>
      </c>
      <c r="AX132" s="3">
        <v>22</v>
      </c>
      <c r="AY132" s="3">
        <v>27</v>
      </c>
      <c r="AZ132" s="3"/>
      <c r="BA132" s="5">
        <v>-1.56</v>
      </c>
      <c r="BB132" s="5"/>
      <c r="BC132" s="5">
        <v>6</v>
      </c>
      <c r="BD132" s="5"/>
      <c r="BE132" s="3">
        <v>20</v>
      </c>
      <c r="BF132" s="3">
        <v>20</v>
      </c>
      <c r="BG132" s="5">
        <v>-1.28</v>
      </c>
      <c r="BH132" s="5">
        <v>10</v>
      </c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3">
        <v>37</v>
      </c>
      <c r="CA132" s="3">
        <v>36</v>
      </c>
      <c r="CB132" s="3">
        <v>31</v>
      </c>
      <c r="CC132" s="5">
        <v>16.540479999999999</v>
      </c>
      <c r="CD132" s="5">
        <v>16.093440000000001</v>
      </c>
      <c r="CE132" s="5">
        <v>13.85824</v>
      </c>
      <c r="CF132" s="5">
        <v>0.2</v>
      </c>
      <c r="CG132" s="5">
        <v>58</v>
      </c>
      <c r="CH132" s="3">
        <v>35</v>
      </c>
      <c r="CI132" s="3">
        <v>30</v>
      </c>
      <c r="CJ132" s="3">
        <v>30</v>
      </c>
      <c r="CK132" s="5">
        <v>15.6464</v>
      </c>
      <c r="CL132" s="5">
        <v>13.411199999999999</v>
      </c>
      <c r="CM132" s="5">
        <v>13.411199999999999</v>
      </c>
      <c r="CN132" s="5">
        <v>-0.92</v>
      </c>
      <c r="CO132" s="5">
        <v>18</v>
      </c>
      <c r="CP132" s="6">
        <v>141</v>
      </c>
      <c r="CQ132" s="6">
        <v>130</v>
      </c>
      <c r="CR132" s="6">
        <v>149</v>
      </c>
      <c r="CS132" s="5">
        <v>-0.54</v>
      </c>
      <c r="CT132" s="5">
        <v>29</v>
      </c>
      <c r="CU132" s="7" t="e">
        <v>#NULL!</v>
      </c>
      <c r="CV132" s="7" t="e">
        <v>#NULL!</v>
      </c>
      <c r="CW132" s="3">
        <v>4</v>
      </c>
      <c r="CX132" s="3">
        <v>4</v>
      </c>
      <c r="CY132" s="3">
        <v>5</v>
      </c>
      <c r="CZ132" s="3">
        <v>5</v>
      </c>
      <c r="DA132" s="3">
        <v>3</v>
      </c>
      <c r="DB132" s="3">
        <v>2</v>
      </c>
      <c r="DC132" s="3">
        <v>3</v>
      </c>
      <c r="DD132" s="3">
        <v>3</v>
      </c>
      <c r="DE132" s="3">
        <v>4</v>
      </c>
      <c r="DF132" s="3">
        <v>4</v>
      </c>
      <c r="DG132" s="3">
        <v>4</v>
      </c>
      <c r="DH132" s="3">
        <v>4</v>
      </c>
      <c r="DI132" s="3"/>
      <c r="DJ132" s="3"/>
      <c r="DK132" s="3"/>
      <c r="DL132" s="3"/>
      <c r="DM132" s="3"/>
      <c r="DN132" s="3"/>
      <c r="DO132" s="3"/>
      <c r="DP132" s="3"/>
      <c r="DQ132" s="3">
        <v>1</v>
      </c>
      <c r="DR132" s="3">
        <v>1</v>
      </c>
      <c r="DS132" s="3">
        <v>1</v>
      </c>
      <c r="DT132" s="3">
        <v>0</v>
      </c>
      <c r="DU132" s="3">
        <v>1</v>
      </c>
      <c r="DV132" s="5">
        <v>8</v>
      </c>
      <c r="DW132" s="5">
        <v>-2.84</v>
      </c>
      <c r="DX132" s="5">
        <v>56</v>
      </c>
      <c r="DY132" s="5">
        <v>0.39999999999999991</v>
      </c>
      <c r="DZ132" s="5">
        <v>38</v>
      </c>
      <c r="EA132" s="5">
        <v>-0.72</v>
      </c>
      <c r="EB132" s="5">
        <v>34</v>
      </c>
      <c r="EC132" s="5">
        <v>-3.16</v>
      </c>
      <c r="ED132" s="5">
        <v>2</v>
      </c>
      <c r="EE132" s="3">
        <v>6</v>
      </c>
      <c r="EF132" s="3">
        <v>1</v>
      </c>
      <c r="EG132" s="3">
        <v>1</v>
      </c>
      <c r="EH132" s="3">
        <v>1</v>
      </c>
      <c r="EI132" s="3">
        <v>6</v>
      </c>
      <c r="EJ132" s="3">
        <v>1</v>
      </c>
      <c r="EK132" s="3">
        <v>5</v>
      </c>
      <c r="EL132" s="3">
        <v>1</v>
      </c>
      <c r="EM132" s="3">
        <v>1</v>
      </c>
      <c r="EN132" s="3">
        <v>5</v>
      </c>
      <c r="EO132" s="3">
        <v>4</v>
      </c>
      <c r="EP132" s="3">
        <v>3</v>
      </c>
      <c r="EQ132" s="3">
        <v>2</v>
      </c>
      <c r="ER132" s="3">
        <v>2</v>
      </c>
      <c r="ES132" s="3">
        <v>1</v>
      </c>
      <c r="ET132" s="3">
        <v>3</v>
      </c>
      <c r="EU132" s="3">
        <v>2</v>
      </c>
      <c r="EV132" s="3">
        <v>2</v>
      </c>
      <c r="EW132" s="3">
        <v>0</v>
      </c>
      <c r="EX132" s="5">
        <v>0</v>
      </c>
      <c r="EY132" s="1" t="s">
        <v>382</v>
      </c>
      <c r="EZ132" s="3">
        <v>1</v>
      </c>
      <c r="FA132" s="6">
        <v>3</v>
      </c>
      <c r="FB132" s="1" t="s">
        <v>349</v>
      </c>
      <c r="FC132" s="6">
        <v>999</v>
      </c>
      <c r="FD132" s="5">
        <v>999</v>
      </c>
      <c r="FE132" s="1" t="s">
        <v>349</v>
      </c>
      <c r="FF132" s="3">
        <v>999</v>
      </c>
      <c r="FG132" s="5">
        <v>999</v>
      </c>
      <c r="FH132" s="3">
        <v>3</v>
      </c>
      <c r="FI132" s="3">
        <v>2</v>
      </c>
      <c r="FJ132" s="3">
        <v>2</v>
      </c>
      <c r="FK132" s="3">
        <v>3</v>
      </c>
      <c r="FL132" s="3">
        <v>3</v>
      </c>
      <c r="FM132" s="3">
        <v>3</v>
      </c>
      <c r="FN132" s="3">
        <v>2</v>
      </c>
      <c r="FO132" s="3">
        <v>3</v>
      </c>
      <c r="FP132" s="3">
        <v>3</v>
      </c>
      <c r="FQ132" s="3">
        <v>4</v>
      </c>
      <c r="FR132" s="3">
        <v>3</v>
      </c>
      <c r="FS132" s="3">
        <v>3</v>
      </c>
      <c r="FT132" s="3">
        <v>3</v>
      </c>
      <c r="FU132" s="3">
        <v>2.6666666666666665</v>
      </c>
      <c r="FV132" s="3">
        <v>1</v>
      </c>
      <c r="FW132" s="3">
        <v>3</v>
      </c>
      <c r="FX132" s="7" t="e">
        <v>#NULL!</v>
      </c>
      <c r="FY132" s="3">
        <v>1</v>
      </c>
      <c r="FZ132" s="3">
        <v>2</v>
      </c>
      <c r="GA132" s="3">
        <v>2</v>
      </c>
      <c r="GB132" s="3">
        <v>2</v>
      </c>
      <c r="GC132" s="3">
        <v>2</v>
      </c>
      <c r="GD132" s="5">
        <v>1.6666666666666667</v>
      </c>
      <c r="GE132" s="3">
        <v>4</v>
      </c>
      <c r="GF132" s="3">
        <v>4</v>
      </c>
      <c r="GG132" s="3">
        <v>4</v>
      </c>
      <c r="GH132" s="3">
        <v>4</v>
      </c>
      <c r="GI132" s="3">
        <v>4</v>
      </c>
      <c r="GJ132" s="3">
        <v>1</v>
      </c>
      <c r="GK132" s="3">
        <v>2</v>
      </c>
      <c r="GL132" s="3">
        <v>4</v>
      </c>
      <c r="GM132" s="3">
        <v>4</v>
      </c>
      <c r="GN132" s="3">
        <v>4</v>
      </c>
      <c r="GO132" s="3">
        <v>999</v>
      </c>
      <c r="GP132" s="3">
        <v>999</v>
      </c>
      <c r="GQ132" s="3">
        <v>1</v>
      </c>
      <c r="GR132" s="3">
        <v>1</v>
      </c>
      <c r="GS132" s="3">
        <v>2</v>
      </c>
      <c r="GT132" s="3">
        <v>1</v>
      </c>
      <c r="GU132" s="3">
        <v>1</v>
      </c>
      <c r="GV132" s="3">
        <v>1</v>
      </c>
      <c r="GW132" s="3">
        <v>1</v>
      </c>
      <c r="GX132" s="3">
        <v>2</v>
      </c>
      <c r="GY132" s="5">
        <v>2.6666666666666665</v>
      </c>
      <c r="GZ132" s="5">
        <v>2.3333333333333335</v>
      </c>
      <c r="HA132" s="3">
        <v>2</v>
      </c>
      <c r="HB132" s="3">
        <v>5</v>
      </c>
      <c r="HC132" s="3">
        <v>3</v>
      </c>
      <c r="HD132" s="3">
        <v>4</v>
      </c>
      <c r="HE132" s="3">
        <v>5</v>
      </c>
      <c r="HF132" s="3">
        <v>5</v>
      </c>
      <c r="HG132" s="3">
        <v>5</v>
      </c>
      <c r="HH132" s="3">
        <v>6</v>
      </c>
      <c r="HI132" s="5">
        <v>4.375</v>
      </c>
      <c r="HJ132" s="3">
        <v>2</v>
      </c>
      <c r="HK132" s="3">
        <v>4</v>
      </c>
      <c r="HL132" s="3">
        <v>3</v>
      </c>
      <c r="HM132" s="3">
        <v>2</v>
      </c>
      <c r="HN132" s="3">
        <v>1</v>
      </c>
      <c r="HO132" s="3">
        <v>3</v>
      </c>
      <c r="HP132" s="5">
        <v>1</v>
      </c>
      <c r="HQ132" s="5">
        <v>4</v>
      </c>
      <c r="HR132" s="5">
        <v>2</v>
      </c>
      <c r="HS132" s="5">
        <v>2.3333333333333335</v>
      </c>
      <c r="HT132" s="3">
        <v>3</v>
      </c>
      <c r="HU132" s="3">
        <v>4</v>
      </c>
      <c r="HV132" s="3">
        <v>3</v>
      </c>
      <c r="HW132" s="3">
        <v>4</v>
      </c>
      <c r="HX132" s="3">
        <v>4</v>
      </c>
      <c r="HY132" s="3">
        <v>4</v>
      </c>
      <c r="HZ132" s="5">
        <v>3.6666666666666665</v>
      </c>
      <c r="IA132" s="3">
        <v>4</v>
      </c>
      <c r="IB132" s="3">
        <v>4</v>
      </c>
      <c r="IC132" s="3">
        <v>4</v>
      </c>
      <c r="ID132" s="3">
        <v>4</v>
      </c>
      <c r="IE132" s="3">
        <v>4</v>
      </c>
      <c r="IF132" s="3">
        <v>4</v>
      </c>
      <c r="IG132" s="3">
        <v>4</v>
      </c>
      <c r="IH132" s="3">
        <v>7</v>
      </c>
      <c r="II132" s="3">
        <v>4</v>
      </c>
      <c r="IJ132" s="3">
        <v>4</v>
      </c>
      <c r="IK132" s="3">
        <v>6</v>
      </c>
      <c r="IL132" s="3">
        <v>4</v>
      </c>
      <c r="IM132" s="5">
        <v>5.25</v>
      </c>
      <c r="IN132" s="5">
        <v>4</v>
      </c>
      <c r="IO132" s="5">
        <v>4</v>
      </c>
      <c r="IP132" s="3">
        <v>3</v>
      </c>
      <c r="IQ132" s="3">
        <v>3</v>
      </c>
      <c r="IR132" s="3">
        <v>3</v>
      </c>
      <c r="IS132" s="3">
        <v>3</v>
      </c>
      <c r="IT132" s="3">
        <v>3</v>
      </c>
      <c r="IU132" s="3">
        <v>3</v>
      </c>
      <c r="IV132" s="3">
        <v>3</v>
      </c>
      <c r="IW132" s="3">
        <v>3</v>
      </c>
      <c r="IX132" s="3">
        <v>3</v>
      </c>
      <c r="IY132" s="3">
        <v>3</v>
      </c>
      <c r="IZ132" s="3">
        <v>3</v>
      </c>
      <c r="JA132" s="3">
        <v>3</v>
      </c>
      <c r="JB132" s="3">
        <v>3</v>
      </c>
      <c r="JC132" s="3">
        <v>3</v>
      </c>
      <c r="JD132" s="3">
        <v>3</v>
      </c>
      <c r="JE132" s="3">
        <v>3</v>
      </c>
      <c r="JF132" s="3">
        <v>1</v>
      </c>
      <c r="JG132" s="3">
        <v>4</v>
      </c>
      <c r="JH132" s="3">
        <v>2</v>
      </c>
      <c r="JI132" s="3">
        <v>3</v>
      </c>
      <c r="JJ132" s="3">
        <v>3</v>
      </c>
      <c r="JK132" s="3">
        <v>3</v>
      </c>
      <c r="JL132" s="3">
        <v>2</v>
      </c>
      <c r="JM132" s="3">
        <v>4</v>
      </c>
      <c r="JN132" s="5">
        <v>3</v>
      </c>
      <c r="JO132" s="5">
        <v>2.75</v>
      </c>
      <c r="JP132" s="5">
        <v>3</v>
      </c>
      <c r="JQ132" s="5">
        <v>2.25</v>
      </c>
      <c r="JR132" s="5">
        <v>3.5</v>
      </c>
      <c r="JS132" s="5">
        <v>3</v>
      </c>
      <c r="JT132" s="3">
        <v>3</v>
      </c>
      <c r="JU132" s="3">
        <v>3</v>
      </c>
      <c r="JV132" s="3">
        <v>4</v>
      </c>
      <c r="JW132" s="3">
        <v>2</v>
      </c>
      <c r="JX132" s="3">
        <v>2</v>
      </c>
      <c r="JY132" s="3">
        <v>3</v>
      </c>
      <c r="JZ132" s="3">
        <v>2</v>
      </c>
      <c r="KA132" s="3">
        <v>1</v>
      </c>
      <c r="KB132" s="3">
        <v>1</v>
      </c>
      <c r="KC132" s="3">
        <v>2</v>
      </c>
      <c r="KD132" s="3">
        <v>4</v>
      </c>
      <c r="KE132" s="3">
        <v>4</v>
      </c>
      <c r="KF132" s="3">
        <v>4</v>
      </c>
      <c r="KG132" s="3">
        <v>3</v>
      </c>
      <c r="KH132" s="3">
        <v>3</v>
      </c>
      <c r="KI132" s="3">
        <v>3</v>
      </c>
      <c r="KJ132" s="3">
        <v>3</v>
      </c>
      <c r="KK132" s="3">
        <v>3</v>
      </c>
      <c r="KL132" s="3">
        <v>2</v>
      </c>
      <c r="KM132" s="3">
        <v>3</v>
      </c>
      <c r="KN132" s="3">
        <v>3</v>
      </c>
      <c r="KO132" s="3">
        <v>3</v>
      </c>
      <c r="KP132" s="3">
        <v>3</v>
      </c>
      <c r="KQ132" s="3">
        <v>3</v>
      </c>
      <c r="KR132" s="3">
        <v>3</v>
      </c>
      <c r="KS132" s="3">
        <v>3</v>
      </c>
      <c r="KT132" s="3">
        <v>3</v>
      </c>
      <c r="KU132" s="3">
        <v>3</v>
      </c>
      <c r="KV132" s="3">
        <v>3</v>
      </c>
      <c r="KW132" s="3">
        <v>3</v>
      </c>
      <c r="KX132" s="3">
        <v>3</v>
      </c>
      <c r="KY132" s="3">
        <v>3</v>
      </c>
      <c r="KZ132" s="5">
        <v>3.1111111111111112</v>
      </c>
      <c r="LA132" s="5">
        <v>2.6666666666666665</v>
      </c>
      <c r="LB132" s="5">
        <v>2.5714285714285716</v>
      </c>
      <c r="LC132" s="5">
        <v>3</v>
      </c>
      <c r="LD132" s="3">
        <v>2</v>
      </c>
      <c r="LE132" s="3">
        <v>3</v>
      </c>
      <c r="LF132" s="5">
        <v>1</v>
      </c>
      <c r="LG132" s="3">
        <v>1</v>
      </c>
      <c r="LH132" s="3">
        <v>5</v>
      </c>
      <c r="LI132" s="3">
        <v>5</v>
      </c>
      <c r="LJ132" s="3">
        <v>1</v>
      </c>
      <c r="LK132" s="3">
        <v>1</v>
      </c>
      <c r="LL132" s="3">
        <v>3</v>
      </c>
      <c r="LM132" s="3">
        <v>3</v>
      </c>
      <c r="LN132" s="3">
        <v>3</v>
      </c>
      <c r="LO132" s="3">
        <v>3</v>
      </c>
      <c r="LP132" s="3">
        <v>3</v>
      </c>
      <c r="LQ132" s="3">
        <v>3</v>
      </c>
      <c r="LR132" s="3">
        <v>1</v>
      </c>
      <c r="LS132" s="3">
        <v>2</v>
      </c>
      <c r="LT132" s="5">
        <v>2.375</v>
      </c>
      <c r="LU132" s="5">
        <v>2.625</v>
      </c>
      <c r="LV132" s="3">
        <v>1</v>
      </c>
      <c r="LW132" s="3">
        <v>3</v>
      </c>
      <c r="LX132" s="3">
        <v>1</v>
      </c>
      <c r="LY132" s="3">
        <v>1</v>
      </c>
      <c r="LZ132" s="3">
        <v>1</v>
      </c>
      <c r="MA132" s="3">
        <v>2</v>
      </c>
      <c r="MB132" s="3">
        <v>1</v>
      </c>
      <c r="MC132" s="3">
        <v>2</v>
      </c>
      <c r="MD132" s="3">
        <v>2</v>
      </c>
      <c r="ME132" s="3">
        <v>2</v>
      </c>
      <c r="MF132" s="5">
        <f t="shared" si="101"/>
        <v>16</v>
      </c>
      <c r="MG132" s="5">
        <f t="shared" si="102"/>
        <v>1.6</v>
      </c>
      <c r="MH132" s="3">
        <v>4</v>
      </c>
      <c r="MI132" s="3">
        <v>4</v>
      </c>
      <c r="MJ132" s="3">
        <v>4</v>
      </c>
      <c r="MK132" s="3">
        <v>4</v>
      </c>
      <c r="ML132" s="3">
        <v>4</v>
      </c>
      <c r="MM132" s="3">
        <v>4</v>
      </c>
      <c r="MN132" s="3">
        <v>4</v>
      </c>
      <c r="MO132" s="3">
        <v>4</v>
      </c>
      <c r="MP132" s="3">
        <v>4</v>
      </c>
      <c r="MQ132" s="5">
        <v>4</v>
      </c>
      <c r="MR132" s="3">
        <v>1</v>
      </c>
      <c r="MS132" s="3">
        <v>1</v>
      </c>
      <c r="MT132" s="3">
        <v>1</v>
      </c>
      <c r="MU132" s="3">
        <v>1</v>
      </c>
      <c r="MV132" s="3">
        <v>1</v>
      </c>
      <c r="MW132" s="3">
        <v>1</v>
      </c>
      <c r="MX132" s="3">
        <v>1</v>
      </c>
      <c r="MY132" s="3">
        <v>1</v>
      </c>
      <c r="MZ132" s="3">
        <v>1</v>
      </c>
      <c r="NA132" s="3">
        <v>1</v>
      </c>
      <c r="NB132" s="3">
        <v>1</v>
      </c>
      <c r="NC132" s="3">
        <v>1</v>
      </c>
      <c r="ND132" s="5">
        <v>1</v>
      </c>
      <c r="NE132" s="5">
        <v>1</v>
      </c>
      <c r="NF132" s="5">
        <v>1</v>
      </c>
      <c r="NG132" s="5">
        <v>1</v>
      </c>
      <c r="NH132" s="3">
        <v>1</v>
      </c>
      <c r="NI132" s="3">
        <v>1</v>
      </c>
      <c r="NJ132" s="3">
        <v>1</v>
      </c>
      <c r="NK132" s="3">
        <v>1</v>
      </c>
      <c r="NL132" s="3">
        <v>1</v>
      </c>
      <c r="NM132" s="3">
        <v>1</v>
      </c>
      <c r="NN132" s="3">
        <v>1</v>
      </c>
      <c r="NO132" s="3">
        <v>1</v>
      </c>
      <c r="NP132" s="3">
        <v>1</v>
      </c>
      <c r="NQ132" s="3">
        <v>1</v>
      </c>
      <c r="NR132" s="3">
        <v>1</v>
      </c>
      <c r="NS132" s="3">
        <v>1</v>
      </c>
      <c r="NT132" s="3">
        <v>1</v>
      </c>
      <c r="NU132" s="3">
        <v>1</v>
      </c>
      <c r="NV132" s="5">
        <v>1</v>
      </c>
      <c r="NW132" s="5">
        <v>1</v>
      </c>
      <c r="NX132" s="4">
        <v>43210</v>
      </c>
      <c r="NY132" s="3">
        <v>3</v>
      </c>
      <c r="NZ132" s="3">
        <v>3</v>
      </c>
      <c r="OA132" s="3">
        <v>2</v>
      </c>
      <c r="OB132" s="3">
        <v>999</v>
      </c>
      <c r="OC132" s="3">
        <v>3</v>
      </c>
      <c r="OD132" s="3">
        <v>3</v>
      </c>
      <c r="OE132" s="3">
        <v>1</v>
      </c>
      <c r="OF132" s="3">
        <v>3</v>
      </c>
      <c r="OG132" s="3">
        <v>2</v>
      </c>
      <c r="OH132" s="3">
        <v>2</v>
      </c>
      <c r="OI132" s="3">
        <v>2</v>
      </c>
      <c r="OJ132" s="3">
        <v>999</v>
      </c>
      <c r="OK132" s="5">
        <v>2.6666666666666665</v>
      </c>
      <c r="OL132" s="5">
        <v>2</v>
      </c>
      <c r="OM132" s="3">
        <v>2</v>
      </c>
      <c r="ON132" s="3">
        <v>2</v>
      </c>
      <c r="OO132" s="3">
        <v>3</v>
      </c>
      <c r="OP132" s="3">
        <v>3</v>
      </c>
      <c r="OQ132" s="3">
        <v>1</v>
      </c>
      <c r="OR132" s="3">
        <v>2</v>
      </c>
      <c r="OS132" s="5">
        <v>2.1666666666666665</v>
      </c>
      <c r="OT132" s="3">
        <v>4</v>
      </c>
      <c r="OU132" s="3">
        <v>5</v>
      </c>
      <c r="OV132" s="3">
        <v>4</v>
      </c>
      <c r="OW132" s="3">
        <v>4</v>
      </c>
      <c r="OX132" s="3">
        <v>4</v>
      </c>
      <c r="OY132" s="3">
        <v>4</v>
      </c>
      <c r="OZ132" s="5">
        <v>4.166666666666667</v>
      </c>
      <c r="VN132">
        <v>15</v>
      </c>
      <c r="VO132">
        <v>0</v>
      </c>
      <c r="VP132">
        <v>0</v>
      </c>
      <c r="VQ132">
        <v>0</v>
      </c>
      <c r="VR132">
        <v>34</v>
      </c>
      <c r="VS132">
        <v>854.3</v>
      </c>
      <c r="VT132">
        <v>25.1</v>
      </c>
      <c r="VU132">
        <v>106.8</v>
      </c>
      <c r="VV132">
        <v>33</v>
      </c>
      <c r="VW132">
        <v>9684</v>
      </c>
      <c r="VX132">
        <v>293.5</v>
      </c>
      <c r="VY132">
        <v>1837</v>
      </c>
      <c r="VZ132">
        <v>0.3</v>
      </c>
      <c r="WA132">
        <v>1210.5</v>
      </c>
      <c r="WB132" s="36">
        <v>2700.75</v>
      </c>
      <c r="WC132" s="36">
        <v>1456.5</v>
      </c>
      <c r="WD132" s="36">
        <v>138.5</v>
      </c>
      <c r="WE132" s="36">
        <v>42.25</v>
      </c>
      <c r="WF132" s="36">
        <v>62.26</v>
      </c>
      <c r="WG132" s="36">
        <v>33.58</v>
      </c>
      <c r="WH132" s="36">
        <v>3.19</v>
      </c>
      <c r="WI132" s="36">
        <v>0.97</v>
      </c>
      <c r="WJ132" s="36">
        <v>180.75</v>
      </c>
      <c r="WK132" s="36">
        <v>4.17</v>
      </c>
      <c r="WL132" s="36">
        <v>30.125</v>
      </c>
      <c r="WM132" s="37">
        <v>3847.25</v>
      </c>
      <c r="WN132" s="37">
        <v>1905.25</v>
      </c>
      <c r="WO132" s="37">
        <v>163.5</v>
      </c>
      <c r="WP132" s="37">
        <v>47</v>
      </c>
      <c r="WQ132" s="37">
        <v>64.52</v>
      </c>
      <c r="WR132" s="37">
        <v>31.95</v>
      </c>
      <c r="WS132" s="37">
        <v>2.74</v>
      </c>
      <c r="WT132" s="37">
        <v>0.79</v>
      </c>
      <c r="WU132" s="37">
        <v>210.5</v>
      </c>
      <c r="WV132" s="37">
        <v>3.53</v>
      </c>
      <c r="WW132" s="37">
        <v>26.312999999999999</v>
      </c>
      <c r="WX132" s="38">
        <v>2335.5</v>
      </c>
      <c r="WY132" s="38">
        <v>1313.75</v>
      </c>
      <c r="WZ132" s="38">
        <v>126</v>
      </c>
      <c r="XA132" s="38">
        <v>40.75</v>
      </c>
      <c r="XB132" s="38">
        <v>61.2</v>
      </c>
      <c r="XC132" s="38">
        <v>34.43</v>
      </c>
      <c r="XD132" s="38">
        <v>3.3</v>
      </c>
      <c r="XE132" s="38">
        <v>1.07</v>
      </c>
      <c r="XF132" s="38">
        <v>166.75</v>
      </c>
      <c r="XG132" s="38">
        <v>4.37</v>
      </c>
      <c r="XH132" s="38">
        <v>33.35</v>
      </c>
      <c r="XI132" s="39">
        <v>3482</v>
      </c>
      <c r="XJ132" s="39">
        <v>1762.5</v>
      </c>
      <c r="XK132" s="39">
        <v>151</v>
      </c>
      <c r="XL132" s="39">
        <v>45.5</v>
      </c>
      <c r="XM132" s="39">
        <v>64</v>
      </c>
      <c r="XN132" s="39">
        <v>32.39</v>
      </c>
      <c r="XO132" s="39">
        <v>2.78</v>
      </c>
      <c r="XP132" s="39">
        <v>0.84</v>
      </c>
      <c r="XQ132" s="39">
        <v>196.5</v>
      </c>
      <c r="XR132" s="39">
        <v>3.61</v>
      </c>
      <c r="XS132" s="39">
        <v>28.071000000000002</v>
      </c>
      <c r="XT132" t="s">
        <v>1213</v>
      </c>
      <c r="XU132">
        <v>8</v>
      </c>
      <c r="XV132">
        <v>9</v>
      </c>
      <c r="XW132" s="37">
        <v>6</v>
      </c>
      <c r="XX132" s="37">
        <v>2</v>
      </c>
      <c r="XY132" s="37">
        <v>1</v>
      </c>
      <c r="XZ132" s="39">
        <v>5</v>
      </c>
      <c r="YA132" s="39">
        <v>2</v>
      </c>
      <c r="YB132" s="39">
        <v>1</v>
      </c>
    </row>
    <row r="133" spans="1:652" x14ac:dyDescent="0.2">
      <c r="A133" s="11">
        <v>137</v>
      </c>
      <c r="B133" s="19" t="s">
        <v>739</v>
      </c>
      <c r="C133" s="3">
        <v>0</v>
      </c>
      <c r="D133" s="3" t="str">
        <f t="shared" si="103"/>
        <v>2</v>
      </c>
      <c r="E133" s="4">
        <v>38020</v>
      </c>
      <c r="F133" s="4">
        <v>43206</v>
      </c>
      <c r="G133" s="5">
        <v>14.198494182067078</v>
      </c>
      <c r="H133" s="21">
        <v>3</v>
      </c>
      <c r="I133" s="3">
        <v>8</v>
      </c>
      <c r="J133" s="3">
        <v>12</v>
      </c>
      <c r="K133" s="3">
        <v>1</v>
      </c>
      <c r="L133" s="3">
        <v>4</v>
      </c>
      <c r="M133" s="3">
        <v>300</v>
      </c>
      <c r="N133" s="6">
        <v>116</v>
      </c>
      <c r="O133" s="6">
        <v>164</v>
      </c>
      <c r="P133" s="5">
        <v>3.8057742782152229</v>
      </c>
      <c r="Q133" s="5">
        <v>128.99250000000001</v>
      </c>
      <c r="R133" s="5">
        <v>58.5</v>
      </c>
      <c r="S133" s="5">
        <v>21.8</v>
      </c>
      <c r="T133" s="5">
        <v>2</v>
      </c>
      <c r="U133" s="5">
        <v>13</v>
      </c>
      <c r="V133" s="5">
        <v>3</v>
      </c>
      <c r="W133" s="5">
        <v>45</v>
      </c>
      <c r="X133" s="5">
        <v>41.1</v>
      </c>
      <c r="Y133" s="5">
        <v>39.1</v>
      </c>
      <c r="Z133" s="5">
        <v>41.6</v>
      </c>
      <c r="AA133" s="5">
        <v>30.3</v>
      </c>
      <c r="AB133" s="5">
        <v>31.5</v>
      </c>
      <c r="AC133" s="5">
        <f t="shared" si="104"/>
        <v>45</v>
      </c>
      <c r="AD133" s="5">
        <f t="shared" si="105"/>
        <v>41.6</v>
      </c>
      <c r="AE133" s="5">
        <f t="shared" si="106"/>
        <v>86.6</v>
      </c>
      <c r="AF133" s="5">
        <f t="shared" si="107"/>
        <v>43.3</v>
      </c>
      <c r="AG133" s="5">
        <f t="shared" si="108"/>
        <v>95.476500000000001</v>
      </c>
      <c r="AH133" s="5">
        <f t="shared" si="109"/>
        <v>190.953</v>
      </c>
      <c r="AI133" s="5">
        <v>3</v>
      </c>
      <c r="AJ133" s="3">
        <v>52</v>
      </c>
      <c r="AK133" s="5">
        <v>48.1</v>
      </c>
      <c r="AL133" s="5">
        <v>3</v>
      </c>
      <c r="AM133" s="5">
        <v>3</v>
      </c>
      <c r="AN133" s="5"/>
      <c r="AO133" s="5"/>
      <c r="AP133" s="5"/>
      <c r="AQ133" s="5"/>
      <c r="AR133" s="5"/>
      <c r="AS133" s="5" t="e">
        <f t="shared" si="110"/>
        <v>#DIV/0!</v>
      </c>
      <c r="AT133" s="5">
        <v>15.32</v>
      </c>
      <c r="AU133" s="5">
        <v>14.93</v>
      </c>
      <c r="AV133" s="5">
        <v>-3.1</v>
      </c>
      <c r="AW133" s="5">
        <v>0</v>
      </c>
      <c r="AX133" s="3">
        <v>38</v>
      </c>
      <c r="AY133" s="3">
        <v>32</v>
      </c>
      <c r="AZ133" s="3"/>
      <c r="BA133" s="5">
        <v>-0.28000000000000003</v>
      </c>
      <c r="BB133" s="5"/>
      <c r="BC133" s="5">
        <v>39</v>
      </c>
      <c r="BD133" s="5"/>
      <c r="BE133" s="3">
        <v>19</v>
      </c>
      <c r="BF133" s="3">
        <v>22</v>
      </c>
      <c r="BG133" s="5">
        <v>-1.03</v>
      </c>
      <c r="BH133" s="5">
        <v>15</v>
      </c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3">
        <v>60</v>
      </c>
      <c r="CA133" s="3">
        <v>60</v>
      </c>
      <c r="CB133" s="3">
        <v>65</v>
      </c>
      <c r="CC133" s="5">
        <v>26.822399999999998</v>
      </c>
      <c r="CD133" s="5">
        <v>26.822399999999998</v>
      </c>
      <c r="CE133" s="5">
        <v>29.057600000000001</v>
      </c>
      <c r="CF133" s="5">
        <v>3.33</v>
      </c>
      <c r="CG133" s="5">
        <v>100</v>
      </c>
      <c r="CH133" s="3">
        <v>48</v>
      </c>
      <c r="CI133" s="3">
        <v>44</v>
      </c>
      <c r="CJ133" s="3">
        <v>45</v>
      </c>
      <c r="CK133" s="5">
        <v>21.457920000000001</v>
      </c>
      <c r="CL133" s="5">
        <v>19.66976</v>
      </c>
      <c r="CM133" s="5">
        <v>20.116800000000001</v>
      </c>
      <c r="CN133" s="5">
        <v>0.73</v>
      </c>
      <c r="CO133" s="5">
        <v>77</v>
      </c>
      <c r="CP133" s="6">
        <v>104</v>
      </c>
      <c r="CQ133" s="6">
        <v>120</v>
      </c>
      <c r="CR133" s="6">
        <v>125</v>
      </c>
      <c r="CS133" s="5">
        <v>-1.73</v>
      </c>
      <c r="CT133" s="5">
        <v>4</v>
      </c>
      <c r="CU133" s="7" t="e">
        <v>#NULL!</v>
      </c>
      <c r="CV133" s="7" t="e">
        <v>#NULL!</v>
      </c>
      <c r="CW133" s="3">
        <v>4</v>
      </c>
      <c r="CX133" s="3">
        <v>4</v>
      </c>
      <c r="CY133" s="3">
        <v>5</v>
      </c>
      <c r="CZ133" s="3">
        <v>5</v>
      </c>
      <c r="DA133" s="3">
        <v>4</v>
      </c>
      <c r="DB133" s="3">
        <v>4</v>
      </c>
      <c r="DC133" s="3">
        <v>3</v>
      </c>
      <c r="DD133" s="3">
        <v>3</v>
      </c>
      <c r="DE133" s="3">
        <v>4</v>
      </c>
      <c r="DF133" s="3">
        <v>4</v>
      </c>
      <c r="DG133" s="3">
        <v>4</v>
      </c>
      <c r="DH133" s="3">
        <v>4</v>
      </c>
      <c r="DI133" s="3"/>
      <c r="DJ133" s="3"/>
      <c r="DK133" s="3"/>
      <c r="DL133" s="3"/>
      <c r="DM133" s="3"/>
      <c r="DN133" s="3"/>
      <c r="DO133" s="3"/>
      <c r="DP133" s="3"/>
      <c r="DQ133" s="3">
        <v>1</v>
      </c>
      <c r="DR133" s="3">
        <v>1</v>
      </c>
      <c r="DS133" s="3">
        <v>1</v>
      </c>
      <c r="DT133" s="3">
        <v>1</v>
      </c>
      <c r="DU133" s="3">
        <v>1</v>
      </c>
      <c r="DV133" s="5">
        <v>27</v>
      </c>
      <c r="DW133" s="5">
        <v>-1.31</v>
      </c>
      <c r="DX133" s="5">
        <v>2</v>
      </c>
      <c r="DY133" s="5">
        <v>-4.83</v>
      </c>
      <c r="DZ133" s="5">
        <v>88.5</v>
      </c>
      <c r="EA133" s="5">
        <v>4.0600000000000005</v>
      </c>
      <c r="EB133" s="5">
        <v>39.166666666666664</v>
      </c>
      <c r="EC133" s="5">
        <v>-2.08</v>
      </c>
      <c r="ED133" s="5">
        <v>2</v>
      </c>
      <c r="EE133" s="3">
        <v>6</v>
      </c>
      <c r="EF133" s="3">
        <v>1</v>
      </c>
      <c r="EG133" s="3">
        <v>1</v>
      </c>
      <c r="EH133" s="3">
        <v>1</v>
      </c>
      <c r="EI133" s="3">
        <v>3</v>
      </c>
      <c r="EJ133" s="3">
        <v>3</v>
      </c>
      <c r="EK133" s="3">
        <v>6</v>
      </c>
      <c r="EL133" s="3">
        <v>1</v>
      </c>
      <c r="EM133" s="3">
        <v>1</v>
      </c>
      <c r="EN133" s="3">
        <v>3</v>
      </c>
      <c r="EO133" s="3">
        <v>1</v>
      </c>
      <c r="EP133" s="3">
        <v>1</v>
      </c>
      <c r="EQ133" s="3">
        <v>1</v>
      </c>
      <c r="ER133" s="3">
        <v>5</v>
      </c>
      <c r="ES133" s="3">
        <v>5</v>
      </c>
      <c r="ET133" s="3">
        <v>1</v>
      </c>
      <c r="EU133" s="3">
        <v>5</v>
      </c>
      <c r="EV133" s="3">
        <v>3</v>
      </c>
      <c r="EW133" s="3">
        <v>1</v>
      </c>
      <c r="EX133" s="5">
        <v>3</v>
      </c>
      <c r="EY133" s="1" t="s">
        <v>350</v>
      </c>
      <c r="EZ133" s="3">
        <v>0</v>
      </c>
      <c r="FA133" s="6">
        <v>2.5</v>
      </c>
      <c r="FB133" s="1" t="s">
        <v>351</v>
      </c>
      <c r="FC133" s="6">
        <v>0</v>
      </c>
      <c r="FD133" s="5">
        <v>3</v>
      </c>
      <c r="FE133" s="1" t="s">
        <v>353</v>
      </c>
      <c r="FF133" s="3">
        <v>0</v>
      </c>
      <c r="FG133" s="5">
        <v>5</v>
      </c>
      <c r="FH133" s="3">
        <v>5</v>
      </c>
      <c r="FI133" s="3">
        <v>5</v>
      </c>
      <c r="FJ133" s="3">
        <v>3</v>
      </c>
      <c r="FK133" s="3">
        <v>5</v>
      </c>
      <c r="FL133" s="3">
        <v>5</v>
      </c>
      <c r="FM133" s="3">
        <v>5</v>
      </c>
      <c r="FN133" s="3">
        <v>2</v>
      </c>
      <c r="FO133" s="3">
        <v>3</v>
      </c>
      <c r="FP133" s="3">
        <v>5</v>
      </c>
      <c r="FQ133" s="3">
        <v>5</v>
      </c>
      <c r="FR133" s="3">
        <v>5</v>
      </c>
      <c r="FS133" s="3">
        <v>4</v>
      </c>
      <c r="FT133" s="3">
        <v>5</v>
      </c>
      <c r="FU133" s="3">
        <v>3.6666666666666665</v>
      </c>
      <c r="FV133" s="3">
        <v>6</v>
      </c>
      <c r="FW133" s="3">
        <v>2</v>
      </c>
      <c r="FX133" s="7" t="e">
        <v>#NULL!</v>
      </c>
      <c r="FY133" s="3">
        <v>4</v>
      </c>
      <c r="FZ133" s="3">
        <v>4</v>
      </c>
      <c r="GA133" s="3">
        <v>4</v>
      </c>
      <c r="GB133" s="3">
        <v>4</v>
      </c>
      <c r="GC133" s="3">
        <v>6</v>
      </c>
      <c r="GD133" s="5">
        <v>4.666666666666667</v>
      </c>
      <c r="GE133" s="3">
        <v>5</v>
      </c>
      <c r="GF133" s="3">
        <v>5</v>
      </c>
      <c r="GG133" s="3">
        <v>5</v>
      </c>
      <c r="GH133" s="3">
        <v>1</v>
      </c>
      <c r="GI133" s="3">
        <v>5</v>
      </c>
      <c r="GJ133" s="3">
        <v>1</v>
      </c>
      <c r="GK133" s="3">
        <v>1</v>
      </c>
      <c r="GL133" s="3">
        <v>1</v>
      </c>
      <c r="GM133" s="3">
        <v>1</v>
      </c>
      <c r="GN133" s="3">
        <v>5</v>
      </c>
      <c r="GO133" s="3">
        <v>3</v>
      </c>
      <c r="GP133" s="3">
        <v>5</v>
      </c>
      <c r="GQ133" s="3">
        <v>1</v>
      </c>
      <c r="GR133" s="3">
        <v>3</v>
      </c>
      <c r="GS133" s="3">
        <v>1</v>
      </c>
      <c r="GT133" s="3">
        <v>5</v>
      </c>
      <c r="GU133" s="3">
        <v>1</v>
      </c>
      <c r="GV133" s="3">
        <v>1</v>
      </c>
      <c r="GW133" s="3">
        <v>5</v>
      </c>
      <c r="GX133" s="3">
        <v>1</v>
      </c>
      <c r="GY133" s="5">
        <v>4</v>
      </c>
      <c r="GZ133" s="5">
        <v>1.6</v>
      </c>
      <c r="HA133" s="3">
        <v>7</v>
      </c>
      <c r="HB133" s="3">
        <v>7</v>
      </c>
      <c r="HC133" s="3">
        <v>7</v>
      </c>
      <c r="HD133" s="3">
        <v>3</v>
      </c>
      <c r="HE133" s="3">
        <v>7</v>
      </c>
      <c r="HF133" s="3">
        <v>7</v>
      </c>
      <c r="HG133" s="3">
        <v>6</v>
      </c>
      <c r="HH133" s="3">
        <v>7</v>
      </c>
      <c r="HI133" s="5">
        <v>6.375</v>
      </c>
      <c r="HJ133" s="3">
        <v>4</v>
      </c>
      <c r="HK133" s="3">
        <v>4</v>
      </c>
      <c r="HL133" s="3">
        <v>4</v>
      </c>
      <c r="HM133" s="3">
        <v>4</v>
      </c>
      <c r="HN133" s="3">
        <v>1</v>
      </c>
      <c r="HO133" s="3">
        <v>1</v>
      </c>
      <c r="HP133" s="5">
        <v>1</v>
      </c>
      <c r="HQ133" s="5">
        <v>4</v>
      </c>
      <c r="HR133" s="5">
        <v>4</v>
      </c>
      <c r="HS133" s="5">
        <v>3.5</v>
      </c>
      <c r="HT133" s="3">
        <v>6</v>
      </c>
      <c r="HU133" s="3">
        <v>6</v>
      </c>
      <c r="HV133" s="3">
        <v>6</v>
      </c>
      <c r="HW133" s="3">
        <v>6</v>
      </c>
      <c r="HX133" s="3">
        <v>6</v>
      </c>
      <c r="HY133" s="3">
        <v>6</v>
      </c>
      <c r="HZ133" s="5">
        <v>6</v>
      </c>
      <c r="IA133" s="3">
        <v>7</v>
      </c>
      <c r="IB133" s="3">
        <v>1</v>
      </c>
      <c r="IC133" s="3">
        <v>4</v>
      </c>
      <c r="ID133" s="3">
        <v>2</v>
      </c>
      <c r="IE133" s="3">
        <v>1</v>
      </c>
      <c r="IF133" s="3">
        <v>1</v>
      </c>
      <c r="IG133" s="3">
        <v>1</v>
      </c>
      <c r="IH133" s="3">
        <v>7</v>
      </c>
      <c r="II133" s="3">
        <v>7</v>
      </c>
      <c r="IJ133" s="3">
        <v>1</v>
      </c>
      <c r="IK133" s="3">
        <v>7</v>
      </c>
      <c r="IL133" s="3">
        <v>7</v>
      </c>
      <c r="IM133" s="5">
        <v>7</v>
      </c>
      <c r="IN133" s="5">
        <v>2</v>
      </c>
      <c r="IO133" s="5">
        <v>2.5</v>
      </c>
      <c r="IP133" s="3">
        <v>5</v>
      </c>
      <c r="IQ133" s="3">
        <v>1</v>
      </c>
      <c r="IR133" s="3">
        <v>5</v>
      </c>
      <c r="IS133" s="3">
        <v>1</v>
      </c>
      <c r="IT133" s="3">
        <v>5</v>
      </c>
      <c r="IU133" s="3">
        <v>5</v>
      </c>
      <c r="IV133" s="3">
        <v>1</v>
      </c>
      <c r="IW133" s="3">
        <v>1</v>
      </c>
      <c r="IX133" s="3">
        <v>5</v>
      </c>
      <c r="IY133" s="3">
        <v>1</v>
      </c>
      <c r="IZ133" s="3">
        <v>5</v>
      </c>
      <c r="JA133" s="3">
        <v>5</v>
      </c>
      <c r="JB133" s="3">
        <v>5</v>
      </c>
      <c r="JC133" s="3">
        <v>3</v>
      </c>
      <c r="JD133" s="3">
        <v>5</v>
      </c>
      <c r="JE133" s="3">
        <v>2</v>
      </c>
      <c r="JF133" s="3">
        <v>1</v>
      </c>
      <c r="JG133" s="3">
        <v>5</v>
      </c>
      <c r="JH133" s="3">
        <v>5</v>
      </c>
      <c r="JI133" s="3">
        <v>5</v>
      </c>
      <c r="JJ133" s="3">
        <v>1</v>
      </c>
      <c r="JK133" s="3">
        <v>5</v>
      </c>
      <c r="JL133" s="3">
        <v>1</v>
      </c>
      <c r="JM133" s="3">
        <v>5</v>
      </c>
      <c r="JN133" s="5">
        <v>5</v>
      </c>
      <c r="JO133" s="5">
        <v>3.25</v>
      </c>
      <c r="JP133" s="5">
        <v>5</v>
      </c>
      <c r="JQ133" s="5">
        <v>1</v>
      </c>
      <c r="JR133" s="5">
        <v>5</v>
      </c>
      <c r="JS133" s="5">
        <v>1.5</v>
      </c>
      <c r="JT133" s="3">
        <v>3</v>
      </c>
      <c r="JU133" s="3">
        <v>5</v>
      </c>
      <c r="JV133" s="3">
        <v>2</v>
      </c>
      <c r="JW133" s="3">
        <v>1</v>
      </c>
      <c r="JX133" s="3">
        <v>999</v>
      </c>
      <c r="JY133" s="3">
        <v>888</v>
      </c>
      <c r="JZ133" s="3">
        <v>1</v>
      </c>
      <c r="KA133" s="3">
        <v>1</v>
      </c>
      <c r="KB133" s="3">
        <v>3</v>
      </c>
      <c r="KC133" s="3">
        <v>5</v>
      </c>
      <c r="KD133" s="3">
        <v>5</v>
      </c>
      <c r="KE133" s="3">
        <v>5</v>
      </c>
      <c r="KF133" s="3">
        <v>1</v>
      </c>
      <c r="KG133" s="3">
        <v>1</v>
      </c>
      <c r="KH133" s="3">
        <v>2</v>
      </c>
      <c r="KI133" s="3">
        <v>1</v>
      </c>
      <c r="KJ133" s="3">
        <v>3</v>
      </c>
      <c r="KK133" s="3">
        <v>1</v>
      </c>
      <c r="KL133" s="3">
        <v>3</v>
      </c>
      <c r="KM133" s="3">
        <v>5</v>
      </c>
      <c r="KN133" s="3">
        <v>2</v>
      </c>
      <c r="KO133" s="3">
        <v>1</v>
      </c>
      <c r="KP133" s="3">
        <v>1</v>
      </c>
      <c r="KQ133" s="3">
        <v>1</v>
      </c>
      <c r="KR133" s="3">
        <v>4</v>
      </c>
      <c r="KS133" s="3">
        <v>5</v>
      </c>
      <c r="KT133" s="3">
        <v>2</v>
      </c>
      <c r="KU133" s="3">
        <v>1</v>
      </c>
      <c r="KV133" s="3">
        <v>1</v>
      </c>
      <c r="KW133" s="3">
        <v>1</v>
      </c>
      <c r="KX133" s="3">
        <v>2</v>
      </c>
      <c r="KY133" s="3">
        <v>5</v>
      </c>
      <c r="KZ133" s="5">
        <v>1.6666666666666667</v>
      </c>
      <c r="LA133" s="5">
        <v>1</v>
      </c>
      <c r="LB133" s="5">
        <v>3.3333333333333335</v>
      </c>
      <c r="LC133" s="5">
        <v>5</v>
      </c>
      <c r="LD133" s="3">
        <v>3</v>
      </c>
      <c r="LE133" s="3">
        <v>5</v>
      </c>
      <c r="LF133" s="5">
        <v>4</v>
      </c>
      <c r="LG133" s="3">
        <v>5</v>
      </c>
      <c r="LH133" s="3">
        <v>4</v>
      </c>
      <c r="LI133" s="3">
        <v>5</v>
      </c>
      <c r="LJ133" s="3">
        <v>4</v>
      </c>
      <c r="LK133" s="3">
        <v>5</v>
      </c>
      <c r="LL133" s="3">
        <v>5</v>
      </c>
      <c r="LM133" s="3">
        <v>5</v>
      </c>
      <c r="LN133" s="3">
        <v>4</v>
      </c>
      <c r="LO133" s="3">
        <v>5</v>
      </c>
      <c r="LP133" s="3">
        <v>5</v>
      </c>
      <c r="LQ133" s="3">
        <v>5</v>
      </c>
      <c r="LR133" s="3">
        <v>5</v>
      </c>
      <c r="LS133" s="3">
        <v>5</v>
      </c>
      <c r="LT133" s="5">
        <v>4.25</v>
      </c>
      <c r="LU133" s="5">
        <v>5</v>
      </c>
      <c r="LV133" s="3">
        <v>1</v>
      </c>
      <c r="LW133" s="3">
        <v>0</v>
      </c>
      <c r="LX133" s="3">
        <v>0</v>
      </c>
      <c r="LY133" s="3">
        <v>0</v>
      </c>
      <c r="LZ133" s="3">
        <v>3</v>
      </c>
      <c r="MA133" s="3">
        <v>3</v>
      </c>
      <c r="MB133" s="3">
        <v>1</v>
      </c>
      <c r="MC133" s="3">
        <v>3</v>
      </c>
      <c r="MD133" s="3">
        <v>3</v>
      </c>
      <c r="ME133" s="3">
        <v>3</v>
      </c>
      <c r="MF133" s="5">
        <f t="shared" si="101"/>
        <v>17</v>
      </c>
      <c r="MG133" s="5">
        <f t="shared" si="102"/>
        <v>1.7</v>
      </c>
      <c r="MH133" s="3">
        <v>7</v>
      </c>
      <c r="MI133" s="3">
        <v>7</v>
      </c>
      <c r="MJ133" s="3">
        <v>7</v>
      </c>
      <c r="MK133" s="3">
        <v>7</v>
      </c>
      <c r="ML133" s="3">
        <v>7</v>
      </c>
      <c r="MM133" s="3">
        <v>5</v>
      </c>
      <c r="MN133" s="3">
        <v>7</v>
      </c>
      <c r="MO133" s="3">
        <v>7</v>
      </c>
      <c r="MP133" s="3">
        <v>7</v>
      </c>
      <c r="MQ133" s="5">
        <v>6.7777777777777777</v>
      </c>
      <c r="MR133" s="3">
        <v>1</v>
      </c>
      <c r="MS133" s="3">
        <v>1</v>
      </c>
      <c r="MT133" s="3">
        <v>1</v>
      </c>
      <c r="MU133" s="3">
        <v>1</v>
      </c>
      <c r="MV133" s="3">
        <v>1</v>
      </c>
      <c r="MW133" s="3">
        <v>1</v>
      </c>
      <c r="MX133" s="3">
        <v>1</v>
      </c>
      <c r="MY133" s="3">
        <v>1</v>
      </c>
      <c r="MZ133" s="3">
        <v>1</v>
      </c>
      <c r="NA133" s="3">
        <v>1</v>
      </c>
      <c r="NB133" s="3">
        <v>1</v>
      </c>
      <c r="NC133" s="3">
        <v>1</v>
      </c>
      <c r="ND133" s="5">
        <v>1</v>
      </c>
      <c r="NE133" s="5">
        <v>1</v>
      </c>
      <c r="NF133" s="5">
        <v>1</v>
      </c>
      <c r="NG133" s="5">
        <v>1</v>
      </c>
      <c r="NH133" s="3">
        <v>5</v>
      </c>
      <c r="NI133" s="3">
        <v>5</v>
      </c>
      <c r="NJ133" s="3">
        <v>5</v>
      </c>
      <c r="NK133" s="3">
        <v>5</v>
      </c>
      <c r="NL133" s="3">
        <v>5</v>
      </c>
      <c r="NM133" s="3">
        <v>5</v>
      </c>
      <c r="NN133" s="3">
        <v>1</v>
      </c>
      <c r="NO133" s="3">
        <v>1</v>
      </c>
      <c r="NP133" s="3">
        <v>1</v>
      </c>
      <c r="NQ133" s="3">
        <v>1</v>
      </c>
      <c r="NR133" s="3">
        <v>3</v>
      </c>
      <c r="NS133" s="3">
        <v>3</v>
      </c>
      <c r="NT133" s="3">
        <v>1</v>
      </c>
      <c r="NU133" s="3">
        <v>1</v>
      </c>
      <c r="NV133" s="5">
        <v>3</v>
      </c>
      <c r="NW133" s="5">
        <v>3</v>
      </c>
      <c r="NX133" s="4">
        <v>43210</v>
      </c>
      <c r="NY133" s="3">
        <v>4</v>
      </c>
      <c r="NZ133" s="3">
        <v>4</v>
      </c>
      <c r="OA133" s="3">
        <v>3</v>
      </c>
      <c r="OB133" s="3">
        <v>5</v>
      </c>
      <c r="OC133" s="3">
        <v>5</v>
      </c>
      <c r="OD133" s="3">
        <v>5</v>
      </c>
      <c r="OE133" s="3">
        <v>3</v>
      </c>
      <c r="OF133" s="3">
        <v>1</v>
      </c>
      <c r="OG133" s="3">
        <v>5</v>
      </c>
      <c r="OH133" s="3">
        <v>5</v>
      </c>
      <c r="OI133" s="3">
        <v>5</v>
      </c>
      <c r="OJ133" s="3">
        <v>1</v>
      </c>
      <c r="OK133" s="5">
        <v>4.666666666666667</v>
      </c>
      <c r="OL133" s="5">
        <v>3</v>
      </c>
      <c r="OM133" s="3">
        <v>4</v>
      </c>
      <c r="ON133" s="3">
        <v>2</v>
      </c>
      <c r="OO133" s="3">
        <v>4</v>
      </c>
      <c r="OP133" s="3">
        <v>4</v>
      </c>
      <c r="OQ133" s="3">
        <v>1</v>
      </c>
      <c r="OR133" s="3">
        <v>1</v>
      </c>
      <c r="OS133" s="5">
        <v>2.6666666666666665</v>
      </c>
      <c r="OT133" s="3">
        <v>6</v>
      </c>
      <c r="OU133" s="3">
        <v>6</v>
      </c>
      <c r="OV133" s="3">
        <v>6</v>
      </c>
      <c r="OW133" s="3">
        <v>6</v>
      </c>
      <c r="OX133" s="3">
        <v>6</v>
      </c>
      <c r="OY133" s="3">
        <v>6</v>
      </c>
      <c r="OZ133" s="5">
        <v>6</v>
      </c>
      <c r="VN133">
        <v>15</v>
      </c>
      <c r="VO133">
        <v>1</v>
      </c>
      <c r="VP133">
        <v>11.5</v>
      </c>
      <c r="VQ133">
        <v>11.5</v>
      </c>
      <c r="VR133">
        <v>12</v>
      </c>
      <c r="VS133">
        <v>213.5</v>
      </c>
      <c r="VT133">
        <v>17.8</v>
      </c>
      <c r="VU133">
        <v>106.8</v>
      </c>
      <c r="VV133">
        <v>11</v>
      </c>
      <c r="VW133">
        <v>2134.5</v>
      </c>
      <c r="VX133">
        <v>194</v>
      </c>
      <c r="VY133">
        <v>1160.3</v>
      </c>
      <c r="VZ133">
        <v>0.3</v>
      </c>
      <c r="WA133">
        <v>1067.3</v>
      </c>
      <c r="WB133" s="36">
        <v>767.25</v>
      </c>
      <c r="WC133" s="36">
        <v>303.5</v>
      </c>
      <c r="WD133" s="36">
        <v>38.25</v>
      </c>
      <c r="WE133" s="36">
        <v>15</v>
      </c>
      <c r="WF133" s="36">
        <v>68.260000000000005</v>
      </c>
      <c r="WG133" s="36">
        <v>27</v>
      </c>
      <c r="WH133" s="36">
        <v>3.4</v>
      </c>
      <c r="WI133" s="36">
        <v>1.33</v>
      </c>
      <c r="WJ133" s="36">
        <v>53.25</v>
      </c>
      <c r="WK133" s="36">
        <v>4.74</v>
      </c>
      <c r="WL133" s="36">
        <v>26.625</v>
      </c>
      <c r="WM133" s="37">
        <v>767.25</v>
      </c>
      <c r="WN133" s="37">
        <v>303.5</v>
      </c>
      <c r="WO133" s="37">
        <v>38.25</v>
      </c>
      <c r="WP133" s="37">
        <v>15</v>
      </c>
      <c r="WQ133" s="37">
        <v>68.260000000000005</v>
      </c>
      <c r="WR133" s="37">
        <v>27</v>
      </c>
      <c r="WS133" s="37">
        <v>3.4</v>
      </c>
      <c r="WT133" s="37">
        <v>1.33</v>
      </c>
      <c r="WU133" s="37">
        <v>53.25</v>
      </c>
      <c r="WV133" s="37">
        <v>4.74</v>
      </c>
      <c r="WW133" s="37">
        <v>26.625</v>
      </c>
      <c r="WX133" s="38">
        <v>0</v>
      </c>
      <c r="WY133" s="38">
        <v>0</v>
      </c>
      <c r="WZ133" s="38">
        <v>0</v>
      </c>
      <c r="XA133" s="38">
        <v>0</v>
      </c>
      <c r="XB133" s="38">
        <v>0</v>
      </c>
      <c r="XC133" s="38">
        <v>0</v>
      </c>
      <c r="XD133" s="38">
        <v>0</v>
      </c>
      <c r="XE133" s="38">
        <v>0</v>
      </c>
      <c r="XF133" s="38">
        <v>0</v>
      </c>
      <c r="XG133" s="38">
        <v>0</v>
      </c>
      <c r="XH133" s="38">
        <v>0</v>
      </c>
      <c r="XI133" s="39">
        <v>0</v>
      </c>
      <c r="XJ133" s="39">
        <v>0</v>
      </c>
      <c r="XK133" s="39">
        <v>0</v>
      </c>
      <c r="XL133" s="39">
        <v>0</v>
      </c>
      <c r="XM133" s="39">
        <v>0</v>
      </c>
      <c r="XN133" s="39">
        <v>0</v>
      </c>
      <c r="XO133" s="39">
        <v>0</v>
      </c>
      <c r="XP133" s="39">
        <v>0</v>
      </c>
      <c r="XQ133" s="39">
        <v>0</v>
      </c>
      <c r="XR133" s="39">
        <v>0</v>
      </c>
      <c r="XS133" s="39">
        <v>0</v>
      </c>
      <c r="XT133" t="s">
        <v>1214</v>
      </c>
      <c r="XU133">
        <v>2</v>
      </c>
      <c r="XV133">
        <v>9</v>
      </c>
      <c r="XW133" s="37">
        <v>2</v>
      </c>
      <c r="XX133" s="37">
        <v>0</v>
      </c>
      <c r="XY133" s="37">
        <v>3</v>
      </c>
      <c r="XZ133" s="39">
        <v>0</v>
      </c>
      <c r="YA133" s="39">
        <v>0</v>
      </c>
      <c r="YB133" s="39">
        <v>3</v>
      </c>
    </row>
    <row r="134" spans="1:652" x14ac:dyDescent="0.2">
      <c r="A134" s="11">
        <v>138</v>
      </c>
      <c r="B134" s="19" t="s">
        <v>740</v>
      </c>
      <c r="C134" s="3">
        <v>0</v>
      </c>
      <c r="D134" s="3" t="str">
        <f t="shared" si="103"/>
        <v>2</v>
      </c>
      <c r="E134" s="4">
        <v>37413</v>
      </c>
      <c r="F134" s="4">
        <v>43206</v>
      </c>
      <c r="G134" s="5">
        <v>15.860369609856264</v>
      </c>
      <c r="H134" s="21">
        <v>3</v>
      </c>
      <c r="I134" s="3">
        <v>7</v>
      </c>
      <c r="J134" s="3">
        <v>12</v>
      </c>
      <c r="K134" s="3">
        <v>1</v>
      </c>
      <c r="L134" s="3">
        <v>2</v>
      </c>
      <c r="M134" s="3">
        <v>300</v>
      </c>
      <c r="N134" s="6">
        <v>105</v>
      </c>
      <c r="O134" s="6">
        <v>147.5</v>
      </c>
      <c r="P134" s="5">
        <v>3.4448818897637796</v>
      </c>
      <c r="Q134" s="5">
        <v>86.215500000000006</v>
      </c>
      <c r="R134" s="5">
        <v>39.1</v>
      </c>
      <c r="S134" s="5">
        <v>18.100000000000001</v>
      </c>
      <c r="T134" s="5">
        <v>3</v>
      </c>
      <c r="U134" s="5">
        <v>14.1</v>
      </c>
      <c r="V134" s="5">
        <v>3</v>
      </c>
      <c r="W134" s="5">
        <v>21.5</v>
      </c>
      <c r="X134" s="5">
        <v>19.7</v>
      </c>
      <c r="Y134" s="5">
        <v>20.399999999999999</v>
      </c>
      <c r="Z134" s="5">
        <v>21.5</v>
      </c>
      <c r="AA134" s="5">
        <v>19.7</v>
      </c>
      <c r="AB134" s="5">
        <v>21.4</v>
      </c>
      <c r="AC134" s="5">
        <f t="shared" si="104"/>
        <v>21.5</v>
      </c>
      <c r="AD134" s="5">
        <f t="shared" si="105"/>
        <v>21.5</v>
      </c>
      <c r="AE134" s="5">
        <f t="shared" si="106"/>
        <v>43</v>
      </c>
      <c r="AF134" s="5">
        <f t="shared" si="107"/>
        <v>21.5</v>
      </c>
      <c r="AG134" s="5">
        <f t="shared" si="108"/>
        <v>47.407499999999999</v>
      </c>
      <c r="AH134" s="5">
        <f t="shared" si="109"/>
        <v>94.814999999999998</v>
      </c>
      <c r="AI134" s="5">
        <v>1</v>
      </c>
      <c r="AJ134" s="3">
        <v>50</v>
      </c>
      <c r="AK134" s="5">
        <v>45.5</v>
      </c>
      <c r="AL134" s="5">
        <v>3</v>
      </c>
      <c r="AM134" s="5">
        <v>2.3333333333333335</v>
      </c>
      <c r="AN134" s="5"/>
      <c r="AO134" s="5"/>
      <c r="AP134" s="5"/>
      <c r="AQ134" s="5"/>
      <c r="AR134" s="5"/>
      <c r="AS134" s="5" t="e">
        <f t="shared" si="110"/>
        <v>#DIV/0!</v>
      </c>
      <c r="AT134" s="5">
        <v>11.69</v>
      </c>
      <c r="AU134" s="5">
        <v>11.83</v>
      </c>
      <c r="AV134" s="5">
        <v>-1.29</v>
      </c>
      <c r="AW134" s="5">
        <v>10</v>
      </c>
      <c r="AX134" s="3">
        <v>29</v>
      </c>
      <c r="AY134" s="3">
        <v>31</v>
      </c>
      <c r="AZ134" s="3"/>
      <c r="BA134" s="5">
        <v>-1.68</v>
      </c>
      <c r="BB134" s="5"/>
      <c r="BC134" s="5">
        <v>5</v>
      </c>
      <c r="BD134" s="5"/>
      <c r="BE134" s="3">
        <v>24</v>
      </c>
      <c r="BF134" s="3">
        <v>27</v>
      </c>
      <c r="BG134" s="5">
        <v>-0.13</v>
      </c>
      <c r="BH134" s="5">
        <v>45</v>
      </c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3">
        <v>70</v>
      </c>
      <c r="CA134" s="3">
        <v>71</v>
      </c>
      <c r="CB134" s="3">
        <v>71</v>
      </c>
      <c r="CC134" s="5">
        <v>31.2928</v>
      </c>
      <c r="CD134" s="5">
        <v>31.739840000000001</v>
      </c>
      <c r="CE134" s="5">
        <v>31.739840000000001</v>
      </c>
      <c r="CF134" s="5">
        <v>3.62</v>
      </c>
      <c r="CG134" s="5">
        <v>100</v>
      </c>
      <c r="CH134" s="3">
        <v>37</v>
      </c>
      <c r="CI134" s="3">
        <v>41</v>
      </c>
      <c r="CJ134" s="3">
        <v>41</v>
      </c>
      <c r="CK134" s="5">
        <v>16.540479999999999</v>
      </c>
      <c r="CL134" s="5">
        <v>18.32864</v>
      </c>
      <c r="CM134" s="5">
        <v>18.32864</v>
      </c>
      <c r="CN134" s="5">
        <v>-0.99</v>
      </c>
      <c r="CO134" s="5">
        <v>16</v>
      </c>
      <c r="CP134" s="6">
        <v>160</v>
      </c>
      <c r="CQ134" s="6">
        <v>157</v>
      </c>
      <c r="CR134" s="6">
        <v>164</v>
      </c>
      <c r="CS134" s="5">
        <v>-0.93</v>
      </c>
      <c r="CT134" s="5">
        <v>17</v>
      </c>
      <c r="CU134" s="7" t="e">
        <v>#NULL!</v>
      </c>
      <c r="CV134" s="7" t="e">
        <v>#NULL!</v>
      </c>
      <c r="CW134" s="3">
        <v>4</v>
      </c>
      <c r="CX134" s="3">
        <v>4</v>
      </c>
      <c r="CY134" s="3">
        <v>5</v>
      </c>
      <c r="CZ134" s="3">
        <v>5</v>
      </c>
      <c r="DA134" s="3">
        <v>4</v>
      </c>
      <c r="DB134" s="3">
        <v>4</v>
      </c>
      <c r="DC134" s="3">
        <v>3</v>
      </c>
      <c r="DD134" s="3">
        <v>3</v>
      </c>
      <c r="DE134" s="3">
        <v>4</v>
      </c>
      <c r="DF134" s="3">
        <v>4</v>
      </c>
      <c r="DG134" s="3">
        <v>4</v>
      </c>
      <c r="DH134" s="3">
        <v>4</v>
      </c>
      <c r="DI134" s="3"/>
      <c r="DJ134" s="3"/>
      <c r="DK134" s="3"/>
      <c r="DL134" s="3"/>
      <c r="DM134" s="3"/>
      <c r="DN134" s="3"/>
      <c r="DO134" s="3"/>
      <c r="DP134" s="3"/>
      <c r="DQ134" s="3">
        <v>1</v>
      </c>
      <c r="DR134" s="3">
        <v>1</v>
      </c>
      <c r="DS134" s="3">
        <v>1</v>
      </c>
      <c r="DT134" s="3">
        <v>1</v>
      </c>
      <c r="DU134" s="3">
        <v>1</v>
      </c>
      <c r="DV134" s="5">
        <v>25</v>
      </c>
      <c r="DW134" s="5">
        <v>-1.81</v>
      </c>
      <c r="DX134" s="5">
        <v>13.5</v>
      </c>
      <c r="DY134" s="5">
        <v>-2.2200000000000002</v>
      </c>
      <c r="DZ134" s="5">
        <v>58</v>
      </c>
      <c r="EA134" s="5">
        <v>2.63</v>
      </c>
      <c r="EB134" s="5">
        <v>32.166666666666664</v>
      </c>
      <c r="EC134" s="5">
        <v>-1.4000000000000004</v>
      </c>
      <c r="ED134" s="5">
        <v>2</v>
      </c>
      <c r="EE134" s="3">
        <v>6</v>
      </c>
      <c r="EF134" s="3">
        <v>1</v>
      </c>
      <c r="EG134" s="3">
        <v>5</v>
      </c>
      <c r="EH134" s="3">
        <v>1</v>
      </c>
      <c r="EI134" s="3">
        <v>4</v>
      </c>
      <c r="EJ134" s="3">
        <v>1</v>
      </c>
      <c r="EK134" s="3">
        <v>2</v>
      </c>
      <c r="EL134" s="3">
        <v>1</v>
      </c>
      <c r="EM134" s="3">
        <v>1</v>
      </c>
      <c r="EN134" s="3">
        <v>5</v>
      </c>
      <c r="EO134" s="3">
        <v>4</v>
      </c>
      <c r="EP134" s="3">
        <v>4</v>
      </c>
      <c r="EQ134" s="3">
        <v>3</v>
      </c>
      <c r="ER134" s="3">
        <v>3</v>
      </c>
      <c r="ES134" s="3">
        <v>3</v>
      </c>
      <c r="ET134" s="3">
        <v>1</v>
      </c>
      <c r="EU134" s="3">
        <v>2</v>
      </c>
      <c r="EV134" s="3">
        <v>2</v>
      </c>
      <c r="EW134" s="3">
        <v>1</v>
      </c>
      <c r="EX134" s="5">
        <v>1</v>
      </c>
      <c r="EY134" s="1" t="s">
        <v>355</v>
      </c>
      <c r="EZ134" s="3">
        <v>2</v>
      </c>
      <c r="FA134" s="6">
        <v>8</v>
      </c>
      <c r="FB134" s="1" t="s">
        <v>351</v>
      </c>
      <c r="FC134" s="6">
        <v>1</v>
      </c>
      <c r="FD134" s="5">
        <v>2</v>
      </c>
      <c r="FE134" s="1" t="s">
        <v>350</v>
      </c>
      <c r="FF134" s="3">
        <v>1</v>
      </c>
      <c r="FG134" s="5">
        <v>1</v>
      </c>
      <c r="FH134" s="3">
        <v>5</v>
      </c>
      <c r="FI134" s="3">
        <v>4</v>
      </c>
      <c r="FJ134" s="3">
        <v>4</v>
      </c>
      <c r="FK134" s="3">
        <v>1</v>
      </c>
      <c r="FL134" s="3">
        <v>4</v>
      </c>
      <c r="FM134" s="3">
        <v>5</v>
      </c>
      <c r="FN134" s="3">
        <v>5</v>
      </c>
      <c r="FO134" s="3">
        <v>4</v>
      </c>
      <c r="FP134" s="3">
        <v>5</v>
      </c>
      <c r="FQ134" s="3">
        <v>5</v>
      </c>
      <c r="FR134" s="3">
        <v>4</v>
      </c>
      <c r="FS134" s="3">
        <v>3</v>
      </c>
      <c r="FT134" s="3">
        <v>4.666666666666667</v>
      </c>
      <c r="FU134" s="3">
        <v>3.5</v>
      </c>
      <c r="FV134" s="3">
        <v>6</v>
      </c>
      <c r="FW134" s="3">
        <v>1</v>
      </c>
      <c r="FX134" s="7" t="e">
        <v>#NULL!</v>
      </c>
      <c r="FY134" s="3">
        <v>6</v>
      </c>
      <c r="FZ134" s="3">
        <v>7</v>
      </c>
      <c r="GA134" s="3">
        <v>7</v>
      </c>
      <c r="GB134" s="3">
        <v>6</v>
      </c>
      <c r="GC134" s="3">
        <v>6</v>
      </c>
      <c r="GD134" s="5">
        <v>6.333333333333333</v>
      </c>
      <c r="GE134" s="3">
        <v>4</v>
      </c>
      <c r="GF134" s="3">
        <v>2</v>
      </c>
      <c r="GG134" s="3">
        <v>4</v>
      </c>
      <c r="GH134" s="3">
        <v>1</v>
      </c>
      <c r="GI134" s="3">
        <v>4</v>
      </c>
      <c r="GJ134" s="3">
        <v>1</v>
      </c>
      <c r="GK134" s="3">
        <v>1</v>
      </c>
      <c r="GL134" s="3">
        <v>2</v>
      </c>
      <c r="GM134" s="3">
        <v>4</v>
      </c>
      <c r="GN134" s="3">
        <v>5</v>
      </c>
      <c r="GO134" s="3">
        <v>2</v>
      </c>
      <c r="GP134" s="3">
        <v>2</v>
      </c>
      <c r="GQ134" s="3">
        <v>1</v>
      </c>
      <c r="GR134" s="3">
        <v>4</v>
      </c>
      <c r="GS134" s="3">
        <v>2</v>
      </c>
      <c r="GT134" s="3">
        <v>4</v>
      </c>
      <c r="GU134" s="3">
        <v>3</v>
      </c>
      <c r="GV134" s="3">
        <v>1</v>
      </c>
      <c r="GW134" s="3">
        <v>4</v>
      </c>
      <c r="GX134" s="3">
        <v>1</v>
      </c>
      <c r="GY134" s="5">
        <v>3.8</v>
      </c>
      <c r="GZ134" s="5">
        <v>1.4</v>
      </c>
      <c r="HA134" s="3">
        <v>7</v>
      </c>
      <c r="HB134" s="3">
        <v>7</v>
      </c>
      <c r="HC134" s="3">
        <v>6</v>
      </c>
      <c r="HD134" s="3">
        <v>6</v>
      </c>
      <c r="HE134" s="3">
        <v>7</v>
      </c>
      <c r="HF134" s="3">
        <v>7</v>
      </c>
      <c r="HG134" s="3">
        <v>6</v>
      </c>
      <c r="HH134" s="3">
        <v>6</v>
      </c>
      <c r="HI134" s="5">
        <v>6.5</v>
      </c>
      <c r="HJ134" s="3">
        <v>3</v>
      </c>
      <c r="HK134" s="3">
        <v>4</v>
      </c>
      <c r="HL134" s="3">
        <v>4</v>
      </c>
      <c r="HM134" s="3">
        <v>999</v>
      </c>
      <c r="HN134" s="3">
        <v>4</v>
      </c>
      <c r="HO134" s="3">
        <v>1</v>
      </c>
      <c r="HP134" s="5">
        <v>1</v>
      </c>
      <c r="HQ134" s="5">
        <v>1</v>
      </c>
      <c r="HR134" s="5">
        <v>4</v>
      </c>
      <c r="HS134" s="5">
        <v>2.6</v>
      </c>
      <c r="HT134" s="3">
        <v>5</v>
      </c>
      <c r="HU134" s="3">
        <v>6</v>
      </c>
      <c r="HV134" s="3">
        <v>5</v>
      </c>
      <c r="HW134" s="3">
        <v>5</v>
      </c>
      <c r="HX134" s="3">
        <v>6</v>
      </c>
      <c r="HY134" s="3">
        <v>6</v>
      </c>
      <c r="HZ134" s="5">
        <v>5.5</v>
      </c>
      <c r="IA134" s="3">
        <v>6</v>
      </c>
      <c r="IB134" s="3">
        <v>3</v>
      </c>
      <c r="IC134" s="3">
        <v>2</v>
      </c>
      <c r="ID134" s="3">
        <v>2</v>
      </c>
      <c r="IE134" s="3">
        <v>7</v>
      </c>
      <c r="IF134" s="3">
        <v>7</v>
      </c>
      <c r="IG134" s="3">
        <v>2</v>
      </c>
      <c r="IH134" s="3">
        <v>6</v>
      </c>
      <c r="II134" s="3">
        <v>7</v>
      </c>
      <c r="IJ134" s="3">
        <v>3</v>
      </c>
      <c r="IK134" s="3">
        <v>7</v>
      </c>
      <c r="IL134" s="3">
        <v>2</v>
      </c>
      <c r="IM134" s="5">
        <v>6.5</v>
      </c>
      <c r="IN134" s="5">
        <v>4.5</v>
      </c>
      <c r="IO134" s="5">
        <v>2.5</v>
      </c>
      <c r="IP134" s="3">
        <v>5</v>
      </c>
      <c r="IQ134" s="3">
        <v>2</v>
      </c>
      <c r="IR134" s="3">
        <v>4</v>
      </c>
      <c r="IS134" s="3">
        <v>1</v>
      </c>
      <c r="IT134" s="3">
        <v>5</v>
      </c>
      <c r="IU134" s="3">
        <v>4</v>
      </c>
      <c r="IV134" s="3">
        <v>2</v>
      </c>
      <c r="IW134" s="3">
        <v>4</v>
      </c>
      <c r="IX134" s="3">
        <v>5</v>
      </c>
      <c r="IY134" s="3">
        <v>2</v>
      </c>
      <c r="IZ134" s="3">
        <v>4</v>
      </c>
      <c r="JA134" s="3">
        <v>4</v>
      </c>
      <c r="JB134" s="3">
        <v>5</v>
      </c>
      <c r="JC134" s="3">
        <v>4</v>
      </c>
      <c r="JD134" s="3">
        <v>5</v>
      </c>
      <c r="JE134" s="3">
        <v>4</v>
      </c>
      <c r="JF134" s="3">
        <v>3</v>
      </c>
      <c r="JG134" s="3">
        <v>4</v>
      </c>
      <c r="JH134" s="3">
        <v>5</v>
      </c>
      <c r="JI134" s="3">
        <v>5</v>
      </c>
      <c r="JJ134" s="3">
        <v>2</v>
      </c>
      <c r="JK134" s="3">
        <v>5</v>
      </c>
      <c r="JL134" s="3">
        <v>3</v>
      </c>
      <c r="JM134" s="3">
        <v>5</v>
      </c>
      <c r="JN134" s="5">
        <v>4.75</v>
      </c>
      <c r="JO134" s="5">
        <v>3.75</v>
      </c>
      <c r="JP134" s="5">
        <v>4.75</v>
      </c>
      <c r="JQ134" s="5">
        <v>2.25</v>
      </c>
      <c r="JR134" s="5">
        <v>4.5</v>
      </c>
      <c r="JS134" s="5">
        <v>3</v>
      </c>
      <c r="JT134" s="3">
        <v>4</v>
      </c>
      <c r="JU134" s="3">
        <v>4</v>
      </c>
      <c r="JV134" s="3">
        <v>5</v>
      </c>
      <c r="JW134" s="3">
        <v>5</v>
      </c>
      <c r="JX134" s="3">
        <v>4</v>
      </c>
      <c r="JY134" s="3">
        <v>5</v>
      </c>
      <c r="JZ134" s="3">
        <v>1</v>
      </c>
      <c r="KA134" s="3">
        <v>1</v>
      </c>
      <c r="KB134" s="3">
        <v>3</v>
      </c>
      <c r="KC134" s="3">
        <v>4</v>
      </c>
      <c r="KD134" s="3">
        <v>4</v>
      </c>
      <c r="KE134" s="3">
        <v>5</v>
      </c>
      <c r="KF134" s="3">
        <v>4</v>
      </c>
      <c r="KG134" s="3">
        <v>3</v>
      </c>
      <c r="KH134" s="3">
        <v>3</v>
      </c>
      <c r="KI134" s="3">
        <v>3</v>
      </c>
      <c r="KJ134" s="3">
        <v>4</v>
      </c>
      <c r="KK134" s="3">
        <v>2</v>
      </c>
      <c r="KL134" s="3">
        <v>4</v>
      </c>
      <c r="KM134" s="3">
        <v>4</v>
      </c>
      <c r="KN134" s="3">
        <v>4</v>
      </c>
      <c r="KO134" s="3">
        <v>2</v>
      </c>
      <c r="KP134" s="3">
        <v>1</v>
      </c>
      <c r="KQ134" s="3">
        <v>1</v>
      </c>
      <c r="KR134" s="3">
        <v>4</v>
      </c>
      <c r="KS134" s="3">
        <v>4</v>
      </c>
      <c r="KT134" s="3">
        <v>4</v>
      </c>
      <c r="KU134" s="3">
        <v>4</v>
      </c>
      <c r="KV134" s="3">
        <v>4</v>
      </c>
      <c r="KW134" s="3">
        <v>3</v>
      </c>
      <c r="KX134" s="3">
        <v>4</v>
      </c>
      <c r="KY134" s="3">
        <v>4</v>
      </c>
      <c r="KZ134" s="5">
        <v>3.3333333333333335</v>
      </c>
      <c r="LA134" s="5">
        <v>2.6666666666666665</v>
      </c>
      <c r="LB134" s="5">
        <v>3.8571428571428572</v>
      </c>
      <c r="LC134" s="5">
        <v>4.2857142857142856</v>
      </c>
      <c r="LD134" s="3">
        <v>4</v>
      </c>
      <c r="LE134" s="3">
        <v>4</v>
      </c>
      <c r="LF134" s="5">
        <v>4</v>
      </c>
      <c r="LG134" s="3">
        <v>4</v>
      </c>
      <c r="LH134" s="3">
        <v>4</v>
      </c>
      <c r="LI134" s="3">
        <v>4</v>
      </c>
      <c r="LJ134" s="3">
        <v>4</v>
      </c>
      <c r="LK134" s="3">
        <v>5</v>
      </c>
      <c r="LL134" s="3">
        <v>4</v>
      </c>
      <c r="LM134" s="3">
        <v>5</v>
      </c>
      <c r="LN134" s="3">
        <v>3</v>
      </c>
      <c r="LO134" s="3">
        <v>4</v>
      </c>
      <c r="LP134" s="3">
        <v>2</v>
      </c>
      <c r="LQ134" s="3">
        <v>3</v>
      </c>
      <c r="LR134" s="3">
        <v>5</v>
      </c>
      <c r="LS134" s="3">
        <v>5</v>
      </c>
      <c r="LT134" s="5">
        <v>3.75</v>
      </c>
      <c r="LU134" s="5">
        <v>4.25</v>
      </c>
      <c r="LV134" s="3">
        <v>2</v>
      </c>
      <c r="LW134" s="3">
        <v>3</v>
      </c>
      <c r="LX134" s="3">
        <v>1</v>
      </c>
      <c r="LY134" s="3">
        <v>2</v>
      </c>
      <c r="LZ134" s="3">
        <v>3</v>
      </c>
      <c r="MA134" s="3">
        <v>2</v>
      </c>
      <c r="MB134" s="3">
        <v>2</v>
      </c>
      <c r="MC134" s="3">
        <v>999</v>
      </c>
      <c r="MD134" s="3">
        <v>3</v>
      </c>
      <c r="ME134" s="3">
        <v>2</v>
      </c>
      <c r="MF134" s="5">
        <f t="shared" si="101"/>
        <v>1019</v>
      </c>
      <c r="MG134" s="5">
        <f t="shared" si="102"/>
        <v>101.9</v>
      </c>
      <c r="MH134" s="3">
        <v>6</v>
      </c>
      <c r="MI134" s="3">
        <v>6</v>
      </c>
      <c r="MJ134" s="3">
        <v>6</v>
      </c>
      <c r="MK134" s="3">
        <v>7</v>
      </c>
      <c r="ML134" s="3">
        <v>6</v>
      </c>
      <c r="MM134" s="3">
        <v>6</v>
      </c>
      <c r="MN134" s="3">
        <v>6</v>
      </c>
      <c r="MO134" s="3">
        <v>7</v>
      </c>
      <c r="MP134" s="3">
        <v>7</v>
      </c>
      <c r="MQ134" s="5">
        <v>6.333333333333333</v>
      </c>
      <c r="MR134" s="3">
        <v>4</v>
      </c>
      <c r="MS134" s="3">
        <v>4</v>
      </c>
      <c r="MT134" s="3">
        <v>2</v>
      </c>
      <c r="MU134" s="3">
        <v>2</v>
      </c>
      <c r="MV134" s="3">
        <v>4</v>
      </c>
      <c r="MW134" s="3">
        <v>4</v>
      </c>
      <c r="MX134" s="3">
        <v>4</v>
      </c>
      <c r="MY134" s="3">
        <v>4</v>
      </c>
      <c r="MZ134" s="3">
        <v>5</v>
      </c>
      <c r="NA134" s="3">
        <v>5</v>
      </c>
      <c r="NB134" s="3">
        <v>4</v>
      </c>
      <c r="NC134" s="3">
        <v>4</v>
      </c>
      <c r="ND134" s="5">
        <v>3.3333333333333335</v>
      </c>
      <c r="NE134" s="5">
        <v>3.3333333333333335</v>
      </c>
      <c r="NF134" s="5">
        <v>4.333333333333333</v>
      </c>
      <c r="NG134" s="5">
        <v>4.333333333333333</v>
      </c>
      <c r="NH134" s="3">
        <v>4</v>
      </c>
      <c r="NI134" s="3">
        <v>5</v>
      </c>
      <c r="NJ134" s="3">
        <v>4</v>
      </c>
      <c r="NK134" s="3">
        <v>4</v>
      </c>
      <c r="NL134" s="3">
        <v>5</v>
      </c>
      <c r="NM134" s="3">
        <v>5</v>
      </c>
      <c r="NN134" s="3">
        <v>4</v>
      </c>
      <c r="NO134" s="3">
        <v>4</v>
      </c>
      <c r="NP134" s="3">
        <v>2</v>
      </c>
      <c r="NQ134" s="3">
        <v>2</v>
      </c>
      <c r="NR134" s="3">
        <v>4</v>
      </c>
      <c r="NS134" s="3">
        <v>4</v>
      </c>
      <c r="NT134" s="3">
        <v>4</v>
      </c>
      <c r="NU134" s="3">
        <v>4</v>
      </c>
      <c r="NV134" s="5">
        <v>3.8571428571428572</v>
      </c>
      <c r="NW134" s="5">
        <v>4</v>
      </c>
      <c r="NX134" s="4">
        <v>43210</v>
      </c>
      <c r="NY134" s="3">
        <v>4</v>
      </c>
      <c r="NZ134" s="3">
        <v>4</v>
      </c>
      <c r="OA134" s="3">
        <v>4</v>
      </c>
      <c r="OB134" s="3">
        <v>3</v>
      </c>
      <c r="OC134" s="3">
        <v>5</v>
      </c>
      <c r="OD134" s="3">
        <v>4</v>
      </c>
      <c r="OE134" s="3">
        <v>4</v>
      </c>
      <c r="OF134" s="3">
        <v>3</v>
      </c>
      <c r="OG134" s="3">
        <v>4</v>
      </c>
      <c r="OH134" s="3">
        <v>5</v>
      </c>
      <c r="OI134" s="3">
        <v>3</v>
      </c>
      <c r="OJ134" s="3">
        <v>2</v>
      </c>
      <c r="OK134" s="5">
        <v>4.333333333333333</v>
      </c>
      <c r="OL134" s="5">
        <v>3.1666666666666665</v>
      </c>
      <c r="OM134" s="3">
        <v>3</v>
      </c>
      <c r="ON134" s="3">
        <v>2</v>
      </c>
      <c r="OO134" s="3">
        <v>4</v>
      </c>
      <c r="OP134" s="3">
        <v>3</v>
      </c>
      <c r="OQ134" s="3">
        <v>2</v>
      </c>
      <c r="OR134" s="3">
        <v>1</v>
      </c>
      <c r="OS134" s="5">
        <v>2.5</v>
      </c>
      <c r="OT134" s="3">
        <v>4</v>
      </c>
      <c r="OU134" s="3">
        <v>5</v>
      </c>
      <c r="OV134" s="3">
        <v>6</v>
      </c>
      <c r="OW134" s="3">
        <v>5</v>
      </c>
      <c r="OX134" s="3">
        <v>5</v>
      </c>
      <c r="OY134" s="3">
        <v>6</v>
      </c>
      <c r="OZ134" s="5">
        <v>5.166666666666667</v>
      </c>
      <c r="VN134">
        <v>15</v>
      </c>
      <c r="VO134">
        <v>1</v>
      </c>
      <c r="VP134">
        <v>13.8</v>
      </c>
      <c r="VQ134">
        <v>13.8</v>
      </c>
      <c r="VR134">
        <v>54</v>
      </c>
      <c r="VS134">
        <v>1368.5</v>
      </c>
      <c r="VT134">
        <v>25.3</v>
      </c>
      <c r="VU134">
        <v>171.1</v>
      </c>
      <c r="VV134">
        <v>53</v>
      </c>
      <c r="VW134">
        <v>16571</v>
      </c>
      <c r="VX134">
        <v>312.7</v>
      </c>
      <c r="VY134">
        <v>5575.3</v>
      </c>
      <c r="VZ134">
        <v>0.3</v>
      </c>
      <c r="WA134">
        <v>2071.4</v>
      </c>
      <c r="WB134" s="36">
        <v>2539.5</v>
      </c>
      <c r="WC134" s="36">
        <v>973</v>
      </c>
      <c r="WD134" s="36">
        <v>112.5</v>
      </c>
      <c r="WE134" s="36">
        <v>44</v>
      </c>
      <c r="WF134" s="36">
        <v>69.22</v>
      </c>
      <c r="WG134" s="36">
        <v>26.52</v>
      </c>
      <c r="WH134" s="36">
        <v>3.07</v>
      </c>
      <c r="WI134" s="36">
        <v>1.2</v>
      </c>
      <c r="WJ134" s="36">
        <v>156.5</v>
      </c>
      <c r="WK134" s="36">
        <v>4.2699999999999996</v>
      </c>
      <c r="WL134" s="36">
        <v>26.082999999999998</v>
      </c>
      <c r="WM134" s="37">
        <v>3505.25</v>
      </c>
      <c r="WN134" s="37">
        <v>1091</v>
      </c>
      <c r="WO134" s="37">
        <v>118</v>
      </c>
      <c r="WP134" s="37">
        <v>48.75</v>
      </c>
      <c r="WQ134" s="37">
        <v>73.59</v>
      </c>
      <c r="WR134" s="37">
        <v>22.91</v>
      </c>
      <c r="WS134" s="37">
        <v>2.48</v>
      </c>
      <c r="WT134" s="37">
        <v>1.02</v>
      </c>
      <c r="WU134" s="37">
        <v>166.75</v>
      </c>
      <c r="WV134" s="37">
        <v>3.5</v>
      </c>
      <c r="WW134" s="37">
        <v>20.844000000000001</v>
      </c>
      <c r="WX134" s="38">
        <v>1360</v>
      </c>
      <c r="WY134" s="38">
        <v>581</v>
      </c>
      <c r="WZ134" s="38">
        <v>74.5</v>
      </c>
      <c r="XA134" s="38">
        <v>26.5</v>
      </c>
      <c r="XB134" s="38">
        <v>66.599999999999994</v>
      </c>
      <c r="XC134" s="38">
        <v>28.45</v>
      </c>
      <c r="XD134" s="38">
        <v>3.65</v>
      </c>
      <c r="XE134" s="38">
        <v>1.3</v>
      </c>
      <c r="XF134" s="38">
        <v>101</v>
      </c>
      <c r="XG134" s="38">
        <v>4.95</v>
      </c>
      <c r="XH134" s="38">
        <v>33.667000000000002</v>
      </c>
      <c r="XI134" s="39">
        <v>1360</v>
      </c>
      <c r="XJ134" s="39">
        <v>581</v>
      </c>
      <c r="XK134" s="39">
        <v>74.5</v>
      </c>
      <c r="XL134" s="39">
        <v>26.5</v>
      </c>
      <c r="XM134" s="39">
        <v>66.599999999999994</v>
      </c>
      <c r="XN134" s="39">
        <v>28.45</v>
      </c>
      <c r="XO134" s="39">
        <v>3.65</v>
      </c>
      <c r="XP134" s="39">
        <v>1.3</v>
      </c>
      <c r="XQ134" s="39">
        <v>101</v>
      </c>
      <c r="XR134" s="39">
        <v>4.95</v>
      </c>
      <c r="XS134" s="39">
        <v>33.667000000000002</v>
      </c>
      <c r="XT134" t="s">
        <v>1215</v>
      </c>
      <c r="XU134">
        <v>8</v>
      </c>
      <c r="XV134">
        <v>14</v>
      </c>
      <c r="XW134" s="37">
        <v>6</v>
      </c>
      <c r="XX134" s="37">
        <v>2</v>
      </c>
      <c r="XY134" s="37">
        <v>1</v>
      </c>
      <c r="XZ134" s="39">
        <v>3</v>
      </c>
      <c r="YA134" s="39">
        <v>0</v>
      </c>
      <c r="YB134" s="39">
        <v>2</v>
      </c>
    </row>
    <row r="135" spans="1:652" x14ac:dyDescent="0.2">
      <c r="A135" s="11">
        <v>139</v>
      </c>
      <c r="B135" s="19" t="s">
        <v>741</v>
      </c>
      <c r="C135" s="3">
        <v>0</v>
      </c>
      <c r="D135" s="3" t="str">
        <f t="shared" si="103"/>
        <v>2</v>
      </c>
      <c r="E135" s="4">
        <v>38377</v>
      </c>
      <c r="F135" s="4">
        <v>43206</v>
      </c>
      <c r="G135" s="5">
        <v>13.221081451060916</v>
      </c>
      <c r="H135" s="21">
        <v>3</v>
      </c>
      <c r="I135" s="3">
        <v>7</v>
      </c>
      <c r="J135" s="3">
        <v>12</v>
      </c>
      <c r="K135" s="3">
        <v>1</v>
      </c>
      <c r="L135" s="3">
        <v>2</v>
      </c>
      <c r="M135" s="3">
        <v>300</v>
      </c>
      <c r="N135" s="6">
        <v>116.5</v>
      </c>
      <c r="O135" s="6">
        <v>166.5</v>
      </c>
      <c r="P135" s="5">
        <v>3.8221784776902887</v>
      </c>
      <c r="Q135" s="5">
        <v>104.95800000000001</v>
      </c>
      <c r="R135" s="5">
        <v>47.6</v>
      </c>
      <c r="S135" s="5">
        <v>17.3</v>
      </c>
      <c r="T135" s="5">
        <v>3</v>
      </c>
      <c r="U135" s="5">
        <v>9.4</v>
      </c>
      <c r="V135" s="5">
        <v>3</v>
      </c>
      <c r="W135" s="5">
        <v>26.3</v>
      </c>
      <c r="X135" s="5">
        <v>27.5</v>
      </c>
      <c r="Y135" s="5">
        <v>25.7</v>
      </c>
      <c r="Z135" s="5">
        <v>26.5</v>
      </c>
      <c r="AA135" s="5">
        <v>25.3</v>
      </c>
      <c r="AB135" s="5">
        <v>25.5</v>
      </c>
      <c r="AC135" s="5">
        <f t="shared" si="104"/>
        <v>27.5</v>
      </c>
      <c r="AD135" s="5">
        <f t="shared" si="105"/>
        <v>26.5</v>
      </c>
      <c r="AE135" s="5">
        <f t="shared" si="106"/>
        <v>54</v>
      </c>
      <c r="AF135" s="5">
        <f t="shared" si="107"/>
        <v>27</v>
      </c>
      <c r="AG135" s="5">
        <f t="shared" si="108"/>
        <v>59.535000000000004</v>
      </c>
      <c r="AH135" s="5">
        <f t="shared" si="109"/>
        <v>119.07000000000001</v>
      </c>
      <c r="AI135" s="5">
        <v>2</v>
      </c>
      <c r="AJ135" s="3">
        <v>52</v>
      </c>
      <c r="AK135" s="5">
        <v>49.2</v>
      </c>
      <c r="AL135" s="5">
        <v>3</v>
      </c>
      <c r="AM135" s="5">
        <v>2.6666666666666665</v>
      </c>
      <c r="AN135" s="5"/>
      <c r="AO135" s="5"/>
      <c r="AP135" s="5"/>
      <c r="AQ135" s="5"/>
      <c r="AR135" s="5"/>
      <c r="AS135" s="5" t="e">
        <f t="shared" si="110"/>
        <v>#DIV/0!</v>
      </c>
      <c r="AT135" s="5">
        <v>12.8</v>
      </c>
      <c r="AU135" s="5">
        <v>12.12</v>
      </c>
      <c r="AV135" s="5">
        <v>-0.69</v>
      </c>
      <c r="AW135" s="5">
        <v>25</v>
      </c>
      <c r="AX135" s="3">
        <v>34</v>
      </c>
      <c r="AY135" s="3">
        <v>30</v>
      </c>
      <c r="AZ135" s="3"/>
      <c r="BA135" s="5">
        <v>-0.56999999999999995</v>
      </c>
      <c r="BB135" s="5"/>
      <c r="BC135" s="5">
        <v>29</v>
      </c>
      <c r="BD135" s="5"/>
      <c r="BE135" s="3">
        <v>20</v>
      </c>
      <c r="BF135" s="3">
        <v>18</v>
      </c>
      <c r="BG135" s="5">
        <v>-1.28</v>
      </c>
      <c r="BH135" s="5">
        <v>10</v>
      </c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3">
        <v>52</v>
      </c>
      <c r="CA135" s="3">
        <v>53</v>
      </c>
      <c r="CB135" s="3">
        <v>51</v>
      </c>
      <c r="CC135" s="5">
        <v>23.246079999999999</v>
      </c>
      <c r="CD135" s="5">
        <v>23.69312</v>
      </c>
      <c r="CE135" s="5">
        <v>22.799039999999998</v>
      </c>
      <c r="CF135" s="5">
        <v>2.31</v>
      </c>
      <c r="CG135" s="5">
        <v>99</v>
      </c>
      <c r="CH135" s="3">
        <v>47</v>
      </c>
      <c r="CI135" s="3">
        <v>41</v>
      </c>
      <c r="CJ135" s="3">
        <v>41</v>
      </c>
      <c r="CK135" s="5">
        <v>21.01088</v>
      </c>
      <c r="CL135" s="5">
        <v>18.32864</v>
      </c>
      <c r="CM135" s="5">
        <v>18.32864</v>
      </c>
      <c r="CN135" s="5">
        <v>1.1599999999999999</v>
      </c>
      <c r="CO135" s="5">
        <v>88</v>
      </c>
      <c r="CP135" s="6">
        <v>151</v>
      </c>
      <c r="CQ135" s="6">
        <v>176</v>
      </c>
      <c r="CR135" s="6">
        <v>179</v>
      </c>
      <c r="CS135" s="5">
        <v>0.66</v>
      </c>
      <c r="CT135" s="5">
        <v>74</v>
      </c>
      <c r="CU135" s="7" t="e">
        <v>#NULL!</v>
      </c>
      <c r="CV135" s="7" t="e">
        <v>#NULL!</v>
      </c>
      <c r="CW135" s="3">
        <v>4</v>
      </c>
      <c r="CX135" s="3">
        <v>4</v>
      </c>
      <c r="CY135" s="3">
        <v>5</v>
      </c>
      <c r="CZ135" s="3">
        <v>5</v>
      </c>
      <c r="DA135" s="3">
        <v>4</v>
      </c>
      <c r="DB135" s="3">
        <v>4</v>
      </c>
      <c r="DC135" s="3">
        <v>3</v>
      </c>
      <c r="DD135" s="3">
        <v>3</v>
      </c>
      <c r="DE135" s="3">
        <v>4</v>
      </c>
      <c r="DF135" s="3">
        <v>4</v>
      </c>
      <c r="DG135" s="3">
        <v>4</v>
      </c>
      <c r="DH135" s="3">
        <v>4</v>
      </c>
      <c r="DI135" s="3"/>
      <c r="DJ135" s="3"/>
      <c r="DK135" s="3"/>
      <c r="DL135" s="3"/>
      <c r="DM135" s="3"/>
      <c r="DN135" s="3"/>
      <c r="DO135" s="3"/>
      <c r="DP135" s="3"/>
      <c r="DQ135" s="3">
        <v>1</v>
      </c>
      <c r="DR135" s="3">
        <v>1</v>
      </c>
      <c r="DS135" s="3">
        <v>1</v>
      </c>
      <c r="DT135" s="3">
        <v>1</v>
      </c>
      <c r="DU135" s="3">
        <v>1</v>
      </c>
      <c r="DV135" s="5">
        <v>19.5</v>
      </c>
      <c r="DW135" s="5">
        <v>-1.85</v>
      </c>
      <c r="DX135" s="5">
        <v>49.5</v>
      </c>
      <c r="DY135" s="5">
        <v>-2.9999999999999919E-2</v>
      </c>
      <c r="DZ135" s="5">
        <v>93.5</v>
      </c>
      <c r="EA135" s="5">
        <v>3.4699999999999998</v>
      </c>
      <c r="EB135" s="5">
        <v>54.166666666666664</v>
      </c>
      <c r="EC135" s="5">
        <v>1.5899999999999999</v>
      </c>
      <c r="ED135" s="5">
        <v>2</v>
      </c>
      <c r="EE135" s="3">
        <v>6</v>
      </c>
      <c r="EF135" s="3">
        <v>1</v>
      </c>
      <c r="EG135" s="3">
        <v>1</v>
      </c>
      <c r="EH135" s="3">
        <v>1</v>
      </c>
      <c r="EI135" s="3">
        <v>999</v>
      </c>
      <c r="EJ135" s="3">
        <v>4</v>
      </c>
      <c r="EK135" s="3">
        <v>2</v>
      </c>
      <c r="EL135" s="3">
        <v>1</v>
      </c>
      <c r="EM135" s="3">
        <v>3</v>
      </c>
      <c r="EN135" s="3">
        <v>4</v>
      </c>
      <c r="EO135" s="3">
        <v>2</v>
      </c>
      <c r="EP135" s="3">
        <v>4</v>
      </c>
      <c r="EQ135" s="3">
        <v>2</v>
      </c>
      <c r="ER135" s="3">
        <v>3</v>
      </c>
      <c r="ES135" s="3">
        <v>2</v>
      </c>
      <c r="ET135" s="3">
        <v>1</v>
      </c>
      <c r="EU135" s="3">
        <v>1</v>
      </c>
      <c r="EV135" s="3">
        <v>3</v>
      </c>
      <c r="EW135" s="3">
        <v>1</v>
      </c>
      <c r="EX135" s="5">
        <v>3</v>
      </c>
      <c r="EY135" s="1" t="s">
        <v>352</v>
      </c>
      <c r="EZ135" s="3">
        <v>2</v>
      </c>
      <c r="FA135" s="6">
        <v>1</v>
      </c>
      <c r="FB135" s="1" t="s">
        <v>383</v>
      </c>
      <c r="FC135" s="6">
        <v>2</v>
      </c>
      <c r="FD135" s="5">
        <v>2</v>
      </c>
      <c r="FE135" s="1" t="s">
        <v>353</v>
      </c>
      <c r="FF135" s="3">
        <v>2</v>
      </c>
      <c r="FG135" s="5">
        <v>2</v>
      </c>
      <c r="FH135" s="3">
        <v>5</v>
      </c>
      <c r="FI135" s="3">
        <v>4</v>
      </c>
      <c r="FJ135" s="3">
        <v>2</v>
      </c>
      <c r="FK135" s="3">
        <v>1</v>
      </c>
      <c r="FL135" s="3">
        <v>5</v>
      </c>
      <c r="FM135" s="3">
        <v>5</v>
      </c>
      <c r="FN135" s="3">
        <v>4</v>
      </c>
      <c r="FO135" s="3">
        <v>4</v>
      </c>
      <c r="FP135" s="3">
        <v>5</v>
      </c>
      <c r="FQ135" s="3">
        <v>5</v>
      </c>
      <c r="FR135" s="3">
        <v>5</v>
      </c>
      <c r="FS135" s="3">
        <v>2</v>
      </c>
      <c r="FT135" s="3">
        <v>4.833333333333333</v>
      </c>
      <c r="FU135" s="3">
        <v>3</v>
      </c>
      <c r="FV135" s="3">
        <v>7</v>
      </c>
      <c r="FW135" s="3">
        <v>1</v>
      </c>
      <c r="FX135" s="7" t="e">
        <v>#NULL!</v>
      </c>
      <c r="FY135" s="3">
        <v>7</v>
      </c>
      <c r="FZ135" s="3">
        <v>7</v>
      </c>
      <c r="GA135" s="3">
        <v>7</v>
      </c>
      <c r="GB135" s="3">
        <v>7</v>
      </c>
      <c r="GC135" s="3">
        <v>7</v>
      </c>
      <c r="GD135" s="5">
        <v>7</v>
      </c>
      <c r="GE135" s="3">
        <v>5</v>
      </c>
      <c r="GF135" s="3">
        <v>1</v>
      </c>
      <c r="GG135" s="3">
        <v>5</v>
      </c>
      <c r="GH135" s="3">
        <v>1</v>
      </c>
      <c r="GI135" s="3">
        <v>5</v>
      </c>
      <c r="GJ135" s="3">
        <v>1</v>
      </c>
      <c r="GK135" s="3">
        <v>1</v>
      </c>
      <c r="GL135" s="3">
        <v>1</v>
      </c>
      <c r="GM135" s="3">
        <v>5</v>
      </c>
      <c r="GN135" s="3">
        <v>5</v>
      </c>
      <c r="GO135" s="3">
        <v>2</v>
      </c>
      <c r="GP135" s="3">
        <v>5</v>
      </c>
      <c r="GQ135" s="3">
        <v>1</v>
      </c>
      <c r="GR135" s="3">
        <v>5</v>
      </c>
      <c r="GS135" s="3">
        <v>1</v>
      </c>
      <c r="GT135" s="3">
        <v>5</v>
      </c>
      <c r="GU135" s="3">
        <v>5</v>
      </c>
      <c r="GV135" s="3">
        <v>5</v>
      </c>
      <c r="GW135" s="3">
        <v>5</v>
      </c>
      <c r="GX135" s="3">
        <v>1</v>
      </c>
      <c r="GY135" s="5">
        <v>5</v>
      </c>
      <c r="GZ135" s="5">
        <v>1.5</v>
      </c>
      <c r="HA135" s="3">
        <v>7</v>
      </c>
      <c r="HB135" s="3">
        <v>6</v>
      </c>
      <c r="HC135" s="3">
        <v>7</v>
      </c>
      <c r="HD135" s="3">
        <v>7</v>
      </c>
      <c r="HE135" s="3">
        <v>7</v>
      </c>
      <c r="HF135" s="3">
        <v>7</v>
      </c>
      <c r="HG135" s="3">
        <v>7</v>
      </c>
      <c r="HH135" s="3">
        <v>7</v>
      </c>
      <c r="HI135" s="5">
        <v>6.875</v>
      </c>
      <c r="HJ135" s="3">
        <v>3</v>
      </c>
      <c r="HK135" s="3">
        <v>4</v>
      </c>
      <c r="HL135" s="3">
        <v>3</v>
      </c>
      <c r="HM135" s="3">
        <v>4</v>
      </c>
      <c r="HN135" s="3">
        <v>1</v>
      </c>
      <c r="HO135" s="3">
        <v>1</v>
      </c>
      <c r="HP135" s="5">
        <v>1</v>
      </c>
      <c r="HQ135" s="5">
        <v>4</v>
      </c>
      <c r="HR135" s="5">
        <v>4</v>
      </c>
      <c r="HS135" s="5">
        <v>3.1666666666666665</v>
      </c>
      <c r="HT135" s="3">
        <v>5</v>
      </c>
      <c r="HU135" s="3">
        <v>5</v>
      </c>
      <c r="HV135" s="3">
        <v>6</v>
      </c>
      <c r="HW135" s="3">
        <v>6</v>
      </c>
      <c r="HX135" s="3">
        <v>6</v>
      </c>
      <c r="HY135" s="3">
        <v>6</v>
      </c>
      <c r="HZ135" s="5">
        <v>5.666666666666667</v>
      </c>
      <c r="IA135" s="3">
        <v>7</v>
      </c>
      <c r="IB135" s="3">
        <v>6</v>
      </c>
      <c r="IC135" s="3">
        <v>5</v>
      </c>
      <c r="ID135" s="3">
        <v>3</v>
      </c>
      <c r="IE135" s="3">
        <v>3</v>
      </c>
      <c r="IF135" s="3">
        <v>3</v>
      </c>
      <c r="IG135" s="3">
        <v>4</v>
      </c>
      <c r="IH135" s="3">
        <v>6</v>
      </c>
      <c r="II135" s="3">
        <v>6</v>
      </c>
      <c r="IJ135" s="3">
        <v>5</v>
      </c>
      <c r="IK135" s="3">
        <v>6</v>
      </c>
      <c r="IL135" s="3">
        <v>3</v>
      </c>
      <c r="IM135" s="5">
        <v>6.25</v>
      </c>
      <c r="IN135" s="5">
        <v>3.5</v>
      </c>
      <c r="IO135" s="5">
        <v>4.5</v>
      </c>
      <c r="IP135" s="3">
        <v>5</v>
      </c>
      <c r="IQ135" s="3">
        <v>1</v>
      </c>
      <c r="IR135" s="3">
        <v>4</v>
      </c>
      <c r="IS135" s="3">
        <v>2</v>
      </c>
      <c r="IT135" s="3">
        <v>4</v>
      </c>
      <c r="IU135" s="3">
        <v>4</v>
      </c>
      <c r="IV135" s="3">
        <v>2</v>
      </c>
      <c r="IW135" s="3">
        <v>2</v>
      </c>
      <c r="IX135" s="3">
        <v>3</v>
      </c>
      <c r="IY135" s="3">
        <v>1</v>
      </c>
      <c r="IZ135" s="3">
        <v>3</v>
      </c>
      <c r="JA135" s="3">
        <v>5</v>
      </c>
      <c r="JB135" s="3">
        <v>5</v>
      </c>
      <c r="JC135" s="3">
        <v>3</v>
      </c>
      <c r="JD135" s="3">
        <v>5</v>
      </c>
      <c r="JE135" s="3">
        <v>1</v>
      </c>
      <c r="JF135" s="3">
        <v>1</v>
      </c>
      <c r="JG135" s="3">
        <v>4</v>
      </c>
      <c r="JH135" s="3">
        <v>2</v>
      </c>
      <c r="JI135" s="3">
        <v>5</v>
      </c>
      <c r="JJ135" s="3">
        <v>3</v>
      </c>
      <c r="JK135" s="3">
        <v>5</v>
      </c>
      <c r="JL135" s="3">
        <v>3</v>
      </c>
      <c r="JM135" s="3">
        <v>5</v>
      </c>
      <c r="JN135" s="5">
        <v>4.75</v>
      </c>
      <c r="JO135" s="5">
        <v>2</v>
      </c>
      <c r="JP135" s="5">
        <v>4.5</v>
      </c>
      <c r="JQ135" s="5">
        <v>2</v>
      </c>
      <c r="JR135" s="5">
        <v>4</v>
      </c>
      <c r="JS135" s="5">
        <v>2.25</v>
      </c>
      <c r="JT135" s="3">
        <v>2</v>
      </c>
      <c r="JU135" s="3">
        <v>4</v>
      </c>
      <c r="JV135" s="3">
        <v>5</v>
      </c>
      <c r="JW135" s="3">
        <v>5</v>
      </c>
      <c r="JX135" s="3">
        <v>4</v>
      </c>
      <c r="JY135" s="3">
        <v>4</v>
      </c>
      <c r="JZ135" s="3">
        <v>2</v>
      </c>
      <c r="KA135" s="3">
        <v>2</v>
      </c>
      <c r="KB135" s="3">
        <v>5</v>
      </c>
      <c r="KC135" s="3">
        <v>4</v>
      </c>
      <c r="KD135" s="3">
        <v>5</v>
      </c>
      <c r="KE135" s="3">
        <v>4</v>
      </c>
      <c r="KF135" s="3">
        <v>4</v>
      </c>
      <c r="KG135" s="3">
        <v>3</v>
      </c>
      <c r="KH135" s="3">
        <v>4</v>
      </c>
      <c r="KI135" s="3">
        <v>3</v>
      </c>
      <c r="KJ135" s="3">
        <v>2</v>
      </c>
      <c r="KK135" s="3">
        <v>3</v>
      </c>
      <c r="KL135" s="3">
        <v>2</v>
      </c>
      <c r="KM135" s="3">
        <v>4</v>
      </c>
      <c r="KN135" s="3">
        <v>1</v>
      </c>
      <c r="KO135" s="3">
        <v>1</v>
      </c>
      <c r="KP135" s="3">
        <v>4</v>
      </c>
      <c r="KQ135" s="3">
        <v>3</v>
      </c>
      <c r="KR135" s="3">
        <v>5</v>
      </c>
      <c r="KS135" s="3">
        <v>4</v>
      </c>
      <c r="KT135" s="3">
        <v>4</v>
      </c>
      <c r="KU135" s="3">
        <v>3</v>
      </c>
      <c r="KV135" s="3">
        <v>4</v>
      </c>
      <c r="KW135" s="3">
        <v>2</v>
      </c>
      <c r="KX135" s="3">
        <v>4</v>
      </c>
      <c r="KY135" s="3">
        <v>4</v>
      </c>
      <c r="KZ135" s="5">
        <v>3.3333333333333335</v>
      </c>
      <c r="LA135" s="5">
        <v>2.7777777777777777</v>
      </c>
      <c r="LB135" s="5">
        <v>3.8571428571428572</v>
      </c>
      <c r="LC135" s="5">
        <v>4</v>
      </c>
      <c r="LD135" s="3">
        <v>5</v>
      </c>
      <c r="LE135" s="3">
        <v>5</v>
      </c>
      <c r="LF135" s="5">
        <v>5</v>
      </c>
      <c r="LG135" s="3">
        <v>5</v>
      </c>
      <c r="LH135" s="3">
        <v>5</v>
      </c>
      <c r="LI135" s="3">
        <v>5</v>
      </c>
      <c r="LJ135" s="3">
        <v>5</v>
      </c>
      <c r="LK135" s="3">
        <v>5</v>
      </c>
      <c r="LL135" s="3">
        <v>5</v>
      </c>
      <c r="LM135" s="3">
        <v>5</v>
      </c>
      <c r="LN135" s="3">
        <v>5</v>
      </c>
      <c r="LO135" s="3">
        <v>5</v>
      </c>
      <c r="LP135" s="3">
        <v>5</v>
      </c>
      <c r="LQ135" s="3">
        <v>5</v>
      </c>
      <c r="LR135" s="3">
        <v>5</v>
      </c>
      <c r="LS135" s="3">
        <v>5</v>
      </c>
      <c r="LT135" s="5">
        <v>5</v>
      </c>
      <c r="LU135" s="5">
        <v>5</v>
      </c>
      <c r="LV135" s="3">
        <v>2</v>
      </c>
      <c r="LW135" s="3">
        <v>2</v>
      </c>
      <c r="LX135" s="3">
        <v>1</v>
      </c>
      <c r="LY135" s="3">
        <v>0</v>
      </c>
      <c r="LZ135" s="3">
        <v>3</v>
      </c>
      <c r="MA135" s="3">
        <v>0</v>
      </c>
      <c r="MB135" s="3">
        <v>3</v>
      </c>
      <c r="MC135" s="3">
        <v>3</v>
      </c>
      <c r="MD135" s="3">
        <v>2</v>
      </c>
      <c r="ME135" s="3">
        <v>2</v>
      </c>
      <c r="MF135" s="5">
        <f t="shared" si="101"/>
        <v>18</v>
      </c>
      <c r="MG135" s="5">
        <f t="shared" si="102"/>
        <v>1.8</v>
      </c>
      <c r="MH135" s="3">
        <v>2</v>
      </c>
      <c r="MI135" s="3">
        <v>6</v>
      </c>
      <c r="MJ135" s="3">
        <v>7</v>
      </c>
      <c r="MK135" s="3">
        <v>7</v>
      </c>
      <c r="ML135" s="3">
        <v>6</v>
      </c>
      <c r="MM135" s="3">
        <v>4</v>
      </c>
      <c r="MN135" s="3">
        <v>7</v>
      </c>
      <c r="MO135" s="3">
        <v>7</v>
      </c>
      <c r="MP135" s="3">
        <v>7</v>
      </c>
      <c r="MQ135" s="5">
        <v>5.8888888888888893</v>
      </c>
      <c r="MR135" s="3">
        <v>1</v>
      </c>
      <c r="MS135" s="3">
        <v>1</v>
      </c>
      <c r="MT135" s="3">
        <v>1</v>
      </c>
      <c r="MU135" s="3">
        <v>1</v>
      </c>
      <c r="MV135" s="3">
        <v>1</v>
      </c>
      <c r="MW135" s="3">
        <v>1</v>
      </c>
      <c r="MX135" s="3">
        <v>3</v>
      </c>
      <c r="MY135" s="3">
        <v>3</v>
      </c>
      <c r="MZ135" s="3">
        <v>4</v>
      </c>
      <c r="NA135" s="3">
        <v>4</v>
      </c>
      <c r="NB135" s="3">
        <v>4</v>
      </c>
      <c r="NC135" s="3">
        <v>4</v>
      </c>
      <c r="ND135" s="5">
        <v>1</v>
      </c>
      <c r="NE135" s="5">
        <v>1</v>
      </c>
      <c r="NF135" s="5">
        <v>3.6666666666666665</v>
      </c>
      <c r="NG135" s="5">
        <v>3.6666666666666665</v>
      </c>
      <c r="NH135" s="3">
        <v>5</v>
      </c>
      <c r="NI135" s="3">
        <v>5</v>
      </c>
      <c r="NJ135" s="3">
        <v>5</v>
      </c>
      <c r="NK135" s="3">
        <v>5</v>
      </c>
      <c r="NL135" s="3">
        <v>5</v>
      </c>
      <c r="NM135" s="3">
        <v>5</v>
      </c>
      <c r="NN135" s="3">
        <v>4</v>
      </c>
      <c r="NO135" s="3">
        <v>4</v>
      </c>
      <c r="NP135" s="3">
        <v>4</v>
      </c>
      <c r="NQ135" s="3">
        <v>4</v>
      </c>
      <c r="NR135" s="3">
        <v>5</v>
      </c>
      <c r="NS135" s="3">
        <v>5</v>
      </c>
      <c r="NT135" s="3">
        <v>4</v>
      </c>
      <c r="NU135" s="3">
        <v>4</v>
      </c>
      <c r="NV135" s="5">
        <v>4.5714285714285712</v>
      </c>
      <c r="NW135" s="5">
        <v>4.5714285714285712</v>
      </c>
      <c r="NX135" s="4">
        <v>43210</v>
      </c>
      <c r="NY135" s="3">
        <v>5</v>
      </c>
      <c r="NZ135" s="3">
        <v>5</v>
      </c>
      <c r="OA135" s="3">
        <v>3</v>
      </c>
      <c r="OB135" s="3">
        <v>5</v>
      </c>
      <c r="OC135" s="3">
        <v>5</v>
      </c>
      <c r="OD135" s="3">
        <v>5</v>
      </c>
      <c r="OE135" s="3">
        <v>4</v>
      </c>
      <c r="OF135" s="3">
        <v>3</v>
      </c>
      <c r="OG135" s="3">
        <v>5</v>
      </c>
      <c r="OH135" s="3">
        <v>5</v>
      </c>
      <c r="OI135" s="3">
        <v>5</v>
      </c>
      <c r="OJ135" s="3">
        <v>2</v>
      </c>
      <c r="OK135" s="5">
        <v>5</v>
      </c>
      <c r="OL135" s="5">
        <v>3.6666666666666665</v>
      </c>
      <c r="OM135" s="3">
        <v>4</v>
      </c>
      <c r="ON135" s="3">
        <v>3</v>
      </c>
      <c r="OO135" s="3">
        <v>3</v>
      </c>
      <c r="OP135" s="3">
        <v>4</v>
      </c>
      <c r="OQ135" s="3">
        <v>1</v>
      </c>
      <c r="OR135" s="3">
        <v>1</v>
      </c>
      <c r="OS135" s="5">
        <v>2.6666666666666665</v>
      </c>
      <c r="OT135" s="3">
        <v>6</v>
      </c>
      <c r="OU135" s="3">
        <v>6</v>
      </c>
      <c r="OV135" s="3">
        <v>6</v>
      </c>
      <c r="OW135" s="3">
        <v>6</v>
      </c>
      <c r="OX135" s="3">
        <v>6</v>
      </c>
      <c r="OY135" s="3">
        <v>6</v>
      </c>
      <c r="OZ135" s="5">
        <v>6</v>
      </c>
      <c r="VN135">
        <v>15</v>
      </c>
      <c r="VO135">
        <v>5</v>
      </c>
      <c r="VP135">
        <v>77</v>
      </c>
      <c r="VQ135">
        <v>15.4</v>
      </c>
      <c r="VR135">
        <v>21</v>
      </c>
      <c r="VS135">
        <v>469</v>
      </c>
      <c r="VT135">
        <v>22.3</v>
      </c>
      <c r="VU135">
        <v>93.8</v>
      </c>
      <c r="VV135">
        <v>20</v>
      </c>
      <c r="VW135">
        <v>16085.5</v>
      </c>
      <c r="VX135">
        <v>804.3</v>
      </c>
      <c r="VY135">
        <v>5961</v>
      </c>
      <c r="VZ135">
        <v>0.3</v>
      </c>
      <c r="WA135">
        <v>3217.1</v>
      </c>
      <c r="WB135" s="36">
        <v>1791.75</v>
      </c>
      <c r="WC135" s="36">
        <v>622</v>
      </c>
      <c r="WD135" s="36">
        <v>86.75</v>
      </c>
      <c r="WE135" s="36">
        <v>50.5</v>
      </c>
      <c r="WF135" s="36">
        <v>70.239999999999995</v>
      </c>
      <c r="WG135" s="36">
        <v>24.38</v>
      </c>
      <c r="WH135" s="36">
        <v>3.4</v>
      </c>
      <c r="WI135" s="36">
        <v>1.98</v>
      </c>
      <c r="WJ135" s="36">
        <v>137.25</v>
      </c>
      <c r="WK135" s="36">
        <v>5.38</v>
      </c>
      <c r="WL135" s="36">
        <v>34.313000000000002</v>
      </c>
      <c r="WM135" s="37">
        <v>2180.5</v>
      </c>
      <c r="WN135" s="37">
        <v>841.25</v>
      </c>
      <c r="WO135" s="37">
        <v>102.25</v>
      </c>
      <c r="WP135" s="37">
        <v>83</v>
      </c>
      <c r="WQ135" s="37">
        <v>67.989999999999995</v>
      </c>
      <c r="WR135" s="37">
        <v>26.23</v>
      </c>
      <c r="WS135" s="37">
        <v>3.19</v>
      </c>
      <c r="WT135" s="37">
        <v>2.59</v>
      </c>
      <c r="WU135" s="37">
        <v>185.25</v>
      </c>
      <c r="WV135" s="37">
        <v>5.78</v>
      </c>
      <c r="WW135" s="37">
        <v>37.049999999999997</v>
      </c>
      <c r="WX135" s="38">
        <v>972.25</v>
      </c>
      <c r="WY135" s="38">
        <v>423</v>
      </c>
      <c r="WZ135" s="38">
        <v>64.5</v>
      </c>
      <c r="XA135" s="38">
        <v>27.25</v>
      </c>
      <c r="XB135" s="38">
        <v>65.38</v>
      </c>
      <c r="XC135" s="38">
        <v>28.45</v>
      </c>
      <c r="XD135" s="38">
        <v>4.34</v>
      </c>
      <c r="XE135" s="38">
        <v>1.83</v>
      </c>
      <c r="XF135" s="38">
        <v>91.75</v>
      </c>
      <c r="XG135" s="38">
        <v>6.17</v>
      </c>
      <c r="XH135" s="38">
        <v>45.875</v>
      </c>
      <c r="XI135" s="39">
        <v>1361</v>
      </c>
      <c r="XJ135" s="39">
        <v>642.25</v>
      </c>
      <c r="XK135" s="39">
        <v>80</v>
      </c>
      <c r="XL135" s="39">
        <v>59.75</v>
      </c>
      <c r="XM135" s="39">
        <v>63.51</v>
      </c>
      <c r="XN135" s="39">
        <v>29.97</v>
      </c>
      <c r="XO135" s="39">
        <v>3.73</v>
      </c>
      <c r="XP135" s="39">
        <v>2.79</v>
      </c>
      <c r="XQ135" s="39">
        <v>139.75</v>
      </c>
      <c r="XR135" s="39">
        <v>6.52</v>
      </c>
      <c r="XS135" s="39">
        <v>46.582999999999998</v>
      </c>
      <c r="XT135" t="s">
        <v>1216</v>
      </c>
      <c r="XU135">
        <v>5</v>
      </c>
      <c r="XV135">
        <v>14</v>
      </c>
      <c r="XW135" s="37">
        <v>4</v>
      </c>
      <c r="XX135" s="37">
        <v>1</v>
      </c>
      <c r="XY135" s="37">
        <v>1</v>
      </c>
      <c r="XZ135" s="39">
        <v>2</v>
      </c>
      <c r="YA135" s="39">
        <v>1</v>
      </c>
      <c r="YB135" s="39">
        <v>3</v>
      </c>
    </row>
    <row r="136" spans="1:652" x14ac:dyDescent="0.2">
      <c r="A136" s="11">
        <v>140</v>
      </c>
      <c r="B136" s="19" t="s">
        <v>742</v>
      </c>
      <c r="C136" s="3">
        <v>0</v>
      </c>
      <c r="D136" s="3" t="str">
        <f t="shared" si="103"/>
        <v>2</v>
      </c>
      <c r="E136" s="4">
        <v>38329</v>
      </c>
      <c r="F136" s="4">
        <v>43206</v>
      </c>
      <c r="G136" s="5">
        <v>13.35</v>
      </c>
      <c r="H136" s="21">
        <v>3</v>
      </c>
      <c r="I136" s="3">
        <v>7</v>
      </c>
      <c r="J136" s="3">
        <v>12</v>
      </c>
      <c r="K136" s="3">
        <v>1</v>
      </c>
      <c r="L136" s="3">
        <v>3</v>
      </c>
      <c r="M136" s="3">
        <v>300</v>
      </c>
      <c r="N136" s="6">
        <v>116</v>
      </c>
      <c r="O136" s="6">
        <v>169.5</v>
      </c>
      <c r="P136" s="5">
        <v>3.8057742782152229</v>
      </c>
      <c r="Q136" s="5">
        <v>221.38200000000003</v>
      </c>
      <c r="R136" s="5">
        <v>100.4</v>
      </c>
      <c r="S136" s="5">
        <v>35.200000000000003</v>
      </c>
      <c r="T136" s="5">
        <v>1</v>
      </c>
      <c r="U136" s="5">
        <v>37.4</v>
      </c>
      <c r="V136" s="5">
        <v>1</v>
      </c>
      <c r="W136" s="5">
        <v>29</v>
      </c>
      <c r="X136" s="5">
        <v>24.9</v>
      </c>
      <c r="Y136" s="5">
        <v>22.9</v>
      </c>
      <c r="Z136" s="5">
        <v>18.600000000000001</v>
      </c>
      <c r="AA136" s="5">
        <v>21.2</v>
      </c>
      <c r="AB136" s="5">
        <v>21.5</v>
      </c>
      <c r="AC136" s="5">
        <f t="shared" si="104"/>
        <v>29</v>
      </c>
      <c r="AD136" s="5">
        <f t="shared" si="105"/>
        <v>21.5</v>
      </c>
      <c r="AE136" s="5">
        <f t="shared" si="106"/>
        <v>50.5</v>
      </c>
      <c r="AF136" s="5">
        <f t="shared" si="107"/>
        <v>25.25</v>
      </c>
      <c r="AG136" s="5">
        <f t="shared" si="108"/>
        <v>55.676250000000003</v>
      </c>
      <c r="AH136" s="5">
        <f t="shared" si="109"/>
        <v>111.35250000000001</v>
      </c>
      <c r="AI136" s="5">
        <v>2</v>
      </c>
      <c r="AJ136" s="3">
        <v>8</v>
      </c>
      <c r="AK136" s="5">
        <v>33.9</v>
      </c>
      <c r="AL136" s="5">
        <v>1</v>
      </c>
      <c r="AM136" s="5">
        <v>1.3333333333333333</v>
      </c>
      <c r="AN136" s="5"/>
      <c r="AO136" s="5"/>
      <c r="AP136" s="5"/>
      <c r="AQ136" s="5"/>
      <c r="AR136" s="5"/>
      <c r="AS136" s="5" t="e">
        <f t="shared" si="110"/>
        <v>#DIV/0!</v>
      </c>
      <c r="AT136" s="5">
        <v>15.75</v>
      </c>
      <c r="AU136" s="5">
        <v>16.100000000000001</v>
      </c>
      <c r="AV136" s="5">
        <v>-3.16</v>
      </c>
      <c r="AW136" s="5">
        <v>0</v>
      </c>
      <c r="AX136" s="3">
        <v>22</v>
      </c>
      <c r="AY136" s="3">
        <v>27</v>
      </c>
      <c r="AZ136" s="3"/>
      <c r="BA136" s="5">
        <v>-1.56</v>
      </c>
      <c r="BB136" s="5"/>
      <c r="BC136" s="5">
        <v>6</v>
      </c>
      <c r="BD136" s="5"/>
      <c r="BE136" s="3">
        <v>15</v>
      </c>
      <c r="BF136" s="3">
        <v>17</v>
      </c>
      <c r="BG136" s="5">
        <v>-2.08</v>
      </c>
      <c r="BH136" s="5">
        <v>2</v>
      </c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3">
        <v>36</v>
      </c>
      <c r="CA136" s="3">
        <v>35</v>
      </c>
      <c r="CB136" s="3">
        <v>36</v>
      </c>
      <c r="CC136" s="5">
        <v>16.093440000000001</v>
      </c>
      <c r="CD136" s="5">
        <v>15.6464</v>
      </c>
      <c r="CE136" s="5">
        <v>16.093440000000001</v>
      </c>
      <c r="CF136" s="5">
        <v>0.06</v>
      </c>
      <c r="CG136" s="5">
        <v>52</v>
      </c>
      <c r="CH136" s="3">
        <v>38</v>
      </c>
      <c r="CI136" s="3">
        <v>32</v>
      </c>
      <c r="CJ136" s="3">
        <v>34</v>
      </c>
      <c r="CK136" s="5">
        <v>16.98752</v>
      </c>
      <c r="CL136" s="5">
        <v>14.30528</v>
      </c>
      <c r="CM136" s="5">
        <v>15.19936</v>
      </c>
      <c r="CN136" s="5">
        <v>-0.44</v>
      </c>
      <c r="CO136" s="5">
        <v>33</v>
      </c>
      <c r="CP136" s="6">
        <v>32</v>
      </c>
      <c r="CQ136" s="6">
        <v>56</v>
      </c>
      <c r="CR136" s="6">
        <v>78</v>
      </c>
      <c r="CS136" s="5">
        <v>-2.88</v>
      </c>
      <c r="CT136" s="5">
        <v>0</v>
      </c>
      <c r="CU136" s="7" t="e">
        <v>#NULL!</v>
      </c>
      <c r="CV136" s="7" t="e">
        <v>#NULL!</v>
      </c>
      <c r="CW136" s="3">
        <v>4</v>
      </c>
      <c r="CX136" s="3">
        <v>4</v>
      </c>
      <c r="CY136" s="3">
        <v>0</v>
      </c>
      <c r="CZ136" s="3">
        <v>0</v>
      </c>
      <c r="DA136" s="3">
        <v>0</v>
      </c>
      <c r="DB136" s="3">
        <v>2</v>
      </c>
      <c r="DC136" s="3">
        <v>3</v>
      </c>
      <c r="DD136" s="3">
        <v>3</v>
      </c>
      <c r="DE136" s="3">
        <v>4</v>
      </c>
      <c r="DF136" s="3">
        <v>4</v>
      </c>
      <c r="DG136" s="3">
        <v>4</v>
      </c>
      <c r="DH136" s="3">
        <v>4</v>
      </c>
      <c r="DI136" s="3"/>
      <c r="DJ136" s="3"/>
      <c r="DK136" s="3"/>
      <c r="DL136" s="3"/>
      <c r="DM136" s="3"/>
      <c r="DN136" s="3"/>
      <c r="DO136" s="3"/>
      <c r="DP136" s="3"/>
      <c r="DQ136" s="3">
        <v>1</v>
      </c>
      <c r="DR136" s="3">
        <v>1</v>
      </c>
      <c r="DS136" s="3">
        <v>1</v>
      </c>
      <c r="DT136" s="3">
        <v>1</v>
      </c>
      <c r="DU136" s="3">
        <v>1</v>
      </c>
      <c r="DV136" s="5">
        <v>4</v>
      </c>
      <c r="DW136" s="5">
        <v>-3.64</v>
      </c>
      <c r="DX136" s="5">
        <v>0</v>
      </c>
      <c r="DY136" s="5">
        <v>-6.04</v>
      </c>
      <c r="DZ136" s="5">
        <v>42.5</v>
      </c>
      <c r="EA136" s="5">
        <v>-0.38</v>
      </c>
      <c r="EB136" s="5">
        <v>15.5</v>
      </c>
      <c r="EC136" s="5">
        <v>-10.06</v>
      </c>
      <c r="ED136" s="5">
        <v>1</v>
      </c>
      <c r="EE136" s="3">
        <v>6</v>
      </c>
      <c r="EF136" s="3">
        <v>5</v>
      </c>
      <c r="EG136" s="3">
        <v>5</v>
      </c>
      <c r="EH136" s="3">
        <v>1</v>
      </c>
      <c r="EI136" s="3">
        <v>3</v>
      </c>
      <c r="EJ136" s="3">
        <v>2</v>
      </c>
      <c r="EK136" s="3">
        <v>2</v>
      </c>
      <c r="EL136" s="3">
        <v>1</v>
      </c>
      <c r="EM136" s="3">
        <v>1</v>
      </c>
      <c r="EN136" s="3">
        <v>2</v>
      </c>
      <c r="EO136" s="3">
        <v>1</v>
      </c>
      <c r="EP136" s="3">
        <v>3</v>
      </c>
      <c r="EQ136" s="3">
        <v>5</v>
      </c>
      <c r="ER136" s="3">
        <v>1</v>
      </c>
      <c r="ES136" s="3">
        <v>3</v>
      </c>
      <c r="ET136" s="3">
        <v>3</v>
      </c>
      <c r="EU136" s="3">
        <v>1</v>
      </c>
      <c r="EV136" s="3">
        <v>3</v>
      </c>
      <c r="EW136" s="3">
        <v>0</v>
      </c>
      <c r="EX136" s="5">
        <v>0</v>
      </c>
      <c r="EY136" s="1" t="s">
        <v>352</v>
      </c>
      <c r="EZ136" s="3">
        <v>1</v>
      </c>
      <c r="FA136" s="6">
        <v>1</v>
      </c>
      <c r="FB136" s="1" t="s">
        <v>351</v>
      </c>
      <c r="FC136" s="6">
        <v>1</v>
      </c>
      <c r="FD136" s="5">
        <v>3</v>
      </c>
      <c r="FE136" s="1" t="s">
        <v>349</v>
      </c>
      <c r="FF136" s="3">
        <v>999</v>
      </c>
      <c r="FG136" s="5">
        <v>999</v>
      </c>
      <c r="FH136" s="3">
        <v>4</v>
      </c>
      <c r="FI136" s="3">
        <v>3</v>
      </c>
      <c r="FJ136" s="3">
        <v>2</v>
      </c>
      <c r="FK136" s="3">
        <v>3</v>
      </c>
      <c r="FL136" s="3">
        <v>4</v>
      </c>
      <c r="FM136" s="3">
        <v>3</v>
      </c>
      <c r="FN136" s="3">
        <v>2</v>
      </c>
      <c r="FO136" s="3">
        <v>2</v>
      </c>
      <c r="FP136" s="3">
        <v>3</v>
      </c>
      <c r="FQ136" s="3">
        <v>4</v>
      </c>
      <c r="FR136" s="3">
        <v>3</v>
      </c>
      <c r="FS136" s="3">
        <v>2</v>
      </c>
      <c r="FT136" s="3">
        <v>3.5</v>
      </c>
      <c r="FU136" s="3">
        <v>2.3333333333333335</v>
      </c>
      <c r="FV136" s="3">
        <v>5</v>
      </c>
      <c r="FW136" s="3">
        <v>3</v>
      </c>
      <c r="FX136" s="7" t="e">
        <v>#NULL!</v>
      </c>
      <c r="FY136" s="3">
        <v>4</v>
      </c>
      <c r="FZ136" s="3">
        <v>4</v>
      </c>
      <c r="GA136" s="3">
        <v>4</v>
      </c>
      <c r="GB136" s="3">
        <v>3</v>
      </c>
      <c r="GC136" s="3">
        <v>4</v>
      </c>
      <c r="GD136" s="5">
        <v>4</v>
      </c>
      <c r="GE136" s="3">
        <v>3</v>
      </c>
      <c r="GF136" s="3">
        <v>2</v>
      </c>
      <c r="GG136" s="3">
        <v>4</v>
      </c>
      <c r="GH136" s="3">
        <v>1</v>
      </c>
      <c r="GI136" s="3">
        <v>3</v>
      </c>
      <c r="GJ136" s="3">
        <v>2</v>
      </c>
      <c r="GK136" s="3">
        <v>1</v>
      </c>
      <c r="GL136" s="3">
        <v>2</v>
      </c>
      <c r="GM136" s="3">
        <v>3</v>
      </c>
      <c r="GN136" s="3">
        <v>3</v>
      </c>
      <c r="GO136" s="3">
        <v>1</v>
      </c>
      <c r="GP136" s="3">
        <v>3</v>
      </c>
      <c r="GQ136" s="3">
        <v>1</v>
      </c>
      <c r="GR136" s="3">
        <v>2</v>
      </c>
      <c r="GS136" s="3">
        <v>2</v>
      </c>
      <c r="GT136" s="3">
        <v>2</v>
      </c>
      <c r="GU136" s="3">
        <v>3</v>
      </c>
      <c r="GV136" s="3">
        <v>1</v>
      </c>
      <c r="GW136" s="3">
        <v>4</v>
      </c>
      <c r="GX136" s="3">
        <v>2</v>
      </c>
      <c r="GY136" s="5">
        <v>3</v>
      </c>
      <c r="GZ136" s="5">
        <v>1.5</v>
      </c>
      <c r="HA136" s="3">
        <v>5</v>
      </c>
      <c r="HB136" s="3">
        <v>4</v>
      </c>
      <c r="HC136" s="3">
        <v>4</v>
      </c>
      <c r="HD136" s="3">
        <v>3</v>
      </c>
      <c r="HE136" s="3">
        <v>4</v>
      </c>
      <c r="HF136" s="3">
        <v>4</v>
      </c>
      <c r="HG136" s="3">
        <v>3</v>
      </c>
      <c r="HH136" s="3">
        <v>4</v>
      </c>
      <c r="HI136" s="5">
        <v>3.875</v>
      </c>
      <c r="HJ136" s="3">
        <v>2</v>
      </c>
      <c r="HK136" s="3">
        <v>2</v>
      </c>
      <c r="HL136" s="3">
        <v>2</v>
      </c>
      <c r="HM136" s="3">
        <v>2</v>
      </c>
      <c r="HN136" s="3">
        <v>3</v>
      </c>
      <c r="HO136" s="3">
        <v>3</v>
      </c>
      <c r="HP136" s="5">
        <v>3</v>
      </c>
      <c r="HQ136" s="5">
        <v>2</v>
      </c>
      <c r="HR136" s="5">
        <v>2</v>
      </c>
      <c r="HS136" s="5">
        <v>2.1666666666666665</v>
      </c>
      <c r="HT136" s="3">
        <v>3</v>
      </c>
      <c r="HU136" s="3">
        <v>3</v>
      </c>
      <c r="HV136" s="3">
        <v>4</v>
      </c>
      <c r="HW136" s="3">
        <v>3</v>
      </c>
      <c r="HX136" s="3">
        <v>3</v>
      </c>
      <c r="HY136" s="3">
        <v>4</v>
      </c>
      <c r="HZ136" s="5">
        <v>3.3333333333333335</v>
      </c>
      <c r="IA136" s="3">
        <v>3</v>
      </c>
      <c r="IB136" s="3">
        <v>5</v>
      </c>
      <c r="IC136" s="3">
        <v>4</v>
      </c>
      <c r="ID136" s="3">
        <v>4</v>
      </c>
      <c r="IE136" s="3">
        <v>4</v>
      </c>
      <c r="IF136" s="3">
        <v>4</v>
      </c>
      <c r="IG136" s="3">
        <v>3</v>
      </c>
      <c r="IH136" s="3">
        <v>4</v>
      </c>
      <c r="II136" s="3">
        <v>4</v>
      </c>
      <c r="IJ136" s="3">
        <v>4</v>
      </c>
      <c r="IK136" s="3">
        <v>5</v>
      </c>
      <c r="IL136" s="3">
        <v>4</v>
      </c>
      <c r="IM136" s="5">
        <v>4</v>
      </c>
      <c r="IN136" s="5">
        <v>4</v>
      </c>
      <c r="IO136" s="5">
        <v>4</v>
      </c>
      <c r="IP136" s="3">
        <v>2</v>
      </c>
      <c r="IQ136" s="3">
        <v>2</v>
      </c>
      <c r="IR136" s="3">
        <v>3</v>
      </c>
      <c r="IS136" s="3">
        <v>3</v>
      </c>
      <c r="IT136" s="3">
        <v>3</v>
      </c>
      <c r="IU136" s="3">
        <v>3</v>
      </c>
      <c r="IV136" s="3">
        <v>3</v>
      </c>
      <c r="IW136" s="3">
        <v>3</v>
      </c>
      <c r="IX136" s="3">
        <v>4</v>
      </c>
      <c r="IY136" s="3">
        <v>3</v>
      </c>
      <c r="IZ136" s="3">
        <v>3</v>
      </c>
      <c r="JA136" s="3">
        <v>3</v>
      </c>
      <c r="JB136" s="3">
        <v>3</v>
      </c>
      <c r="JC136" s="3">
        <v>3</v>
      </c>
      <c r="JD136" s="3">
        <v>3</v>
      </c>
      <c r="JE136" s="3">
        <v>2</v>
      </c>
      <c r="JF136" s="3">
        <v>2</v>
      </c>
      <c r="JG136" s="3">
        <v>3</v>
      </c>
      <c r="JH136" s="3">
        <v>3</v>
      </c>
      <c r="JI136" s="3">
        <v>3</v>
      </c>
      <c r="JJ136" s="3">
        <v>3</v>
      </c>
      <c r="JK136" s="3">
        <v>3</v>
      </c>
      <c r="JL136" s="3">
        <v>2</v>
      </c>
      <c r="JM136" s="3">
        <v>3</v>
      </c>
      <c r="JN136" s="5">
        <v>2.75</v>
      </c>
      <c r="JO136" s="5">
        <v>2.75</v>
      </c>
      <c r="JP136" s="5">
        <v>3.25</v>
      </c>
      <c r="JQ136" s="5">
        <v>2.5</v>
      </c>
      <c r="JR136" s="5">
        <v>3</v>
      </c>
      <c r="JS136" s="5">
        <v>2.75</v>
      </c>
      <c r="JT136" s="3">
        <v>3</v>
      </c>
      <c r="JU136" s="3">
        <v>3</v>
      </c>
      <c r="JV136" s="3">
        <v>2</v>
      </c>
      <c r="JW136" s="3">
        <v>2</v>
      </c>
      <c r="JX136" s="3">
        <v>4</v>
      </c>
      <c r="JY136" s="3">
        <v>4</v>
      </c>
      <c r="JZ136" s="3">
        <v>2</v>
      </c>
      <c r="KA136" s="3">
        <v>2</v>
      </c>
      <c r="KB136" s="3">
        <v>3</v>
      </c>
      <c r="KC136" s="3">
        <v>2</v>
      </c>
      <c r="KD136" s="3">
        <v>4</v>
      </c>
      <c r="KE136" s="3">
        <v>3</v>
      </c>
      <c r="KF136" s="3">
        <v>3</v>
      </c>
      <c r="KG136" s="3">
        <v>3</v>
      </c>
      <c r="KH136" s="3">
        <v>2</v>
      </c>
      <c r="KI136" s="3">
        <v>2</v>
      </c>
      <c r="KJ136" s="3">
        <v>2</v>
      </c>
      <c r="KK136" s="3">
        <v>2</v>
      </c>
      <c r="KL136" s="3">
        <v>4</v>
      </c>
      <c r="KM136" s="3">
        <v>3</v>
      </c>
      <c r="KN136" s="3">
        <v>2</v>
      </c>
      <c r="KO136" s="3">
        <v>2</v>
      </c>
      <c r="KP136" s="3">
        <v>2</v>
      </c>
      <c r="KQ136" s="3">
        <v>2</v>
      </c>
      <c r="KR136" s="3">
        <v>3</v>
      </c>
      <c r="KS136" s="3">
        <v>3</v>
      </c>
      <c r="KT136" s="3">
        <v>2</v>
      </c>
      <c r="KU136" s="3">
        <v>2</v>
      </c>
      <c r="KV136" s="3">
        <v>3</v>
      </c>
      <c r="KW136" s="3">
        <v>3</v>
      </c>
      <c r="KX136" s="3">
        <v>3</v>
      </c>
      <c r="KY136" s="3">
        <v>3</v>
      </c>
      <c r="KZ136" s="5">
        <v>2.2222222222222223</v>
      </c>
      <c r="LA136" s="5">
        <v>2.2222222222222223</v>
      </c>
      <c r="LB136" s="5">
        <v>3.4285714285714284</v>
      </c>
      <c r="LC136" s="5">
        <v>3</v>
      </c>
      <c r="LD136" s="3">
        <v>4</v>
      </c>
      <c r="LE136" s="3">
        <v>3</v>
      </c>
      <c r="LF136" s="5">
        <v>3</v>
      </c>
      <c r="LG136" s="3">
        <v>3</v>
      </c>
      <c r="LH136" s="3">
        <v>3</v>
      </c>
      <c r="LI136" s="3">
        <v>3</v>
      </c>
      <c r="LJ136" s="3">
        <v>3</v>
      </c>
      <c r="LK136" s="3">
        <v>3</v>
      </c>
      <c r="LL136" s="3">
        <v>4</v>
      </c>
      <c r="LM136" s="3">
        <v>3</v>
      </c>
      <c r="LN136" s="3">
        <v>3</v>
      </c>
      <c r="LO136" s="3">
        <v>3</v>
      </c>
      <c r="LP136" s="3">
        <v>3</v>
      </c>
      <c r="LQ136" s="3">
        <v>3</v>
      </c>
      <c r="LR136" s="3">
        <v>4</v>
      </c>
      <c r="LS136" s="3">
        <v>3</v>
      </c>
      <c r="LT136" s="5">
        <v>3.375</v>
      </c>
      <c r="LU136" s="5">
        <v>3</v>
      </c>
      <c r="LV136" s="3">
        <v>2</v>
      </c>
      <c r="LW136" s="3">
        <v>2</v>
      </c>
      <c r="LX136" s="3">
        <v>1</v>
      </c>
      <c r="LY136" s="3">
        <v>1</v>
      </c>
      <c r="LZ136" s="3">
        <v>1</v>
      </c>
      <c r="MA136" s="3">
        <v>2</v>
      </c>
      <c r="MB136" s="3">
        <v>1</v>
      </c>
      <c r="MC136" s="3">
        <v>0</v>
      </c>
      <c r="MD136" s="3">
        <v>1</v>
      </c>
      <c r="ME136" s="3">
        <v>1</v>
      </c>
      <c r="MF136" s="5">
        <f t="shared" si="101"/>
        <v>12</v>
      </c>
      <c r="MG136" s="5">
        <f t="shared" si="102"/>
        <v>1.2</v>
      </c>
      <c r="MH136" s="3">
        <v>2</v>
      </c>
      <c r="MI136" s="3">
        <v>2</v>
      </c>
      <c r="MJ136" s="3">
        <v>4</v>
      </c>
      <c r="MK136" s="3">
        <v>1</v>
      </c>
      <c r="ML136" s="3">
        <v>2</v>
      </c>
      <c r="MM136" s="3">
        <v>2</v>
      </c>
      <c r="MN136" s="3">
        <v>2</v>
      </c>
      <c r="MO136" s="3">
        <v>4</v>
      </c>
      <c r="MP136" s="3">
        <v>3</v>
      </c>
      <c r="MQ136" s="5">
        <v>2.4444444444444446</v>
      </c>
      <c r="MR136" s="3">
        <v>2</v>
      </c>
      <c r="MS136" s="3">
        <v>2</v>
      </c>
      <c r="MT136" s="3">
        <v>2</v>
      </c>
      <c r="MU136" s="3">
        <v>2</v>
      </c>
      <c r="MV136" s="3">
        <v>2</v>
      </c>
      <c r="MW136" s="3">
        <v>2</v>
      </c>
      <c r="MX136" s="3">
        <v>3</v>
      </c>
      <c r="MY136" s="3">
        <v>3</v>
      </c>
      <c r="MZ136" s="3">
        <v>2</v>
      </c>
      <c r="NA136" s="3">
        <v>2</v>
      </c>
      <c r="NB136" s="3">
        <v>3</v>
      </c>
      <c r="NC136" s="3">
        <v>3</v>
      </c>
      <c r="ND136" s="5">
        <v>2</v>
      </c>
      <c r="NE136" s="5">
        <v>2</v>
      </c>
      <c r="NF136" s="5">
        <v>2.6666666666666665</v>
      </c>
      <c r="NG136" s="5">
        <v>2.6666666666666665</v>
      </c>
      <c r="NH136" s="3">
        <v>4</v>
      </c>
      <c r="NI136" s="3">
        <v>3</v>
      </c>
      <c r="NJ136" s="3">
        <v>3</v>
      </c>
      <c r="NK136" s="3">
        <v>3</v>
      </c>
      <c r="NL136" s="3">
        <v>3</v>
      </c>
      <c r="NM136" s="3">
        <v>3</v>
      </c>
      <c r="NN136" s="3">
        <v>3</v>
      </c>
      <c r="NO136" s="3">
        <v>3</v>
      </c>
      <c r="NP136" s="3">
        <v>2</v>
      </c>
      <c r="NQ136" s="3">
        <v>2</v>
      </c>
      <c r="NR136" s="3">
        <v>4</v>
      </c>
      <c r="NS136" s="3">
        <v>3</v>
      </c>
      <c r="NT136" s="3">
        <v>3</v>
      </c>
      <c r="NU136" s="3">
        <v>3</v>
      </c>
      <c r="NV136" s="5">
        <v>3.1428571428571428</v>
      </c>
      <c r="NW136" s="5">
        <v>2.8571428571428572</v>
      </c>
      <c r="NX136" s="4">
        <v>43210</v>
      </c>
      <c r="NY136" s="3">
        <v>4</v>
      </c>
      <c r="NZ136" s="3">
        <v>3</v>
      </c>
      <c r="OA136" s="3">
        <v>3</v>
      </c>
      <c r="OB136" s="3">
        <v>4</v>
      </c>
      <c r="OC136" s="3">
        <v>3</v>
      </c>
      <c r="OD136" s="3">
        <v>3</v>
      </c>
      <c r="OE136" s="3">
        <v>2</v>
      </c>
      <c r="OF136" s="3">
        <v>2</v>
      </c>
      <c r="OG136" s="3">
        <v>3</v>
      </c>
      <c r="OH136" s="3">
        <v>4</v>
      </c>
      <c r="OI136" s="3">
        <v>2</v>
      </c>
      <c r="OJ136" s="3">
        <v>2</v>
      </c>
      <c r="OK136" s="5">
        <v>3.3333333333333335</v>
      </c>
      <c r="OL136" s="5">
        <v>2.5</v>
      </c>
      <c r="OM136" s="3">
        <v>3</v>
      </c>
      <c r="ON136" s="3">
        <v>3</v>
      </c>
      <c r="OO136" s="3">
        <v>2</v>
      </c>
      <c r="OP136" s="3">
        <v>2</v>
      </c>
      <c r="OQ136" s="3">
        <v>3</v>
      </c>
      <c r="OR136" s="3">
        <v>2</v>
      </c>
      <c r="OS136" s="5">
        <v>2.5</v>
      </c>
      <c r="OT136" s="3">
        <v>3</v>
      </c>
      <c r="OU136" s="3">
        <v>4</v>
      </c>
      <c r="OV136" s="3">
        <v>4</v>
      </c>
      <c r="OW136" s="3">
        <v>3</v>
      </c>
      <c r="OX136" s="3">
        <v>2</v>
      </c>
      <c r="OY136" s="3">
        <v>3</v>
      </c>
      <c r="OZ136" s="5">
        <v>3.1666666666666665</v>
      </c>
      <c r="VN136">
        <v>15</v>
      </c>
      <c r="VO136">
        <v>0</v>
      </c>
      <c r="VP136">
        <v>0</v>
      </c>
      <c r="VQ136">
        <v>0</v>
      </c>
      <c r="VR136">
        <v>19</v>
      </c>
      <c r="VS136">
        <v>480</v>
      </c>
      <c r="VT136">
        <v>25.3</v>
      </c>
      <c r="VU136">
        <v>160</v>
      </c>
      <c r="VV136">
        <v>18</v>
      </c>
      <c r="VW136">
        <v>2980.8</v>
      </c>
      <c r="VX136">
        <v>165.6</v>
      </c>
      <c r="VY136">
        <v>593.29999999999995</v>
      </c>
      <c r="VZ136">
        <v>2</v>
      </c>
      <c r="WA136">
        <v>993.6</v>
      </c>
      <c r="WB136" s="36">
        <v>1743.5</v>
      </c>
      <c r="WC136" s="36">
        <v>520.5</v>
      </c>
      <c r="WD136" s="36">
        <v>64.75</v>
      </c>
      <c r="WE136" s="36">
        <v>24.25</v>
      </c>
      <c r="WF136" s="36">
        <v>74.099999999999994</v>
      </c>
      <c r="WG136" s="36">
        <v>22.12</v>
      </c>
      <c r="WH136" s="36">
        <v>2.75</v>
      </c>
      <c r="WI136" s="36">
        <v>1.03</v>
      </c>
      <c r="WJ136" s="36">
        <v>89</v>
      </c>
      <c r="WK136" s="36">
        <v>3.78</v>
      </c>
      <c r="WL136" s="36">
        <v>29.667000000000002</v>
      </c>
      <c r="WM136" s="37">
        <v>1743.5</v>
      </c>
      <c r="WN136" s="37">
        <v>520.5</v>
      </c>
      <c r="WO136" s="37">
        <v>64.75</v>
      </c>
      <c r="WP136" s="37">
        <v>24.25</v>
      </c>
      <c r="WQ136" s="37">
        <v>74.099999999999994</v>
      </c>
      <c r="WR136" s="37">
        <v>22.12</v>
      </c>
      <c r="WS136" s="37">
        <v>2.75</v>
      </c>
      <c r="WT136" s="37">
        <v>1.03</v>
      </c>
      <c r="WU136" s="37">
        <v>89</v>
      </c>
      <c r="WV136" s="37">
        <v>3.78</v>
      </c>
      <c r="WW136" s="37">
        <v>29.667000000000002</v>
      </c>
      <c r="WX136" s="38">
        <v>1743.5</v>
      </c>
      <c r="WY136" s="38">
        <v>520.5</v>
      </c>
      <c r="WZ136" s="38">
        <v>64.75</v>
      </c>
      <c r="XA136" s="38">
        <v>24.25</v>
      </c>
      <c r="XB136" s="38">
        <v>74.099999999999994</v>
      </c>
      <c r="XC136" s="38">
        <v>22.12</v>
      </c>
      <c r="XD136" s="38">
        <v>2.75</v>
      </c>
      <c r="XE136" s="38">
        <v>1.03</v>
      </c>
      <c r="XF136" s="38">
        <v>89</v>
      </c>
      <c r="XG136" s="38">
        <v>3.78</v>
      </c>
      <c r="XH136" s="38">
        <v>29.667000000000002</v>
      </c>
      <c r="XI136" s="39">
        <v>1743.5</v>
      </c>
      <c r="XJ136" s="39">
        <v>520.5</v>
      </c>
      <c r="XK136" s="39">
        <v>64.75</v>
      </c>
      <c r="XL136" s="39">
        <v>24.25</v>
      </c>
      <c r="XM136" s="39">
        <v>74.099999999999994</v>
      </c>
      <c r="XN136" s="39">
        <v>22.12</v>
      </c>
      <c r="XO136" s="39">
        <v>2.75</v>
      </c>
      <c r="XP136" s="39">
        <v>1.03</v>
      </c>
      <c r="XQ136" s="39">
        <v>89</v>
      </c>
      <c r="XR136" s="39">
        <v>3.78</v>
      </c>
      <c r="XS136" s="39">
        <v>29.667000000000002</v>
      </c>
      <c r="XT136" t="s">
        <v>1217</v>
      </c>
      <c r="XU136">
        <v>3</v>
      </c>
      <c r="XV136">
        <v>11</v>
      </c>
      <c r="XW136" s="37">
        <v>3</v>
      </c>
      <c r="XX136" s="37">
        <v>0</v>
      </c>
      <c r="XY136" s="37">
        <v>2</v>
      </c>
      <c r="XZ136" s="39">
        <v>3</v>
      </c>
      <c r="YA136" s="39">
        <v>0</v>
      </c>
      <c r="YB136" s="39">
        <v>2</v>
      </c>
    </row>
    <row r="137" spans="1:652" x14ac:dyDescent="0.2">
      <c r="A137" s="11">
        <v>141</v>
      </c>
      <c r="B137" s="19" t="s">
        <v>846</v>
      </c>
      <c r="C137" s="3">
        <v>1</v>
      </c>
      <c r="D137" s="3" t="str">
        <f t="shared" si="103"/>
        <v>1</v>
      </c>
      <c r="E137" s="4">
        <v>38436</v>
      </c>
      <c r="F137" s="4">
        <v>43206</v>
      </c>
      <c r="G137" s="5">
        <v>13.059548254620124</v>
      </c>
      <c r="H137" s="21">
        <v>3</v>
      </c>
      <c r="I137" s="3">
        <v>7</v>
      </c>
      <c r="J137" s="3">
        <v>12</v>
      </c>
      <c r="K137" s="3">
        <v>1</v>
      </c>
      <c r="L137" s="3">
        <v>2</v>
      </c>
      <c r="M137" s="3">
        <v>300</v>
      </c>
      <c r="N137" s="6">
        <v>118</v>
      </c>
      <c r="O137" s="6">
        <v>163</v>
      </c>
      <c r="P137" s="5">
        <v>3.8713910761154859</v>
      </c>
      <c r="Q137" s="5">
        <v>141.34049999999999</v>
      </c>
      <c r="R137" s="5">
        <v>64.099999999999994</v>
      </c>
      <c r="S137" s="5">
        <v>24.1</v>
      </c>
      <c r="T137" s="5">
        <v>2</v>
      </c>
      <c r="U137" s="5">
        <v>32.200000000000003</v>
      </c>
      <c r="V137" s="5">
        <v>2</v>
      </c>
      <c r="W137" s="5">
        <v>25.9</v>
      </c>
      <c r="X137" s="5">
        <v>24.8</v>
      </c>
      <c r="Y137" s="5">
        <v>23.4</v>
      </c>
      <c r="Z137" s="5">
        <v>21.1</v>
      </c>
      <c r="AA137" s="5">
        <v>18.7</v>
      </c>
      <c r="AB137" s="5">
        <v>17.7</v>
      </c>
      <c r="AC137" s="5">
        <f t="shared" si="104"/>
        <v>25.9</v>
      </c>
      <c r="AD137" s="5">
        <f t="shared" si="105"/>
        <v>21.1</v>
      </c>
      <c r="AE137" s="5">
        <f t="shared" si="106"/>
        <v>47</v>
      </c>
      <c r="AF137" s="5">
        <f t="shared" si="107"/>
        <v>23.5</v>
      </c>
      <c r="AG137" s="5">
        <f t="shared" si="108"/>
        <v>51.817500000000003</v>
      </c>
      <c r="AH137" s="5">
        <f t="shared" si="109"/>
        <v>103.63500000000001</v>
      </c>
      <c r="AI137" s="5">
        <v>2</v>
      </c>
      <c r="AJ137" s="3">
        <v>11</v>
      </c>
      <c r="AK137" s="5">
        <v>34.9</v>
      </c>
      <c r="AL137" s="5">
        <v>1</v>
      </c>
      <c r="AM137" s="5">
        <v>1.6666666666666667</v>
      </c>
      <c r="AN137" s="5"/>
      <c r="AO137" s="5"/>
      <c r="AP137" s="5"/>
      <c r="AQ137" s="5"/>
      <c r="AR137" s="5"/>
      <c r="AS137" s="5" t="e">
        <f t="shared" si="110"/>
        <v>#DIV/0!</v>
      </c>
      <c r="AT137" s="5">
        <v>15.06</v>
      </c>
      <c r="AU137" s="5">
        <v>17.09</v>
      </c>
      <c r="AV137" s="5">
        <v>-2.0099999999999998</v>
      </c>
      <c r="AW137" s="5">
        <v>2</v>
      </c>
      <c r="AX137" s="3">
        <v>19</v>
      </c>
      <c r="AY137" s="3">
        <v>22</v>
      </c>
      <c r="AZ137" s="3"/>
      <c r="BA137" s="5">
        <v>-2.06</v>
      </c>
      <c r="BB137" s="5"/>
      <c r="BC137" s="5">
        <v>2</v>
      </c>
      <c r="BD137" s="5"/>
      <c r="BE137" s="3">
        <v>21</v>
      </c>
      <c r="BF137" s="3">
        <v>22</v>
      </c>
      <c r="BG137" s="5">
        <v>-0.76</v>
      </c>
      <c r="BH137" s="5">
        <v>23</v>
      </c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3">
        <v>33</v>
      </c>
      <c r="CA137" s="3">
        <v>31</v>
      </c>
      <c r="CB137" s="3">
        <v>16</v>
      </c>
      <c r="CC137" s="5">
        <v>14.752319999999999</v>
      </c>
      <c r="CD137" s="5">
        <v>13.85824</v>
      </c>
      <c r="CE137" s="5">
        <v>7.1526399999999999</v>
      </c>
      <c r="CF137" s="5">
        <v>1.35</v>
      </c>
      <c r="CG137" s="5">
        <v>91</v>
      </c>
      <c r="CH137" s="3">
        <v>33</v>
      </c>
      <c r="CI137" s="3">
        <v>36</v>
      </c>
      <c r="CJ137" s="3">
        <v>36</v>
      </c>
      <c r="CK137" s="5">
        <v>14.752319999999999</v>
      </c>
      <c r="CL137" s="5">
        <v>16.093440000000001</v>
      </c>
      <c r="CM137" s="5">
        <v>16.093440000000001</v>
      </c>
      <c r="CN137" s="5">
        <v>0.93</v>
      </c>
      <c r="CO137" s="5">
        <v>82</v>
      </c>
      <c r="CP137" s="6">
        <v>110</v>
      </c>
      <c r="CQ137" s="6">
        <v>109</v>
      </c>
      <c r="CR137" s="6">
        <v>107</v>
      </c>
      <c r="CS137" s="5">
        <v>-1.19</v>
      </c>
      <c r="CT137" s="5">
        <v>12</v>
      </c>
      <c r="CU137" s="7" t="e">
        <v>#NULL!</v>
      </c>
      <c r="CV137" s="7" t="e">
        <v>#NULL!</v>
      </c>
      <c r="CW137" s="3">
        <v>4</v>
      </c>
      <c r="CX137" s="3">
        <v>4</v>
      </c>
      <c r="CY137" s="3">
        <v>4</v>
      </c>
      <c r="CZ137" s="3">
        <v>3</v>
      </c>
      <c r="DA137" s="3">
        <v>2</v>
      </c>
      <c r="DB137" s="3">
        <v>3</v>
      </c>
      <c r="DC137" s="3">
        <v>2</v>
      </c>
      <c r="DD137" s="3">
        <v>3</v>
      </c>
      <c r="DE137" s="3">
        <v>3</v>
      </c>
      <c r="DF137" s="3">
        <v>3</v>
      </c>
      <c r="DG137" s="3">
        <v>4</v>
      </c>
      <c r="DH137" s="3">
        <v>4</v>
      </c>
      <c r="DI137" s="3"/>
      <c r="DJ137" s="3"/>
      <c r="DK137" s="3"/>
      <c r="DL137" s="3"/>
      <c r="DM137" s="3"/>
      <c r="DN137" s="3"/>
      <c r="DO137" s="3"/>
      <c r="DP137" s="3"/>
      <c r="DQ137" s="3">
        <v>0</v>
      </c>
      <c r="DR137" s="3">
        <v>1</v>
      </c>
      <c r="DS137" s="3">
        <v>1</v>
      </c>
      <c r="DT137" s="3">
        <v>1</v>
      </c>
      <c r="DU137" s="3">
        <v>1</v>
      </c>
      <c r="DV137" s="5">
        <v>12.5</v>
      </c>
      <c r="DW137" s="5">
        <v>-2.8200000000000003</v>
      </c>
      <c r="DX137" s="5">
        <v>7</v>
      </c>
      <c r="DY137" s="5">
        <v>-3.1999999999999997</v>
      </c>
      <c r="DZ137" s="5">
        <v>86.5</v>
      </c>
      <c r="EA137" s="5">
        <v>2.2800000000000002</v>
      </c>
      <c r="EB137" s="5">
        <v>35.333333333333336</v>
      </c>
      <c r="EC137" s="5">
        <v>-3.7399999999999993</v>
      </c>
      <c r="ED137" s="5">
        <v>2</v>
      </c>
      <c r="EE137" s="3">
        <v>6</v>
      </c>
      <c r="EF137" s="3">
        <v>1</v>
      </c>
      <c r="EG137" s="3">
        <v>1</v>
      </c>
      <c r="EH137" s="3">
        <v>1</v>
      </c>
      <c r="EI137" s="3">
        <v>5</v>
      </c>
      <c r="EJ137" s="3">
        <v>1</v>
      </c>
      <c r="EK137" s="3">
        <v>2</v>
      </c>
      <c r="EL137" s="3">
        <v>1</v>
      </c>
      <c r="EM137" s="3">
        <v>1</v>
      </c>
      <c r="EN137" s="3">
        <v>1</v>
      </c>
      <c r="EO137" s="3">
        <v>1</v>
      </c>
      <c r="EP137" s="3">
        <v>1</v>
      </c>
      <c r="EQ137" s="3">
        <v>2</v>
      </c>
      <c r="ER137" s="3">
        <v>1</v>
      </c>
      <c r="ES137" s="3">
        <v>1</v>
      </c>
      <c r="ET137" s="3">
        <v>2</v>
      </c>
      <c r="EU137" s="3">
        <v>4</v>
      </c>
      <c r="EV137" s="3">
        <v>4</v>
      </c>
      <c r="EW137" s="3">
        <v>0</v>
      </c>
      <c r="EX137" s="5">
        <v>0</v>
      </c>
      <c r="EY137" s="1" t="s">
        <v>348</v>
      </c>
      <c r="EZ137" s="3">
        <v>1</v>
      </c>
      <c r="FA137" s="6">
        <v>3</v>
      </c>
      <c r="FB137" s="1" t="s">
        <v>349</v>
      </c>
      <c r="FC137" s="6">
        <v>999</v>
      </c>
      <c r="FD137" s="5">
        <v>999</v>
      </c>
      <c r="FE137" s="1" t="s">
        <v>349</v>
      </c>
      <c r="FF137" s="3">
        <v>999</v>
      </c>
      <c r="FG137" s="5">
        <v>999</v>
      </c>
      <c r="FH137" s="3">
        <v>3</v>
      </c>
      <c r="FI137" s="3">
        <v>3</v>
      </c>
      <c r="FJ137" s="3">
        <v>2</v>
      </c>
      <c r="FK137" s="3">
        <v>4</v>
      </c>
      <c r="FL137" s="3">
        <v>3</v>
      </c>
      <c r="FM137" s="3">
        <v>3</v>
      </c>
      <c r="FN137" s="3">
        <v>1</v>
      </c>
      <c r="FO137" s="3">
        <v>1</v>
      </c>
      <c r="FP137" s="3">
        <v>3</v>
      </c>
      <c r="FQ137" s="3">
        <v>3</v>
      </c>
      <c r="FR137" s="3">
        <v>2</v>
      </c>
      <c r="FS137" s="3">
        <v>1</v>
      </c>
      <c r="FT137" s="3">
        <v>3</v>
      </c>
      <c r="FU137" s="3">
        <v>1.8333333333333333</v>
      </c>
      <c r="FV137" s="3">
        <v>5</v>
      </c>
      <c r="FW137" s="3">
        <v>4</v>
      </c>
      <c r="FX137" s="7" t="e">
        <v>#NULL!</v>
      </c>
      <c r="FY137" s="3">
        <v>3</v>
      </c>
      <c r="FZ137" s="3">
        <v>4</v>
      </c>
      <c r="GA137" s="3">
        <v>3</v>
      </c>
      <c r="GB137" s="3">
        <v>3</v>
      </c>
      <c r="GC137" s="3">
        <v>3</v>
      </c>
      <c r="GD137" s="5">
        <v>3.5</v>
      </c>
      <c r="GE137" s="3">
        <v>4</v>
      </c>
      <c r="GF137" s="3">
        <v>2</v>
      </c>
      <c r="GG137" s="3">
        <v>3</v>
      </c>
      <c r="GH137" s="3">
        <v>1</v>
      </c>
      <c r="GI137" s="3">
        <v>4</v>
      </c>
      <c r="GJ137" s="3">
        <v>1</v>
      </c>
      <c r="GK137" s="3">
        <v>1</v>
      </c>
      <c r="GL137" s="3">
        <v>2</v>
      </c>
      <c r="GM137" s="3">
        <v>3</v>
      </c>
      <c r="GN137" s="3">
        <v>2</v>
      </c>
      <c r="GO137" s="3">
        <v>2</v>
      </c>
      <c r="GP137" s="3">
        <v>2</v>
      </c>
      <c r="GQ137" s="3">
        <v>1</v>
      </c>
      <c r="GR137" s="3">
        <v>3</v>
      </c>
      <c r="GS137" s="3">
        <v>1</v>
      </c>
      <c r="GT137" s="3">
        <v>4</v>
      </c>
      <c r="GU137" s="3">
        <v>4</v>
      </c>
      <c r="GV137" s="3">
        <v>1</v>
      </c>
      <c r="GW137" s="3">
        <v>3</v>
      </c>
      <c r="GX137" s="3">
        <v>1</v>
      </c>
      <c r="GY137" s="5">
        <v>3.2</v>
      </c>
      <c r="GZ137" s="5">
        <v>1.3</v>
      </c>
      <c r="HA137" s="3">
        <v>5</v>
      </c>
      <c r="HB137" s="3">
        <v>4</v>
      </c>
      <c r="HC137" s="3">
        <v>5</v>
      </c>
      <c r="HD137" s="3">
        <v>6</v>
      </c>
      <c r="HE137" s="3">
        <v>6</v>
      </c>
      <c r="HF137" s="3">
        <v>5</v>
      </c>
      <c r="HG137" s="3">
        <v>7</v>
      </c>
      <c r="HH137" s="3">
        <v>6</v>
      </c>
      <c r="HI137" s="5">
        <v>5.5</v>
      </c>
      <c r="HJ137" s="3">
        <v>2</v>
      </c>
      <c r="HK137" s="3">
        <v>3</v>
      </c>
      <c r="HL137" s="3">
        <v>2</v>
      </c>
      <c r="HM137" s="3">
        <v>1</v>
      </c>
      <c r="HN137" s="3">
        <v>4</v>
      </c>
      <c r="HO137" s="3">
        <v>3</v>
      </c>
      <c r="HP137" s="5">
        <v>2</v>
      </c>
      <c r="HQ137" s="5">
        <v>1</v>
      </c>
      <c r="HR137" s="5">
        <v>2</v>
      </c>
      <c r="HS137" s="5">
        <v>1.6666666666666667</v>
      </c>
      <c r="HT137" s="3">
        <v>3</v>
      </c>
      <c r="HU137" s="3">
        <v>3</v>
      </c>
      <c r="HV137" s="3">
        <v>1</v>
      </c>
      <c r="HW137" s="3">
        <v>3</v>
      </c>
      <c r="HX137" s="3">
        <v>2</v>
      </c>
      <c r="HY137" s="3">
        <v>2</v>
      </c>
      <c r="HZ137" s="5">
        <v>2.3333333333333335</v>
      </c>
      <c r="IA137" s="3">
        <v>6</v>
      </c>
      <c r="IB137" s="3">
        <v>2</v>
      </c>
      <c r="IC137" s="3">
        <v>2</v>
      </c>
      <c r="ID137" s="3">
        <v>3</v>
      </c>
      <c r="IE137" s="3">
        <v>7</v>
      </c>
      <c r="IF137" s="3">
        <v>3</v>
      </c>
      <c r="IG137" s="3">
        <v>1</v>
      </c>
      <c r="IH137" s="3">
        <v>6</v>
      </c>
      <c r="II137" s="3">
        <v>5</v>
      </c>
      <c r="IJ137" s="3">
        <v>1</v>
      </c>
      <c r="IK137" s="3">
        <v>6</v>
      </c>
      <c r="IL137" s="3">
        <v>2</v>
      </c>
      <c r="IM137" s="5">
        <v>5.75</v>
      </c>
      <c r="IN137" s="5">
        <v>3.75</v>
      </c>
      <c r="IO137" s="5">
        <v>1.5</v>
      </c>
      <c r="IP137" s="3">
        <v>3</v>
      </c>
      <c r="IQ137" s="3">
        <v>2</v>
      </c>
      <c r="IR137" s="3">
        <v>3</v>
      </c>
      <c r="IS137" s="3">
        <v>4</v>
      </c>
      <c r="IT137" s="3">
        <v>3</v>
      </c>
      <c r="IU137" s="3">
        <v>2</v>
      </c>
      <c r="IV137" s="3">
        <v>4</v>
      </c>
      <c r="IW137" s="3">
        <v>4</v>
      </c>
      <c r="IX137" s="3">
        <v>2</v>
      </c>
      <c r="IY137" s="3">
        <v>3</v>
      </c>
      <c r="IZ137" s="3">
        <v>2</v>
      </c>
      <c r="JA137" s="3">
        <v>3</v>
      </c>
      <c r="JB137" s="3">
        <v>3</v>
      </c>
      <c r="JC137" s="3">
        <v>2</v>
      </c>
      <c r="JD137" s="3">
        <v>2</v>
      </c>
      <c r="JE137" s="3">
        <v>1</v>
      </c>
      <c r="JF137" s="3">
        <v>3</v>
      </c>
      <c r="JG137" s="3">
        <v>2</v>
      </c>
      <c r="JH137" s="3">
        <v>3</v>
      </c>
      <c r="JI137" s="3">
        <v>4</v>
      </c>
      <c r="JJ137" s="3">
        <v>3</v>
      </c>
      <c r="JK137" s="3">
        <v>3</v>
      </c>
      <c r="JL137" s="3">
        <v>4</v>
      </c>
      <c r="JM137" s="3">
        <v>3</v>
      </c>
      <c r="JN137" s="5">
        <v>2.75</v>
      </c>
      <c r="JO137" s="5">
        <v>2.5</v>
      </c>
      <c r="JP137" s="5">
        <v>2.75</v>
      </c>
      <c r="JQ137" s="5">
        <v>3.75</v>
      </c>
      <c r="JR137" s="5">
        <v>2.5</v>
      </c>
      <c r="JS137" s="5">
        <v>2.75</v>
      </c>
      <c r="JT137" s="3">
        <v>2</v>
      </c>
      <c r="JU137" s="3">
        <v>3</v>
      </c>
      <c r="JV137" s="3">
        <v>3</v>
      </c>
      <c r="JW137" s="3">
        <v>3</v>
      </c>
      <c r="JX137" s="3">
        <v>2</v>
      </c>
      <c r="JY137" s="3">
        <v>3</v>
      </c>
      <c r="JZ137" s="3">
        <v>1</v>
      </c>
      <c r="KA137" s="3">
        <v>1</v>
      </c>
      <c r="KB137" s="3">
        <v>4</v>
      </c>
      <c r="KC137" s="3">
        <v>3</v>
      </c>
      <c r="KD137" s="3">
        <v>3</v>
      </c>
      <c r="KE137" s="3">
        <v>3</v>
      </c>
      <c r="KF137" s="3">
        <v>3</v>
      </c>
      <c r="KG137" s="3">
        <v>3</v>
      </c>
      <c r="KH137" s="3">
        <v>1</v>
      </c>
      <c r="KI137" s="3">
        <v>1</v>
      </c>
      <c r="KJ137" s="3">
        <v>3</v>
      </c>
      <c r="KK137" s="3">
        <v>3</v>
      </c>
      <c r="KL137" s="3">
        <v>4</v>
      </c>
      <c r="KM137" s="3">
        <v>3</v>
      </c>
      <c r="KN137" s="3">
        <v>3</v>
      </c>
      <c r="KO137" s="3">
        <v>3</v>
      </c>
      <c r="KP137" s="3">
        <v>3</v>
      </c>
      <c r="KQ137" s="3">
        <v>3</v>
      </c>
      <c r="KR137" s="3">
        <v>3</v>
      </c>
      <c r="KS137" s="3">
        <v>3</v>
      </c>
      <c r="KT137" s="3">
        <v>2</v>
      </c>
      <c r="KU137" s="3">
        <v>2</v>
      </c>
      <c r="KV137" s="3">
        <v>2</v>
      </c>
      <c r="KW137" s="3">
        <v>2</v>
      </c>
      <c r="KX137" s="3">
        <v>2</v>
      </c>
      <c r="KY137" s="3">
        <v>3</v>
      </c>
      <c r="KZ137" s="5">
        <v>2.3333333333333335</v>
      </c>
      <c r="LA137" s="5">
        <v>2.3333333333333335</v>
      </c>
      <c r="LB137" s="5">
        <v>2.8571428571428572</v>
      </c>
      <c r="LC137" s="5">
        <v>3</v>
      </c>
      <c r="LD137" s="3">
        <v>4</v>
      </c>
      <c r="LE137" s="3">
        <v>4</v>
      </c>
      <c r="LF137" s="5">
        <v>4</v>
      </c>
      <c r="LG137" s="3">
        <v>4</v>
      </c>
      <c r="LH137" s="3">
        <v>5</v>
      </c>
      <c r="LI137" s="3">
        <v>5</v>
      </c>
      <c r="LJ137" s="3">
        <v>3</v>
      </c>
      <c r="LK137" s="3">
        <v>3</v>
      </c>
      <c r="LL137" s="3">
        <v>3</v>
      </c>
      <c r="LM137" s="3">
        <v>3</v>
      </c>
      <c r="LN137" s="3">
        <v>4</v>
      </c>
      <c r="LO137" s="3">
        <v>4</v>
      </c>
      <c r="LP137" s="3">
        <v>3</v>
      </c>
      <c r="LQ137" s="3">
        <v>3</v>
      </c>
      <c r="LR137" s="3">
        <v>2</v>
      </c>
      <c r="LS137" s="3">
        <v>3</v>
      </c>
      <c r="LT137" s="5">
        <v>3.5</v>
      </c>
      <c r="LU137" s="5">
        <v>3.625</v>
      </c>
      <c r="LV137" s="3">
        <v>2</v>
      </c>
      <c r="LW137" s="3">
        <v>1</v>
      </c>
      <c r="LX137" s="3">
        <v>0</v>
      </c>
      <c r="LY137" s="3">
        <v>2</v>
      </c>
      <c r="LZ137" s="3">
        <v>0</v>
      </c>
      <c r="MA137" s="3">
        <v>0</v>
      </c>
      <c r="MB137" s="3">
        <v>1</v>
      </c>
      <c r="MC137" s="3">
        <v>2</v>
      </c>
      <c r="MD137" s="3">
        <v>1</v>
      </c>
      <c r="ME137" s="3">
        <v>0</v>
      </c>
      <c r="MF137" s="5">
        <f t="shared" si="101"/>
        <v>9</v>
      </c>
      <c r="MG137" s="5">
        <f t="shared" si="102"/>
        <v>0.9</v>
      </c>
      <c r="MH137" s="3">
        <v>1</v>
      </c>
      <c r="MI137" s="3">
        <v>2</v>
      </c>
      <c r="MJ137" s="3">
        <v>3</v>
      </c>
      <c r="MK137" s="3">
        <v>1</v>
      </c>
      <c r="ML137" s="3">
        <v>6</v>
      </c>
      <c r="MM137" s="3">
        <v>3</v>
      </c>
      <c r="MN137" s="3">
        <v>3</v>
      </c>
      <c r="MO137" s="3">
        <v>5</v>
      </c>
      <c r="MP137" s="3">
        <v>5</v>
      </c>
      <c r="MQ137" s="5">
        <v>3.2222222222222223</v>
      </c>
      <c r="MR137" s="3">
        <v>3</v>
      </c>
      <c r="MS137" s="3">
        <v>3</v>
      </c>
      <c r="MT137" s="3">
        <v>2</v>
      </c>
      <c r="MU137" s="3">
        <v>2</v>
      </c>
      <c r="MV137" s="3">
        <v>2</v>
      </c>
      <c r="MW137" s="3">
        <v>2</v>
      </c>
      <c r="MX137" s="3">
        <v>3</v>
      </c>
      <c r="MY137" s="3">
        <v>3</v>
      </c>
      <c r="MZ137" s="3">
        <v>3</v>
      </c>
      <c r="NA137" s="3">
        <v>3</v>
      </c>
      <c r="NB137" s="3">
        <v>3</v>
      </c>
      <c r="NC137" s="3">
        <v>3</v>
      </c>
      <c r="ND137" s="5">
        <v>2.3333333333333335</v>
      </c>
      <c r="NE137" s="5">
        <v>2.3333333333333335</v>
      </c>
      <c r="NF137" s="5">
        <v>3</v>
      </c>
      <c r="NG137" s="5">
        <v>3</v>
      </c>
      <c r="NH137" s="3">
        <v>4</v>
      </c>
      <c r="NI137" s="3">
        <v>3</v>
      </c>
      <c r="NJ137" s="3">
        <v>3</v>
      </c>
      <c r="NK137" s="3">
        <v>3</v>
      </c>
      <c r="NL137" s="3">
        <v>2</v>
      </c>
      <c r="NM137" s="3">
        <v>3</v>
      </c>
      <c r="NN137" s="3">
        <v>5</v>
      </c>
      <c r="NO137" s="3">
        <v>4</v>
      </c>
      <c r="NP137" s="3">
        <v>4</v>
      </c>
      <c r="NQ137" s="3">
        <v>3</v>
      </c>
      <c r="NR137" s="3">
        <v>3</v>
      </c>
      <c r="NS137" s="3">
        <v>3</v>
      </c>
      <c r="NT137" s="3">
        <v>4</v>
      </c>
      <c r="NU137" s="3">
        <v>3</v>
      </c>
      <c r="NV137" s="5">
        <v>3.5714285714285716</v>
      </c>
      <c r="NW137" s="5">
        <v>3.1428571428571428</v>
      </c>
      <c r="NX137" s="4">
        <v>43210</v>
      </c>
      <c r="NY137" s="3">
        <v>3</v>
      </c>
      <c r="NZ137" s="3">
        <v>3</v>
      </c>
      <c r="OA137" s="3">
        <v>1</v>
      </c>
      <c r="OB137" s="3">
        <v>3</v>
      </c>
      <c r="OC137" s="3">
        <v>3</v>
      </c>
      <c r="OD137" s="3">
        <v>2</v>
      </c>
      <c r="OE137" s="3">
        <v>1</v>
      </c>
      <c r="OF137" s="3">
        <v>1</v>
      </c>
      <c r="OG137" s="3">
        <v>3</v>
      </c>
      <c r="OH137" s="3">
        <v>3</v>
      </c>
      <c r="OI137" s="3">
        <v>2</v>
      </c>
      <c r="OJ137" s="3">
        <v>2</v>
      </c>
      <c r="OK137" s="5">
        <v>2.8333333333333335</v>
      </c>
      <c r="OL137" s="5">
        <v>1.6666666666666667</v>
      </c>
      <c r="OM137" s="3">
        <v>2</v>
      </c>
      <c r="ON137" s="3">
        <v>2</v>
      </c>
      <c r="OO137" s="3">
        <v>1</v>
      </c>
      <c r="OP137" s="3">
        <v>1</v>
      </c>
      <c r="OQ137" s="3">
        <v>3</v>
      </c>
      <c r="OR137" s="3">
        <v>3</v>
      </c>
      <c r="OS137" s="5">
        <v>2</v>
      </c>
      <c r="OT137" s="3">
        <v>3</v>
      </c>
      <c r="OU137" s="3">
        <v>1</v>
      </c>
      <c r="OV137" s="3">
        <v>1</v>
      </c>
      <c r="OW137" s="3">
        <v>3</v>
      </c>
      <c r="OX137" s="3">
        <v>2</v>
      </c>
      <c r="OY137" s="3">
        <v>2</v>
      </c>
      <c r="OZ137" s="5">
        <v>2</v>
      </c>
      <c r="VN137">
        <v>15</v>
      </c>
      <c r="VO137">
        <v>0</v>
      </c>
      <c r="VP137">
        <v>0</v>
      </c>
      <c r="VQ137">
        <v>0</v>
      </c>
      <c r="VR137">
        <v>54</v>
      </c>
      <c r="VS137">
        <v>893.5</v>
      </c>
      <c r="VT137">
        <v>16.5</v>
      </c>
      <c r="VU137">
        <v>127.6</v>
      </c>
      <c r="VV137">
        <v>53</v>
      </c>
      <c r="VW137">
        <v>8191.8</v>
      </c>
      <c r="VX137">
        <v>154.6</v>
      </c>
      <c r="VY137">
        <v>1320</v>
      </c>
      <c r="VZ137">
        <v>0.3</v>
      </c>
      <c r="WA137">
        <v>1170.3</v>
      </c>
      <c r="WB137" s="36">
        <v>2898</v>
      </c>
      <c r="WC137" s="36">
        <v>681</v>
      </c>
      <c r="WD137" s="36">
        <v>62.5</v>
      </c>
      <c r="WE137" s="36">
        <v>10.5</v>
      </c>
      <c r="WF137" s="36">
        <v>79.349999999999994</v>
      </c>
      <c r="WG137" s="36">
        <v>18.649999999999999</v>
      </c>
      <c r="WH137" s="36">
        <v>1.71</v>
      </c>
      <c r="WI137" s="36">
        <v>0.28999999999999998</v>
      </c>
      <c r="WJ137" s="36">
        <v>73</v>
      </c>
      <c r="WK137" s="36">
        <v>2</v>
      </c>
      <c r="WL137" s="36">
        <v>14.6</v>
      </c>
      <c r="WM137" s="37">
        <v>3667.5</v>
      </c>
      <c r="WN137" s="37">
        <v>949.25</v>
      </c>
      <c r="WO137" s="37">
        <v>70.75</v>
      </c>
      <c r="WP137" s="37">
        <v>12.5</v>
      </c>
      <c r="WQ137" s="37">
        <v>78.03</v>
      </c>
      <c r="WR137" s="37">
        <v>20.2</v>
      </c>
      <c r="WS137" s="37">
        <v>1.51</v>
      </c>
      <c r="WT137" s="37">
        <v>0.27</v>
      </c>
      <c r="WU137" s="37">
        <v>83.25</v>
      </c>
      <c r="WV137" s="37">
        <v>1.77</v>
      </c>
      <c r="WW137" s="37">
        <v>11.893000000000001</v>
      </c>
      <c r="WX137" s="38">
        <v>2379</v>
      </c>
      <c r="WY137" s="38">
        <v>612.25</v>
      </c>
      <c r="WZ137" s="38">
        <v>55.5</v>
      </c>
      <c r="XA137" s="38">
        <v>8.25</v>
      </c>
      <c r="XB137" s="38">
        <v>77.87</v>
      </c>
      <c r="XC137" s="38">
        <v>20.04</v>
      </c>
      <c r="XD137" s="38">
        <v>1.82</v>
      </c>
      <c r="XE137" s="38">
        <v>0.27</v>
      </c>
      <c r="XF137" s="38">
        <v>63.75</v>
      </c>
      <c r="XG137" s="38">
        <v>2.09</v>
      </c>
      <c r="XH137" s="38">
        <v>15.938000000000001</v>
      </c>
      <c r="XI137" s="39">
        <v>2379</v>
      </c>
      <c r="XJ137" s="39">
        <v>612.25</v>
      </c>
      <c r="XK137" s="39">
        <v>55.5</v>
      </c>
      <c r="XL137" s="39">
        <v>8.25</v>
      </c>
      <c r="XM137" s="39">
        <v>77.87</v>
      </c>
      <c r="XN137" s="39">
        <v>20.04</v>
      </c>
      <c r="XO137" s="39">
        <v>1.82</v>
      </c>
      <c r="XP137" s="39">
        <v>0.27</v>
      </c>
      <c r="XQ137" s="39">
        <v>63.75</v>
      </c>
      <c r="XR137" s="39">
        <v>2.09</v>
      </c>
      <c r="XS137" s="39">
        <v>15.938000000000001</v>
      </c>
      <c r="XT137" t="s">
        <v>1218</v>
      </c>
      <c r="XU137">
        <v>7</v>
      </c>
      <c r="XV137">
        <v>9</v>
      </c>
      <c r="XW137" s="37">
        <v>5</v>
      </c>
      <c r="XX137" s="37">
        <v>2</v>
      </c>
      <c r="XY137" s="37">
        <v>1</v>
      </c>
      <c r="XZ137" s="39">
        <v>4</v>
      </c>
      <c r="YA137" s="39">
        <v>0</v>
      </c>
      <c r="YB137" s="39">
        <v>2</v>
      </c>
    </row>
    <row r="138" spans="1:652" x14ac:dyDescent="0.2">
      <c r="A138" s="11">
        <v>142</v>
      </c>
      <c r="B138" s="19" t="s">
        <v>847</v>
      </c>
      <c r="C138" s="3">
        <v>1</v>
      </c>
      <c r="D138" s="3" t="str">
        <f t="shared" si="103"/>
        <v>1</v>
      </c>
      <c r="E138" s="4">
        <v>38324</v>
      </c>
      <c r="F138" s="4">
        <v>43206</v>
      </c>
      <c r="G138" s="5">
        <v>13.366187542778919</v>
      </c>
      <c r="H138" s="21">
        <v>3</v>
      </c>
      <c r="I138" s="3">
        <v>7</v>
      </c>
      <c r="J138" s="3">
        <v>12</v>
      </c>
      <c r="K138" s="3">
        <v>1</v>
      </c>
      <c r="L138" s="3">
        <v>3</v>
      </c>
      <c r="M138" s="3">
        <v>300</v>
      </c>
      <c r="N138" s="6">
        <v>112</v>
      </c>
      <c r="O138" s="6">
        <v>150</v>
      </c>
      <c r="P138" s="5">
        <v>3.674540682414698</v>
      </c>
      <c r="Q138" s="5">
        <v>103.63500000000001</v>
      </c>
      <c r="R138" s="5">
        <v>47</v>
      </c>
      <c r="S138" s="5">
        <v>20.9</v>
      </c>
      <c r="T138" s="5">
        <v>3</v>
      </c>
      <c r="U138" s="5">
        <v>26.7</v>
      </c>
      <c r="V138" s="5">
        <v>3</v>
      </c>
      <c r="W138" s="5">
        <v>20.100000000000001</v>
      </c>
      <c r="X138" s="5">
        <v>21.4</v>
      </c>
      <c r="Y138" s="5">
        <v>21.3</v>
      </c>
      <c r="Z138" s="5">
        <v>21.1</v>
      </c>
      <c r="AA138" s="5">
        <v>20.5</v>
      </c>
      <c r="AB138" s="5">
        <v>19.100000000000001</v>
      </c>
      <c r="AC138" s="5">
        <f t="shared" si="104"/>
        <v>21.4</v>
      </c>
      <c r="AD138" s="5">
        <f t="shared" si="105"/>
        <v>21.1</v>
      </c>
      <c r="AE138" s="5">
        <f t="shared" si="106"/>
        <v>42.5</v>
      </c>
      <c r="AF138" s="5">
        <f t="shared" si="107"/>
        <v>21.25</v>
      </c>
      <c r="AG138" s="5">
        <f t="shared" si="108"/>
        <v>46.856250000000003</v>
      </c>
      <c r="AH138" s="5">
        <f t="shared" si="109"/>
        <v>93.712500000000006</v>
      </c>
      <c r="AI138" s="5">
        <v>2</v>
      </c>
      <c r="AJ138" s="3">
        <v>14</v>
      </c>
      <c r="AK138" s="5">
        <v>35.6</v>
      </c>
      <c r="AL138" s="5">
        <v>1</v>
      </c>
      <c r="AM138" s="5">
        <v>2</v>
      </c>
      <c r="AN138" s="5"/>
      <c r="AO138" s="5"/>
      <c r="AP138" s="5"/>
      <c r="AQ138" s="5"/>
      <c r="AR138" s="5"/>
      <c r="AS138" s="5" t="e">
        <f t="shared" si="110"/>
        <v>#DIV/0!</v>
      </c>
      <c r="AT138" s="5">
        <v>13.8</v>
      </c>
      <c r="AU138" s="5">
        <v>14.4</v>
      </c>
      <c r="AV138" s="5">
        <v>-1.08</v>
      </c>
      <c r="AW138" s="5">
        <v>14</v>
      </c>
      <c r="AX138" s="3">
        <v>27</v>
      </c>
      <c r="AY138" s="3">
        <v>26</v>
      </c>
      <c r="AZ138" s="3"/>
      <c r="BA138" s="5">
        <v>-1.29</v>
      </c>
      <c r="BB138" s="5"/>
      <c r="BC138" s="5">
        <v>10</v>
      </c>
      <c r="BD138" s="5"/>
      <c r="BE138" s="3">
        <v>23</v>
      </c>
      <c r="BF138" s="3">
        <v>30</v>
      </c>
      <c r="BG138" s="5">
        <v>1.57</v>
      </c>
      <c r="BH138" s="5">
        <v>94</v>
      </c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3">
        <v>28</v>
      </c>
      <c r="CA138" s="3">
        <v>31</v>
      </c>
      <c r="CB138" s="3">
        <v>33</v>
      </c>
      <c r="CC138" s="5">
        <v>12.51712</v>
      </c>
      <c r="CD138" s="5">
        <v>13.85824</v>
      </c>
      <c r="CE138" s="5">
        <v>14.752319999999999</v>
      </c>
      <c r="CF138" s="5">
        <v>1.35</v>
      </c>
      <c r="CG138" s="5">
        <v>91</v>
      </c>
      <c r="CH138" s="3">
        <v>38</v>
      </c>
      <c r="CI138" s="3">
        <v>40</v>
      </c>
      <c r="CJ138" s="3">
        <v>39</v>
      </c>
      <c r="CK138" s="5">
        <v>16.98752</v>
      </c>
      <c r="CL138" s="5">
        <v>17.881599999999999</v>
      </c>
      <c r="CM138" s="5">
        <v>17.434560000000001</v>
      </c>
      <c r="CN138" s="5">
        <v>1.61</v>
      </c>
      <c r="CO138" s="5">
        <v>95</v>
      </c>
      <c r="CP138" s="6">
        <v>117</v>
      </c>
      <c r="CQ138" s="6">
        <v>121</v>
      </c>
      <c r="CR138" s="6">
        <v>119</v>
      </c>
      <c r="CS138" s="5">
        <v>-0.68</v>
      </c>
      <c r="CT138" s="5">
        <v>25</v>
      </c>
      <c r="CU138" s="7" t="e">
        <v>#NULL!</v>
      </c>
      <c r="CV138" s="7" t="e">
        <v>#NULL!</v>
      </c>
      <c r="CW138" s="3">
        <v>4</v>
      </c>
      <c r="CX138" s="3">
        <v>4</v>
      </c>
      <c r="CY138" s="3">
        <v>5</v>
      </c>
      <c r="CZ138" s="3">
        <v>5</v>
      </c>
      <c r="DA138" s="3">
        <v>4</v>
      </c>
      <c r="DB138" s="3">
        <v>3</v>
      </c>
      <c r="DC138" s="3">
        <v>3</v>
      </c>
      <c r="DD138" s="3">
        <v>3</v>
      </c>
      <c r="DE138" s="3">
        <v>3</v>
      </c>
      <c r="DF138" s="3">
        <v>4</v>
      </c>
      <c r="DG138" s="3">
        <v>3</v>
      </c>
      <c r="DH138" s="3">
        <v>4</v>
      </c>
      <c r="DI138" s="3"/>
      <c r="DJ138" s="3"/>
      <c r="DK138" s="3"/>
      <c r="DL138" s="3"/>
      <c r="DM138" s="3"/>
      <c r="DN138" s="3"/>
      <c r="DO138" s="3"/>
      <c r="DP138" s="3"/>
      <c r="DQ138" s="3">
        <v>1</v>
      </c>
      <c r="DR138" s="3">
        <v>1</v>
      </c>
      <c r="DS138" s="3">
        <v>1</v>
      </c>
      <c r="DT138" s="3">
        <v>1</v>
      </c>
      <c r="DU138" s="3">
        <v>1</v>
      </c>
      <c r="DV138" s="5">
        <v>52</v>
      </c>
      <c r="DW138" s="5">
        <v>0.28000000000000003</v>
      </c>
      <c r="DX138" s="5">
        <v>19.5</v>
      </c>
      <c r="DY138" s="5">
        <v>-1.7600000000000002</v>
      </c>
      <c r="DZ138" s="5">
        <v>93</v>
      </c>
      <c r="EA138" s="5">
        <v>2.96</v>
      </c>
      <c r="EB138" s="5">
        <v>54.833333333333336</v>
      </c>
      <c r="EC138" s="5">
        <v>1.4799999999999998</v>
      </c>
      <c r="ED138" s="5">
        <v>2</v>
      </c>
      <c r="EE138" s="3">
        <v>6</v>
      </c>
      <c r="EF138" s="3">
        <v>1</v>
      </c>
      <c r="EG138" s="3">
        <v>1</v>
      </c>
      <c r="EH138" s="3">
        <v>3</v>
      </c>
      <c r="EI138" s="3">
        <v>4</v>
      </c>
      <c r="EJ138" s="3">
        <v>1</v>
      </c>
      <c r="EK138" s="3">
        <v>2</v>
      </c>
      <c r="EL138" s="3">
        <v>1</v>
      </c>
      <c r="EM138" s="3">
        <v>1</v>
      </c>
      <c r="EN138" s="3">
        <v>4</v>
      </c>
      <c r="EO138" s="3">
        <v>1</v>
      </c>
      <c r="EP138" s="3">
        <v>3</v>
      </c>
      <c r="EQ138" s="3">
        <v>4</v>
      </c>
      <c r="ER138" s="3">
        <v>3</v>
      </c>
      <c r="ES138" s="3">
        <v>1</v>
      </c>
      <c r="ET138" s="3">
        <v>1</v>
      </c>
      <c r="EU138" s="3">
        <v>5</v>
      </c>
      <c r="EV138" s="3">
        <v>2</v>
      </c>
      <c r="EW138" s="3">
        <v>0</v>
      </c>
      <c r="EX138" s="5">
        <v>0</v>
      </c>
      <c r="EY138" s="1" t="s">
        <v>352</v>
      </c>
      <c r="EZ138" s="3">
        <v>1</v>
      </c>
      <c r="FA138" s="6">
        <v>3</v>
      </c>
      <c r="FB138" s="1" t="s">
        <v>351</v>
      </c>
      <c r="FC138" s="6">
        <v>1</v>
      </c>
      <c r="FD138" s="5">
        <v>3</v>
      </c>
      <c r="FE138" s="1" t="s">
        <v>350</v>
      </c>
      <c r="FF138" s="3">
        <v>1</v>
      </c>
      <c r="FG138" s="5">
        <v>3</v>
      </c>
      <c r="FH138" s="3">
        <v>4</v>
      </c>
      <c r="FI138" s="3">
        <v>4</v>
      </c>
      <c r="FJ138" s="3">
        <v>4</v>
      </c>
      <c r="FK138" s="3">
        <v>1</v>
      </c>
      <c r="FL138" s="3">
        <v>5</v>
      </c>
      <c r="FM138" s="3">
        <v>4</v>
      </c>
      <c r="FN138" s="3">
        <v>1</v>
      </c>
      <c r="FO138" s="3">
        <v>1</v>
      </c>
      <c r="FP138" s="3">
        <v>4</v>
      </c>
      <c r="FQ138" s="3">
        <v>4</v>
      </c>
      <c r="FR138" s="3">
        <v>3</v>
      </c>
      <c r="FS138" s="3">
        <v>1</v>
      </c>
      <c r="FT138" s="3">
        <v>4.166666666666667</v>
      </c>
      <c r="FU138" s="3">
        <v>1.8333333333333333</v>
      </c>
      <c r="FV138" s="3">
        <v>6</v>
      </c>
      <c r="FW138" s="3">
        <v>1</v>
      </c>
      <c r="FX138" s="7" t="e">
        <v>#NULL!</v>
      </c>
      <c r="FY138" s="3">
        <v>1</v>
      </c>
      <c r="FZ138" s="3">
        <v>5</v>
      </c>
      <c r="GA138" s="3">
        <v>2</v>
      </c>
      <c r="GB138" s="3">
        <v>6</v>
      </c>
      <c r="GC138" s="3">
        <v>7</v>
      </c>
      <c r="GD138" s="5">
        <v>4.5</v>
      </c>
      <c r="GE138" s="3">
        <v>4</v>
      </c>
      <c r="GF138" s="3">
        <v>1</v>
      </c>
      <c r="GG138" s="3">
        <v>4</v>
      </c>
      <c r="GH138" s="3">
        <v>1</v>
      </c>
      <c r="GI138" s="3">
        <v>4</v>
      </c>
      <c r="GJ138" s="3">
        <v>1</v>
      </c>
      <c r="GK138" s="3">
        <v>1</v>
      </c>
      <c r="GL138" s="3">
        <v>2</v>
      </c>
      <c r="GM138" s="3">
        <v>3</v>
      </c>
      <c r="GN138" s="3">
        <v>5</v>
      </c>
      <c r="GO138" s="3">
        <v>1</v>
      </c>
      <c r="GP138" s="3">
        <v>5</v>
      </c>
      <c r="GQ138" s="3">
        <v>1</v>
      </c>
      <c r="GR138" s="3">
        <v>4</v>
      </c>
      <c r="GS138" s="3">
        <v>2</v>
      </c>
      <c r="GT138" s="3">
        <v>4</v>
      </c>
      <c r="GU138" s="3">
        <v>4</v>
      </c>
      <c r="GV138" s="3">
        <v>1</v>
      </c>
      <c r="GW138" s="3">
        <v>4</v>
      </c>
      <c r="GX138" s="3">
        <v>1</v>
      </c>
      <c r="GY138" s="5">
        <v>4.0999999999999996</v>
      </c>
      <c r="GZ138" s="5">
        <v>1.2</v>
      </c>
      <c r="HA138" s="3">
        <v>5</v>
      </c>
      <c r="HB138" s="3">
        <v>6</v>
      </c>
      <c r="HC138" s="3">
        <v>5</v>
      </c>
      <c r="HD138" s="3">
        <v>6</v>
      </c>
      <c r="HE138" s="3">
        <v>5</v>
      </c>
      <c r="HF138" s="3">
        <v>6</v>
      </c>
      <c r="HG138" s="3">
        <v>4</v>
      </c>
      <c r="HH138" s="3">
        <v>4</v>
      </c>
      <c r="HI138" s="5">
        <v>5.125</v>
      </c>
      <c r="HJ138" s="3">
        <v>3</v>
      </c>
      <c r="HK138" s="3">
        <v>4</v>
      </c>
      <c r="HL138" s="3">
        <v>3</v>
      </c>
      <c r="HM138" s="3">
        <v>3</v>
      </c>
      <c r="HN138" s="3">
        <v>1</v>
      </c>
      <c r="HO138" s="3">
        <v>2</v>
      </c>
      <c r="HP138" s="5">
        <v>1</v>
      </c>
      <c r="HQ138" s="5">
        <v>4</v>
      </c>
      <c r="HR138" s="5">
        <v>3</v>
      </c>
      <c r="HS138" s="5">
        <v>2.8333333333333335</v>
      </c>
      <c r="HT138" s="3">
        <v>4</v>
      </c>
      <c r="HU138" s="3">
        <v>4</v>
      </c>
      <c r="HV138" s="3">
        <v>3</v>
      </c>
      <c r="HW138" s="3">
        <v>3</v>
      </c>
      <c r="HX138" s="3">
        <v>4</v>
      </c>
      <c r="HY138" s="3">
        <v>3</v>
      </c>
      <c r="HZ138" s="5">
        <v>3.5</v>
      </c>
      <c r="IA138" s="3">
        <v>4</v>
      </c>
      <c r="IB138" s="3">
        <v>1</v>
      </c>
      <c r="IC138" s="3">
        <v>2</v>
      </c>
      <c r="ID138" s="3">
        <v>1</v>
      </c>
      <c r="IE138" s="3">
        <v>1</v>
      </c>
      <c r="IF138" s="3">
        <v>1</v>
      </c>
      <c r="IG138" s="3">
        <v>1</v>
      </c>
      <c r="IH138" s="3">
        <v>6</v>
      </c>
      <c r="II138" s="3">
        <v>6</v>
      </c>
      <c r="IJ138" s="3">
        <v>888</v>
      </c>
      <c r="IK138" s="3">
        <v>999</v>
      </c>
      <c r="IL138" s="3">
        <v>1</v>
      </c>
      <c r="IM138" s="5">
        <v>5.333333333333333</v>
      </c>
      <c r="IN138" s="5">
        <v>1.25</v>
      </c>
      <c r="IO138" s="5">
        <v>1</v>
      </c>
      <c r="IP138" s="3">
        <v>5</v>
      </c>
      <c r="IQ138" s="3">
        <v>1</v>
      </c>
      <c r="IR138" s="3">
        <v>2</v>
      </c>
      <c r="IS138" s="3">
        <v>1</v>
      </c>
      <c r="IT138" s="3">
        <v>5</v>
      </c>
      <c r="IU138" s="3">
        <v>5</v>
      </c>
      <c r="IV138" s="3">
        <v>3</v>
      </c>
      <c r="IW138" s="3">
        <v>2</v>
      </c>
      <c r="IX138" s="3">
        <v>4</v>
      </c>
      <c r="IY138" s="3">
        <v>1</v>
      </c>
      <c r="IZ138" s="3">
        <v>5</v>
      </c>
      <c r="JA138" s="3">
        <v>5</v>
      </c>
      <c r="JB138" s="3">
        <v>5</v>
      </c>
      <c r="JC138" s="3">
        <v>2</v>
      </c>
      <c r="JD138" s="3">
        <v>4</v>
      </c>
      <c r="JE138" s="3">
        <v>1</v>
      </c>
      <c r="JF138" s="3">
        <v>2</v>
      </c>
      <c r="JG138" s="3">
        <v>5</v>
      </c>
      <c r="JH138" s="3">
        <v>1</v>
      </c>
      <c r="JI138" s="3">
        <v>4</v>
      </c>
      <c r="JJ138" s="3">
        <v>2</v>
      </c>
      <c r="JK138" s="3">
        <v>5</v>
      </c>
      <c r="JL138" s="3">
        <v>2</v>
      </c>
      <c r="JM138" s="3">
        <v>5</v>
      </c>
      <c r="JN138" s="5">
        <v>5</v>
      </c>
      <c r="JO138" s="5">
        <v>1.25</v>
      </c>
      <c r="JP138" s="5">
        <v>4.25</v>
      </c>
      <c r="JQ138" s="5">
        <v>2</v>
      </c>
      <c r="JR138" s="5">
        <v>5</v>
      </c>
      <c r="JS138" s="5">
        <v>1.75</v>
      </c>
      <c r="JT138" s="3">
        <v>5</v>
      </c>
      <c r="JU138" s="3">
        <v>999</v>
      </c>
      <c r="JV138" s="3">
        <v>1</v>
      </c>
      <c r="JW138" s="3">
        <v>999</v>
      </c>
      <c r="JX138" s="3">
        <v>5</v>
      </c>
      <c r="JY138" s="3">
        <v>999</v>
      </c>
      <c r="JZ138" s="3">
        <v>1</v>
      </c>
      <c r="KA138" s="3">
        <v>999</v>
      </c>
      <c r="KB138" s="3">
        <v>5</v>
      </c>
      <c r="KC138" s="3">
        <v>999</v>
      </c>
      <c r="KD138" s="3">
        <v>5</v>
      </c>
      <c r="KE138" s="3">
        <v>999</v>
      </c>
      <c r="KF138" s="3">
        <v>1</v>
      </c>
      <c r="KG138" s="3">
        <v>999</v>
      </c>
      <c r="KH138" s="3">
        <v>1</v>
      </c>
      <c r="KI138" s="3">
        <v>999</v>
      </c>
      <c r="KJ138" s="3">
        <v>1</v>
      </c>
      <c r="KK138" s="3">
        <v>999</v>
      </c>
      <c r="KL138" s="3">
        <v>5</v>
      </c>
      <c r="KM138" s="3">
        <v>999</v>
      </c>
      <c r="KN138" s="3">
        <v>1</v>
      </c>
      <c r="KO138" s="3">
        <v>999</v>
      </c>
      <c r="KP138" s="3">
        <v>1</v>
      </c>
      <c r="KQ138" s="3">
        <v>999</v>
      </c>
      <c r="KR138" s="3">
        <v>4</v>
      </c>
      <c r="KS138" s="3">
        <v>999</v>
      </c>
      <c r="KT138" s="3">
        <v>1</v>
      </c>
      <c r="KU138" s="3">
        <v>999</v>
      </c>
      <c r="KV138" s="3">
        <v>1</v>
      </c>
      <c r="KW138" s="3">
        <v>999</v>
      </c>
      <c r="KX138" s="3">
        <v>5</v>
      </c>
      <c r="KY138" s="3">
        <v>999</v>
      </c>
      <c r="KZ138" s="5">
        <v>1</v>
      </c>
      <c r="LA138" s="7" t="e">
        <v>#NULL!</v>
      </c>
      <c r="LB138" s="5">
        <v>4.8571428571428568</v>
      </c>
      <c r="LC138" s="7" t="e">
        <v>#NULL!</v>
      </c>
      <c r="LD138" s="3">
        <v>4</v>
      </c>
      <c r="LE138" s="3">
        <v>999</v>
      </c>
      <c r="LF138" s="5">
        <v>5</v>
      </c>
      <c r="LG138" s="3">
        <v>999</v>
      </c>
      <c r="LH138" s="3">
        <v>5</v>
      </c>
      <c r="LI138" s="3">
        <v>999</v>
      </c>
      <c r="LJ138" s="3">
        <v>5</v>
      </c>
      <c r="LK138" s="3">
        <v>999</v>
      </c>
      <c r="LL138" s="3">
        <v>1</v>
      </c>
      <c r="LM138" s="3">
        <v>999</v>
      </c>
      <c r="LN138" s="3">
        <v>5</v>
      </c>
      <c r="LO138" s="3">
        <v>999</v>
      </c>
      <c r="LP138" s="3">
        <v>3</v>
      </c>
      <c r="LQ138" s="3">
        <v>999</v>
      </c>
      <c r="LR138" s="3">
        <v>4</v>
      </c>
      <c r="LS138" s="3">
        <v>999</v>
      </c>
      <c r="LT138" s="5">
        <v>4</v>
      </c>
      <c r="LU138" s="7" t="e">
        <v>#NULL!</v>
      </c>
      <c r="LV138" s="3">
        <v>1</v>
      </c>
      <c r="LW138" s="3">
        <v>0</v>
      </c>
      <c r="LX138" s="3">
        <v>0</v>
      </c>
      <c r="LY138" s="3">
        <v>0</v>
      </c>
      <c r="LZ138" s="3">
        <v>1</v>
      </c>
      <c r="MA138" s="3">
        <v>0</v>
      </c>
      <c r="MB138" s="3">
        <v>2</v>
      </c>
      <c r="MC138" s="3">
        <v>2</v>
      </c>
      <c r="MD138" s="3">
        <v>2</v>
      </c>
      <c r="ME138" s="3">
        <v>0</v>
      </c>
      <c r="MF138" s="5">
        <f t="shared" si="101"/>
        <v>8</v>
      </c>
      <c r="MG138" s="5">
        <f t="shared" si="102"/>
        <v>0.8</v>
      </c>
      <c r="MH138" s="3">
        <v>1</v>
      </c>
      <c r="MI138" s="3">
        <v>1</v>
      </c>
      <c r="MJ138" s="3">
        <v>7</v>
      </c>
      <c r="MK138" s="3">
        <v>2</v>
      </c>
      <c r="ML138" s="3">
        <v>1</v>
      </c>
      <c r="MM138" s="3">
        <v>4</v>
      </c>
      <c r="MN138" s="3">
        <v>7</v>
      </c>
      <c r="MO138" s="3">
        <v>7</v>
      </c>
      <c r="MP138" s="3">
        <v>7</v>
      </c>
      <c r="MQ138" s="5">
        <v>4.1111111111111107</v>
      </c>
      <c r="MR138" s="3">
        <v>1</v>
      </c>
      <c r="MS138" s="3">
        <v>999</v>
      </c>
      <c r="MT138" s="3">
        <v>1</v>
      </c>
      <c r="MU138" s="3">
        <v>999</v>
      </c>
      <c r="MV138" s="3">
        <v>1</v>
      </c>
      <c r="MW138" s="3">
        <v>999</v>
      </c>
      <c r="MX138" s="3">
        <v>1</v>
      </c>
      <c r="MY138" s="3">
        <v>999</v>
      </c>
      <c r="MZ138" s="3">
        <v>1</v>
      </c>
      <c r="NA138" s="3">
        <v>999</v>
      </c>
      <c r="NB138" s="3">
        <v>1</v>
      </c>
      <c r="NC138" s="3">
        <v>999</v>
      </c>
      <c r="ND138" s="5">
        <v>1</v>
      </c>
      <c r="NE138" s="7" t="e">
        <v>#NULL!</v>
      </c>
      <c r="NF138" s="5">
        <v>1</v>
      </c>
      <c r="NG138" s="7" t="e">
        <v>#NULL!</v>
      </c>
      <c r="NH138" s="3">
        <v>1</v>
      </c>
      <c r="NI138" s="3">
        <v>999</v>
      </c>
      <c r="NJ138" s="3">
        <v>1</v>
      </c>
      <c r="NK138" s="3">
        <v>999</v>
      </c>
      <c r="NL138" s="3">
        <v>1</v>
      </c>
      <c r="NM138" s="3">
        <v>999</v>
      </c>
      <c r="NN138" s="3">
        <v>1</v>
      </c>
      <c r="NO138" s="3">
        <v>999</v>
      </c>
      <c r="NP138" s="3">
        <v>1</v>
      </c>
      <c r="NQ138" s="3">
        <v>999</v>
      </c>
      <c r="NR138" s="3">
        <v>1</v>
      </c>
      <c r="NS138" s="3">
        <v>999</v>
      </c>
      <c r="NT138" s="3">
        <v>1</v>
      </c>
      <c r="NU138" s="3">
        <v>999</v>
      </c>
      <c r="NV138" s="5">
        <v>1</v>
      </c>
      <c r="NW138" s="7" t="e">
        <v>#NULL!</v>
      </c>
      <c r="NX138" s="4">
        <v>43210</v>
      </c>
      <c r="NY138" s="3">
        <v>5</v>
      </c>
      <c r="NZ138" s="3">
        <v>5</v>
      </c>
      <c r="OA138" s="3">
        <v>3</v>
      </c>
      <c r="OB138" s="3">
        <v>1</v>
      </c>
      <c r="OC138" s="3">
        <v>5</v>
      </c>
      <c r="OD138" s="3">
        <v>5</v>
      </c>
      <c r="OE138" s="3">
        <v>2</v>
      </c>
      <c r="OF138" s="3">
        <v>1</v>
      </c>
      <c r="OG138" s="3">
        <v>5</v>
      </c>
      <c r="OH138" s="3">
        <v>5</v>
      </c>
      <c r="OI138" s="3">
        <v>3</v>
      </c>
      <c r="OJ138" s="3">
        <v>1</v>
      </c>
      <c r="OK138" s="5">
        <v>5</v>
      </c>
      <c r="OL138" s="5">
        <v>1.8333333333333333</v>
      </c>
      <c r="OM138" s="3">
        <v>3</v>
      </c>
      <c r="ON138" s="3">
        <v>3</v>
      </c>
      <c r="OO138" s="3">
        <v>3</v>
      </c>
      <c r="OP138" s="3">
        <v>3</v>
      </c>
      <c r="OQ138" s="3">
        <v>1</v>
      </c>
      <c r="OR138" s="3">
        <v>1</v>
      </c>
      <c r="OS138" s="5">
        <v>2.3333333333333335</v>
      </c>
      <c r="OT138" s="3">
        <v>4</v>
      </c>
      <c r="OU138" s="3">
        <v>5</v>
      </c>
      <c r="OV138" s="3">
        <v>3</v>
      </c>
      <c r="OW138" s="3">
        <v>4</v>
      </c>
      <c r="OX138" s="3">
        <v>3</v>
      </c>
      <c r="OY138" s="3">
        <v>4</v>
      </c>
      <c r="OZ138" s="5">
        <v>3.8333333333333335</v>
      </c>
      <c r="VN138">
        <v>15</v>
      </c>
      <c r="VO138">
        <v>3</v>
      </c>
      <c r="VP138">
        <v>53</v>
      </c>
      <c r="VQ138">
        <v>17.7</v>
      </c>
      <c r="VR138">
        <v>63</v>
      </c>
      <c r="VS138">
        <v>1426.8</v>
      </c>
      <c r="VT138">
        <v>22.6</v>
      </c>
      <c r="VU138">
        <v>203.8</v>
      </c>
      <c r="VV138">
        <v>62</v>
      </c>
      <c r="VW138">
        <v>9081.7999999999993</v>
      </c>
      <c r="VX138">
        <v>146.5</v>
      </c>
      <c r="VY138">
        <v>2539</v>
      </c>
      <c r="VZ138">
        <v>0.3</v>
      </c>
      <c r="WA138">
        <v>1297.4000000000001</v>
      </c>
      <c r="WB138" s="36">
        <v>3301.5</v>
      </c>
      <c r="WC138" s="36">
        <v>1164.25</v>
      </c>
      <c r="WD138" s="36">
        <v>146.25</v>
      </c>
      <c r="WE138" s="36">
        <v>61</v>
      </c>
      <c r="WF138" s="36">
        <v>70.650000000000006</v>
      </c>
      <c r="WG138" s="36">
        <v>24.91</v>
      </c>
      <c r="WH138" s="36">
        <v>3.13</v>
      </c>
      <c r="WI138" s="36">
        <v>1.31</v>
      </c>
      <c r="WJ138" s="36">
        <v>207.25</v>
      </c>
      <c r="WK138" s="36">
        <v>4.4400000000000004</v>
      </c>
      <c r="WL138" s="36">
        <v>34.542000000000002</v>
      </c>
      <c r="WM138" s="37">
        <v>3772.25</v>
      </c>
      <c r="WN138" s="37">
        <v>1293.5</v>
      </c>
      <c r="WO138" s="37">
        <v>152.25</v>
      </c>
      <c r="WP138" s="37">
        <v>62</v>
      </c>
      <c r="WQ138" s="37">
        <v>71.44</v>
      </c>
      <c r="WR138" s="37">
        <v>24.5</v>
      </c>
      <c r="WS138" s="37">
        <v>2.88</v>
      </c>
      <c r="WT138" s="37">
        <v>1.17</v>
      </c>
      <c r="WU138" s="37">
        <v>214.25</v>
      </c>
      <c r="WV138" s="37">
        <v>4.0599999999999996</v>
      </c>
      <c r="WW138" s="37">
        <v>30.606999999999999</v>
      </c>
      <c r="WX138" s="38">
        <v>2865</v>
      </c>
      <c r="WY138" s="38">
        <v>1056.25</v>
      </c>
      <c r="WZ138" s="38">
        <v>138.5</v>
      </c>
      <c r="XA138" s="38">
        <v>55.25</v>
      </c>
      <c r="XB138" s="38">
        <v>69.62</v>
      </c>
      <c r="XC138" s="38">
        <v>25.67</v>
      </c>
      <c r="XD138" s="38">
        <v>3.37</v>
      </c>
      <c r="XE138" s="38">
        <v>1.34</v>
      </c>
      <c r="XF138" s="38">
        <v>193.75</v>
      </c>
      <c r="XG138" s="38">
        <v>4.71</v>
      </c>
      <c r="XH138" s="38">
        <v>38.75</v>
      </c>
      <c r="XI138" s="39">
        <v>3335.75</v>
      </c>
      <c r="XJ138" s="39">
        <v>1185.5</v>
      </c>
      <c r="XK138" s="39">
        <v>144.5</v>
      </c>
      <c r="XL138" s="39">
        <v>56.25</v>
      </c>
      <c r="XM138" s="39">
        <v>70.64</v>
      </c>
      <c r="XN138" s="39">
        <v>25.11</v>
      </c>
      <c r="XO138" s="39">
        <v>3.06</v>
      </c>
      <c r="XP138" s="39">
        <v>1.19</v>
      </c>
      <c r="XQ138" s="39">
        <v>200.75</v>
      </c>
      <c r="XR138" s="39">
        <v>4.25</v>
      </c>
      <c r="XS138" s="39">
        <v>33.457999999999998</v>
      </c>
      <c r="XT138" t="s">
        <v>1219</v>
      </c>
      <c r="XU138">
        <v>7</v>
      </c>
      <c r="XV138">
        <v>9</v>
      </c>
      <c r="XW138" s="37">
        <v>6</v>
      </c>
      <c r="XX138" s="37">
        <v>1</v>
      </c>
      <c r="XY138" s="37">
        <v>1</v>
      </c>
      <c r="XZ138" s="39">
        <v>5</v>
      </c>
      <c r="YA138" s="39">
        <v>1</v>
      </c>
      <c r="YB138" s="39">
        <v>1</v>
      </c>
    </row>
    <row r="139" spans="1:652" x14ac:dyDescent="0.2">
      <c r="A139" s="11">
        <v>143</v>
      </c>
      <c r="B139" s="19" t="s">
        <v>848</v>
      </c>
      <c r="C139" s="3">
        <v>1</v>
      </c>
      <c r="D139" s="3" t="str">
        <f t="shared" si="103"/>
        <v>1</v>
      </c>
      <c r="E139" s="4">
        <v>38271</v>
      </c>
      <c r="F139" s="4">
        <v>43206</v>
      </c>
      <c r="G139" s="5">
        <v>13.511293634496919</v>
      </c>
      <c r="H139" s="21">
        <v>3</v>
      </c>
      <c r="I139" s="3">
        <v>7</v>
      </c>
      <c r="J139" s="3">
        <v>12</v>
      </c>
      <c r="K139" s="3">
        <v>1</v>
      </c>
      <c r="L139" s="3">
        <v>0</v>
      </c>
      <c r="M139" s="3">
        <v>300</v>
      </c>
      <c r="N139" s="6">
        <v>120</v>
      </c>
      <c r="O139" s="6">
        <v>171</v>
      </c>
      <c r="P139" s="5">
        <v>3.9370078740157481</v>
      </c>
      <c r="Q139" s="5">
        <v>240.12450000000001</v>
      </c>
      <c r="R139" s="5">
        <v>108.9</v>
      </c>
      <c r="S139" s="5">
        <v>37.200000000000003</v>
      </c>
      <c r="T139" s="5">
        <v>1</v>
      </c>
      <c r="U139" s="5">
        <v>47.7</v>
      </c>
      <c r="V139" s="5">
        <v>1</v>
      </c>
      <c r="W139" s="5">
        <v>38.799999999999997</v>
      </c>
      <c r="X139" s="5">
        <v>42.2</v>
      </c>
      <c r="Y139" s="5">
        <v>41.6</v>
      </c>
      <c r="Z139" s="5">
        <v>38.9</v>
      </c>
      <c r="AA139" s="5">
        <v>39</v>
      </c>
      <c r="AB139" s="5">
        <v>38.299999999999997</v>
      </c>
      <c r="AC139" s="5">
        <f t="shared" si="104"/>
        <v>42.2</v>
      </c>
      <c r="AD139" s="5">
        <f t="shared" si="105"/>
        <v>39</v>
      </c>
      <c r="AE139" s="5">
        <f t="shared" si="106"/>
        <v>81.2</v>
      </c>
      <c r="AF139" s="5">
        <f t="shared" si="107"/>
        <v>40.6</v>
      </c>
      <c r="AG139" s="5">
        <f t="shared" si="108"/>
        <v>89.52300000000001</v>
      </c>
      <c r="AH139" s="5">
        <f t="shared" si="109"/>
        <v>179.04600000000002</v>
      </c>
      <c r="AI139" s="5">
        <v>3</v>
      </c>
      <c r="AJ139" s="3">
        <v>8</v>
      </c>
      <c r="AK139" s="5">
        <v>33.299999999999997</v>
      </c>
      <c r="AL139" s="5">
        <v>1</v>
      </c>
      <c r="AM139" s="5">
        <v>1.6666666666666667</v>
      </c>
      <c r="AN139" s="5"/>
      <c r="AO139" s="5"/>
      <c r="AP139" s="5"/>
      <c r="AQ139" s="5"/>
      <c r="AR139" s="5"/>
      <c r="AS139" s="5" t="e">
        <f t="shared" si="110"/>
        <v>#DIV/0!</v>
      </c>
      <c r="AT139" s="5">
        <v>15.53</v>
      </c>
      <c r="AU139" s="5">
        <v>14.15</v>
      </c>
      <c r="AV139" s="5">
        <v>-1.42</v>
      </c>
      <c r="AW139" s="5">
        <v>8</v>
      </c>
      <c r="AX139" s="3">
        <v>30</v>
      </c>
      <c r="AY139" s="3">
        <v>26</v>
      </c>
      <c r="AZ139" s="3"/>
      <c r="BA139" s="5">
        <v>-0.94</v>
      </c>
      <c r="BB139" s="5"/>
      <c r="BC139" s="5">
        <v>17</v>
      </c>
      <c r="BD139" s="5"/>
      <c r="BE139" s="3">
        <v>10</v>
      </c>
      <c r="BF139" s="3">
        <v>18</v>
      </c>
      <c r="BG139" s="5">
        <v>-1.64</v>
      </c>
      <c r="BH139" s="5">
        <v>5</v>
      </c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3">
        <v>26</v>
      </c>
      <c r="CA139" s="3">
        <v>31</v>
      </c>
      <c r="CB139" s="3">
        <v>26</v>
      </c>
      <c r="CC139" s="5">
        <v>11.62304</v>
      </c>
      <c r="CD139" s="5">
        <v>13.85824</v>
      </c>
      <c r="CE139" s="5">
        <v>11.62304</v>
      </c>
      <c r="CF139" s="5">
        <v>0.83</v>
      </c>
      <c r="CG139" s="5">
        <v>80</v>
      </c>
      <c r="CH139" s="3">
        <v>41</v>
      </c>
      <c r="CI139" s="3">
        <v>32</v>
      </c>
      <c r="CJ139" s="3">
        <v>38</v>
      </c>
      <c r="CK139" s="5">
        <v>18.32864</v>
      </c>
      <c r="CL139" s="5">
        <v>14.30528</v>
      </c>
      <c r="CM139" s="5">
        <v>16.98752</v>
      </c>
      <c r="CN139" s="5">
        <v>1.67</v>
      </c>
      <c r="CO139" s="5">
        <v>95</v>
      </c>
      <c r="CP139" s="6">
        <v>114</v>
      </c>
      <c r="CQ139" s="6">
        <v>118</v>
      </c>
      <c r="CR139" s="6">
        <v>121</v>
      </c>
      <c r="CS139" s="5">
        <v>-0.73</v>
      </c>
      <c r="CT139" s="5">
        <v>23</v>
      </c>
      <c r="CU139" s="7" t="e">
        <v>#NULL!</v>
      </c>
      <c r="CV139" s="7" t="e">
        <v>#NULL!</v>
      </c>
      <c r="CW139" s="3">
        <v>4</v>
      </c>
      <c r="CX139" s="3">
        <v>4</v>
      </c>
      <c r="CY139" s="3">
        <v>4</v>
      </c>
      <c r="CZ139" s="3">
        <v>4</v>
      </c>
      <c r="DA139" s="3">
        <v>3</v>
      </c>
      <c r="DB139" s="3">
        <v>3</v>
      </c>
      <c r="DC139" s="3">
        <v>2</v>
      </c>
      <c r="DD139" s="3">
        <v>3</v>
      </c>
      <c r="DE139" s="3">
        <v>3</v>
      </c>
      <c r="DF139" s="3">
        <v>3</v>
      </c>
      <c r="DG139" s="3">
        <v>3</v>
      </c>
      <c r="DH139" s="3">
        <v>3</v>
      </c>
      <c r="DI139" s="3"/>
      <c r="DJ139" s="3"/>
      <c r="DK139" s="3"/>
      <c r="DL139" s="3"/>
      <c r="DM139" s="3"/>
      <c r="DN139" s="3"/>
      <c r="DO139" s="3"/>
      <c r="DP139" s="3"/>
      <c r="DQ139" s="3">
        <v>0</v>
      </c>
      <c r="DR139" s="3">
        <v>1</v>
      </c>
      <c r="DS139" s="3">
        <v>1</v>
      </c>
      <c r="DT139" s="3">
        <v>1</v>
      </c>
      <c r="DU139" s="3">
        <v>1</v>
      </c>
      <c r="DV139" s="5">
        <v>11</v>
      </c>
      <c r="DW139" s="5">
        <v>-2.58</v>
      </c>
      <c r="DX139" s="5">
        <v>15.5</v>
      </c>
      <c r="DY139" s="5">
        <v>-2.15</v>
      </c>
      <c r="DZ139" s="5">
        <v>87.5</v>
      </c>
      <c r="EA139" s="5">
        <v>2.5</v>
      </c>
      <c r="EB139" s="5">
        <v>38</v>
      </c>
      <c r="EC139" s="5">
        <v>-2.2300000000000004</v>
      </c>
      <c r="ED139" s="5">
        <v>2</v>
      </c>
      <c r="EE139" s="3">
        <v>6</v>
      </c>
      <c r="EF139" s="3">
        <v>5</v>
      </c>
      <c r="EG139" s="3">
        <v>4</v>
      </c>
      <c r="EH139" s="3">
        <v>1</v>
      </c>
      <c r="EI139" s="3">
        <v>3</v>
      </c>
      <c r="EJ139" s="3">
        <v>6</v>
      </c>
      <c r="EK139" s="3">
        <v>3</v>
      </c>
      <c r="EL139" s="3">
        <v>1</v>
      </c>
      <c r="EM139" s="3">
        <v>2</v>
      </c>
      <c r="EN139" s="3">
        <v>2</v>
      </c>
      <c r="EO139" s="3">
        <v>2</v>
      </c>
      <c r="EP139" s="3">
        <v>2</v>
      </c>
      <c r="EQ139" s="3">
        <v>2</v>
      </c>
      <c r="ER139" s="3">
        <v>1</v>
      </c>
      <c r="ES139" s="3">
        <v>5</v>
      </c>
      <c r="ET139" s="3">
        <v>2</v>
      </c>
      <c r="EU139" s="3">
        <v>1</v>
      </c>
      <c r="EV139" s="3">
        <v>1</v>
      </c>
      <c r="EW139" s="3">
        <v>0</v>
      </c>
      <c r="EX139" s="5">
        <v>1</v>
      </c>
      <c r="EY139" s="1" t="s">
        <v>427</v>
      </c>
      <c r="EZ139" s="3">
        <v>2</v>
      </c>
      <c r="FA139" s="6">
        <v>1</v>
      </c>
      <c r="FB139" s="1" t="s">
        <v>376</v>
      </c>
      <c r="FC139" s="6">
        <v>1</v>
      </c>
      <c r="FD139" s="5">
        <v>1</v>
      </c>
      <c r="FE139" s="1" t="s">
        <v>348</v>
      </c>
      <c r="FF139" s="3">
        <v>1</v>
      </c>
      <c r="FG139" s="5">
        <v>999</v>
      </c>
      <c r="FH139" s="3">
        <v>3</v>
      </c>
      <c r="FI139" s="3">
        <v>3</v>
      </c>
      <c r="FJ139" s="3">
        <v>2</v>
      </c>
      <c r="FK139" s="3">
        <v>2</v>
      </c>
      <c r="FL139" s="3">
        <v>3</v>
      </c>
      <c r="FM139" s="3">
        <v>3</v>
      </c>
      <c r="FN139" s="3">
        <v>3</v>
      </c>
      <c r="FO139" s="3">
        <v>2</v>
      </c>
      <c r="FP139" s="3">
        <v>3</v>
      </c>
      <c r="FQ139" s="3">
        <v>3</v>
      </c>
      <c r="FR139" s="3">
        <v>2</v>
      </c>
      <c r="FS139" s="3">
        <v>3</v>
      </c>
      <c r="FT139" s="3">
        <v>3</v>
      </c>
      <c r="FU139" s="3">
        <v>2.3333333333333335</v>
      </c>
      <c r="FV139" s="3">
        <v>4</v>
      </c>
      <c r="FW139" s="3">
        <v>4</v>
      </c>
      <c r="FX139" s="7" t="e">
        <v>#NULL!</v>
      </c>
      <c r="FY139" s="3">
        <v>4</v>
      </c>
      <c r="FZ139" s="3">
        <v>4</v>
      </c>
      <c r="GA139" s="3">
        <v>4</v>
      </c>
      <c r="GB139" s="3">
        <v>4</v>
      </c>
      <c r="GC139" s="3">
        <v>4</v>
      </c>
      <c r="GD139" s="5">
        <v>4</v>
      </c>
      <c r="GE139" s="3">
        <v>1</v>
      </c>
      <c r="GF139" s="3">
        <v>1</v>
      </c>
      <c r="GG139" s="3">
        <v>1</v>
      </c>
      <c r="GH139" s="3">
        <v>1</v>
      </c>
      <c r="GI139" s="3">
        <v>1</v>
      </c>
      <c r="GJ139" s="3">
        <v>1</v>
      </c>
      <c r="GK139" s="3">
        <v>1</v>
      </c>
      <c r="GL139" s="3">
        <v>1</v>
      </c>
      <c r="GM139" s="3">
        <v>1</v>
      </c>
      <c r="GN139" s="3">
        <v>1</v>
      </c>
      <c r="GO139" s="3">
        <v>1</v>
      </c>
      <c r="GP139" s="3">
        <v>1</v>
      </c>
      <c r="GQ139" s="3">
        <v>1</v>
      </c>
      <c r="GR139" s="3">
        <v>1</v>
      </c>
      <c r="GS139" s="3">
        <v>1</v>
      </c>
      <c r="GT139" s="3">
        <v>1</v>
      </c>
      <c r="GU139" s="3">
        <v>1</v>
      </c>
      <c r="GV139" s="3">
        <v>1</v>
      </c>
      <c r="GW139" s="3">
        <v>1</v>
      </c>
      <c r="GX139" s="3">
        <v>1</v>
      </c>
      <c r="GY139" s="5">
        <v>1</v>
      </c>
      <c r="GZ139" s="5">
        <v>1</v>
      </c>
      <c r="HA139" s="3">
        <v>1</v>
      </c>
      <c r="HB139" s="3">
        <v>4</v>
      </c>
      <c r="HC139" s="3">
        <v>4</v>
      </c>
      <c r="HD139" s="3">
        <v>4</v>
      </c>
      <c r="HE139" s="3">
        <v>4</v>
      </c>
      <c r="HF139" s="3">
        <v>4</v>
      </c>
      <c r="HG139" s="3">
        <v>4</v>
      </c>
      <c r="HH139" s="3">
        <v>4</v>
      </c>
      <c r="HI139" s="5">
        <v>3.625</v>
      </c>
      <c r="HJ139" s="3">
        <v>2</v>
      </c>
      <c r="HK139" s="3">
        <v>1</v>
      </c>
      <c r="HL139" s="3">
        <v>2</v>
      </c>
      <c r="HM139" s="3">
        <v>2</v>
      </c>
      <c r="HN139" s="3">
        <v>2</v>
      </c>
      <c r="HO139" s="3">
        <v>3</v>
      </c>
      <c r="HP139" s="5">
        <v>4</v>
      </c>
      <c r="HQ139" s="5">
        <v>3</v>
      </c>
      <c r="HR139" s="5">
        <v>2</v>
      </c>
      <c r="HS139" s="5">
        <v>2.5</v>
      </c>
      <c r="HT139" s="3">
        <v>3</v>
      </c>
      <c r="HU139" s="3">
        <v>3</v>
      </c>
      <c r="HV139" s="3">
        <v>3</v>
      </c>
      <c r="HW139" s="3">
        <v>4</v>
      </c>
      <c r="HX139" s="3">
        <v>4</v>
      </c>
      <c r="HY139" s="3">
        <v>4</v>
      </c>
      <c r="HZ139" s="5">
        <v>3.5</v>
      </c>
      <c r="IA139" s="3">
        <v>7</v>
      </c>
      <c r="IB139" s="3">
        <v>1</v>
      </c>
      <c r="IC139" s="3">
        <v>1</v>
      </c>
      <c r="ID139" s="3">
        <v>1</v>
      </c>
      <c r="IE139" s="3">
        <v>2</v>
      </c>
      <c r="IF139" s="3">
        <v>1</v>
      </c>
      <c r="IG139" s="3">
        <v>7</v>
      </c>
      <c r="IH139" s="3">
        <v>4</v>
      </c>
      <c r="II139" s="3">
        <v>4</v>
      </c>
      <c r="IJ139" s="3">
        <v>6</v>
      </c>
      <c r="IK139" s="3">
        <v>4</v>
      </c>
      <c r="IL139" s="3">
        <v>4</v>
      </c>
      <c r="IM139" s="5">
        <v>4.75</v>
      </c>
      <c r="IN139" s="5">
        <v>1.25</v>
      </c>
      <c r="IO139" s="5">
        <v>4.5</v>
      </c>
      <c r="IP139" s="3">
        <v>5</v>
      </c>
      <c r="IQ139" s="3">
        <v>5</v>
      </c>
      <c r="IR139" s="3">
        <v>5</v>
      </c>
      <c r="IS139" s="3">
        <v>1</v>
      </c>
      <c r="IT139" s="3">
        <v>999</v>
      </c>
      <c r="IU139" s="3">
        <v>4</v>
      </c>
      <c r="IV139" s="3">
        <v>5</v>
      </c>
      <c r="IW139" s="3">
        <v>5</v>
      </c>
      <c r="IX139" s="3">
        <v>1</v>
      </c>
      <c r="IY139" s="3">
        <v>3</v>
      </c>
      <c r="IZ139" s="3">
        <v>3</v>
      </c>
      <c r="JA139" s="3">
        <v>3</v>
      </c>
      <c r="JB139" s="3">
        <v>3</v>
      </c>
      <c r="JC139" s="3">
        <v>2</v>
      </c>
      <c r="JD139" s="3">
        <v>5</v>
      </c>
      <c r="JE139" s="3">
        <v>3</v>
      </c>
      <c r="JF139" s="3">
        <v>3</v>
      </c>
      <c r="JG139" s="3">
        <v>1</v>
      </c>
      <c r="JH139" s="3">
        <v>5</v>
      </c>
      <c r="JI139" s="3">
        <v>5</v>
      </c>
      <c r="JJ139" s="3">
        <v>5</v>
      </c>
      <c r="JK139" s="3">
        <v>5</v>
      </c>
      <c r="JL139" s="3">
        <v>5</v>
      </c>
      <c r="JM139" s="3">
        <v>5</v>
      </c>
      <c r="JN139" s="5">
        <v>4.25</v>
      </c>
      <c r="JO139" s="5">
        <v>4</v>
      </c>
      <c r="JP139" s="5">
        <v>3.5</v>
      </c>
      <c r="JQ139" s="5">
        <v>3.5</v>
      </c>
      <c r="JR139" s="5">
        <v>3</v>
      </c>
      <c r="JS139" s="5">
        <v>4.25</v>
      </c>
      <c r="JT139" s="3">
        <v>3</v>
      </c>
      <c r="JU139" s="3">
        <v>999</v>
      </c>
      <c r="JV139" s="3">
        <v>2</v>
      </c>
      <c r="JW139" s="3">
        <v>999</v>
      </c>
      <c r="JX139" s="3">
        <v>4</v>
      </c>
      <c r="JY139" s="3">
        <v>999</v>
      </c>
      <c r="JZ139" s="3">
        <v>2</v>
      </c>
      <c r="KA139" s="3">
        <v>999</v>
      </c>
      <c r="KB139" s="3">
        <v>4</v>
      </c>
      <c r="KC139" s="3">
        <v>999</v>
      </c>
      <c r="KD139" s="3">
        <v>4</v>
      </c>
      <c r="KE139" s="3">
        <v>999</v>
      </c>
      <c r="KF139" s="3">
        <v>4</v>
      </c>
      <c r="KG139" s="3">
        <v>999</v>
      </c>
      <c r="KH139" s="3">
        <v>2</v>
      </c>
      <c r="KI139" s="3">
        <v>999</v>
      </c>
      <c r="KJ139" s="3">
        <v>3</v>
      </c>
      <c r="KK139" s="3">
        <v>999</v>
      </c>
      <c r="KL139" s="3">
        <v>4</v>
      </c>
      <c r="KM139" s="3">
        <v>999</v>
      </c>
      <c r="KN139" s="3">
        <v>3</v>
      </c>
      <c r="KO139" s="3">
        <v>999</v>
      </c>
      <c r="KP139" s="3">
        <v>3</v>
      </c>
      <c r="KQ139" s="3">
        <v>999</v>
      </c>
      <c r="KR139" s="3">
        <v>4</v>
      </c>
      <c r="KS139" s="3">
        <v>999</v>
      </c>
      <c r="KT139" s="3">
        <v>3</v>
      </c>
      <c r="KU139" s="3">
        <v>999</v>
      </c>
      <c r="KV139" s="3">
        <v>4</v>
      </c>
      <c r="KW139" s="3">
        <v>999</v>
      </c>
      <c r="KX139" s="3">
        <v>3</v>
      </c>
      <c r="KY139" s="3">
        <v>999</v>
      </c>
      <c r="KZ139" s="5">
        <v>2.8888888888888888</v>
      </c>
      <c r="LA139" s="7" t="e">
        <v>#NULL!</v>
      </c>
      <c r="LB139" s="5">
        <v>3.7142857142857144</v>
      </c>
      <c r="LC139" s="7" t="e">
        <v>#NULL!</v>
      </c>
      <c r="LD139" s="3">
        <v>4</v>
      </c>
      <c r="LE139" s="3">
        <v>999</v>
      </c>
      <c r="LF139" s="5">
        <v>4</v>
      </c>
      <c r="LG139" s="3">
        <v>999</v>
      </c>
      <c r="LH139" s="3">
        <v>4</v>
      </c>
      <c r="LI139" s="3">
        <v>999</v>
      </c>
      <c r="LJ139" s="3">
        <v>4</v>
      </c>
      <c r="LK139" s="3">
        <v>999</v>
      </c>
      <c r="LL139" s="3">
        <v>4</v>
      </c>
      <c r="LM139" s="3">
        <v>999</v>
      </c>
      <c r="LN139" s="3">
        <v>4</v>
      </c>
      <c r="LO139" s="3">
        <v>999</v>
      </c>
      <c r="LP139" s="3">
        <v>4</v>
      </c>
      <c r="LQ139" s="3">
        <v>999</v>
      </c>
      <c r="LR139" s="3">
        <v>4</v>
      </c>
      <c r="LS139" s="3">
        <v>999</v>
      </c>
      <c r="LT139" s="5">
        <v>4</v>
      </c>
      <c r="LU139" s="7" t="e">
        <v>#NULL!</v>
      </c>
      <c r="LV139" s="3">
        <v>1</v>
      </c>
      <c r="LW139" s="3">
        <v>2</v>
      </c>
      <c r="LX139" s="3">
        <v>1</v>
      </c>
      <c r="LY139" s="3">
        <v>2</v>
      </c>
      <c r="LZ139" s="3">
        <v>1</v>
      </c>
      <c r="MA139" s="3">
        <v>1</v>
      </c>
      <c r="MB139" s="3">
        <v>1</v>
      </c>
      <c r="MC139" s="3">
        <v>1</v>
      </c>
      <c r="MD139" s="3">
        <v>1</v>
      </c>
      <c r="ME139" s="3">
        <v>1</v>
      </c>
      <c r="MF139" s="5">
        <f t="shared" si="101"/>
        <v>12</v>
      </c>
      <c r="MG139" s="5">
        <f t="shared" si="102"/>
        <v>1.2</v>
      </c>
      <c r="MH139" s="3">
        <v>1</v>
      </c>
      <c r="MI139" s="3">
        <v>6</v>
      </c>
      <c r="MJ139" s="3">
        <v>6</v>
      </c>
      <c r="MK139" s="3">
        <v>3</v>
      </c>
      <c r="ML139" s="3">
        <v>3</v>
      </c>
      <c r="MM139" s="3">
        <v>3</v>
      </c>
      <c r="MN139" s="3">
        <v>3</v>
      </c>
      <c r="MO139" s="3">
        <v>6</v>
      </c>
      <c r="MP139" s="3">
        <v>6</v>
      </c>
      <c r="MQ139" s="5">
        <v>4.1111111111111107</v>
      </c>
      <c r="MR139" s="3">
        <v>3</v>
      </c>
      <c r="MS139" s="3">
        <v>999</v>
      </c>
      <c r="MT139" s="3">
        <v>3</v>
      </c>
      <c r="MU139" s="3">
        <v>999</v>
      </c>
      <c r="MV139" s="3">
        <v>3</v>
      </c>
      <c r="MW139" s="3">
        <v>999</v>
      </c>
      <c r="MX139" s="3">
        <v>4</v>
      </c>
      <c r="MY139" s="3">
        <v>999</v>
      </c>
      <c r="MZ139" s="3">
        <v>4</v>
      </c>
      <c r="NA139" s="3">
        <v>999</v>
      </c>
      <c r="NB139" s="3">
        <v>4</v>
      </c>
      <c r="NC139" s="3">
        <v>999</v>
      </c>
      <c r="ND139" s="5">
        <v>3</v>
      </c>
      <c r="NE139" s="7" t="e">
        <v>#NULL!</v>
      </c>
      <c r="NF139" s="5">
        <v>4</v>
      </c>
      <c r="NG139" s="7" t="e">
        <v>#NULL!</v>
      </c>
      <c r="NH139" s="3">
        <v>4</v>
      </c>
      <c r="NI139" s="3">
        <v>999</v>
      </c>
      <c r="NJ139" s="3">
        <v>4</v>
      </c>
      <c r="NK139" s="3">
        <v>999</v>
      </c>
      <c r="NL139" s="3">
        <v>4</v>
      </c>
      <c r="NM139" s="3">
        <v>999</v>
      </c>
      <c r="NN139" s="3">
        <v>2</v>
      </c>
      <c r="NO139" s="3">
        <v>999</v>
      </c>
      <c r="NP139" s="3">
        <v>1</v>
      </c>
      <c r="NQ139" s="3">
        <v>999</v>
      </c>
      <c r="NR139" s="3">
        <v>1</v>
      </c>
      <c r="NS139" s="3">
        <v>999</v>
      </c>
      <c r="NT139" s="3">
        <v>1</v>
      </c>
      <c r="NU139" s="3">
        <v>999</v>
      </c>
      <c r="NV139" s="5">
        <v>2.4285714285714284</v>
      </c>
      <c r="NW139" s="7" t="e">
        <v>#NULL!</v>
      </c>
      <c r="NX139" s="4">
        <v>43210</v>
      </c>
      <c r="NY139" s="3">
        <v>1</v>
      </c>
      <c r="NZ139" s="3">
        <v>1</v>
      </c>
      <c r="OA139" s="3">
        <v>1</v>
      </c>
      <c r="OB139" s="3">
        <v>1</v>
      </c>
      <c r="OC139" s="3">
        <v>1</v>
      </c>
      <c r="OD139" s="3">
        <v>1</v>
      </c>
      <c r="OE139" s="3">
        <v>1</v>
      </c>
      <c r="OF139" s="3">
        <v>1</v>
      </c>
      <c r="OG139" s="3">
        <v>1</v>
      </c>
      <c r="OH139" s="3">
        <v>1</v>
      </c>
      <c r="OI139" s="3">
        <v>1</v>
      </c>
      <c r="OJ139" s="3">
        <v>1</v>
      </c>
      <c r="OK139" s="5">
        <v>1</v>
      </c>
      <c r="OL139" s="5">
        <v>1</v>
      </c>
      <c r="OM139" s="3">
        <v>2</v>
      </c>
      <c r="ON139" s="3">
        <v>1</v>
      </c>
      <c r="OO139" s="3">
        <v>1</v>
      </c>
      <c r="OP139" s="3">
        <v>1</v>
      </c>
      <c r="OQ139" s="3">
        <v>1</v>
      </c>
      <c r="OR139" s="3">
        <v>1</v>
      </c>
      <c r="OS139" s="5">
        <v>1.1666666666666667</v>
      </c>
      <c r="OT139" s="3">
        <v>3</v>
      </c>
      <c r="OU139" s="3">
        <v>4</v>
      </c>
      <c r="OV139" s="3">
        <v>3</v>
      </c>
      <c r="OW139" s="3">
        <v>3</v>
      </c>
      <c r="OX139" s="3">
        <v>6</v>
      </c>
      <c r="OY139" s="3">
        <v>3</v>
      </c>
      <c r="OZ139" s="5">
        <v>3.6666666666666665</v>
      </c>
      <c r="VN139">
        <v>15</v>
      </c>
      <c r="VO139">
        <v>0</v>
      </c>
      <c r="VP139">
        <v>0</v>
      </c>
      <c r="VQ139">
        <v>0</v>
      </c>
      <c r="VR139">
        <v>52</v>
      </c>
      <c r="VS139">
        <v>1072.5</v>
      </c>
      <c r="VT139">
        <v>20.6</v>
      </c>
      <c r="VU139">
        <v>214.5</v>
      </c>
      <c r="VV139">
        <v>51</v>
      </c>
      <c r="VW139">
        <v>8080.8</v>
      </c>
      <c r="VX139">
        <v>158.4</v>
      </c>
      <c r="VY139">
        <v>3752.3</v>
      </c>
      <c r="VZ139">
        <v>0.3</v>
      </c>
      <c r="WA139">
        <v>1616.2</v>
      </c>
      <c r="WB139" s="36">
        <v>2572.5</v>
      </c>
      <c r="WC139" s="36">
        <v>723.5</v>
      </c>
      <c r="WD139" s="36">
        <v>77.25</v>
      </c>
      <c r="WE139" s="36">
        <v>9.75</v>
      </c>
      <c r="WF139" s="36">
        <v>76.040000000000006</v>
      </c>
      <c r="WG139" s="36">
        <v>21.39</v>
      </c>
      <c r="WH139" s="36">
        <v>2.2799999999999998</v>
      </c>
      <c r="WI139" s="36">
        <v>0.28999999999999998</v>
      </c>
      <c r="WJ139" s="36">
        <v>87</v>
      </c>
      <c r="WK139" s="36">
        <v>2.57</v>
      </c>
      <c r="WL139" s="36">
        <v>17.399999999999999</v>
      </c>
      <c r="WM139" s="37">
        <v>2572.5</v>
      </c>
      <c r="WN139" s="37">
        <v>723.5</v>
      </c>
      <c r="WO139" s="37">
        <v>77.25</v>
      </c>
      <c r="WP139" s="37">
        <v>9.75</v>
      </c>
      <c r="WQ139" s="37">
        <v>76.040000000000006</v>
      </c>
      <c r="WR139" s="37">
        <v>21.39</v>
      </c>
      <c r="WS139" s="37">
        <v>2.2799999999999998</v>
      </c>
      <c r="WT139" s="37">
        <v>0.28999999999999998</v>
      </c>
      <c r="WU139" s="37">
        <v>87</v>
      </c>
      <c r="WV139" s="37">
        <v>2.57</v>
      </c>
      <c r="WW139" s="37">
        <v>17.399999999999999</v>
      </c>
      <c r="WX139" s="38">
        <v>1743</v>
      </c>
      <c r="WY139" s="38">
        <v>566.25</v>
      </c>
      <c r="WZ139" s="38">
        <v>57</v>
      </c>
      <c r="XA139" s="38">
        <v>5.75</v>
      </c>
      <c r="XB139" s="38">
        <v>73.48</v>
      </c>
      <c r="XC139" s="38">
        <v>23.87</v>
      </c>
      <c r="XD139" s="38">
        <v>2.4</v>
      </c>
      <c r="XE139" s="38">
        <v>0.24</v>
      </c>
      <c r="XF139" s="38">
        <v>62.75</v>
      </c>
      <c r="XG139" s="38">
        <v>2.65</v>
      </c>
      <c r="XH139" s="38">
        <v>20.917000000000002</v>
      </c>
      <c r="XI139" s="39">
        <v>1743</v>
      </c>
      <c r="XJ139" s="39">
        <v>566.25</v>
      </c>
      <c r="XK139" s="39">
        <v>57</v>
      </c>
      <c r="XL139" s="39">
        <v>5.75</v>
      </c>
      <c r="XM139" s="39">
        <v>73.48</v>
      </c>
      <c r="XN139" s="39">
        <v>23.87</v>
      </c>
      <c r="XO139" s="39">
        <v>2.4</v>
      </c>
      <c r="XP139" s="39">
        <v>0.24</v>
      </c>
      <c r="XQ139" s="39">
        <v>62.75</v>
      </c>
      <c r="XR139" s="39">
        <v>2.65</v>
      </c>
      <c r="XS139" s="39">
        <v>20.917000000000002</v>
      </c>
      <c r="XT139" t="s">
        <v>1220</v>
      </c>
      <c r="XU139">
        <v>5</v>
      </c>
      <c r="XV139">
        <v>11</v>
      </c>
      <c r="XW139" s="37">
        <v>5</v>
      </c>
      <c r="XX139" s="37">
        <v>0</v>
      </c>
      <c r="XY139" s="37">
        <v>2</v>
      </c>
      <c r="XZ139" s="39">
        <v>3</v>
      </c>
      <c r="YA139" s="39">
        <v>0</v>
      </c>
      <c r="YB139" s="39">
        <v>2</v>
      </c>
    </row>
    <row r="140" spans="1:652" x14ac:dyDescent="0.2">
      <c r="A140" s="11">
        <v>144</v>
      </c>
      <c r="B140" s="19" t="s">
        <v>743</v>
      </c>
      <c r="C140" s="3">
        <v>0</v>
      </c>
      <c r="D140" s="3" t="str">
        <f t="shared" si="103"/>
        <v>2</v>
      </c>
      <c r="E140" s="4">
        <v>38224</v>
      </c>
      <c r="F140" s="4">
        <v>43206</v>
      </c>
      <c r="G140" s="5">
        <v>13.639972621492129</v>
      </c>
      <c r="H140" s="21">
        <v>3</v>
      </c>
      <c r="I140" s="3">
        <v>7</v>
      </c>
      <c r="J140" s="3">
        <v>12</v>
      </c>
      <c r="K140" s="3">
        <v>1</v>
      </c>
      <c r="L140" s="3">
        <v>0</v>
      </c>
      <c r="M140" s="3">
        <v>300</v>
      </c>
      <c r="N140" s="6">
        <v>105</v>
      </c>
      <c r="O140" s="6">
        <v>147.5</v>
      </c>
      <c r="P140" s="5">
        <v>3.4448818897637796</v>
      </c>
      <c r="Q140" s="5">
        <v>100.3275</v>
      </c>
      <c r="R140" s="5">
        <v>45.5</v>
      </c>
      <c r="S140" s="5">
        <v>20.8</v>
      </c>
      <c r="T140" s="5">
        <v>3</v>
      </c>
      <c r="U140" s="5">
        <v>16.7</v>
      </c>
      <c r="V140" s="5">
        <v>3</v>
      </c>
      <c r="W140" s="5">
        <v>21.9</v>
      </c>
      <c r="X140" s="5">
        <v>24.8</v>
      </c>
      <c r="Y140" s="5">
        <v>22.3</v>
      </c>
      <c r="Z140" s="5">
        <v>21.3</v>
      </c>
      <c r="AA140" s="5">
        <v>21.8</v>
      </c>
      <c r="AB140" s="5">
        <v>24.3</v>
      </c>
      <c r="AC140" s="5">
        <f t="shared" si="104"/>
        <v>24.8</v>
      </c>
      <c r="AD140" s="5">
        <f t="shared" si="105"/>
        <v>24.3</v>
      </c>
      <c r="AE140" s="5">
        <f t="shared" si="106"/>
        <v>49.1</v>
      </c>
      <c r="AF140" s="5">
        <f t="shared" si="107"/>
        <v>24.55</v>
      </c>
      <c r="AG140" s="5">
        <f t="shared" si="108"/>
        <v>54.132750000000001</v>
      </c>
      <c r="AH140" s="5">
        <f t="shared" si="109"/>
        <v>108.2655</v>
      </c>
      <c r="AI140" s="5">
        <v>2</v>
      </c>
      <c r="AJ140" s="3">
        <v>22</v>
      </c>
      <c r="AK140" s="5">
        <v>38.1</v>
      </c>
      <c r="AL140" s="5">
        <v>1</v>
      </c>
      <c r="AM140" s="5">
        <v>2</v>
      </c>
      <c r="AN140" s="5"/>
      <c r="AO140" s="5"/>
      <c r="AP140" s="5"/>
      <c r="AQ140" s="5"/>
      <c r="AR140" s="5"/>
      <c r="AS140" s="5" t="e">
        <f t="shared" si="110"/>
        <v>#DIV/0!</v>
      </c>
      <c r="AT140" s="5">
        <v>12.32</v>
      </c>
      <c r="AU140" s="5">
        <v>12.03</v>
      </c>
      <c r="AV140" s="5">
        <v>-0.83</v>
      </c>
      <c r="AW140" s="5">
        <v>20</v>
      </c>
      <c r="AX140" s="3">
        <v>28</v>
      </c>
      <c r="AY140" s="3">
        <v>31</v>
      </c>
      <c r="AZ140" s="3"/>
      <c r="BA140" s="5">
        <v>-1.1299999999999999</v>
      </c>
      <c r="BB140" s="5"/>
      <c r="BC140" s="5">
        <v>13</v>
      </c>
      <c r="BD140" s="5"/>
      <c r="BE140" s="3">
        <v>24</v>
      </c>
      <c r="BF140" s="3">
        <v>27</v>
      </c>
      <c r="BG140" s="5">
        <v>0.38</v>
      </c>
      <c r="BH140" s="5">
        <v>65</v>
      </c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3">
        <v>55</v>
      </c>
      <c r="CA140" s="3">
        <v>55</v>
      </c>
      <c r="CB140" s="3">
        <v>54</v>
      </c>
      <c r="CC140" s="5">
        <v>24.587199999999999</v>
      </c>
      <c r="CD140" s="5">
        <v>24.587199999999999</v>
      </c>
      <c r="CE140" s="5">
        <v>24.140159999999998</v>
      </c>
      <c r="CF140" s="5">
        <v>2.37</v>
      </c>
      <c r="CG140" s="5">
        <v>99</v>
      </c>
      <c r="CH140" s="3">
        <v>42</v>
      </c>
      <c r="CI140" s="3">
        <v>44</v>
      </c>
      <c r="CJ140" s="3">
        <v>40</v>
      </c>
      <c r="CK140" s="5">
        <v>18.775680000000001</v>
      </c>
      <c r="CL140" s="5">
        <v>19.66976</v>
      </c>
      <c r="CM140" s="5">
        <v>17.881599999999999</v>
      </c>
      <c r="CN140" s="5">
        <v>0.31</v>
      </c>
      <c r="CO140" s="5">
        <v>62</v>
      </c>
      <c r="CP140" s="6">
        <v>153</v>
      </c>
      <c r="CQ140" s="6">
        <v>140</v>
      </c>
      <c r="CR140" s="6">
        <v>139</v>
      </c>
      <c r="CS140" s="5">
        <v>-0.57999999999999996</v>
      </c>
      <c r="CT140" s="5">
        <v>28</v>
      </c>
      <c r="CU140" s="7" t="e">
        <v>#NULL!</v>
      </c>
      <c r="CV140" s="7" t="e">
        <v>#NULL!</v>
      </c>
      <c r="CW140" s="3">
        <v>4</v>
      </c>
      <c r="CX140" s="3">
        <v>4</v>
      </c>
      <c r="CY140" s="3">
        <v>5</v>
      </c>
      <c r="CZ140" s="3">
        <v>5</v>
      </c>
      <c r="DA140" s="3">
        <v>4</v>
      </c>
      <c r="DB140" s="3">
        <v>4</v>
      </c>
      <c r="DC140" s="3">
        <v>3</v>
      </c>
      <c r="DD140" s="3">
        <v>3</v>
      </c>
      <c r="DE140" s="3">
        <v>4</v>
      </c>
      <c r="DF140" s="3">
        <v>4</v>
      </c>
      <c r="DG140" s="3">
        <v>4</v>
      </c>
      <c r="DH140" s="3">
        <v>4</v>
      </c>
      <c r="DI140" s="3"/>
      <c r="DJ140" s="3"/>
      <c r="DK140" s="3"/>
      <c r="DL140" s="3"/>
      <c r="DM140" s="3"/>
      <c r="DN140" s="3"/>
      <c r="DO140" s="3"/>
      <c r="DP140" s="3"/>
      <c r="DQ140" s="3">
        <v>1</v>
      </c>
      <c r="DR140" s="3">
        <v>1</v>
      </c>
      <c r="DS140" s="3">
        <v>1</v>
      </c>
      <c r="DT140" s="3">
        <v>1</v>
      </c>
      <c r="DU140" s="3">
        <v>1</v>
      </c>
      <c r="DV140" s="5">
        <v>39</v>
      </c>
      <c r="DW140" s="5">
        <v>-0.74999999999999989</v>
      </c>
      <c r="DX140" s="5">
        <v>24</v>
      </c>
      <c r="DY140" s="5">
        <v>-1.41</v>
      </c>
      <c r="DZ140" s="5">
        <v>80.5</v>
      </c>
      <c r="EA140" s="5">
        <v>2.68</v>
      </c>
      <c r="EB140" s="5">
        <v>47.833333333333336</v>
      </c>
      <c r="EC140" s="5">
        <v>0.52000000000000046</v>
      </c>
      <c r="ED140" s="5">
        <v>2</v>
      </c>
      <c r="EE140" s="3">
        <v>3</v>
      </c>
      <c r="EF140" s="3">
        <v>999</v>
      </c>
      <c r="EG140" s="3">
        <v>3</v>
      </c>
      <c r="EH140" s="3">
        <v>3</v>
      </c>
      <c r="EI140" s="3">
        <v>2</v>
      </c>
      <c r="EJ140" s="3">
        <v>4</v>
      </c>
      <c r="EK140" s="3">
        <v>5</v>
      </c>
      <c r="EL140" s="3">
        <v>3</v>
      </c>
      <c r="EM140" s="3">
        <v>4</v>
      </c>
      <c r="EN140" s="3">
        <v>5</v>
      </c>
      <c r="EO140" s="3">
        <v>2</v>
      </c>
      <c r="EP140" s="3">
        <v>3</v>
      </c>
      <c r="EQ140" s="3">
        <v>5</v>
      </c>
      <c r="ER140" s="3">
        <v>2</v>
      </c>
      <c r="ES140" s="3">
        <v>4</v>
      </c>
      <c r="ET140" s="3">
        <v>5</v>
      </c>
      <c r="EU140" s="3">
        <v>3</v>
      </c>
      <c r="EV140" s="3">
        <v>5</v>
      </c>
      <c r="EW140" s="3">
        <v>1</v>
      </c>
      <c r="EX140" s="5">
        <v>3</v>
      </c>
      <c r="EY140" s="1" t="s">
        <v>350</v>
      </c>
      <c r="EZ140" s="3">
        <v>2</v>
      </c>
      <c r="FA140" s="6">
        <v>5</v>
      </c>
      <c r="FB140" s="1" t="s">
        <v>384</v>
      </c>
      <c r="FC140" s="6">
        <v>2</v>
      </c>
      <c r="FD140" s="5">
        <v>999</v>
      </c>
      <c r="FE140" s="1" t="s">
        <v>352</v>
      </c>
      <c r="FF140" s="3">
        <v>2</v>
      </c>
      <c r="FG140" s="5">
        <v>999</v>
      </c>
      <c r="FH140" s="3">
        <v>4</v>
      </c>
      <c r="FI140" s="3">
        <v>5</v>
      </c>
      <c r="FJ140" s="3">
        <v>3</v>
      </c>
      <c r="FK140" s="3">
        <v>1</v>
      </c>
      <c r="FL140" s="3">
        <v>5</v>
      </c>
      <c r="FM140" s="3">
        <v>4</v>
      </c>
      <c r="FN140" s="3">
        <v>3</v>
      </c>
      <c r="FO140" s="3">
        <v>1</v>
      </c>
      <c r="FP140" s="3">
        <v>4</v>
      </c>
      <c r="FQ140" s="3">
        <v>5</v>
      </c>
      <c r="FR140" s="3">
        <v>3</v>
      </c>
      <c r="FS140" s="3">
        <v>1</v>
      </c>
      <c r="FT140" s="3">
        <v>4.5</v>
      </c>
      <c r="FU140" s="3">
        <v>2</v>
      </c>
      <c r="FV140" s="3">
        <v>6</v>
      </c>
      <c r="FW140" s="3">
        <v>4</v>
      </c>
      <c r="FX140" s="7" t="e">
        <v>#NULL!</v>
      </c>
      <c r="FY140" s="3">
        <v>5</v>
      </c>
      <c r="FZ140" s="3">
        <v>4</v>
      </c>
      <c r="GA140" s="3">
        <v>4</v>
      </c>
      <c r="GB140" s="3">
        <v>5</v>
      </c>
      <c r="GC140" s="3">
        <v>4</v>
      </c>
      <c r="GD140" s="5">
        <v>4.666666666666667</v>
      </c>
      <c r="GE140" s="3">
        <v>5</v>
      </c>
      <c r="GF140" s="3">
        <v>1</v>
      </c>
      <c r="GG140" s="3">
        <v>5</v>
      </c>
      <c r="GH140" s="3">
        <v>999</v>
      </c>
      <c r="GI140" s="3">
        <v>3</v>
      </c>
      <c r="GJ140" s="3">
        <v>5</v>
      </c>
      <c r="GK140" s="3">
        <v>2</v>
      </c>
      <c r="GL140" s="3">
        <v>2</v>
      </c>
      <c r="GM140" s="3">
        <v>2</v>
      </c>
      <c r="GN140" s="3">
        <v>5</v>
      </c>
      <c r="GO140" s="3">
        <v>5</v>
      </c>
      <c r="GP140" s="3">
        <v>5</v>
      </c>
      <c r="GQ140" s="3">
        <v>5</v>
      </c>
      <c r="GR140" s="3">
        <v>3</v>
      </c>
      <c r="GS140" s="3">
        <v>999</v>
      </c>
      <c r="GT140" s="3">
        <v>4</v>
      </c>
      <c r="GU140" s="3">
        <v>5</v>
      </c>
      <c r="GV140" s="3">
        <v>5</v>
      </c>
      <c r="GW140" s="3">
        <v>5</v>
      </c>
      <c r="GX140" s="3">
        <v>5</v>
      </c>
      <c r="GY140" s="5">
        <v>4.2</v>
      </c>
      <c r="GZ140" s="5">
        <v>3.75</v>
      </c>
      <c r="HA140" s="3">
        <v>6</v>
      </c>
      <c r="HB140" s="3">
        <v>7</v>
      </c>
      <c r="HC140" s="3">
        <v>888</v>
      </c>
      <c r="HD140" s="3">
        <v>4</v>
      </c>
      <c r="HE140" s="3">
        <v>7</v>
      </c>
      <c r="HF140" s="3">
        <v>7</v>
      </c>
      <c r="HG140" s="3">
        <v>5</v>
      </c>
      <c r="HH140" s="3">
        <v>6</v>
      </c>
      <c r="HI140" s="5">
        <v>6</v>
      </c>
      <c r="HJ140" s="3">
        <v>3</v>
      </c>
      <c r="HK140" s="3">
        <v>1</v>
      </c>
      <c r="HL140" s="3">
        <v>2</v>
      </c>
      <c r="HM140" s="3">
        <v>2</v>
      </c>
      <c r="HN140" s="3">
        <v>4</v>
      </c>
      <c r="HO140" s="3">
        <v>1</v>
      </c>
      <c r="HP140" s="5">
        <v>4</v>
      </c>
      <c r="HQ140" s="5">
        <v>1</v>
      </c>
      <c r="HR140" s="5">
        <v>4</v>
      </c>
      <c r="HS140" s="5">
        <v>2.6666666666666665</v>
      </c>
      <c r="HT140" s="3">
        <v>5</v>
      </c>
      <c r="HU140" s="3">
        <v>6</v>
      </c>
      <c r="HV140" s="3">
        <v>6</v>
      </c>
      <c r="HW140" s="3">
        <v>6</v>
      </c>
      <c r="HX140" s="3">
        <v>5</v>
      </c>
      <c r="HY140" s="3">
        <v>6</v>
      </c>
      <c r="HZ140" s="5">
        <v>5.666666666666667</v>
      </c>
      <c r="IA140" s="3">
        <v>6</v>
      </c>
      <c r="IB140" s="3">
        <v>4</v>
      </c>
      <c r="IC140" s="3">
        <v>1</v>
      </c>
      <c r="ID140" s="3">
        <v>4</v>
      </c>
      <c r="IE140" s="3">
        <v>7</v>
      </c>
      <c r="IF140" s="3">
        <v>4</v>
      </c>
      <c r="IG140" s="3">
        <v>4</v>
      </c>
      <c r="IH140" s="3">
        <v>7</v>
      </c>
      <c r="II140" s="3">
        <v>7</v>
      </c>
      <c r="IJ140" s="3">
        <v>4</v>
      </c>
      <c r="IK140" s="3">
        <v>4</v>
      </c>
      <c r="IL140" s="3">
        <v>4</v>
      </c>
      <c r="IM140" s="5">
        <v>6</v>
      </c>
      <c r="IN140" s="5">
        <v>4</v>
      </c>
      <c r="IO140" s="5">
        <v>4</v>
      </c>
      <c r="IP140" s="3">
        <v>4</v>
      </c>
      <c r="IQ140" s="3">
        <v>999</v>
      </c>
      <c r="IR140" s="3">
        <v>3</v>
      </c>
      <c r="IS140" s="3">
        <v>2</v>
      </c>
      <c r="IT140" s="3">
        <v>3</v>
      </c>
      <c r="IU140" s="3">
        <v>4</v>
      </c>
      <c r="IV140" s="3">
        <v>5</v>
      </c>
      <c r="IW140" s="3">
        <v>3</v>
      </c>
      <c r="IX140" s="3">
        <v>4</v>
      </c>
      <c r="IY140" s="3">
        <v>1</v>
      </c>
      <c r="IZ140" s="3">
        <v>888</v>
      </c>
      <c r="JA140" s="3">
        <v>5</v>
      </c>
      <c r="JB140" s="3">
        <v>4</v>
      </c>
      <c r="JC140" s="3">
        <v>4</v>
      </c>
      <c r="JD140" s="3">
        <v>5</v>
      </c>
      <c r="JE140" s="3">
        <v>1</v>
      </c>
      <c r="JF140" s="3">
        <v>2</v>
      </c>
      <c r="JG140" s="3">
        <v>4</v>
      </c>
      <c r="JH140" s="3">
        <v>3</v>
      </c>
      <c r="JI140" s="3">
        <v>5</v>
      </c>
      <c r="JJ140" s="3">
        <v>4</v>
      </c>
      <c r="JK140" s="3">
        <v>5</v>
      </c>
      <c r="JL140" s="3">
        <v>1</v>
      </c>
      <c r="JM140" s="3">
        <v>5</v>
      </c>
      <c r="JN140" s="5">
        <v>4.25</v>
      </c>
      <c r="JO140" s="5">
        <v>2</v>
      </c>
      <c r="JP140" s="5">
        <v>4.75</v>
      </c>
      <c r="JQ140" s="5">
        <v>2.5</v>
      </c>
      <c r="JR140" s="5">
        <v>4</v>
      </c>
      <c r="JS140" s="5">
        <v>3.6666666666666665</v>
      </c>
      <c r="JT140" s="3">
        <v>3</v>
      </c>
      <c r="JU140" s="3">
        <v>3</v>
      </c>
      <c r="JV140" s="3">
        <v>5</v>
      </c>
      <c r="JW140" s="3">
        <v>5</v>
      </c>
      <c r="JX140" s="3">
        <v>2</v>
      </c>
      <c r="JY140" s="3">
        <v>2</v>
      </c>
      <c r="JZ140" s="3">
        <v>1</v>
      </c>
      <c r="KA140" s="3">
        <v>1</v>
      </c>
      <c r="KB140" s="3">
        <v>3</v>
      </c>
      <c r="KC140" s="3">
        <v>3</v>
      </c>
      <c r="KD140" s="3">
        <v>4</v>
      </c>
      <c r="KE140" s="3">
        <v>4</v>
      </c>
      <c r="KF140" s="3">
        <v>1</v>
      </c>
      <c r="KG140" s="3">
        <v>1</v>
      </c>
      <c r="KH140" s="3">
        <v>1</v>
      </c>
      <c r="KI140" s="3">
        <v>1</v>
      </c>
      <c r="KJ140" s="3">
        <v>1</v>
      </c>
      <c r="KK140" s="3">
        <v>1</v>
      </c>
      <c r="KL140" s="3">
        <v>2</v>
      </c>
      <c r="KM140" s="3">
        <v>2</v>
      </c>
      <c r="KN140" s="3">
        <v>1</v>
      </c>
      <c r="KO140" s="3">
        <v>1</v>
      </c>
      <c r="KP140" s="3">
        <v>1</v>
      </c>
      <c r="KQ140" s="3">
        <v>1</v>
      </c>
      <c r="KR140" s="3">
        <v>4</v>
      </c>
      <c r="KS140" s="3">
        <v>4</v>
      </c>
      <c r="KT140" s="3">
        <v>1</v>
      </c>
      <c r="KU140" s="3">
        <v>1</v>
      </c>
      <c r="KV140" s="3">
        <v>1</v>
      </c>
      <c r="KW140" s="3">
        <v>1</v>
      </c>
      <c r="KX140" s="3">
        <v>2</v>
      </c>
      <c r="KY140" s="3">
        <v>2</v>
      </c>
      <c r="KZ140" s="5">
        <v>1.4444444444444444</v>
      </c>
      <c r="LA140" s="5">
        <v>1.4444444444444444</v>
      </c>
      <c r="LB140" s="5">
        <v>2.8571428571428572</v>
      </c>
      <c r="LC140" s="5">
        <v>2.8571428571428572</v>
      </c>
      <c r="LD140" s="3">
        <v>5</v>
      </c>
      <c r="LE140" s="3">
        <v>5</v>
      </c>
      <c r="LF140" s="5">
        <v>4</v>
      </c>
      <c r="LG140" s="3">
        <v>4</v>
      </c>
      <c r="LH140" s="3">
        <v>4</v>
      </c>
      <c r="LI140" s="3">
        <v>4</v>
      </c>
      <c r="LJ140" s="3">
        <v>3</v>
      </c>
      <c r="LK140" s="3">
        <v>3</v>
      </c>
      <c r="LL140" s="3">
        <v>5</v>
      </c>
      <c r="LM140" s="3">
        <v>5</v>
      </c>
      <c r="LN140" s="3">
        <v>4</v>
      </c>
      <c r="LO140" s="3">
        <v>4</v>
      </c>
      <c r="LP140" s="3">
        <v>5</v>
      </c>
      <c r="LQ140" s="3">
        <v>5</v>
      </c>
      <c r="LR140" s="3">
        <v>4</v>
      </c>
      <c r="LS140" s="3">
        <v>4</v>
      </c>
      <c r="LT140" s="5">
        <v>4.25</v>
      </c>
      <c r="LU140" s="5">
        <v>4.25</v>
      </c>
      <c r="LV140" s="3">
        <v>2</v>
      </c>
      <c r="LW140" s="3">
        <v>3</v>
      </c>
      <c r="LX140" s="3">
        <v>0</v>
      </c>
      <c r="LY140" s="3">
        <v>0</v>
      </c>
      <c r="LZ140" s="3">
        <v>3</v>
      </c>
      <c r="MA140" s="3">
        <v>1</v>
      </c>
      <c r="MB140" s="3">
        <v>3</v>
      </c>
      <c r="MC140" s="3">
        <v>3</v>
      </c>
      <c r="MD140" s="3">
        <v>3</v>
      </c>
      <c r="ME140" s="3">
        <v>2</v>
      </c>
      <c r="MF140" s="5">
        <f t="shared" si="101"/>
        <v>20</v>
      </c>
      <c r="MG140" s="5">
        <f t="shared" si="102"/>
        <v>2</v>
      </c>
      <c r="MH140" s="3">
        <v>4</v>
      </c>
      <c r="MI140" s="3">
        <v>4</v>
      </c>
      <c r="MJ140" s="3">
        <v>7</v>
      </c>
      <c r="MK140" s="3">
        <v>5</v>
      </c>
      <c r="ML140" s="3">
        <v>5</v>
      </c>
      <c r="MM140" s="3">
        <v>7</v>
      </c>
      <c r="MN140" s="3">
        <v>7</v>
      </c>
      <c r="MO140" s="3">
        <v>7</v>
      </c>
      <c r="MP140" s="3">
        <v>7</v>
      </c>
      <c r="MQ140" s="5">
        <v>5.8888888888888893</v>
      </c>
      <c r="MR140" s="3">
        <v>4</v>
      </c>
      <c r="MS140" s="3">
        <v>4</v>
      </c>
      <c r="MT140" s="3">
        <v>3</v>
      </c>
      <c r="MU140" s="3">
        <v>3</v>
      </c>
      <c r="MV140" s="3">
        <v>1</v>
      </c>
      <c r="MW140" s="3">
        <v>1</v>
      </c>
      <c r="MX140" s="3">
        <v>1</v>
      </c>
      <c r="MY140" s="3">
        <v>1</v>
      </c>
      <c r="MZ140" s="3">
        <v>3</v>
      </c>
      <c r="NA140" s="3">
        <v>3</v>
      </c>
      <c r="NB140" s="3">
        <v>4</v>
      </c>
      <c r="NC140" s="3">
        <v>4</v>
      </c>
      <c r="ND140" s="5">
        <v>2.6666666666666665</v>
      </c>
      <c r="NE140" s="5">
        <v>2.6666666666666665</v>
      </c>
      <c r="NF140" s="5">
        <v>2.6666666666666665</v>
      </c>
      <c r="NG140" s="5">
        <v>2.6666666666666665</v>
      </c>
      <c r="NH140" s="3">
        <v>3</v>
      </c>
      <c r="NI140" s="3">
        <v>3</v>
      </c>
      <c r="NJ140" s="3">
        <v>3</v>
      </c>
      <c r="NK140" s="3">
        <v>3</v>
      </c>
      <c r="NL140" s="3">
        <v>3</v>
      </c>
      <c r="NM140" s="3">
        <v>3</v>
      </c>
      <c r="NN140" s="3">
        <v>3</v>
      </c>
      <c r="NO140" s="3">
        <v>3</v>
      </c>
      <c r="NP140" s="3">
        <v>1</v>
      </c>
      <c r="NQ140" s="3">
        <v>1</v>
      </c>
      <c r="NR140" s="3">
        <v>3</v>
      </c>
      <c r="NS140" s="3">
        <v>3</v>
      </c>
      <c r="NT140" s="3">
        <v>3</v>
      </c>
      <c r="NU140" s="3">
        <v>3</v>
      </c>
      <c r="NV140" s="5">
        <v>2.7142857142857144</v>
      </c>
      <c r="NW140" s="5">
        <v>2.7142857142857144</v>
      </c>
      <c r="NX140" s="4">
        <v>43210</v>
      </c>
      <c r="NY140" s="3">
        <v>4</v>
      </c>
      <c r="NZ140" s="3">
        <v>3</v>
      </c>
      <c r="OA140" s="3">
        <v>2</v>
      </c>
      <c r="OB140" s="3">
        <v>4</v>
      </c>
      <c r="OC140" s="3">
        <v>3</v>
      </c>
      <c r="OD140" s="3">
        <v>2</v>
      </c>
      <c r="OE140" s="3">
        <v>5</v>
      </c>
      <c r="OF140" s="3">
        <v>4</v>
      </c>
      <c r="OG140" s="3">
        <v>3</v>
      </c>
      <c r="OH140" s="3">
        <v>4</v>
      </c>
      <c r="OI140" s="3">
        <v>4</v>
      </c>
      <c r="OJ140" s="3">
        <v>5</v>
      </c>
      <c r="OK140" s="5">
        <v>3.1666666666666665</v>
      </c>
      <c r="OL140" s="5">
        <v>4</v>
      </c>
      <c r="OM140" s="3">
        <v>4</v>
      </c>
      <c r="ON140" s="3">
        <v>2</v>
      </c>
      <c r="OO140" s="3">
        <v>3</v>
      </c>
      <c r="OP140" s="3">
        <v>4</v>
      </c>
      <c r="OQ140" s="3">
        <v>3</v>
      </c>
      <c r="OR140" s="3">
        <v>4</v>
      </c>
      <c r="OS140" s="5">
        <v>3.3333333333333335</v>
      </c>
      <c r="OT140" s="3">
        <v>5</v>
      </c>
      <c r="OU140" s="3">
        <v>4</v>
      </c>
      <c r="OV140" s="3">
        <v>6</v>
      </c>
      <c r="OW140" s="3">
        <v>5</v>
      </c>
      <c r="OX140" s="3">
        <v>6</v>
      </c>
      <c r="OY140" s="3">
        <v>4</v>
      </c>
      <c r="OZ140" s="5">
        <v>5</v>
      </c>
      <c r="VN140">
        <v>15</v>
      </c>
      <c r="VO140">
        <v>3</v>
      </c>
      <c r="VP140">
        <v>37.299999999999997</v>
      </c>
      <c r="VQ140">
        <v>12.4</v>
      </c>
      <c r="VR140">
        <v>48</v>
      </c>
      <c r="VS140">
        <v>1234.5</v>
      </c>
      <c r="VT140">
        <v>25.7</v>
      </c>
      <c r="VU140">
        <v>205.8</v>
      </c>
      <c r="VV140">
        <v>47</v>
      </c>
      <c r="VW140">
        <v>7660.3</v>
      </c>
      <c r="VX140">
        <v>163</v>
      </c>
      <c r="VY140">
        <v>2049.8000000000002</v>
      </c>
      <c r="VZ140">
        <v>0.3</v>
      </c>
      <c r="WA140">
        <v>1276.7</v>
      </c>
      <c r="WB140" s="36">
        <v>1742</v>
      </c>
      <c r="WC140" s="36">
        <v>748.25</v>
      </c>
      <c r="WD140" s="36">
        <v>132.75</v>
      </c>
      <c r="WE140" s="36">
        <v>55</v>
      </c>
      <c r="WF140" s="36">
        <v>65.05</v>
      </c>
      <c r="WG140" s="36">
        <v>27.94</v>
      </c>
      <c r="WH140" s="36">
        <v>4.96</v>
      </c>
      <c r="WI140" s="36">
        <v>2.0499999999999998</v>
      </c>
      <c r="WJ140" s="36">
        <v>187.75</v>
      </c>
      <c r="WK140" s="36">
        <v>7.01</v>
      </c>
      <c r="WL140" s="36">
        <v>46.938000000000002</v>
      </c>
      <c r="WM140" s="37">
        <v>2894.75</v>
      </c>
      <c r="WN140" s="37">
        <v>1333.25</v>
      </c>
      <c r="WO140" s="37">
        <v>236.25</v>
      </c>
      <c r="WP140" s="37">
        <v>109.75</v>
      </c>
      <c r="WQ140" s="37">
        <v>63.29</v>
      </c>
      <c r="WR140" s="37">
        <v>29.15</v>
      </c>
      <c r="WS140" s="37">
        <v>5.17</v>
      </c>
      <c r="WT140" s="37">
        <v>2.4</v>
      </c>
      <c r="WU140" s="37">
        <v>346</v>
      </c>
      <c r="WV140" s="37">
        <v>7.56</v>
      </c>
      <c r="WW140" s="37">
        <v>57.667000000000002</v>
      </c>
      <c r="WX140" s="38">
        <v>1290.25</v>
      </c>
      <c r="WY140" s="38">
        <v>717.75</v>
      </c>
      <c r="WZ140" s="38">
        <v>131.25</v>
      </c>
      <c r="XA140" s="38">
        <v>54.75</v>
      </c>
      <c r="XB140" s="38">
        <v>58.81</v>
      </c>
      <c r="XC140" s="38">
        <v>32.71</v>
      </c>
      <c r="XD140" s="38">
        <v>5.98</v>
      </c>
      <c r="XE140" s="38">
        <v>2.5</v>
      </c>
      <c r="XF140" s="38">
        <v>186</v>
      </c>
      <c r="XG140" s="38">
        <v>8.48</v>
      </c>
      <c r="XH140" s="38">
        <v>62</v>
      </c>
      <c r="XI140" s="39">
        <v>2443</v>
      </c>
      <c r="XJ140" s="39">
        <v>1302.75</v>
      </c>
      <c r="XK140" s="39">
        <v>234.75</v>
      </c>
      <c r="XL140" s="39">
        <v>109.5</v>
      </c>
      <c r="XM140" s="39">
        <v>59.73</v>
      </c>
      <c r="XN140" s="39">
        <v>31.85</v>
      </c>
      <c r="XO140" s="39">
        <v>5.74</v>
      </c>
      <c r="XP140" s="39">
        <v>2.68</v>
      </c>
      <c r="XQ140" s="39">
        <v>344.25</v>
      </c>
      <c r="XR140" s="39">
        <v>8.42</v>
      </c>
      <c r="XS140" s="39">
        <v>68.849999999999994</v>
      </c>
      <c r="XT140" t="s">
        <v>1221</v>
      </c>
      <c r="XU140">
        <v>6</v>
      </c>
      <c r="XV140">
        <v>9</v>
      </c>
      <c r="XW140" s="37">
        <v>4</v>
      </c>
      <c r="XX140" s="37">
        <v>2</v>
      </c>
      <c r="XY140" s="37">
        <v>1</v>
      </c>
      <c r="XZ140" s="39">
        <v>3</v>
      </c>
      <c r="YA140" s="39">
        <v>2</v>
      </c>
      <c r="YB140" s="39">
        <v>1</v>
      </c>
    </row>
    <row r="141" spans="1:652" x14ac:dyDescent="0.2">
      <c r="A141" s="11">
        <v>145</v>
      </c>
      <c r="B141" s="19" t="s">
        <v>849</v>
      </c>
      <c r="C141" s="3">
        <v>1</v>
      </c>
      <c r="D141" s="3" t="str">
        <f t="shared" si="103"/>
        <v>1</v>
      </c>
      <c r="E141" s="4">
        <v>38360</v>
      </c>
      <c r="F141" s="4">
        <v>43206</v>
      </c>
      <c r="G141" s="5">
        <v>13.267624914442163</v>
      </c>
      <c r="H141" s="21">
        <v>3</v>
      </c>
      <c r="I141" s="3">
        <v>7</v>
      </c>
      <c r="J141" s="3">
        <v>12</v>
      </c>
      <c r="K141" s="3">
        <v>1</v>
      </c>
      <c r="L141" s="3">
        <v>2</v>
      </c>
      <c r="M141" s="3">
        <v>300</v>
      </c>
      <c r="N141" s="6">
        <v>115</v>
      </c>
      <c r="O141" s="6">
        <v>164</v>
      </c>
      <c r="P141" s="5">
        <v>3.772965879265092</v>
      </c>
      <c r="Q141" s="5">
        <v>198.45000000000002</v>
      </c>
      <c r="R141" s="5">
        <v>90</v>
      </c>
      <c r="S141" s="5">
        <v>33.5</v>
      </c>
      <c r="T141" s="5">
        <v>1</v>
      </c>
      <c r="U141" s="5">
        <v>44.8</v>
      </c>
      <c r="V141" s="5">
        <v>1</v>
      </c>
      <c r="W141" s="5">
        <v>29.8</v>
      </c>
      <c r="X141" s="5">
        <v>31.8</v>
      </c>
      <c r="Y141" s="5">
        <v>31.6</v>
      </c>
      <c r="Z141" s="5">
        <v>25.6</v>
      </c>
      <c r="AA141" s="5">
        <v>25.8</v>
      </c>
      <c r="AB141" s="5">
        <v>26.2</v>
      </c>
      <c r="AC141" s="5">
        <f t="shared" si="104"/>
        <v>31.8</v>
      </c>
      <c r="AD141" s="5">
        <f t="shared" si="105"/>
        <v>26.2</v>
      </c>
      <c r="AE141" s="5">
        <f t="shared" si="106"/>
        <v>58</v>
      </c>
      <c r="AF141" s="5">
        <f t="shared" si="107"/>
        <v>29</v>
      </c>
      <c r="AG141" s="5">
        <f t="shared" si="108"/>
        <v>63.945</v>
      </c>
      <c r="AH141" s="5">
        <f t="shared" si="109"/>
        <v>127.89</v>
      </c>
      <c r="AI141" s="5">
        <v>3</v>
      </c>
      <c r="AJ141" s="3">
        <v>9</v>
      </c>
      <c r="AK141" s="5">
        <v>33.9</v>
      </c>
      <c r="AL141" s="5">
        <v>1</v>
      </c>
      <c r="AM141" s="5">
        <v>1.6666666666666667</v>
      </c>
      <c r="AN141" s="5"/>
      <c r="AO141" s="5"/>
      <c r="AP141" s="5"/>
      <c r="AQ141" s="5"/>
      <c r="AR141" s="5"/>
      <c r="AS141" s="5" t="e">
        <f t="shared" si="110"/>
        <v>#DIV/0!</v>
      </c>
      <c r="AT141" s="5">
        <v>16.28</v>
      </c>
      <c r="AU141" s="5">
        <v>15.5</v>
      </c>
      <c r="AV141" s="5">
        <v>-2.29</v>
      </c>
      <c r="AW141" s="5">
        <v>1</v>
      </c>
      <c r="AX141" s="3">
        <v>19</v>
      </c>
      <c r="AY141" s="3">
        <v>21</v>
      </c>
      <c r="AZ141" s="3"/>
      <c r="BA141" s="5">
        <v>-2.21</v>
      </c>
      <c r="BB141" s="5"/>
      <c r="BC141" s="5">
        <v>1</v>
      </c>
      <c r="BD141" s="5"/>
      <c r="BE141" s="3">
        <v>10</v>
      </c>
      <c r="BF141" s="3">
        <v>21</v>
      </c>
      <c r="BG141" s="5">
        <v>-0.67</v>
      </c>
      <c r="BH141" s="5">
        <v>25</v>
      </c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3">
        <v>36</v>
      </c>
      <c r="CA141" s="3">
        <v>35</v>
      </c>
      <c r="CB141" s="3">
        <v>20</v>
      </c>
      <c r="CC141" s="5">
        <v>16.093440000000001</v>
      </c>
      <c r="CD141" s="5">
        <v>15.6464</v>
      </c>
      <c r="CE141" s="5">
        <v>8.9407999999999994</v>
      </c>
      <c r="CF141" s="5">
        <v>1.99</v>
      </c>
      <c r="CG141" s="5">
        <v>98</v>
      </c>
      <c r="CH141" s="3">
        <v>40</v>
      </c>
      <c r="CI141" s="3">
        <v>41</v>
      </c>
      <c r="CJ141" s="3">
        <v>40</v>
      </c>
      <c r="CK141" s="5">
        <v>17.881599999999999</v>
      </c>
      <c r="CL141" s="5">
        <v>18.32864</v>
      </c>
      <c r="CM141" s="5">
        <v>17.881599999999999</v>
      </c>
      <c r="CN141" s="5">
        <v>1.78</v>
      </c>
      <c r="CO141" s="5">
        <v>96</v>
      </c>
      <c r="CP141" s="6">
        <v>59</v>
      </c>
      <c r="CQ141" s="6">
        <v>81</v>
      </c>
      <c r="CR141" s="6">
        <v>67</v>
      </c>
      <c r="CS141" s="5">
        <v>-2.63</v>
      </c>
      <c r="CT141" s="5">
        <v>0</v>
      </c>
      <c r="CU141" s="7" t="e">
        <v>#NULL!</v>
      </c>
      <c r="CV141" s="7" t="e">
        <v>#NULL!</v>
      </c>
      <c r="CW141" s="3">
        <v>4</v>
      </c>
      <c r="CX141" s="3">
        <v>4</v>
      </c>
      <c r="CY141" s="3">
        <v>5</v>
      </c>
      <c r="CZ141" s="3">
        <v>5</v>
      </c>
      <c r="DA141" s="3">
        <v>4</v>
      </c>
      <c r="DB141" s="3">
        <v>4</v>
      </c>
      <c r="DC141" s="3">
        <v>3</v>
      </c>
      <c r="DD141" s="3">
        <v>3</v>
      </c>
      <c r="DE141" s="3">
        <v>4</v>
      </c>
      <c r="DF141" s="3">
        <v>4</v>
      </c>
      <c r="DG141" s="3">
        <v>4</v>
      </c>
      <c r="DH141" s="3">
        <v>4</v>
      </c>
      <c r="DI141" s="3"/>
      <c r="DJ141" s="3"/>
      <c r="DK141" s="3"/>
      <c r="DL141" s="3"/>
      <c r="DM141" s="3"/>
      <c r="DN141" s="3"/>
      <c r="DO141" s="3"/>
      <c r="DP141" s="3"/>
      <c r="DQ141" s="3">
        <v>1</v>
      </c>
      <c r="DR141" s="3">
        <v>1</v>
      </c>
      <c r="DS141" s="3">
        <v>1</v>
      </c>
      <c r="DT141" s="3">
        <v>1</v>
      </c>
      <c r="DU141" s="3">
        <v>1</v>
      </c>
      <c r="DV141" s="5">
        <v>13</v>
      </c>
      <c r="DW141" s="5">
        <v>-2.88</v>
      </c>
      <c r="DX141" s="5">
        <v>0.5</v>
      </c>
      <c r="DY141" s="5">
        <v>-4.92</v>
      </c>
      <c r="DZ141" s="5">
        <v>97</v>
      </c>
      <c r="EA141" s="5">
        <v>3.77</v>
      </c>
      <c r="EB141" s="5">
        <v>36.833333333333336</v>
      </c>
      <c r="EC141" s="5">
        <v>-4.0299999999999994</v>
      </c>
      <c r="ED141" s="5">
        <v>2</v>
      </c>
      <c r="EE141" s="3">
        <v>6</v>
      </c>
      <c r="EF141" s="3">
        <v>1</v>
      </c>
      <c r="EG141" s="3">
        <v>4</v>
      </c>
      <c r="EH141" s="3">
        <v>1</v>
      </c>
      <c r="EI141" s="3">
        <v>5</v>
      </c>
      <c r="EJ141" s="3">
        <v>1</v>
      </c>
      <c r="EK141" s="3">
        <v>3</v>
      </c>
      <c r="EL141" s="3">
        <v>1</v>
      </c>
      <c r="EM141" s="3">
        <v>5</v>
      </c>
      <c r="EN141" s="3">
        <v>5</v>
      </c>
      <c r="EO141" s="3">
        <v>4</v>
      </c>
      <c r="EP141" s="3">
        <v>5</v>
      </c>
      <c r="EQ141" s="3">
        <v>4</v>
      </c>
      <c r="ER141" s="3">
        <v>3</v>
      </c>
      <c r="ES141" s="3">
        <v>2</v>
      </c>
      <c r="ET141" s="3">
        <v>1</v>
      </c>
      <c r="EU141" s="3">
        <v>3</v>
      </c>
      <c r="EV141" s="3">
        <v>2</v>
      </c>
      <c r="EW141" s="3">
        <v>1</v>
      </c>
      <c r="EX141" s="5">
        <v>1</v>
      </c>
      <c r="EY141" s="1" t="s">
        <v>352</v>
      </c>
      <c r="EZ141" s="3">
        <v>2</v>
      </c>
      <c r="FA141" s="6">
        <v>7</v>
      </c>
      <c r="FB141" s="1" t="s">
        <v>376</v>
      </c>
      <c r="FC141" s="6">
        <v>1</v>
      </c>
      <c r="FD141" s="5">
        <v>5</v>
      </c>
      <c r="FE141" s="1" t="s">
        <v>360</v>
      </c>
      <c r="FF141" s="3">
        <v>1</v>
      </c>
      <c r="FG141" s="5">
        <v>2</v>
      </c>
      <c r="FH141" s="3">
        <v>4</v>
      </c>
      <c r="FI141" s="3">
        <v>4</v>
      </c>
      <c r="FJ141" s="3">
        <v>5</v>
      </c>
      <c r="FK141" s="3">
        <v>2</v>
      </c>
      <c r="FL141" s="3">
        <v>5</v>
      </c>
      <c r="FM141" s="3">
        <v>4</v>
      </c>
      <c r="FN141" s="3">
        <v>4</v>
      </c>
      <c r="FO141" s="3">
        <v>4</v>
      </c>
      <c r="FP141" s="3">
        <v>5</v>
      </c>
      <c r="FQ141" s="3">
        <v>5</v>
      </c>
      <c r="FR141" s="3">
        <v>4</v>
      </c>
      <c r="FS141" s="3">
        <v>4</v>
      </c>
      <c r="FT141" s="3">
        <v>4.5</v>
      </c>
      <c r="FU141" s="3">
        <v>3.8333333333333335</v>
      </c>
      <c r="FV141" s="3">
        <v>7</v>
      </c>
      <c r="FW141" s="3">
        <v>6</v>
      </c>
      <c r="FX141" s="7" t="e">
        <v>#NULL!</v>
      </c>
      <c r="FY141" s="3">
        <v>7</v>
      </c>
      <c r="FZ141" s="3">
        <v>7</v>
      </c>
      <c r="GA141" s="3">
        <v>6</v>
      </c>
      <c r="GB141" s="3">
        <v>6</v>
      </c>
      <c r="GC141" s="3">
        <v>6</v>
      </c>
      <c r="GD141" s="5">
        <v>6.5</v>
      </c>
      <c r="GE141" s="3">
        <v>5</v>
      </c>
      <c r="GF141" s="3">
        <v>2</v>
      </c>
      <c r="GG141" s="3">
        <v>5</v>
      </c>
      <c r="GH141" s="3">
        <v>1</v>
      </c>
      <c r="GI141" s="3">
        <v>4</v>
      </c>
      <c r="GJ141" s="3">
        <v>1</v>
      </c>
      <c r="GK141" s="3">
        <v>1</v>
      </c>
      <c r="GL141" s="3">
        <v>1</v>
      </c>
      <c r="GM141" s="3">
        <v>4</v>
      </c>
      <c r="GN141" s="3">
        <v>5</v>
      </c>
      <c r="GO141" s="3">
        <v>2</v>
      </c>
      <c r="GP141" s="3">
        <v>1</v>
      </c>
      <c r="GQ141" s="3">
        <v>2</v>
      </c>
      <c r="GR141" s="3">
        <v>5</v>
      </c>
      <c r="GS141" s="3">
        <v>2</v>
      </c>
      <c r="GT141" s="3">
        <v>4</v>
      </c>
      <c r="GU141" s="3">
        <v>1</v>
      </c>
      <c r="GV141" s="3">
        <v>1</v>
      </c>
      <c r="GW141" s="3">
        <v>5</v>
      </c>
      <c r="GX141" s="3">
        <v>1</v>
      </c>
      <c r="GY141" s="5">
        <v>3.9</v>
      </c>
      <c r="GZ141" s="5">
        <v>1.4</v>
      </c>
      <c r="HA141" s="3">
        <v>7</v>
      </c>
      <c r="HB141" s="3">
        <v>6</v>
      </c>
      <c r="HC141" s="3">
        <v>6</v>
      </c>
      <c r="HD141" s="3">
        <v>7</v>
      </c>
      <c r="HE141" s="3">
        <v>6</v>
      </c>
      <c r="HF141" s="3">
        <v>6</v>
      </c>
      <c r="HG141" s="3">
        <v>7</v>
      </c>
      <c r="HH141" s="3">
        <v>7</v>
      </c>
      <c r="HI141" s="5">
        <v>6.5</v>
      </c>
      <c r="HJ141" s="3">
        <v>3</v>
      </c>
      <c r="HK141" s="3">
        <v>4</v>
      </c>
      <c r="HL141" s="3">
        <v>3</v>
      </c>
      <c r="HM141" s="3">
        <v>3</v>
      </c>
      <c r="HN141" s="3">
        <v>2</v>
      </c>
      <c r="HO141" s="3">
        <v>2</v>
      </c>
      <c r="HP141" s="5">
        <v>1</v>
      </c>
      <c r="HQ141" s="5">
        <v>3</v>
      </c>
      <c r="HR141" s="5">
        <v>3</v>
      </c>
      <c r="HS141" s="5">
        <v>2.6666666666666665</v>
      </c>
      <c r="HT141" s="3">
        <v>5</v>
      </c>
      <c r="HU141" s="3">
        <v>4</v>
      </c>
      <c r="HV141" s="3">
        <v>4</v>
      </c>
      <c r="HW141" s="3">
        <v>5</v>
      </c>
      <c r="HX141" s="3">
        <v>4</v>
      </c>
      <c r="HY141" s="3">
        <v>5</v>
      </c>
      <c r="HZ141" s="5">
        <v>4.5</v>
      </c>
      <c r="IA141" s="3">
        <v>6</v>
      </c>
      <c r="IB141" s="3">
        <v>3</v>
      </c>
      <c r="IC141" s="3">
        <v>5</v>
      </c>
      <c r="ID141" s="3">
        <v>6</v>
      </c>
      <c r="IE141" s="3">
        <v>2</v>
      </c>
      <c r="IF141" s="3">
        <v>7</v>
      </c>
      <c r="IG141" s="3">
        <v>3</v>
      </c>
      <c r="IH141" s="3">
        <v>6</v>
      </c>
      <c r="II141" s="3">
        <v>5</v>
      </c>
      <c r="IJ141" s="3">
        <v>3</v>
      </c>
      <c r="IK141" s="3">
        <v>5</v>
      </c>
      <c r="IL141" s="3">
        <v>2</v>
      </c>
      <c r="IM141" s="5">
        <v>5.5</v>
      </c>
      <c r="IN141" s="5">
        <v>5</v>
      </c>
      <c r="IO141" s="5">
        <v>2.75</v>
      </c>
      <c r="IP141" s="3">
        <v>4</v>
      </c>
      <c r="IQ141" s="3">
        <v>2</v>
      </c>
      <c r="IR141" s="3">
        <v>4</v>
      </c>
      <c r="IS141" s="3">
        <v>4</v>
      </c>
      <c r="IT141" s="3">
        <v>4</v>
      </c>
      <c r="IU141" s="3">
        <v>4</v>
      </c>
      <c r="IV141" s="3">
        <v>4</v>
      </c>
      <c r="IW141" s="3">
        <v>4</v>
      </c>
      <c r="IX141" s="3">
        <v>4</v>
      </c>
      <c r="IY141" s="3">
        <v>4</v>
      </c>
      <c r="IZ141" s="3">
        <v>4</v>
      </c>
      <c r="JA141" s="3">
        <v>4</v>
      </c>
      <c r="JB141" s="3">
        <v>4</v>
      </c>
      <c r="JC141" s="3">
        <v>4</v>
      </c>
      <c r="JD141" s="3">
        <v>4</v>
      </c>
      <c r="JE141" s="3">
        <v>3</v>
      </c>
      <c r="JF141" s="3">
        <v>2</v>
      </c>
      <c r="JG141" s="3">
        <v>5</v>
      </c>
      <c r="JH141" s="3">
        <v>4</v>
      </c>
      <c r="JI141" s="3">
        <v>3</v>
      </c>
      <c r="JJ141" s="3">
        <v>2</v>
      </c>
      <c r="JK141" s="3">
        <v>4</v>
      </c>
      <c r="JL141" s="3">
        <v>2</v>
      </c>
      <c r="JM141" s="3">
        <v>5</v>
      </c>
      <c r="JN141" s="5">
        <v>4</v>
      </c>
      <c r="JO141" s="5">
        <v>3.75</v>
      </c>
      <c r="JP141" s="5">
        <v>3.75</v>
      </c>
      <c r="JQ141" s="5">
        <v>3</v>
      </c>
      <c r="JR141" s="5">
        <v>4.5</v>
      </c>
      <c r="JS141" s="5">
        <v>3</v>
      </c>
      <c r="JT141" s="3">
        <v>3</v>
      </c>
      <c r="JU141" s="3">
        <v>3</v>
      </c>
      <c r="JV141" s="3">
        <v>4</v>
      </c>
      <c r="JW141" s="3">
        <v>5</v>
      </c>
      <c r="JX141" s="3">
        <v>3</v>
      </c>
      <c r="JY141" s="3">
        <v>3</v>
      </c>
      <c r="JZ141" s="3">
        <v>1</v>
      </c>
      <c r="KA141" s="3">
        <v>1</v>
      </c>
      <c r="KB141" s="3">
        <v>4</v>
      </c>
      <c r="KC141" s="3">
        <v>3</v>
      </c>
      <c r="KD141" s="3">
        <v>4</v>
      </c>
      <c r="KE141" s="3">
        <v>3</v>
      </c>
      <c r="KF141" s="3">
        <v>1</v>
      </c>
      <c r="KG141" s="3">
        <v>1</v>
      </c>
      <c r="KH141" s="3">
        <v>1</v>
      </c>
      <c r="KI141" s="3">
        <v>1</v>
      </c>
      <c r="KJ141" s="3">
        <v>3</v>
      </c>
      <c r="KK141" s="3">
        <v>4</v>
      </c>
      <c r="KL141" s="3">
        <v>5</v>
      </c>
      <c r="KM141" s="3">
        <v>4</v>
      </c>
      <c r="KN141" s="3">
        <v>1</v>
      </c>
      <c r="KO141" s="3">
        <v>1</v>
      </c>
      <c r="KP141" s="3">
        <v>1</v>
      </c>
      <c r="KQ141" s="3">
        <v>3</v>
      </c>
      <c r="KR141" s="3">
        <v>5</v>
      </c>
      <c r="KS141" s="3">
        <v>3</v>
      </c>
      <c r="KT141" s="3">
        <v>1</v>
      </c>
      <c r="KU141" s="3">
        <v>2</v>
      </c>
      <c r="KV141" s="3">
        <v>1</v>
      </c>
      <c r="KW141" s="3">
        <v>2</v>
      </c>
      <c r="KX141" s="3">
        <v>4</v>
      </c>
      <c r="KY141" s="3">
        <v>3</v>
      </c>
      <c r="KZ141" s="5">
        <v>1.5555555555555556</v>
      </c>
      <c r="LA141" s="5">
        <v>2.2222222222222223</v>
      </c>
      <c r="LB141" s="5">
        <v>4</v>
      </c>
      <c r="LC141" s="5">
        <v>3.1428571428571428</v>
      </c>
      <c r="LD141" s="3">
        <v>5</v>
      </c>
      <c r="LE141" s="3">
        <v>3</v>
      </c>
      <c r="LF141" s="5">
        <v>4</v>
      </c>
      <c r="LG141" s="3">
        <v>3</v>
      </c>
      <c r="LH141" s="3">
        <v>4</v>
      </c>
      <c r="LI141" s="3">
        <v>3</v>
      </c>
      <c r="LJ141" s="3">
        <v>4</v>
      </c>
      <c r="LK141" s="3">
        <v>3</v>
      </c>
      <c r="LL141" s="3">
        <v>5</v>
      </c>
      <c r="LM141" s="3">
        <v>3</v>
      </c>
      <c r="LN141" s="3">
        <v>4</v>
      </c>
      <c r="LO141" s="3">
        <v>3</v>
      </c>
      <c r="LP141" s="3">
        <v>4</v>
      </c>
      <c r="LQ141" s="3">
        <v>3</v>
      </c>
      <c r="LR141" s="3">
        <v>5</v>
      </c>
      <c r="LS141" s="3">
        <v>3</v>
      </c>
      <c r="LT141" s="5">
        <v>4.375</v>
      </c>
      <c r="LU141" s="5">
        <v>3</v>
      </c>
      <c r="LV141" s="3">
        <v>2</v>
      </c>
      <c r="LW141" s="3">
        <v>1</v>
      </c>
      <c r="LX141" s="3">
        <v>1</v>
      </c>
      <c r="LY141" s="3">
        <v>1</v>
      </c>
      <c r="LZ141" s="3">
        <v>2</v>
      </c>
      <c r="MA141" s="3">
        <v>1</v>
      </c>
      <c r="MB141" s="3">
        <v>0</v>
      </c>
      <c r="MC141" s="3">
        <v>2</v>
      </c>
      <c r="MD141" s="3">
        <v>1</v>
      </c>
      <c r="ME141" s="3">
        <v>1</v>
      </c>
      <c r="MF141" s="5">
        <f t="shared" si="101"/>
        <v>12</v>
      </c>
      <c r="MG141" s="5">
        <f t="shared" si="102"/>
        <v>1.2</v>
      </c>
      <c r="MH141" s="3">
        <v>5</v>
      </c>
      <c r="MI141" s="3">
        <v>5</v>
      </c>
      <c r="MJ141" s="3">
        <v>5</v>
      </c>
      <c r="MK141" s="3">
        <v>5</v>
      </c>
      <c r="ML141" s="3">
        <v>5</v>
      </c>
      <c r="MM141" s="3">
        <v>5</v>
      </c>
      <c r="MN141" s="3">
        <v>5</v>
      </c>
      <c r="MO141" s="3">
        <v>5</v>
      </c>
      <c r="MP141" s="3">
        <v>5</v>
      </c>
      <c r="MQ141" s="5">
        <v>5</v>
      </c>
      <c r="MR141" s="3">
        <v>1</v>
      </c>
      <c r="MS141" s="3">
        <v>3</v>
      </c>
      <c r="MT141" s="3">
        <v>1</v>
      </c>
      <c r="MU141" s="3">
        <v>3</v>
      </c>
      <c r="MV141" s="3">
        <v>1</v>
      </c>
      <c r="MW141" s="3">
        <v>2</v>
      </c>
      <c r="MX141" s="3">
        <v>4</v>
      </c>
      <c r="MY141" s="3">
        <v>3</v>
      </c>
      <c r="MZ141" s="3">
        <v>2</v>
      </c>
      <c r="NA141" s="3">
        <v>3</v>
      </c>
      <c r="NB141" s="3">
        <v>1</v>
      </c>
      <c r="NC141" s="3">
        <v>2</v>
      </c>
      <c r="ND141" s="5">
        <v>1</v>
      </c>
      <c r="NE141" s="5">
        <v>2.6666666666666665</v>
      </c>
      <c r="NF141" s="5">
        <v>2.3333333333333335</v>
      </c>
      <c r="NG141" s="5">
        <v>2.6666666666666665</v>
      </c>
      <c r="NH141" s="3">
        <v>5</v>
      </c>
      <c r="NI141" s="3">
        <v>4</v>
      </c>
      <c r="NJ141" s="3">
        <v>4</v>
      </c>
      <c r="NK141" s="3">
        <v>3</v>
      </c>
      <c r="NL141" s="3">
        <v>5</v>
      </c>
      <c r="NM141" s="3">
        <v>4</v>
      </c>
      <c r="NN141" s="3">
        <v>3</v>
      </c>
      <c r="NO141" s="3">
        <v>4</v>
      </c>
      <c r="NP141" s="3">
        <v>3</v>
      </c>
      <c r="NQ141" s="3">
        <v>4</v>
      </c>
      <c r="NR141" s="3">
        <v>4</v>
      </c>
      <c r="NS141" s="3">
        <v>3</v>
      </c>
      <c r="NT141" s="3">
        <v>4</v>
      </c>
      <c r="NU141" s="3">
        <v>5</v>
      </c>
      <c r="NV141" s="5">
        <v>4</v>
      </c>
      <c r="NW141" s="5">
        <v>3.8571428571428572</v>
      </c>
      <c r="NX141" s="4">
        <v>43210</v>
      </c>
      <c r="NY141" s="3">
        <v>4</v>
      </c>
      <c r="NZ141" s="3">
        <v>4</v>
      </c>
      <c r="OA141" s="3">
        <v>5</v>
      </c>
      <c r="OB141" s="3">
        <v>5</v>
      </c>
      <c r="OC141" s="3">
        <v>5</v>
      </c>
      <c r="OD141" s="3">
        <v>5</v>
      </c>
      <c r="OE141" s="3">
        <v>4</v>
      </c>
      <c r="OF141" s="3">
        <v>3</v>
      </c>
      <c r="OG141" s="3">
        <v>5</v>
      </c>
      <c r="OH141" s="3">
        <v>5</v>
      </c>
      <c r="OI141" s="3">
        <v>3</v>
      </c>
      <c r="OJ141" s="3">
        <v>3</v>
      </c>
      <c r="OK141" s="5">
        <v>4.666666666666667</v>
      </c>
      <c r="OL141" s="5">
        <v>3.8333333333333335</v>
      </c>
      <c r="OM141" s="3">
        <v>3</v>
      </c>
      <c r="ON141" s="3">
        <v>3</v>
      </c>
      <c r="OO141" s="3">
        <v>3</v>
      </c>
      <c r="OP141" s="3">
        <v>3</v>
      </c>
      <c r="OQ141" s="3">
        <v>2</v>
      </c>
      <c r="OR141" s="3">
        <v>2</v>
      </c>
      <c r="OS141" s="5">
        <v>2.6666666666666665</v>
      </c>
      <c r="OT141" s="3">
        <v>5</v>
      </c>
      <c r="OU141" s="3">
        <v>4</v>
      </c>
      <c r="OV141" s="3">
        <v>3</v>
      </c>
      <c r="OW141" s="3">
        <v>4</v>
      </c>
      <c r="OX141" s="3">
        <v>3</v>
      </c>
      <c r="OY141" s="3">
        <v>5</v>
      </c>
      <c r="OZ141" s="5">
        <v>4</v>
      </c>
      <c r="VN141">
        <v>15</v>
      </c>
      <c r="VO141">
        <v>2</v>
      </c>
      <c r="VP141">
        <v>28</v>
      </c>
      <c r="VQ141">
        <v>14</v>
      </c>
      <c r="VR141">
        <v>44</v>
      </c>
      <c r="VS141">
        <v>873.5</v>
      </c>
      <c r="VT141">
        <v>19.899999999999999</v>
      </c>
      <c r="VU141">
        <v>124.8</v>
      </c>
      <c r="VV141">
        <v>43</v>
      </c>
      <c r="VW141">
        <v>9659.7999999999993</v>
      </c>
      <c r="VX141">
        <v>224.6</v>
      </c>
      <c r="VY141">
        <v>2136.5</v>
      </c>
      <c r="VZ141">
        <v>0.3</v>
      </c>
      <c r="WA141">
        <v>1380</v>
      </c>
      <c r="WB141" s="36">
        <v>2726</v>
      </c>
      <c r="WC141" s="36">
        <v>1525.5</v>
      </c>
      <c r="WD141" s="36">
        <v>188.25</v>
      </c>
      <c r="WE141" s="36">
        <v>42.25</v>
      </c>
      <c r="WF141" s="36">
        <v>60.82</v>
      </c>
      <c r="WG141" s="36">
        <v>34.04</v>
      </c>
      <c r="WH141" s="36">
        <v>4.2</v>
      </c>
      <c r="WI141" s="36">
        <v>0.94</v>
      </c>
      <c r="WJ141" s="36">
        <v>230.5</v>
      </c>
      <c r="WK141" s="36">
        <v>5.14</v>
      </c>
      <c r="WL141" s="36">
        <v>38.417000000000002</v>
      </c>
      <c r="WM141" s="37">
        <v>3099.5</v>
      </c>
      <c r="WN141" s="37">
        <v>1689.75</v>
      </c>
      <c r="WO141" s="37">
        <v>204</v>
      </c>
      <c r="WP141" s="37">
        <v>42.75</v>
      </c>
      <c r="WQ141" s="37">
        <v>61.55</v>
      </c>
      <c r="WR141" s="37">
        <v>33.549999999999997</v>
      </c>
      <c r="WS141" s="37">
        <v>4.05</v>
      </c>
      <c r="WT141" s="37">
        <v>0.85</v>
      </c>
      <c r="WU141" s="37">
        <v>246.75</v>
      </c>
      <c r="WV141" s="37">
        <v>4.9000000000000004</v>
      </c>
      <c r="WW141" s="37">
        <v>35.25</v>
      </c>
      <c r="WX141" s="38">
        <v>2330.5</v>
      </c>
      <c r="WY141" s="38">
        <v>1383.25</v>
      </c>
      <c r="WZ141" s="38">
        <v>172.75</v>
      </c>
      <c r="XA141" s="38">
        <v>37.5</v>
      </c>
      <c r="XB141" s="38">
        <v>59.39</v>
      </c>
      <c r="XC141" s="38">
        <v>35.25</v>
      </c>
      <c r="XD141" s="38">
        <v>4.4000000000000004</v>
      </c>
      <c r="XE141" s="38">
        <v>0.96</v>
      </c>
      <c r="XF141" s="38">
        <v>210.25</v>
      </c>
      <c r="XG141" s="38">
        <v>5.36</v>
      </c>
      <c r="XH141" s="38">
        <v>42.05</v>
      </c>
      <c r="XI141" s="39">
        <v>2330.5</v>
      </c>
      <c r="XJ141" s="39">
        <v>1383.25</v>
      </c>
      <c r="XK141" s="39">
        <v>172.75</v>
      </c>
      <c r="XL141" s="39">
        <v>37.5</v>
      </c>
      <c r="XM141" s="39">
        <v>59.39</v>
      </c>
      <c r="XN141" s="39">
        <v>35.25</v>
      </c>
      <c r="XO141" s="39">
        <v>4.4000000000000004</v>
      </c>
      <c r="XP141" s="39">
        <v>0.96</v>
      </c>
      <c r="XQ141" s="39">
        <v>210.25</v>
      </c>
      <c r="XR141" s="39">
        <v>5.36</v>
      </c>
      <c r="XS141" s="39">
        <v>42.05</v>
      </c>
      <c r="XT141" t="s">
        <v>1222</v>
      </c>
      <c r="XU141">
        <v>7</v>
      </c>
      <c r="XV141">
        <v>9</v>
      </c>
      <c r="XW141" s="37">
        <v>6</v>
      </c>
      <c r="XX141" s="37">
        <v>1</v>
      </c>
      <c r="XY141" s="37">
        <v>1</v>
      </c>
      <c r="XZ141" s="39">
        <v>5</v>
      </c>
      <c r="YA141" s="39">
        <v>0</v>
      </c>
      <c r="YB141" s="39">
        <v>2</v>
      </c>
    </row>
    <row r="142" spans="1:652" x14ac:dyDescent="0.2">
      <c r="A142" s="11">
        <v>146</v>
      </c>
      <c r="B142" s="19" t="s">
        <v>744</v>
      </c>
      <c r="C142" s="3">
        <v>0</v>
      </c>
      <c r="D142" s="3" t="str">
        <f t="shared" si="103"/>
        <v>2</v>
      </c>
      <c r="E142" s="4">
        <v>38241</v>
      </c>
      <c r="F142" s="4">
        <v>43206</v>
      </c>
      <c r="G142" s="5">
        <v>13.593429158110883</v>
      </c>
      <c r="H142" s="21">
        <v>3</v>
      </c>
      <c r="I142" s="3">
        <v>7</v>
      </c>
      <c r="J142" s="3">
        <v>12</v>
      </c>
      <c r="K142" s="3">
        <v>1</v>
      </c>
      <c r="L142" s="3">
        <v>0</v>
      </c>
      <c r="M142" s="3">
        <v>300</v>
      </c>
      <c r="N142" s="6">
        <v>119.5</v>
      </c>
      <c r="O142" s="6">
        <v>179</v>
      </c>
      <c r="P142" s="5">
        <v>3.9206036745406823</v>
      </c>
      <c r="Q142" s="5">
        <v>169.34399999999999</v>
      </c>
      <c r="R142" s="5">
        <v>76.8</v>
      </c>
      <c r="S142" s="5">
        <v>24</v>
      </c>
      <c r="T142" s="5">
        <v>2</v>
      </c>
      <c r="U142" s="5">
        <v>20.3</v>
      </c>
      <c r="V142" s="5">
        <v>3</v>
      </c>
      <c r="W142" s="5">
        <v>55.2</v>
      </c>
      <c r="X142" s="5">
        <v>53.5</v>
      </c>
      <c r="Y142" s="5">
        <v>53</v>
      </c>
      <c r="Z142" s="5">
        <v>62.1</v>
      </c>
      <c r="AA142" s="5">
        <v>69.2</v>
      </c>
      <c r="AB142" s="5">
        <v>62.9</v>
      </c>
      <c r="AC142" s="5">
        <f t="shared" si="104"/>
        <v>55.2</v>
      </c>
      <c r="AD142" s="5">
        <f t="shared" si="105"/>
        <v>69.2</v>
      </c>
      <c r="AE142" s="5">
        <f t="shared" si="106"/>
        <v>124.4</v>
      </c>
      <c r="AF142" s="5">
        <f t="shared" si="107"/>
        <v>62.2</v>
      </c>
      <c r="AG142" s="5">
        <f t="shared" si="108"/>
        <v>137.15100000000001</v>
      </c>
      <c r="AH142" s="5">
        <f t="shared" si="109"/>
        <v>274.30200000000002</v>
      </c>
      <c r="AI142" s="5">
        <v>3</v>
      </c>
      <c r="AJ142" s="3">
        <v>22</v>
      </c>
      <c r="AK142" s="5">
        <v>38.200000000000003</v>
      </c>
      <c r="AL142" s="5">
        <v>1</v>
      </c>
      <c r="AM142" s="5">
        <v>2.3333333333333335</v>
      </c>
      <c r="AN142" s="5"/>
      <c r="AO142" s="5"/>
      <c r="AP142" s="5"/>
      <c r="AQ142" s="5"/>
      <c r="AR142" s="5"/>
      <c r="AS142" s="5" t="e">
        <f t="shared" si="110"/>
        <v>#DIV/0!</v>
      </c>
      <c r="AT142" s="5">
        <v>13.83</v>
      </c>
      <c r="AU142" s="5">
        <v>12.32</v>
      </c>
      <c r="AV142" s="5">
        <v>-1.1100000000000001</v>
      </c>
      <c r="AW142" s="5">
        <v>13</v>
      </c>
      <c r="AX142" s="3">
        <v>33</v>
      </c>
      <c r="AY142" s="3">
        <v>33</v>
      </c>
      <c r="AZ142" s="3"/>
      <c r="BA142" s="5">
        <v>-0.85</v>
      </c>
      <c r="BB142" s="5"/>
      <c r="BC142" s="5">
        <v>20</v>
      </c>
      <c r="BD142" s="5"/>
      <c r="BE142" s="3">
        <v>27</v>
      </c>
      <c r="BF142" s="3">
        <v>32</v>
      </c>
      <c r="BG142" s="5">
        <v>1.63</v>
      </c>
      <c r="BH142" s="5">
        <v>95</v>
      </c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3">
        <v>66</v>
      </c>
      <c r="CA142" s="3">
        <v>70</v>
      </c>
      <c r="CB142" s="3">
        <v>69</v>
      </c>
      <c r="CC142" s="5">
        <v>29.504639999999998</v>
      </c>
      <c r="CD142" s="5">
        <v>31.2928</v>
      </c>
      <c r="CE142" s="5">
        <v>30.845759999999999</v>
      </c>
      <c r="CF142" s="5">
        <v>4.04</v>
      </c>
      <c r="CG142" s="5">
        <v>100</v>
      </c>
      <c r="CH142" s="3">
        <v>50</v>
      </c>
      <c r="CI142" s="3">
        <v>51</v>
      </c>
      <c r="CJ142" s="3">
        <v>52</v>
      </c>
      <c r="CK142" s="5">
        <v>22.352</v>
      </c>
      <c r="CL142" s="5">
        <v>22.799039999999998</v>
      </c>
      <c r="CM142" s="5">
        <v>23.246079999999999</v>
      </c>
      <c r="CN142" s="5">
        <v>1.79</v>
      </c>
      <c r="CO142" s="5">
        <v>96</v>
      </c>
      <c r="CP142" s="6">
        <v>194</v>
      </c>
      <c r="CQ142" s="6">
        <v>190</v>
      </c>
      <c r="CR142" s="6">
        <v>189</v>
      </c>
      <c r="CS142" s="5">
        <v>1.05</v>
      </c>
      <c r="CT142" s="5">
        <v>85</v>
      </c>
      <c r="CU142" s="7" t="e">
        <v>#NULL!</v>
      </c>
      <c r="CV142" s="7" t="e">
        <v>#NULL!</v>
      </c>
      <c r="CW142" s="3">
        <v>4</v>
      </c>
      <c r="CX142" s="3">
        <v>4</v>
      </c>
      <c r="CY142" s="3">
        <v>5</v>
      </c>
      <c r="CZ142" s="3">
        <v>5</v>
      </c>
      <c r="DA142" s="3">
        <v>4</v>
      </c>
      <c r="DB142" s="3">
        <v>4</v>
      </c>
      <c r="DC142" s="3">
        <v>3</v>
      </c>
      <c r="DD142" s="3">
        <v>3</v>
      </c>
      <c r="DE142" s="3">
        <v>999</v>
      </c>
      <c r="DF142" s="3">
        <v>999</v>
      </c>
      <c r="DG142" s="3">
        <v>999</v>
      </c>
      <c r="DH142" s="3">
        <v>999</v>
      </c>
      <c r="DI142" s="3"/>
      <c r="DJ142" s="3"/>
      <c r="DK142" s="3"/>
      <c r="DL142" s="3"/>
      <c r="DM142" s="3"/>
      <c r="DN142" s="3"/>
      <c r="DO142" s="3"/>
      <c r="DP142" s="3"/>
      <c r="DQ142" s="3">
        <v>1</v>
      </c>
      <c r="DR142" s="3">
        <v>1</v>
      </c>
      <c r="DS142" s="3">
        <v>1</v>
      </c>
      <c r="DT142" s="3">
        <v>1</v>
      </c>
      <c r="DU142" s="3">
        <v>1</v>
      </c>
      <c r="DV142" s="5">
        <v>57.5</v>
      </c>
      <c r="DW142" s="5">
        <v>0.77999999999999992</v>
      </c>
      <c r="DX142" s="5">
        <v>49</v>
      </c>
      <c r="DY142" s="5">
        <v>-6.0000000000000053E-2</v>
      </c>
      <c r="DZ142" s="5">
        <v>98</v>
      </c>
      <c r="EA142" s="5">
        <v>5.83</v>
      </c>
      <c r="EB142" s="5">
        <v>68.166666666666671</v>
      </c>
      <c r="EC142" s="5">
        <v>6.55</v>
      </c>
      <c r="ED142" s="5">
        <v>2</v>
      </c>
      <c r="EE142" s="3">
        <v>6</v>
      </c>
      <c r="EF142" s="3">
        <v>1</v>
      </c>
      <c r="EG142" s="3">
        <v>1</v>
      </c>
      <c r="EH142" s="3">
        <v>1</v>
      </c>
      <c r="EI142" s="3">
        <v>2</v>
      </c>
      <c r="EJ142" s="3">
        <v>2</v>
      </c>
      <c r="EK142" s="3">
        <v>2</v>
      </c>
      <c r="EL142" s="3">
        <v>1</v>
      </c>
      <c r="EM142" s="3">
        <v>1</v>
      </c>
      <c r="EN142" s="3">
        <v>1</v>
      </c>
      <c r="EO142" s="3">
        <v>1</v>
      </c>
      <c r="EP142" s="3">
        <v>1</v>
      </c>
      <c r="EQ142" s="3">
        <v>1</v>
      </c>
      <c r="ER142" s="3">
        <v>5</v>
      </c>
      <c r="ES142" s="3">
        <v>5</v>
      </c>
      <c r="ET142" s="3">
        <v>5</v>
      </c>
      <c r="EU142" s="3">
        <v>1</v>
      </c>
      <c r="EV142" s="3">
        <v>5</v>
      </c>
      <c r="EW142" s="3">
        <v>1</v>
      </c>
      <c r="EX142" s="5">
        <v>1</v>
      </c>
      <c r="EY142" s="1" t="s">
        <v>350</v>
      </c>
      <c r="EZ142" s="3">
        <v>0</v>
      </c>
      <c r="FA142" s="6">
        <v>2</v>
      </c>
      <c r="FB142" s="1" t="s">
        <v>351</v>
      </c>
      <c r="FC142" s="6">
        <v>1</v>
      </c>
      <c r="FD142" s="5">
        <v>999</v>
      </c>
      <c r="FE142" s="1" t="s">
        <v>349</v>
      </c>
      <c r="FF142" s="3">
        <v>999</v>
      </c>
      <c r="FG142" s="5">
        <v>999</v>
      </c>
      <c r="FH142" s="3">
        <v>4</v>
      </c>
      <c r="FI142" s="3">
        <v>3</v>
      </c>
      <c r="FJ142" s="3">
        <v>1</v>
      </c>
      <c r="FK142" s="3">
        <v>2</v>
      </c>
      <c r="FL142" s="3">
        <v>5</v>
      </c>
      <c r="FM142" s="3">
        <v>2</v>
      </c>
      <c r="FN142" s="3">
        <v>2</v>
      </c>
      <c r="FO142" s="3">
        <v>1</v>
      </c>
      <c r="FP142" s="3">
        <v>4</v>
      </c>
      <c r="FQ142" s="3">
        <v>3</v>
      </c>
      <c r="FR142" s="3">
        <v>5</v>
      </c>
      <c r="FS142" s="3">
        <v>3</v>
      </c>
      <c r="FT142" s="3">
        <v>3.5</v>
      </c>
      <c r="FU142" s="3">
        <v>2.3333333333333335</v>
      </c>
      <c r="FV142" s="3">
        <v>6</v>
      </c>
      <c r="FW142" s="3">
        <v>5</v>
      </c>
      <c r="FX142" s="7" t="e">
        <v>#NULL!</v>
      </c>
      <c r="FY142" s="3">
        <v>4</v>
      </c>
      <c r="FZ142" s="3">
        <v>5</v>
      </c>
      <c r="GA142" s="3">
        <v>4</v>
      </c>
      <c r="GB142" s="3">
        <v>5</v>
      </c>
      <c r="GC142" s="3">
        <v>3</v>
      </c>
      <c r="GD142" s="5">
        <v>4.5</v>
      </c>
      <c r="GE142" s="3">
        <v>4</v>
      </c>
      <c r="GF142" s="3">
        <v>1</v>
      </c>
      <c r="GG142" s="3">
        <v>3</v>
      </c>
      <c r="GH142" s="3">
        <v>1</v>
      </c>
      <c r="GI142" s="3">
        <v>4</v>
      </c>
      <c r="GJ142" s="3">
        <v>2</v>
      </c>
      <c r="GK142" s="3">
        <v>1</v>
      </c>
      <c r="GL142" s="3">
        <v>3</v>
      </c>
      <c r="GM142" s="3">
        <v>3</v>
      </c>
      <c r="GN142" s="3">
        <v>3</v>
      </c>
      <c r="GO142" s="3">
        <v>2</v>
      </c>
      <c r="GP142" s="3">
        <v>3</v>
      </c>
      <c r="GQ142" s="3">
        <v>2</v>
      </c>
      <c r="GR142" s="3">
        <v>1</v>
      </c>
      <c r="GS142" s="3">
        <v>2</v>
      </c>
      <c r="GT142" s="3">
        <v>4</v>
      </c>
      <c r="GU142" s="3">
        <v>4</v>
      </c>
      <c r="GV142" s="3">
        <v>2</v>
      </c>
      <c r="GW142" s="3">
        <v>4</v>
      </c>
      <c r="GX142" s="3">
        <v>1</v>
      </c>
      <c r="GY142" s="5">
        <v>3.3</v>
      </c>
      <c r="GZ142" s="5">
        <v>1.7</v>
      </c>
      <c r="HA142" s="3">
        <v>5</v>
      </c>
      <c r="HB142" s="3">
        <v>3</v>
      </c>
      <c r="HC142" s="3">
        <v>5</v>
      </c>
      <c r="HD142" s="3">
        <v>3</v>
      </c>
      <c r="HE142" s="3">
        <v>5</v>
      </c>
      <c r="HF142" s="3">
        <v>5</v>
      </c>
      <c r="HG142" s="3">
        <v>4</v>
      </c>
      <c r="HH142" s="3">
        <v>3</v>
      </c>
      <c r="HI142" s="5">
        <v>4.125</v>
      </c>
      <c r="HJ142" s="3">
        <v>3</v>
      </c>
      <c r="HK142" s="3">
        <v>1</v>
      </c>
      <c r="HL142" s="3">
        <v>2</v>
      </c>
      <c r="HM142" s="3">
        <v>3</v>
      </c>
      <c r="HN142" s="3">
        <v>3</v>
      </c>
      <c r="HO142" s="3">
        <v>1</v>
      </c>
      <c r="HP142" s="5">
        <v>4</v>
      </c>
      <c r="HQ142" s="5">
        <v>2</v>
      </c>
      <c r="HR142" s="5">
        <v>4</v>
      </c>
      <c r="HS142" s="5">
        <v>3</v>
      </c>
      <c r="HT142" s="3">
        <v>2</v>
      </c>
      <c r="HU142" s="3">
        <v>4</v>
      </c>
      <c r="HV142" s="3">
        <v>4</v>
      </c>
      <c r="HW142" s="3">
        <v>4</v>
      </c>
      <c r="HX142" s="3">
        <v>6</v>
      </c>
      <c r="HY142" s="3">
        <v>4</v>
      </c>
      <c r="HZ142" s="5">
        <v>4</v>
      </c>
      <c r="IA142" s="3">
        <v>4</v>
      </c>
      <c r="IB142" s="3">
        <v>4</v>
      </c>
      <c r="IC142" s="3">
        <v>5</v>
      </c>
      <c r="ID142" s="3">
        <v>4</v>
      </c>
      <c r="IE142" s="3">
        <v>5</v>
      </c>
      <c r="IF142" s="3">
        <v>7</v>
      </c>
      <c r="IG142" s="3">
        <v>4</v>
      </c>
      <c r="IH142" s="3">
        <v>5</v>
      </c>
      <c r="II142" s="3">
        <v>3</v>
      </c>
      <c r="IJ142" s="3">
        <v>4</v>
      </c>
      <c r="IK142" s="3">
        <v>2</v>
      </c>
      <c r="IL142" s="3">
        <v>4</v>
      </c>
      <c r="IM142" s="5">
        <v>3.5</v>
      </c>
      <c r="IN142" s="5">
        <v>5.25</v>
      </c>
      <c r="IO142" s="5">
        <v>4</v>
      </c>
      <c r="IP142" s="3">
        <v>4</v>
      </c>
      <c r="IQ142" s="3">
        <v>3</v>
      </c>
      <c r="IR142" s="3">
        <v>3</v>
      </c>
      <c r="IS142" s="3">
        <v>4</v>
      </c>
      <c r="IT142" s="3">
        <v>2</v>
      </c>
      <c r="IU142" s="3">
        <v>3</v>
      </c>
      <c r="IV142" s="3">
        <v>2</v>
      </c>
      <c r="IW142" s="3">
        <v>3</v>
      </c>
      <c r="IX142" s="3">
        <v>5</v>
      </c>
      <c r="IY142" s="3">
        <v>5</v>
      </c>
      <c r="IZ142" s="3">
        <v>1</v>
      </c>
      <c r="JA142" s="3">
        <v>1</v>
      </c>
      <c r="JB142" s="3">
        <v>2</v>
      </c>
      <c r="JC142" s="3">
        <v>2</v>
      </c>
      <c r="JD142" s="3">
        <v>3</v>
      </c>
      <c r="JE142" s="3">
        <v>2</v>
      </c>
      <c r="JF142" s="3">
        <v>1</v>
      </c>
      <c r="JG142" s="3">
        <v>4</v>
      </c>
      <c r="JH142" s="3">
        <v>5</v>
      </c>
      <c r="JI142" s="3">
        <v>1</v>
      </c>
      <c r="JJ142" s="3">
        <v>2</v>
      </c>
      <c r="JK142" s="3">
        <v>3</v>
      </c>
      <c r="JL142" s="3">
        <v>4</v>
      </c>
      <c r="JM142" s="3">
        <v>2</v>
      </c>
      <c r="JN142" s="5">
        <v>3</v>
      </c>
      <c r="JO142" s="5">
        <v>3.75</v>
      </c>
      <c r="JP142" s="5">
        <v>2.5</v>
      </c>
      <c r="JQ142" s="5">
        <v>2.75</v>
      </c>
      <c r="JR142" s="5">
        <v>2.25</v>
      </c>
      <c r="JS142" s="5">
        <v>2.5</v>
      </c>
      <c r="JT142" s="3">
        <v>1</v>
      </c>
      <c r="JU142" s="3">
        <v>3</v>
      </c>
      <c r="JV142" s="3">
        <v>5</v>
      </c>
      <c r="JW142" s="3">
        <v>4</v>
      </c>
      <c r="JX142" s="3">
        <v>2</v>
      </c>
      <c r="JY142" s="3">
        <v>4</v>
      </c>
      <c r="JZ142" s="3">
        <v>4</v>
      </c>
      <c r="KA142" s="3">
        <v>2</v>
      </c>
      <c r="KB142" s="3">
        <v>1</v>
      </c>
      <c r="KC142" s="3">
        <v>4</v>
      </c>
      <c r="KD142" s="3">
        <v>5</v>
      </c>
      <c r="KE142" s="3">
        <v>3</v>
      </c>
      <c r="KF142" s="3">
        <v>5</v>
      </c>
      <c r="KG142" s="3">
        <v>2</v>
      </c>
      <c r="KH142" s="3">
        <v>5</v>
      </c>
      <c r="KI142" s="3">
        <v>4</v>
      </c>
      <c r="KJ142" s="3">
        <v>4</v>
      </c>
      <c r="KK142" s="3">
        <v>3</v>
      </c>
      <c r="KL142" s="3">
        <v>1</v>
      </c>
      <c r="KM142" s="3">
        <v>3</v>
      </c>
      <c r="KN142" s="3">
        <v>3</v>
      </c>
      <c r="KO142" s="3">
        <v>4</v>
      </c>
      <c r="KP142" s="3">
        <v>5</v>
      </c>
      <c r="KQ142" s="3">
        <v>2</v>
      </c>
      <c r="KR142" s="3">
        <v>2</v>
      </c>
      <c r="KS142" s="3">
        <v>3</v>
      </c>
      <c r="KT142" s="3">
        <v>4</v>
      </c>
      <c r="KU142" s="3">
        <v>2</v>
      </c>
      <c r="KV142" s="3">
        <v>4</v>
      </c>
      <c r="KW142" s="3">
        <v>2</v>
      </c>
      <c r="KX142" s="3">
        <v>1</v>
      </c>
      <c r="KY142" s="3">
        <v>2</v>
      </c>
      <c r="KZ142" s="5">
        <v>4.333333333333333</v>
      </c>
      <c r="LA142" s="5">
        <v>2.7777777777777777</v>
      </c>
      <c r="LB142" s="5">
        <v>1.8571428571428572</v>
      </c>
      <c r="LC142" s="5">
        <v>3.1428571428571428</v>
      </c>
      <c r="LD142" s="3">
        <v>4</v>
      </c>
      <c r="LE142" s="3">
        <v>2</v>
      </c>
      <c r="LF142" s="5">
        <v>5</v>
      </c>
      <c r="LG142" s="3">
        <v>888</v>
      </c>
      <c r="LH142" s="3">
        <v>3</v>
      </c>
      <c r="LI142" s="3">
        <v>3</v>
      </c>
      <c r="LJ142" s="3">
        <v>3</v>
      </c>
      <c r="LK142" s="3">
        <v>3</v>
      </c>
      <c r="LL142" s="3">
        <v>4</v>
      </c>
      <c r="LM142" s="3">
        <v>2</v>
      </c>
      <c r="LN142" s="3">
        <v>1</v>
      </c>
      <c r="LO142" s="3">
        <v>2</v>
      </c>
      <c r="LP142" s="3">
        <v>1</v>
      </c>
      <c r="LQ142" s="3">
        <v>3</v>
      </c>
      <c r="LR142" s="3">
        <v>5</v>
      </c>
      <c r="LS142" s="3">
        <v>5</v>
      </c>
      <c r="LT142" s="5">
        <v>3.25</v>
      </c>
      <c r="LU142" s="5">
        <v>2.8571428571428572</v>
      </c>
      <c r="LV142" s="3">
        <v>0</v>
      </c>
      <c r="LW142" s="3">
        <v>1</v>
      </c>
      <c r="LX142" s="3">
        <v>2</v>
      </c>
      <c r="LY142" s="3">
        <v>0</v>
      </c>
      <c r="LZ142" s="3">
        <v>1</v>
      </c>
      <c r="MA142" s="3">
        <v>3</v>
      </c>
      <c r="MB142" s="3">
        <v>2</v>
      </c>
      <c r="MC142" s="3">
        <v>888</v>
      </c>
      <c r="MD142" s="3">
        <v>1</v>
      </c>
      <c r="ME142" s="3">
        <v>1</v>
      </c>
      <c r="MF142" s="5">
        <f t="shared" si="101"/>
        <v>899</v>
      </c>
      <c r="MG142" s="5">
        <f t="shared" si="102"/>
        <v>89.9</v>
      </c>
      <c r="MH142" s="3">
        <v>3</v>
      </c>
      <c r="MI142" s="3">
        <v>4</v>
      </c>
      <c r="MJ142" s="3">
        <v>4</v>
      </c>
      <c r="MK142" s="3">
        <v>888</v>
      </c>
      <c r="ML142" s="3">
        <v>888</v>
      </c>
      <c r="MM142" s="3">
        <v>4</v>
      </c>
      <c r="MN142" s="3">
        <v>3</v>
      </c>
      <c r="MO142" s="3">
        <v>5</v>
      </c>
      <c r="MP142" s="3">
        <v>6</v>
      </c>
      <c r="MQ142" s="5">
        <v>4.1428571428571432</v>
      </c>
      <c r="MR142" s="3">
        <v>3</v>
      </c>
      <c r="MS142" s="3">
        <v>3</v>
      </c>
      <c r="MT142" s="3">
        <v>4</v>
      </c>
      <c r="MU142" s="3">
        <v>2</v>
      </c>
      <c r="MV142" s="3">
        <v>3</v>
      </c>
      <c r="MW142" s="3">
        <v>2</v>
      </c>
      <c r="MX142" s="3">
        <v>3</v>
      </c>
      <c r="MY142" s="3">
        <v>5</v>
      </c>
      <c r="MZ142" s="3">
        <v>4</v>
      </c>
      <c r="NA142" s="3">
        <v>3</v>
      </c>
      <c r="NB142" s="3">
        <v>4</v>
      </c>
      <c r="NC142" s="3">
        <v>1</v>
      </c>
      <c r="ND142" s="5">
        <v>3.3333333333333335</v>
      </c>
      <c r="NE142" s="5">
        <v>2.3333333333333335</v>
      </c>
      <c r="NF142" s="5">
        <v>3.6666666666666665</v>
      </c>
      <c r="NG142" s="5">
        <v>3</v>
      </c>
      <c r="NH142" s="3">
        <v>1</v>
      </c>
      <c r="NI142" s="3">
        <v>3</v>
      </c>
      <c r="NJ142" s="3">
        <v>3</v>
      </c>
      <c r="NK142" s="3">
        <v>2</v>
      </c>
      <c r="NL142" s="3">
        <v>3</v>
      </c>
      <c r="NM142" s="3">
        <v>2</v>
      </c>
      <c r="NN142" s="3">
        <v>3</v>
      </c>
      <c r="NO142" s="3">
        <v>1</v>
      </c>
      <c r="NP142" s="3">
        <v>2</v>
      </c>
      <c r="NQ142" s="3">
        <v>4</v>
      </c>
      <c r="NR142" s="3">
        <v>4</v>
      </c>
      <c r="NS142" s="3">
        <v>5</v>
      </c>
      <c r="NT142" s="3">
        <v>5</v>
      </c>
      <c r="NU142" s="3">
        <v>3</v>
      </c>
      <c r="NV142" s="5">
        <v>3</v>
      </c>
      <c r="NW142" s="5">
        <v>2.8571428571428572</v>
      </c>
      <c r="NX142" s="4">
        <v>43210</v>
      </c>
      <c r="NY142" s="3">
        <v>3</v>
      </c>
      <c r="NZ142" s="3">
        <v>2</v>
      </c>
      <c r="OA142" s="3">
        <v>2</v>
      </c>
      <c r="OB142" s="3">
        <v>3</v>
      </c>
      <c r="OC142" s="3">
        <v>3</v>
      </c>
      <c r="OD142" s="3">
        <v>2</v>
      </c>
      <c r="OE142" s="3">
        <v>2</v>
      </c>
      <c r="OF142" s="3">
        <v>3</v>
      </c>
      <c r="OG142" s="3">
        <v>3</v>
      </c>
      <c r="OH142" s="3">
        <v>4</v>
      </c>
      <c r="OI142" s="3">
        <v>4</v>
      </c>
      <c r="OJ142" s="3">
        <v>3</v>
      </c>
      <c r="OK142" s="5">
        <v>2.8333333333333335</v>
      </c>
      <c r="OL142" s="5">
        <v>2.8333333333333335</v>
      </c>
      <c r="OM142" s="3">
        <v>4</v>
      </c>
      <c r="ON142" s="3">
        <v>3</v>
      </c>
      <c r="OO142" s="3">
        <v>3</v>
      </c>
      <c r="OP142" s="3">
        <v>3</v>
      </c>
      <c r="OQ142" s="3">
        <v>1</v>
      </c>
      <c r="OR142" s="3">
        <v>3</v>
      </c>
      <c r="OS142" s="5">
        <v>2.8333333333333335</v>
      </c>
      <c r="OT142" s="3">
        <v>3</v>
      </c>
      <c r="OU142" s="3">
        <v>4</v>
      </c>
      <c r="OV142" s="3">
        <v>4</v>
      </c>
      <c r="OW142" s="3">
        <v>4</v>
      </c>
      <c r="OX142" s="3">
        <v>4</v>
      </c>
      <c r="OY142" s="3">
        <v>5</v>
      </c>
      <c r="OZ142" s="5">
        <v>4</v>
      </c>
      <c r="VN142">
        <v>15</v>
      </c>
      <c r="VO142">
        <v>3</v>
      </c>
      <c r="VP142">
        <v>35</v>
      </c>
      <c r="VQ142">
        <v>11.7</v>
      </c>
      <c r="VR142">
        <v>162</v>
      </c>
      <c r="VS142">
        <v>3727</v>
      </c>
      <c r="VT142">
        <v>23</v>
      </c>
      <c r="VU142">
        <v>532.4</v>
      </c>
      <c r="VV142">
        <v>161</v>
      </c>
      <c r="VW142">
        <v>5832.3</v>
      </c>
      <c r="VX142">
        <v>36.200000000000003</v>
      </c>
      <c r="VY142">
        <v>988.5</v>
      </c>
      <c r="VZ142">
        <v>0.3</v>
      </c>
      <c r="WA142">
        <v>833.2</v>
      </c>
      <c r="WB142" s="36">
        <v>4879.75</v>
      </c>
      <c r="WC142" s="36">
        <v>908.5</v>
      </c>
      <c r="WD142" s="36">
        <v>121.5</v>
      </c>
      <c r="WE142" s="36">
        <v>61.25</v>
      </c>
      <c r="WF142" s="36">
        <v>81.72</v>
      </c>
      <c r="WG142" s="36">
        <v>15.22</v>
      </c>
      <c r="WH142" s="36">
        <v>2.0299999999999998</v>
      </c>
      <c r="WI142" s="36">
        <v>1.03</v>
      </c>
      <c r="WJ142" s="36">
        <v>182.75</v>
      </c>
      <c r="WK142" s="36">
        <v>3.06</v>
      </c>
      <c r="WL142" s="36">
        <v>36.549999999999997</v>
      </c>
      <c r="WM142" s="37">
        <v>6485.75</v>
      </c>
      <c r="WN142" s="37">
        <v>1211.25</v>
      </c>
      <c r="WO142" s="37">
        <v>148</v>
      </c>
      <c r="WP142" s="37">
        <v>69</v>
      </c>
      <c r="WQ142" s="37">
        <v>81.95</v>
      </c>
      <c r="WR142" s="37">
        <v>15.31</v>
      </c>
      <c r="WS142" s="37">
        <v>1.87</v>
      </c>
      <c r="WT142" s="37">
        <v>0.87</v>
      </c>
      <c r="WU142" s="37">
        <v>217</v>
      </c>
      <c r="WV142" s="37">
        <v>2.74</v>
      </c>
      <c r="WW142" s="37">
        <v>31</v>
      </c>
      <c r="WX142" s="38">
        <v>4879.75</v>
      </c>
      <c r="WY142" s="38">
        <v>908.5</v>
      </c>
      <c r="WZ142" s="38">
        <v>121.5</v>
      </c>
      <c r="XA142" s="38">
        <v>61.25</v>
      </c>
      <c r="XB142" s="38">
        <v>81.72</v>
      </c>
      <c r="XC142" s="38">
        <v>15.22</v>
      </c>
      <c r="XD142" s="38">
        <v>2.0299999999999998</v>
      </c>
      <c r="XE142" s="38">
        <v>1.03</v>
      </c>
      <c r="XF142" s="38">
        <v>182.75</v>
      </c>
      <c r="XG142" s="38">
        <v>3.06</v>
      </c>
      <c r="XH142" s="38">
        <v>36.549999999999997</v>
      </c>
      <c r="XI142" s="39">
        <v>6485.75</v>
      </c>
      <c r="XJ142" s="39">
        <v>1211.25</v>
      </c>
      <c r="XK142" s="39">
        <v>148</v>
      </c>
      <c r="XL142" s="39">
        <v>69</v>
      </c>
      <c r="XM142" s="39">
        <v>81.95</v>
      </c>
      <c r="XN142" s="39">
        <v>15.31</v>
      </c>
      <c r="XO142" s="39">
        <v>1.87</v>
      </c>
      <c r="XP142" s="39">
        <v>0.87</v>
      </c>
      <c r="XQ142" s="39">
        <v>217</v>
      </c>
      <c r="XR142" s="39">
        <v>2.74</v>
      </c>
      <c r="XS142" s="39">
        <v>31</v>
      </c>
      <c r="XT142" t="s">
        <v>1223</v>
      </c>
      <c r="XU142">
        <v>7</v>
      </c>
      <c r="XV142">
        <v>11</v>
      </c>
      <c r="XW142" s="37">
        <v>5</v>
      </c>
      <c r="XX142" s="37">
        <v>2</v>
      </c>
      <c r="XY142" s="37">
        <v>1</v>
      </c>
      <c r="XZ142" s="39">
        <v>5</v>
      </c>
      <c r="YA142" s="39">
        <v>2</v>
      </c>
      <c r="YB142" s="39">
        <v>1</v>
      </c>
    </row>
    <row r="143" spans="1:652" x14ac:dyDescent="0.2">
      <c r="A143" s="11">
        <v>147</v>
      </c>
      <c r="B143" s="19" t="s">
        <v>850</v>
      </c>
      <c r="C143" s="3">
        <v>1</v>
      </c>
      <c r="D143" s="3" t="str">
        <f t="shared" si="103"/>
        <v>1</v>
      </c>
      <c r="E143" s="4">
        <v>38039</v>
      </c>
      <c r="F143" s="4">
        <v>43206</v>
      </c>
      <c r="G143" s="5">
        <v>14.146475017111568</v>
      </c>
      <c r="H143" s="21">
        <v>3</v>
      </c>
      <c r="I143" s="3">
        <v>8</v>
      </c>
      <c r="J143" s="3">
        <v>12</v>
      </c>
      <c r="K143" s="3">
        <v>1</v>
      </c>
      <c r="L143" s="3">
        <v>2</v>
      </c>
      <c r="M143" s="3">
        <v>300</v>
      </c>
      <c r="N143" s="6">
        <v>115</v>
      </c>
      <c r="O143" s="6">
        <v>161</v>
      </c>
      <c r="P143" s="5">
        <v>3.772965879265092</v>
      </c>
      <c r="Q143" s="5">
        <v>165.375</v>
      </c>
      <c r="R143" s="5">
        <v>75</v>
      </c>
      <c r="S143" s="5">
        <v>28.9</v>
      </c>
      <c r="T143" s="5">
        <v>1</v>
      </c>
      <c r="U143" s="5">
        <v>37.799999999999997</v>
      </c>
      <c r="V143" s="5">
        <v>1</v>
      </c>
      <c r="W143" s="5">
        <v>28.9</v>
      </c>
      <c r="X143" s="5">
        <v>28.4</v>
      </c>
      <c r="Y143" s="5">
        <v>27.9</v>
      </c>
      <c r="Z143" s="5">
        <v>29</v>
      </c>
      <c r="AA143" s="5">
        <v>28.4</v>
      </c>
      <c r="AB143" s="5">
        <v>25.7</v>
      </c>
      <c r="AC143" s="5">
        <f t="shared" si="104"/>
        <v>28.9</v>
      </c>
      <c r="AD143" s="5">
        <f t="shared" si="105"/>
        <v>29</v>
      </c>
      <c r="AE143" s="5">
        <f t="shared" si="106"/>
        <v>57.9</v>
      </c>
      <c r="AF143" s="5">
        <f t="shared" si="107"/>
        <v>28.95</v>
      </c>
      <c r="AG143" s="5">
        <f t="shared" si="108"/>
        <v>63.83475</v>
      </c>
      <c r="AH143" s="5">
        <f t="shared" si="109"/>
        <v>127.6695</v>
      </c>
      <c r="AI143" s="5">
        <v>3</v>
      </c>
      <c r="AJ143" s="3">
        <v>9</v>
      </c>
      <c r="AK143" s="5">
        <v>32.9</v>
      </c>
      <c r="AL143" s="5">
        <v>1</v>
      </c>
      <c r="AM143" s="5">
        <v>1.6666666666666667</v>
      </c>
      <c r="AN143" s="5"/>
      <c r="AO143" s="5"/>
      <c r="AP143" s="5"/>
      <c r="AQ143" s="5"/>
      <c r="AR143" s="5"/>
      <c r="AS143" s="5" t="e">
        <f t="shared" si="110"/>
        <v>#DIV/0!</v>
      </c>
      <c r="AT143" s="5">
        <v>13.76</v>
      </c>
      <c r="AU143" s="5">
        <v>13.4</v>
      </c>
      <c r="AV143" s="5">
        <v>-0.89</v>
      </c>
      <c r="AW143" s="5">
        <v>19</v>
      </c>
      <c r="AX143" s="3">
        <v>28</v>
      </c>
      <c r="AY143" s="3">
        <v>32</v>
      </c>
      <c r="AZ143" s="3"/>
      <c r="BA143" s="5">
        <v>-0.73</v>
      </c>
      <c r="BB143" s="5"/>
      <c r="BC143" s="5">
        <v>23</v>
      </c>
      <c r="BD143" s="5"/>
      <c r="BE143" s="3">
        <v>24</v>
      </c>
      <c r="BF143" s="3">
        <v>30</v>
      </c>
      <c r="BG143" s="5">
        <v>1.42</v>
      </c>
      <c r="BH143" s="5">
        <v>92</v>
      </c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3">
        <v>31</v>
      </c>
      <c r="CA143" s="3">
        <v>31</v>
      </c>
      <c r="CB143" s="3">
        <v>33</v>
      </c>
      <c r="CC143" s="5">
        <v>13.85824</v>
      </c>
      <c r="CD143" s="5">
        <v>13.85824</v>
      </c>
      <c r="CE143" s="5">
        <v>14.752319999999999</v>
      </c>
      <c r="CF143" s="5">
        <v>1.21</v>
      </c>
      <c r="CG143" s="5">
        <v>89</v>
      </c>
      <c r="CH143" s="3">
        <v>32</v>
      </c>
      <c r="CI143" s="3">
        <v>32</v>
      </c>
      <c r="CJ143" s="3">
        <v>35</v>
      </c>
      <c r="CK143" s="5">
        <v>14.30528</v>
      </c>
      <c r="CL143" s="5">
        <v>14.30528</v>
      </c>
      <c r="CM143" s="5">
        <v>15.6464</v>
      </c>
      <c r="CN143" s="5">
        <v>0.66</v>
      </c>
      <c r="CO143" s="5">
        <v>74</v>
      </c>
      <c r="CP143" s="6">
        <v>119</v>
      </c>
      <c r="CQ143" s="6">
        <v>120</v>
      </c>
      <c r="CR143" s="6">
        <v>127</v>
      </c>
      <c r="CS143" s="5">
        <v>-0.52</v>
      </c>
      <c r="CT143" s="5">
        <v>30</v>
      </c>
      <c r="CU143" s="7" t="e">
        <v>#NULL!</v>
      </c>
      <c r="CV143" s="7" t="e">
        <v>#NULL!</v>
      </c>
      <c r="CW143" s="3">
        <v>4</v>
      </c>
      <c r="CX143" s="3">
        <v>4</v>
      </c>
      <c r="CY143" s="3">
        <v>5</v>
      </c>
      <c r="CZ143" s="3">
        <v>4</v>
      </c>
      <c r="DA143" s="3">
        <v>4</v>
      </c>
      <c r="DB143" s="3">
        <v>4</v>
      </c>
      <c r="DC143" s="3">
        <v>3</v>
      </c>
      <c r="DD143" s="3">
        <v>3</v>
      </c>
      <c r="DE143" s="3">
        <v>999</v>
      </c>
      <c r="DF143" s="3">
        <v>999</v>
      </c>
      <c r="DG143" s="3">
        <v>999</v>
      </c>
      <c r="DH143" s="3">
        <v>999</v>
      </c>
      <c r="DI143" s="3"/>
      <c r="DJ143" s="3"/>
      <c r="DK143" s="3"/>
      <c r="DL143" s="3"/>
      <c r="DM143" s="3"/>
      <c r="DN143" s="3"/>
      <c r="DO143" s="3"/>
      <c r="DP143" s="3"/>
      <c r="DQ143" s="3">
        <v>1</v>
      </c>
      <c r="DR143" s="3">
        <v>1</v>
      </c>
      <c r="DS143" s="3">
        <v>1</v>
      </c>
      <c r="DT143" s="3">
        <v>1</v>
      </c>
      <c r="DU143" s="3">
        <v>1</v>
      </c>
      <c r="DV143" s="5">
        <v>57.5</v>
      </c>
      <c r="DW143" s="5">
        <v>0.69</v>
      </c>
      <c r="DX143" s="5">
        <v>24.5</v>
      </c>
      <c r="DY143" s="5">
        <v>-1.4100000000000001</v>
      </c>
      <c r="DZ143" s="5">
        <v>81.5</v>
      </c>
      <c r="EA143" s="5">
        <v>1.87</v>
      </c>
      <c r="EB143" s="5">
        <v>54.5</v>
      </c>
      <c r="EC143" s="5">
        <v>1.1499999999999999</v>
      </c>
      <c r="ED143" s="5">
        <v>2</v>
      </c>
      <c r="EE143" s="3">
        <v>6</v>
      </c>
      <c r="EF143" s="3">
        <v>1</v>
      </c>
      <c r="EG143" s="3">
        <v>1</v>
      </c>
      <c r="EH143" s="3">
        <v>1</v>
      </c>
      <c r="EI143" s="3">
        <v>4</v>
      </c>
      <c r="EJ143" s="3">
        <v>1</v>
      </c>
      <c r="EK143" s="3">
        <v>3</v>
      </c>
      <c r="EL143" s="3">
        <v>1</v>
      </c>
      <c r="EM143" s="3">
        <v>1</v>
      </c>
      <c r="EN143" s="3">
        <v>5</v>
      </c>
      <c r="EO143" s="3">
        <v>5</v>
      </c>
      <c r="EP143" s="3">
        <v>5</v>
      </c>
      <c r="EQ143" s="3">
        <v>5</v>
      </c>
      <c r="ER143" s="3">
        <v>3</v>
      </c>
      <c r="ES143" s="3">
        <v>1</v>
      </c>
      <c r="ET143" s="3">
        <v>1</v>
      </c>
      <c r="EU143" s="3">
        <v>5</v>
      </c>
      <c r="EV143" s="3">
        <v>2</v>
      </c>
      <c r="EW143" s="3">
        <v>0</v>
      </c>
      <c r="EX143" s="5">
        <v>0</v>
      </c>
      <c r="EY143" s="1" t="s">
        <v>376</v>
      </c>
      <c r="EZ143" s="3">
        <v>1</v>
      </c>
      <c r="FA143" s="6">
        <v>3</v>
      </c>
      <c r="FB143" s="1" t="s">
        <v>411</v>
      </c>
      <c r="FC143" s="6">
        <v>1</v>
      </c>
      <c r="FD143" s="5">
        <v>3</v>
      </c>
      <c r="FE143" s="1" t="s">
        <v>349</v>
      </c>
      <c r="FF143" s="3">
        <v>999</v>
      </c>
      <c r="FG143" s="5">
        <v>999</v>
      </c>
      <c r="FH143" s="3">
        <v>4</v>
      </c>
      <c r="FI143" s="3">
        <v>3</v>
      </c>
      <c r="FJ143" s="3">
        <v>3</v>
      </c>
      <c r="FK143" s="3">
        <v>4</v>
      </c>
      <c r="FL143" s="3">
        <v>999</v>
      </c>
      <c r="FM143" s="3">
        <v>3</v>
      </c>
      <c r="FN143" s="3">
        <v>2</v>
      </c>
      <c r="FO143" s="3">
        <v>1</v>
      </c>
      <c r="FP143" s="3">
        <v>5</v>
      </c>
      <c r="FQ143" s="3">
        <v>999</v>
      </c>
      <c r="FR143" s="3">
        <v>1</v>
      </c>
      <c r="FS143" s="3">
        <v>1</v>
      </c>
      <c r="FT143" s="3">
        <v>3.75</v>
      </c>
      <c r="FU143" s="3">
        <v>2</v>
      </c>
      <c r="FV143" s="3">
        <v>3</v>
      </c>
      <c r="FW143" s="3">
        <v>6</v>
      </c>
      <c r="FX143" s="7" t="e">
        <v>#NULL!</v>
      </c>
      <c r="FY143" s="3">
        <v>1</v>
      </c>
      <c r="FZ143" s="3">
        <v>3</v>
      </c>
      <c r="GA143" s="3">
        <v>3</v>
      </c>
      <c r="GB143" s="3">
        <v>4</v>
      </c>
      <c r="GC143" s="3">
        <v>6</v>
      </c>
      <c r="GD143" s="5">
        <v>3.3333333333333335</v>
      </c>
      <c r="GE143" s="3">
        <v>4</v>
      </c>
      <c r="GF143" s="3">
        <v>999</v>
      </c>
      <c r="GG143" s="3">
        <v>1</v>
      </c>
      <c r="GH143" s="3">
        <v>1</v>
      </c>
      <c r="GI143" s="3">
        <v>3</v>
      </c>
      <c r="GJ143" s="3">
        <v>1</v>
      </c>
      <c r="GK143" s="3">
        <v>1</v>
      </c>
      <c r="GL143" s="3">
        <v>4</v>
      </c>
      <c r="GM143" s="3">
        <v>4</v>
      </c>
      <c r="GN143" s="3">
        <v>4</v>
      </c>
      <c r="GO143" s="3">
        <v>2</v>
      </c>
      <c r="GP143" s="3">
        <v>2</v>
      </c>
      <c r="GQ143" s="3">
        <v>1</v>
      </c>
      <c r="GR143" s="3">
        <v>3</v>
      </c>
      <c r="GS143" s="3">
        <v>2</v>
      </c>
      <c r="GT143" s="3">
        <v>4</v>
      </c>
      <c r="GU143" s="3">
        <v>3</v>
      </c>
      <c r="GV143" s="3">
        <v>2</v>
      </c>
      <c r="GW143" s="3">
        <v>4</v>
      </c>
      <c r="GX143" s="3">
        <v>2</v>
      </c>
      <c r="GY143" s="5">
        <v>3.2</v>
      </c>
      <c r="GZ143" s="5">
        <v>1.7777777777777777</v>
      </c>
      <c r="HA143" s="3">
        <v>5</v>
      </c>
      <c r="HB143" s="3">
        <v>5</v>
      </c>
      <c r="HC143" s="3">
        <v>5</v>
      </c>
      <c r="HD143" s="3">
        <v>3</v>
      </c>
      <c r="HE143" s="3">
        <v>6</v>
      </c>
      <c r="HF143" s="3">
        <v>5</v>
      </c>
      <c r="HG143" s="3">
        <v>5</v>
      </c>
      <c r="HH143" s="3">
        <v>4</v>
      </c>
      <c r="HI143" s="5">
        <v>4.75</v>
      </c>
      <c r="HJ143" s="3">
        <v>2</v>
      </c>
      <c r="HK143" s="3">
        <v>3</v>
      </c>
      <c r="HL143" s="3">
        <v>2</v>
      </c>
      <c r="HM143" s="3">
        <v>1</v>
      </c>
      <c r="HN143" s="3">
        <v>2</v>
      </c>
      <c r="HO143" s="3">
        <v>3</v>
      </c>
      <c r="HP143" s="5">
        <v>2</v>
      </c>
      <c r="HQ143" s="5">
        <v>3</v>
      </c>
      <c r="HR143" s="5">
        <v>2</v>
      </c>
      <c r="HS143" s="5">
        <v>2</v>
      </c>
      <c r="HT143" s="3">
        <v>3</v>
      </c>
      <c r="HU143" s="3">
        <v>3</v>
      </c>
      <c r="HV143" s="3">
        <v>3</v>
      </c>
      <c r="HW143" s="3">
        <v>4</v>
      </c>
      <c r="HX143" s="3">
        <v>2</v>
      </c>
      <c r="HY143" s="3">
        <v>4</v>
      </c>
      <c r="HZ143" s="5">
        <v>3.1666666666666665</v>
      </c>
      <c r="IA143" s="3">
        <v>6</v>
      </c>
      <c r="IB143" s="3">
        <v>5</v>
      </c>
      <c r="IC143" s="3">
        <v>6</v>
      </c>
      <c r="ID143" s="3">
        <v>5</v>
      </c>
      <c r="IE143" s="3">
        <v>3</v>
      </c>
      <c r="IF143" s="3">
        <v>4</v>
      </c>
      <c r="IG143" s="3">
        <v>5</v>
      </c>
      <c r="IH143" s="3">
        <v>3</v>
      </c>
      <c r="II143" s="3">
        <v>4</v>
      </c>
      <c r="IJ143" s="3">
        <v>1</v>
      </c>
      <c r="IK143" s="3">
        <v>5</v>
      </c>
      <c r="IL143" s="3">
        <v>2</v>
      </c>
      <c r="IM143" s="5">
        <v>4.5</v>
      </c>
      <c r="IN143" s="5">
        <v>4.5</v>
      </c>
      <c r="IO143" s="5">
        <v>3.25</v>
      </c>
      <c r="IP143" s="3">
        <v>3</v>
      </c>
      <c r="IQ143" s="3">
        <v>3</v>
      </c>
      <c r="IR143" s="3">
        <v>2</v>
      </c>
      <c r="IS143" s="3">
        <v>4</v>
      </c>
      <c r="IT143" s="3">
        <v>4</v>
      </c>
      <c r="IU143" s="3">
        <v>2</v>
      </c>
      <c r="IV143" s="3">
        <v>4</v>
      </c>
      <c r="IW143" s="3">
        <v>1</v>
      </c>
      <c r="IX143" s="3">
        <v>3</v>
      </c>
      <c r="IY143" s="3">
        <v>1</v>
      </c>
      <c r="IZ143" s="3">
        <v>4</v>
      </c>
      <c r="JA143" s="3">
        <v>3</v>
      </c>
      <c r="JB143" s="3">
        <v>2</v>
      </c>
      <c r="JC143" s="3">
        <v>2</v>
      </c>
      <c r="JD143" s="3">
        <v>4</v>
      </c>
      <c r="JE143" s="3">
        <v>5</v>
      </c>
      <c r="JF143" s="3">
        <v>3</v>
      </c>
      <c r="JG143" s="3">
        <v>3</v>
      </c>
      <c r="JH143" s="3">
        <v>2</v>
      </c>
      <c r="JI143" s="3">
        <v>3</v>
      </c>
      <c r="JJ143" s="3">
        <v>1</v>
      </c>
      <c r="JK143" s="3">
        <v>3</v>
      </c>
      <c r="JL143" s="3">
        <v>2</v>
      </c>
      <c r="JM143" s="3">
        <v>4</v>
      </c>
      <c r="JN143" s="5">
        <v>2.5</v>
      </c>
      <c r="JO143" s="5">
        <v>2.5</v>
      </c>
      <c r="JP143" s="5">
        <v>3.25</v>
      </c>
      <c r="JQ143" s="5">
        <v>3.25</v>
      </c>
      <c r="JR143" s="5">
        <v>3.75</v>
      </c>
      <c r="JS143" s="5">
        <v>1.75</v>
      </c>
      <c r="JT143" s="3">
        <v>999</v>
      </c>
      <c r="JU143" s="3">
        <v>4</v>
      </c>
      <c r="JV143" s="3">
        <v>999</v>
      </c>
      <c r="JW143" s="3">
        <v>2</v>
      </c>
      <c r="JX143" s="3">
        <v>999</v>
      </c>
      <c r="JY143" s="3">
        <v>4</v>
      </c>
      <c r="JZ143" s="3">
        <v>999</v>
      </c>
      <c r="KA143" s="3">
        <v>1</v>
      </c>
      <c r="KB143" s="3">
        <v>999</v>
      </c>
      <c r="KC143" s="3">
        <v>4</v>
      </c>
      <c r="KD143" s="3">
        <v>999</v>
      </c>
      <c r="KE143" s="3">
        <v>4</v>
      </c>
      <c r="KF143" s="3">
        <v>999</v>
      </c>
      <c r="KG143" s="3">
        <v>1</v>
      </c>
      <c r="KH143" s="3">
        <v>999</v>
      </c>
      <c r="KI143" s="3">
        <v>1</v>
      </c>
      <c r="KJ143" s="3">
        <v>999</v>
      </c>
      <c r="KK143" s="3">
        <v>1</v>
      </c>
      <c r="KL143" s="3">
        <v>999</v>
      </c>
      <c r="KM143" s="3">
        <v>4</v>
      </c>
      <c r="KN143" s="3">
        <v>999</v>
      </c>
      <c r="KO143" s="3">
        <v>1</v>
      </c>
      <c r="KP143" s="3">
        <v>999</v>
      </c>
      <c r="KQ143" s="3">
        <v>1</v>
      </c>
      <c r="KR143" s="3">
        <v>999</v>
      </c>
      <c r="KS143" s="3">
        <v>4</v>
      </c>
      <c r="KT143" s="3">
        <v>999</v>
      </c>
      <c r="KU143" s="3">
        <v>1</v>
      </c>
      <c r="KV143" s="3">
        <v>999</v>
      </c>
      <c r="KW143" s="3">
        <v>1</v>
      </c>
      <c r="KX143" s="3">
        <v>999</v>
      </c>
      <c r="KY143" s="3">
        <v>4</v>
      </c>
      <c r="KZ143" s="7" t="e">
        <v>#NULL!</v>
      </c>
      <c r="LA143" s="5">
        <v>1.1111111111111112</v>
      </c>
      <c r="LB143" s="7" t="e">
        <v>#NULL!</v>
      </c>
      <c r="LC143" s="5">
        <v>4</v>
      </c>
      <c r="LD143" s="3">
        <v>999</v>
      </c>
      <c r="LE143" s="3">
        <v>4</v>
      </c>
      <c r="LF143" s="5">
        <v>999</v>
      </c>
      <c r="LG143" s="3">
        <v>4</v>
      </c>
      <c r="LH143" s="3">
        <v>999</v>
      </c>
      <c r="LI143" s="3">
        <v>4</v>
      </c>
      <c r="LJ143" s="3">
        <v>999</v>
      </c>
      <c r="LK143" s="3">
        <v>4</v>
      </c>
      <c r="LL143" s="3">
        <v>999</v>
      </c>
      <c r="LM143" s="3">
        <v>4</v>
      </c>
      <c r="LN143" s="3">
        <v>999</v>
      </c>
      <c r="LO143" s="3">
        <v>3</v>
      </c>
      <c r="LP143" s="3">
        <v>999</v>
      </c>
      <c r="LQ143" s="3">
        <v>3</v>
      </c>
      <c r="LR143" s="3">
        <v>999</v>
      </c>
      <c r="LS143" s="3">
        <v>3</v>
      </c>
      <c r="LT143" s="7" t="e">
        <v>#NULL!</v>
      </c>
      <c r="LU143" s="5">
        <v>3.625</v>
      </c>
      <c r="LV143" s="3">
        <v>2</v>
      </c>
      <c r="LW143" s="3">
        <v>0</v>
      </c>
      <c r="LX143" s="3">
        <v>0</v>
      </c>
      <c r="LY143" s="3">
        <v>1</v>
      </c>
      <c r="LZ143" s="3">
        <v>0</v>
      </c>
      <c r="MA143" s="3">
        <v>2</v>
      </c>
      <c r="MB143" s="3">
        <v>1</v>
      </c>
      <c r="MC143" s="3">
        <v>2</v>
      </c>
      <c r="MD143" s="3">
        <v>1</v>
      </c>
      <c r="ME143" s="3">
        <v>1</v>
      </c>
      <c r="MF143" s="5">
        <f t="shared" si="101"/>
        <v>10</v>
      </c>
      <c r="MG143" s="5">
        <f t="shared" si="102"/>
        <v>1</v>
      </c>
      <c r="MH143" s="3">
        <v>1</v>
      </c>
      <c r="MI143" s="3">
        <v>1</v>
      </c>
      <c r="MJ143" s="3">
        <v>4</v>
      </c>
      <c r="MK143" s="3">
        <v>1</v>
      </c>
      <c r="ML143" s="3">
        <v>1</v>
      </c>
      <c r="MM143" s="3">
        <v>1</v>
      </c>
      <c r="MN143" s="3">
        <v>2</v>
      </c>
      <c r="MO143" s="3">
        <v>5</v>
      </c>
      <c r="MP143" s="3">
        <v>6</v>
      </c>
      <c r="MQ143" s="5">
        <v>2.4444444444444446</v>
      </c>
      <c r="MR143" s="3">
        <v>999</v>
      </c>
      <c r="MS143" s="3">
        <v>1</v>
      </c>
      <c r="MT143" s="3">
        <v>999</v>
      </c>
      <c r="MU143" s="3">
        <v>1</v>
      </c>
      <c r="MV143" s="3">
        <v>999</v>
      </c>
      <c r="MW143" s="3">
        <v>1</v>
      </c>
      <c r="MX143" s="3">
        <v>999</v>
      </c>
      <c r="MY143" s="3">
        <v>1</v>
      </c>
      <c r="MZ143" s="3">
        <v>999</v>
      </c>
      <c r="NA143" s="3">
        <v>2</v>
      </c>
      <c r="NB143" s="3">
        <v>999</v>
      </c>
      <c r="NC143" s="3">
        <v>1</v>
      </c>
      <c r="ND143" s="7" t="e">
        <v>#NULL!</v>
      </c>
      <c r="NE143" s="5">
        <v>1</v>
      </c>
      <c r="NF143" s="7" t="e">
        <v>#NULL!</v>
      </c>
      <c r="NG143" s="5">
        <v>1.3333333333333333</v>
      </c>
      <c r="NH143" s="3">
        <v>999</v>
      </c>
      <c r="NI143" s="3">
        <v>4</v>
      </c>
      <c r="NJ143" s="3">
        <v>999</v>
      </c>
      <c r="NK143" s="3">
        <v>3</v>
      </c>
      <c r="NL143" s="3">
        <v>999</v>
      </c>
      <c r="NM143" s="3">
        <v>2</v>
      </c>
      <c r="NN143" s="3">
        <v>999</v>
      </c>
      <c r="NO143" s="3">
        <v>3</v>
      </c>
      <c r="NP143" s="3">
        <v>999</v>
      </c>
      <c r="NQ143" s="3">
        <v>2</v>
      </c>
      <c r="NR143" s="3">
        <v>999</v>
      </c>
      <c r="NS143" s="3">
        <v>2</v>
      </c>
      <c r="NT143" s="3">
        <v>999</v>
      </c>
      <c r="NU143" s="3">
        <v>2</v>
      </c>
      <c r="NV143" s="7" t="e">
        <v>#NULL!</v>
      </c>
      <c r="NW143" s="5">
        <v>2.5714285714285716</v>
      </c>
      <c r="NX143" s="4">
        <v>43210</v>
      </c>
      <c r="NY143" s="3">
        <v>3</v>
      </c>
      <c r="NZ143" s="3">
        <v>2</v>
      </c>
      <c r="OA143" s="3">
        <v>2</v>
      </c>
      <c r="OB143" s="3">
        <v>2</v>
      </c>
      <c r="OC143" s="3">
        <v>3</v>
      </c>
      <c r="OD143" s="3">
        <v>2</v>
      </c>
      <c r="OE143" s="3">
        <v>1</v>
      </c>
      <c r="OF143" s="3">
        <v>1</v>
      </c>
      <c r="OG143" s="3">
        <v>4</v>
      </c>
      <c r="OH143" s="3">
        <v>3</v>
      </c>
      <c r="OI143" s="3">
        <v>1</v>
      </c>
      <c r="OJ143" s="3">
        <v>1</v>
      </c>
      <c r="OK143" s="5">
        <v>2.8333333333333335</v>
      </c>
      <c r="OL143" s="5">
        <v>1.3333333333333333</v>
      </c>
      <c r="OM143" s="3">
        <v>2</v>
      </c>
      <c r="ON143" s="3">
        <v>3</v>
      </c>
      <c r="OO143" s="3">
        <v>1</v>
      </c>
      <c r="OP143" s="3">
        <v>1</v>
      </c>
      <c r="OQ143" s="3">
        <v>3</v>
      </c>
      <c r="OR143" s="3">
        <v>3</v>
      </c>
      <c r="OS143" s="5">
        <v>2.1666666666666665</v>
      </c>
      <c r="OT143" s="3">
        <v>2</v>
      </c>
      <c r="OU143" s="3">
        <v>2</v>
      </c>
      <c r="OV143" s="3">
        <v>2</v>
      </c>
      <c r="OW143" s="3">
        <v>3</v>
      </c>
      <c r="OX143" s="3">
        <v>1</v>
      </c>
      <c r="OY143" s="3">
        <v>2</v>
      </c>
      <c r="OZ143" s="5">
        <v>2</v>
      </c>
      <c r="VN143">
        <v>15</v>
      </c>
      <c r="VO143">
        <v>1</v>
      </c>
      <c r="VP143">
        <v>11.8</v>
      </c>
      <c r="VQ143">
        <v>11.8</v>
      </c>
      <c r="VR143">
        <v>56</v>
      </c>
      <c r="VS143">
        <v>983</v>
      </c>
      <c r="VT143">
        <v>17.600000000000001</v>
      </c>
      <c r="VU143">
        <v>163.80000000000001</v>
      </c>
      <c r="VV143">
        <v>55</v>
      </c>
      <c r="VW143">
        <v>9550.2999999999993</v>
      </c>
      <c r="VX143">
        <v>173.6</v>
      </c>
      <c r="VY143">
        <v>3469.8</v>
      </c>
      <c r="VZ143">
        <v>0.3</v>
      </c>
      <c r="WA143">
        <v>1591.7</v>
      </c>
      <c r="WB143" s="36">
        <v>2953.25</v>
      </c>
      <c r="WC143" s="36">
        <v>981.5</v>
      </c>
      <c r="WD143" s="36">
        <v>114.5</v>
      </c>
      <c r="WE143" s="36">
        <v>36.75</v>
      </c>
      <c r="WF143" s="36">
        <v>72.28</v>
      </c>
      <c r="WG143" s="36">
        <v>24.02</v>
      </c>
      <c r="WH143" s="36">
        <v>2.8</v>
      </c>
      <c r="WI143" s="36">
        <v>0.9</v>
      </c>
      <c r="WJ143" s="36">
        <v>151.25</v>
      </c>
      <c r="WK143" s="36">
        <v>3.7</v>
      </c>
      <c r="WL143" s="36">
        <v>25.207999999999998</v>
      </c>
      <c r="WM143" s="37">
        <v>2953.25</v>
      </c>
      <c r="WN143" s="37">
        <v>981.5</v>
      </c>
      <c r="WO143" s="37">
        <v>114.5</v>
      </c>
      <c r="WP143" s="37">
        <v>36.75</v>
      </c>
      <c r="WQ143" s="37">
        <v>72.28</v>
      </c>
      <c r="WR143" s="37">
        <v>24.02</v>
      </c>
      <c r="WS143" s="37">
        <v>2.8</v>
      </c>
      <c r="WT143" s="37">
        <v>0.9</v>
      </c>
      <c r="WU143" s="37">
        <v>151.25</v>
      </c>
      <c r="WV143" s="37">
        <v>3.7</v>
      </c>
      <c r="WW143" s="37">
        <v>25.207999999999998</v>
      </c>
      <c r="WX143" s="38">
        <v>1927</v>
      </c>
      <c r="WY143" s="38">
        <v>601</v>
      </c>
      <c r="WZ143" s="38">
        <v>47.25</v>
      </c>
      <c r="XA143" s="38">
        <v>11.75</v>
      </c>
      <c r="XB143" s="38">
        <v>74.489999999999995</v>
      </c>
      <c r="XC143" s="38">
        <v>23.23</v>
      </c>
      <c r="XD143" s="38">
        <v>1.83</v>
      </c>
      <c r="XE143" s="38">
        <v>0.45</v>
      </c>
      <c r="XF143" s="38">
        <v>59</v>
      </c>
      <c r="XG143" s="38">
        <v>2.2799999999999998</v>
      </c>
      <c r="XH143" s="38">
        <v>19.667000000000002</v>
      </c>
      <c r="XI143" s="39">
        <v>1927</v>
      </c>
      <c r="XJ143" s="39">
        <v>601</v>
      </c>
      <c r="XK143" s="39">
        <v>47.25</v>
      </c>
      <c r="XL143" s="39">
        <v>11.75</v>
      </c>
      <c r="XM143" s="39">
        <v>74.489999999999995</v>
      </c>
      <c r="XN143" s="39">
        <v>23.23</v>
      </c>
      <c r="XO143" s="39">
        <v>1.83</v>
      </c>
      <c r="XP143" s="39">
        <v>0.45</v>
      </c>
      <c r="XQ143" s="39">
        <v>59</v>
      </c>
      <c r="XR143" s="39">
        <v>2.2799999999999998</v>
      </c>
      <c r="XS143" s="39">
        <v>19.667000000000002</v>
      </c>
      <c r="XT143" t="s">
        <v>1224</v>
      </c>
      <c r="XU143">
        <v>6</v>
      </c>
      <c r="XV143">
        <v>9</v>
      </c>
      <c r="XW143" s="37">
        <v>6</v>
      </c>
      <c r="XX143" s="37">
        <v>0</v>
      </c>
      <c r="XY143" s="37">
        <v>2</v>
      </c>
      <c r="XZ143" s="39">
        <v>3</v>
      </c>
      <c r="YA143" s="39">
        <v>0</v>
      </c>
      <c r="YB143" s="39">
        <v>2</v>
      </c>
    </row>
    <row r="144" spans="1:652" x14ac:dyDescent="0.2">
      <c r="A144" s="11">
        <v>148</v>
      </c>
      <c r="B144" s="19" t="s">
        <v>851</v>
      </c>
      <c r="C144" s="3">
        <v>1</v>
      </c>
      <c r="D144" s="3" t="str">
        <f t="shared" si="103"/>
        <v>1</v>
      </c>
      <c r="E144" s="4">
        <v>37956</v>
      </c>
      <c r="F144" s="4">
        <v>43206</v>
      </c>
      <c r="G144" s="5">
        <v>14.373716632443532</v>
      </c>
      <c r="H144" s="21">
        <v>3</v>
      </c>
      <c r="I144" s="3">
        <v>8</v>
      </c>
      <c r="J144" s="3">
        <v>12</v>
      </c>
      <c r="K144" s="3">
        <v>1</v>
      </c>
      <c r="L144" s="3">
        <v>0</v>
      </c>
      <c r="M144" s="3">
        <v>300</v>
      </c>
      <c r="N144" s="6">
        <v>113</v>
      </c>
      <c r="O144" s="6">
        <v>157</v>
      </c>
      <c r="P144" s="5">
        <v>3.7073490813648298</v>
      </c>
      <c r="Q144" s="5">
        <v>110.4705</v>
      </c>
      <c r="R144" s="5">
        <v>50.1</v>
      </c>
      <c r="S144" s="5">
        <v>20.3</v>
      </c>
      <c r="T144" s="5">
        <v>3</v>
      </c>
      <c r="U144" s="5">
        <v>24.3</v>
      </c>
      <c r="V144" s="5">
        <v>3</v>
      </c>
      <c r="W144" s="5">
        <v>23.8</v>
      </c>
      <c r="X144" s="5">
        <v>30.1</v>
      </c>
      <c r="Y144" s="5">
        <v>29</v>
      </c>
      <c r="Z144" s="5">
        <v>29.3</v>
      </c>
      <c r="AA144" s="5">
        <v>28.1</v>
      </c>
      <c r="AB144" s="5">
        <v>21</v>
      </c>
      <c r="AC144" s="5">
        <f t="shared" si="104"/>
        <v>30.1</v>
      </c>
      <c r="AD144" s="5">
        <f t="shared" si="105"/>
        <v>29.3</v>
      </c>
      <c r="AE144" s="5">
        <f t="shared" si="106"/>
        <v>59.400000000000006</v>
      </c>
      <c r="AF144" s="5">
        <f t="shared" si="107"/>
        <v>29.700000000000003</v>
      </c>
      <c r="AG144" s="5">
        <f t="shared" si="108"/>
        <v>65.488500000000002</v>
      </c>
      <c r="AH144" s="5">
        <f t="shared" si="109"/>
        <v>130.977</v>
      </c>
      <c r="AI144" s="5">
        <v>3</v>
      </c>
      <c r="AJ144" s="3">
        <v>30</v>
      </c>
      <c r="AK144" s="5">
        <v>40.1</v>
      </c>
      <c r="AL144" s="5">
        <v>3</v>
      </c>
      <c r="AM144" s="5">
        <v>3</v>
      </c>
      <c r="AN144" s="5"/>
      <c r="AO144" s="5"/>
      <c r="AP144" s="5"/>
      <c r="AQ144" s="5"/>
      <c r="AR144" s="5"/>
      <c r="AS144" s="5" t="e">
        <f t="shared" si="110"/>
        <v>#DIV/0!</v>
      </c>
      <c r="AT144" s="5">
        <v>10.75</v>
      </c>
      <c r="AU144" s="5">
        <v>10.67</v>
      </c>
      <c r="AV144" s="5">
        <v>1.93</v>
      </c>
      <c r="AW144" s="5">
        <v>97</v>
      </c>
      <c r="AX144" s="3">
        <v>25</v>
      </c>
      <c r="AY144" s="3">
        <v>24</v>
      </c>
      <c r="AZ144" s="3"/>
      <c r="BA144" s="5">
        <v>-1.79</v>
      </c>
      <c r="BB144" s="5"/>
      <c r="BC144" s="5">
        <v>4</v>
      </c>
      <c r="BD144" s="5"/>
      <c r="BE144" s="3">
        <v>25</v>
      </c>
      <c r="BF144" s="3">
        <v>28</v>
      </c>
      <c r="BG144" s="5">
        <v>0.94</v>
      </c>
      <c r="BH144" s="5">
        <v>83</v>
      </c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3">
        <v>44</v>
      </c>
      <c r="CA144" s="3">
        <v>44</v>
      </c>
      <c r="CB144" s="3">
        <v>48</v>
      </c>
      <c r="CC144" s="5">
        <v>19.66976</v>
      </c>
      <c r="CD144" s="5">
        <v>19.66976</v>
      </c>
      <c r="CE144" s="5">
        <v>21.457920000000001</v>
      </c>
      <c r="CF144" s="5">
        <v>3.96</v>
      </c>
      <c r="CG144" s="5">
        <v>100</v>
      </c>
      <c r="CH144" s="3">
        <v>47</v>
      </c>
      <c r="CI144" s="3">
        <v>38</v>
      </c>
      <c r="CJ144" s="3">
        <v>43</v>
      </c>
      <c r="CK144" s="5">
        <v>21.01088</v>
      </c>
      <c r="CL144" s="5">
        <v>16.98752</v>
      </c>
      <c r="CM144" s="5">
        <v>19.222719999999999</v>
      </c>
      <c r="CN144" s="5">
        <v>2.4900000000000002</v>
      </c>
      <c r="CO144" s="5">
        <v>99</v>
      </c>
      <c r="CP144" s="6">
        <v>183</v>
      </c>
      <c r="CQ144" s="6">
        <v>176</v>
      </c>
      <c r="CR144" s="6">
        <v>168</v>
      </c>
      <c r="CS144" s="5">
        <v>1.84</v>
      </c>
      <c r="CT144" s="5">
        <v>97</v>
      </c>
      <c r="CU144" s="7" t="e">
        <v>#NULL!</v>
      </c>
      <c r="CV144" s="7" t="e">
        <v>#NULL!</v>
      </c>
      <c r="CW144" s="3">
        <v>3</v>
      </c>
      <c r="CX144" s="3">
        <v>4</v>
      </c>
      <c r="CY144" s="3">
        <v>5</v>
      </c>
      <c r="CZ144" s="3">
        <v>5</v>
      </c>
      <c r="DA144" s="3">
        <v>4</v>
      </c>
      <c r="DB144" s="3">
        <v>4</v>
      </c>
      <c r="DC144" s="3">
        <v>3</v>
      </c>
      <c r="DD144" s="3">
        <v>3</v>
      </c>
      <c r="DE144" s="3">
        <v>4</v>
      </c>
      <c r="DF144" s="3">
        <v>4</v>
      </c>
      <c r="DG144" s="3">
        <v>4</v>
      </c>
      <c r="DH144" s="3">
        <v>4</v>
      </c>
      <c r="DI144" s="3"/>
      <c r="DJ144" s="3"/>
      <c r="DK144" s="3"/>
      <c r="DL144" s="3"/>
      <c r="DM144" s="3"/>
      <c r="DN144" s="3"/>
      <c r="DO144" s="3"/>
      <c r="DP144" s="3"/>
      <c r="DQ144" s="3">
        <v>1</v>
      </c>
      <c r="DR144" s="3">
        <v>1</v>
      </c>
      <c r="DS144" s="3">
        <v>1</v>
      </c>
      <c r="DT144" s="3">
        <v>1</v>
      </c>
      <c r="DU144" s="3">
        <v>1</v>
      </c>
      <c r="DV144" s="5">
        <v>43.5</v>
      </c>
      <c r="DW144" s="5">
        <v>-0.85000000000000009</v>
      </c>
      <c r="DX144" s="5">
        <v>97</v>
      </c>
      <c r="DY144" s="5">
        <v>3.77</v>
      </c>
      <c r="DZ144" s="5">
        <v>99.5</v>
      </c>
      <c r="EA144" s="5">
        <v>6.45</v>
      </c>
      <c r="EB144" s="5">
        <v>80</v>
      </c>
      <c r="EC144" s="5">
        <v>9.370000000000001</v>
      </c>
      <c r="ED144" s="5">
        <v>3</v>
      </c>
      <c r="EE144" s="3">
        <v>6</v>
      </c>
      <c r="EF144" s="3">
        <v>1</v>
      </c>
      <c r="EG144" s="3">
        <v>2</v>
      </c>
      <c r="EH144" s="3">
        <v>1</v>
      </c>
      <c r="EI144" s="3">
        <v>6</v>
      </c>
      <c r="EJ144" s="3">
        <v>1</v>
      </c>
      <c r="EK144" s="3">
        <v>3</v>
      </c>
      <c r="EL144" s="3">
        <v>1</v>
      </c>
      <c r="EM144" s="3">
        <v>1</v>
      </c>
      <c r="EN144" s="3">
        <v>5</v>
      </c>
      <c r="EO144" s="3">
        <v>2</v>
      </c>
      <c r="EP144" s="3">
        <v>2</v>
      </c>
      <c r="EQ144" s="3">
        <v>2</v>
      </c>
      <c r="ER144" s="3">
        <v>4</v>
      </c>
      <c r="ES144" s="3">
        <v>5</v>
      </c>
      <c r="ET144" s="3">
        <v>1</v>
      </c>
      <c r="EU144" s="3">
        <v>5</v>
      </c>
      <c r="EV144" s="3">
        <v>3</v>
      </c>
      <c r="EW144" s="3">
        <v>1</v>
      </c>
      <c r="EX144" s="5">
        <v>1</v>
      </c>
      <c r="EY144" s="1" t="s">
        <v>351</v>
      </c>
      <c r="EZ144" s="3">
        <v>2</v>
      </c>
      <c r="FA144" s="6">
        <v>4</v>
      </c>
      <c r="FB144" s="1" t="s">
        <v>350</v>
      </c>
      <c r="FC144" s="6">
        <v>1</v>
      </c>
      <c r="FD144" s="5">
        <v>4</v>
      </c>
      <c r="FE144" s="1" t="s">
        <v>352</v>
      </c>
      <c r="FF144" s="3">
        <v>1</v>
      </c>
      <c r="FG144" s="5">
        <v>2</v>
      </c>
      <c r="FH144" s="3">
        <v>5</v>
      </c>
      <c r="FI144" s="3">
        <v>4</v>
      </c>
      <c r="FJ144" s="3">
        <v>3</v>
      </c>
      <c r="FK144" s="3">
        <v>4</v>
      </c>
      <c r="FL144" s="3">
        <v>5</v>
      </c>
      <c r="FM144" s="3">
        <v>5</v>
      </c>
      <c r="FN144" s="3">
        <v>1</v>
      </c>
      <c r="FO144" s="3">
        <v>2</v>
      </c>
      <c r="FP144" s="3">
        <v>5</v>
      </c>
      <c r="FQ144" s="3">
        <v>3</v>
      </c>
      <c r="FR144" s="3">
        <v>3</v>
      </c>
      <c r="FS144" s="3">
        <v>1</v>
      </c>
      <c r="FT144" s="3">
        <v>4.5</v>
      </c>
      <c r="FU144" s="3">
        <v>2.3333333333333335</v>
      </c>
      <c r="FV144" s="3">
        <v>7</v>
      </c>
      <c r="FW144" s="3">
        <v>2</v>
      </c>
      <c r="FX144" s="7" t="e">
        <v>#NULL!</v>
      </c>
      <c r="FY144" s="3">
        <v>4</v>
      </c>
      <c r="FZ144" s="3">
        <v>7</v>
      </c>
      <c r="GA144" s="3">
        <v>7</v>
      </c>
      <c r="GB144" s="3">
        <v>6</v>
      </c>
      <c r="GC144" s="3">
        <v>7</v>
      </c>
      <c r="GD144" s="5">
        <v>6.333333333333333</v>
      </c>
      <c r="GE144" s="3">
        <v>5</v>
      </c>
      <c r="GF144" s="3">
        <v>1</v>
      </c>
      <c r="GG144" s="3">
        <v>5</v>
      </c>
      <c r="GH144" s="3">
        <v>1</v>
      </c>
      <c r="GI144" s="3">
        <v>5</v>
      </c>
      <c r="GJ144" s="3">
        <v>1</v>
      </c>
      <c r="GK144" s="3">
        <v>1</v>
      </c>
      <c r="GL144" s="3">
        <v>1</v>
      </c>
      <c r="GM144" s="3">
        <v>5</v>
      </c>
      <c r="GN144" s="3">
        <v>5</v>
      </c>
      <c r="GO144" s="3">
        <v>1</v>
      </c>
      <c r="GP144" s="3">
        <v>4</v>
      </c>
      <c r="GQ144" s="3">
        <v>1</v>
      </c>
      <c r="GR144" s="3">
        <v>5</v>
      </c>
      <c r="GS144" s="3">
        <v>3</v>
      </c>
      <c r="GT144" s="3">
        <v>5</v>
      </c>
      <c r="GU144" s="3">
        <v>3</v>
      </c>
      <c r="GV144" s="3">
        <v>4</v>
      </c>
      <c r="GW144" s="3">
        <v>5</v>
      </c>
      <c r="GX144" s="3">
        <v>1</v>
      </c>
      <c r="GY144" s="5">
        <v>4.7</v>
      </c>
      <c r="GZ144" s="5">
        <v>1.5</v>
      </c>
      <c r="HA144" s="3">
        <v>7</v>
      </c>
      <c r="HB144" s="3">
        <v>6</v>
      </c>
      <c r="HC144" s="3">
        <v>4</v>
      </c>
      <c r="HD144" s="3">
        <v>7</v>
      </c>
      <c r="HE144" s="3">
        <v>7</v>
      </c>
      <c r="HF144" s="3">
        <v>7</v>
      </c>
      <c r="HG144" s="3">
        <v>7</v>
      </c>
      <c r="HH144" s="3">
        <v>6</v>
      </c>
      <c r="HI144" s="5">
        <v>6.375</v>
      </c>
      <c r="HJ144" s="3">
        <v>4</v>
      </c>
      <c r="HK144" s="3">
        <v>3</v>
      </c>
      <c r="HL144" s="3">
        <v>4</v>
      </c>
      <c r="HM144" s="3">
        <v>3</v>
      </c>
      <c r="HN144" s="3">
        <v>2</v>
      </c>
      <c r="HO144" s="3">
        <v>2</v>
      </c>
      <c r="HP144" s="5">
        <v>2</v>
      </c>
      <c r="HQ144" s="5">
        <v>3</v>
      </c>
      <c r="HR144" s="5">
        <v>3</v>
      </c>
      <c r="HS144" s="5">
        <v>3.1666666666666665</v>
      </c>
      <c r="HT144" s="3">
        <v>6</v>
      </c>
      <c r="HU144" s="3">
        <v>5</v>
      </c>
      <c r="HV144" s="3">
        <v>6</v>
      </c>
      <c r="HW144" s="3">
        <v>6</v>
      </c>
      <c r="HX144" s="3">
        <v>4</v>
      </c>
      <c r="HY144" s="3">
        <v>6</v>
      </c>
      <c r="HZ144" s="5">
        <v>5.5</v>
      </c>
      <c r="IA144" s="3">
        <v>7</v>
      </c>
      <c r="IB144" s="3">
        <v>4</v>
      </c>
      <c r="IC144" s="3">
        <v>2</v>
      </c>
      <c r="ID144" s="3">
        <v>3</v>
      </c>
      <c r="IE144" s="3">
        <v>7</v>
      </c>
      <c r="IF144" s="3">
        <v>3</v>
      </c>
      <c r="IG144" s="3">
        <v>5</v>
      </c>
      <c r="IH144" s="3">
        <v>6</v>
      </c>
      <c r="II144" s="3">
        <v>5</v>
      </c>
      <c r="IJ144" s="3">
        <v>5</v>
      </c>
      <c r="IK144" s="3">
        <v>7</v>
      </c>
      <c r="IL144" s="3">
        <v>1</v>
      </c>
      <c r="IM144" s="5">
        <v>6.25</v>
      </c>
      <c r="IN144" s="5">
        <v>3.75</v>
      </c>
      <c r="IO144" s="5">
        <v>3.75</v>
      </c>
      <c r="IP144" s="3">
        <v>5</v>
      </c>
      <c r="IQ144" s="3">
        <v>1</v>
      </c>
      <c r="IR144" s="3">
        <v>3</v>
      </c>
      <c r="IS144" s="3">
        <v>3</v>
      </c>
      <c r="IT144" s="3">
        <v>5</v>
      </c>
      <c r="IU144" s="3">
        <v>4</v>
      </c>
      <c r="IV144" s="3">
        <v>2</v>
      </c>
      <c r="IW144" s="3">
        <v>1</v>
      </c>
      <c r="IX144" s="3">
        <v>5</v>
      </c>
      <c r="IY144" s="3">
        <v>4</v>
      </c>
      <c r="IZ144" s="3">
        <v>5</v>
      </c>
      <c r="JA144" s="3">
        <v>5</v>
      </c>
      <c r="JB144" s="3">
        <v>5</v>
      </c>
      <c r="JC144" s="3">
        <v>4</v>
      </c>
      <c r="JD144" s="3">
        <v>5</v>
      </c>
      <c r="JE144" s="3">
        <v>2</v>
      </c>
      <c r="JF144" s="3">
        <v>2</v>
      </c>
      <c r="JG144" s="3">
        <v>5</v>
      </c>
      <c r="JH144" s="3">
        <v>4</v>
      </c>
      <c r="JI144" s="3">
        <v>5</v>
      </c>
      <c r="JJ144" s="3">
        <v>1</v>
      </c>
      <c r="JK144" s="3">
        <v>5</v>
      </c>
      <c r="JL144" s="3">
        <v>1</v>
      </c>
      <c r="JM144" s="3">
        <v>5</v>
      </c>
      <c r="JN144" s="5">
        <v>4.75</v>
      </c>
      <c r="JO144" s="5">
        <v>3.25</v>
      </c>
      <c r="JP144" s="5">
        <v>5</v>
      </c>
      <c r="JQ144" s="5">
        <v>2</v>
      </c>
      <c r="JR144" s="5">
        <v>5</v>
      </c>
      <c r="JS144" s="5">
        <v>1.75</v>
      </c>
      <c r="JT144" s="3">
        <v>4</v>
      </c>
      <c r="JU144" s="3">
        <v>4</v>
      </c>
      <c r="JV144" s="3">
        <v>2</v>
      </c>
      <c r="JW144" s="3">
        <v>2</v>
      </c>
      <c r="JX144" s="3">
        <v>4</v>
      </c>
      <c r="JY144" s="3">
        <v>3</v>
      </c>
      <c r="JZ144" s="3">
        <v>1</v>
      </c>
      <c r="KA144" s="3">
        <v>2</v>
      </c>
      <c r="KB144" s="3">
        <v>3</v>
      </c>
      <c r="KC144" s="3">
        <v>3</v>
      </c>
      <c r="KD144" s="3">
        <v>5</v>
      </c>
      <c r="KE144" s="3">
        <v>5</v>
      </c>
      <c r="KF144" s="3">
        <v>1</v>
      </c>
      <c r="KG144" s="3">
        <v>1</v>
      </c>
      <c r="KH144" s="3">
        <v>1</v>
      </c>
      <c r="KI144" s="3">
        <v>1</v>
      </c>
      <c r="KJ144" s="3">
        <v>1</v>
      </c>
      <c r="KK144" s="3">
        <v>2</v>
      </c>
      <c r="KL144" s="3">
        <v>4</v>
      </c>
      <c r="KM144" s="3">
        <v>3</v>
      </c>
      <c r="KN144" s="3">
        <v>1</v>
      </c>
      <c r="KO144" s="3">
        <v>1</v>
      </c>
      <c r="KP144" s="3">
        <v>4</v>
      </c>
      <c r="KQ144" s="3">
        <v>4</v>
      </c>
      <c r="KR144" s="3">
        <v>5</v>
      </c>
      <c r="KS144" s="3">
        <v>5</v>
      </c>
      <c r="KT144" s="3">
        <v>1</v>
      </c>
      <c r="KU144" s="3">
        <v>1</v>
      </c>
      <c r="KV144" s="3">
        <v>1</v>
      </c>
      <c r="KW144" s="3">
        <v>1</v>
      </c>
      <c r="KX144" s="3">
        <v>3</v>
      </c>
      <c r="KY144" s="3">
        <v>3</v>
      </c>
      <c r="KZ144" s="5">
        <v>1.4444444444444444</v>
      </c>
      <c r="LA144" s="5">
        <v>1.6666666666666667</v>
      </c>
      <c r="LB144" s="5">
        <v>4</v>
      </c>
      <c r="LC144" s="5">
        <v>3.7142857142857144</v>
      </c>
      <c r="LD144" s="3">
        <v>5</v>
      </c>
      <c r="LE144" s="3">
        <v>3</v>
      </c>
      <c r="LF144" s="5">
        <v>5</v>
      </c>
      <c r="LG144" s="3">
        <v>4</v>
      </c>
      <c r="LH144" s="3">
        <v>5</v>
      </c>
      <c r="LI144" s="3">
        <v>4</v>
      </c>
      <c r="LJ144" s="3">
        <v>5</v>
      </c>
      <c r="LK144" s="3">
        <v>3</v>
      </c>
      <c r="LL144" s="3">
        <v>5</v>
      </c>
      <c r="LM144" s="3">
        <v>3</v>
      </c>
      <c r="LN144" s="3">
        <v>5</v>
      </c>
      <c r="LO144" s="3">
        <v>3</v>
      </c>
      <c r="LP144" s="3">
        <v>5</v>
      </c>
      <c r="LQ144" s="3">
        <v>5</v>
      </c>
      <c r="LR144" s="3">
        <v>5</v>
      </c>
      <c r="LS144" s="3">
        <v>4</v>
      </c>
      <c r="LT144" s="5">
        <v>5</v>
      </c>
      <c r="LU144" s="5">
        <v>3.625</v>
      </c>
      <c r="LV144" s="3">
        <v>1</v>
      </c>
      <c r="LW144" s="3">
        <v>1</v>
      </c>
      <c r="LX144" s="3">
        <v>1</v>
      </c>
      <c r="LY144" s="3">
        <v>1</v>
      </c>
      <c r="LZ144" s="3">
        <v>2</v>
      </c>
      <c r="MA144" s="3">
        <v>1</v>
      </c>
      <c r="MB144" s="3">
        <v>1</v>
      </c>
      <c r="MC144" s="3">
        <v>2</v>
      </c>
      <c r="MD144" s="3">
        <v>2</v>
      </c>
      <c r="ME144" s="3">
        <v>2</v>
      </c>
      <c r="MF144" s="5">
        <f t="shared" si="101"/>
        <v>14</v>
      </c>
      <c r="MG144" s="5">
        <f t="shared" si="102"/>
        <v>1.4</v>
      </c>
      <c r="MH144" s="3">
        <v>2</v>
      </c>
      <c r="MI144" s="3">
        <v>4</v>
      </c>
      <c r="MJ144" s="3">
        <v>5</v>
      </c>
      <c r="MK144" s="3">
        <v>4</v>
      </c>
      <c r="ML144" s="3">
        <v>4</v>
      </c>
      <c r="MM144" s="3">
        <v>2</v>
      </c>
      <c r="MN144" s="3">
        <v>6</v>
      </c>
      <c r="MO144" s="3">
        <v>6</v>
      </c>
      <c r="MP144" s="3">
        <v>6</v>
      </c>
      <c r="MQ144" s="5">
        <v>4.333333333333333</v>
      </c>
      <c r="MR144" s="3">
        <v>1</v>
      </c>
      <c r="MS144" s="3">
        <v>4</v>
      </c>
      <c r="MT144" s="3">
        <v>1</v>
      </c>
      <c r="MU144" s="3">
        <v>4</v>
      </c>
      <c r="MV144" s="3">
        <v>1</v>
      </c>
      <c r="MW144" s="3">
        <v>4</v>
      </c>
      <c r="MX144" s="3">
        <v>2</v>
      </c>
      <c r="MY144" s="3">
        <v>4</v>
      </c>
      <c r="MZ144" s="3">
        <v>4</v>
      </c>
      <c r="NA144" s="3">
        <v>5</v>
      </c>
      <c r="NB144" s="3">
        <v>3</v>
      </c>
      <c r="NC144" s="3">
        <v>5</v>
      </c>
      <c r="ND144" s="5">
        <v>1</v>
      </c>
      <c r="NE144" s="5">
        <v>4</v>
      </c>
      <c r="NF144" s="5">
        <v>3</v>
      </c>
      <c r="NG144" s="5">
        <v>4.666666666666667</v>
      </c>
      <c r="NH144" s="3">
        <v>5</v>
      </c>
      <c r="NI144" s="3">
        <v>5</v>
      </c>
      <c r="NJ144" s="3">
        <v>5</v>
      </c>
      <c r="NK144" s="3">
        <v>5</v>
      </c>
      <c r="NL144" s="3">
        <v>5</v>
      </c>
      <c r="NM144" s="3">
        <v>5</v>
      </c>
      <c r="NN144" s="3">
        <v>3</v>
      </c>
      <c r="NO144" s="3">
        <v>5</v>
      </c>
      <c r="NP144" s="3">
        <v>1</v>
      </c>
      <c r="NQ144" s="3">
        <v>1</v>
      </c>
      <c r="NR144" s="3">
        <v>5</v>
      </c>
      <c r="NS144" s="3">
        <v>5</v>
      </c>
      <c r="NT144" s="3">
        <v>2</v>
      </c>
      <c r="NU144" s="3">
        <v>4</v>
      </c>
      <c r="NV144" s="5">
        <v>3.7142857142857144</v>
      </c>
      <c r="NW144" s="5">
        <v>4.2857142857142856</v>
      </c>
      <c r="NX144" s="4">
        <v>43210</v>
      </c>
      <c r="NY144" s="3">
        <v>5</v>
      </c>
      <c r="NZ144" s="3">
        <v>5</v>
      </c>
      <c r="OA144" s="3">
        <v>3</v>
      </c>
      <c r="OB144" s="3">
        <v>5</v>
      </c>
      <c r="OC144" s="3">
        <v>5</v>
      </c>
      <c r="OD144" s="3">
        <v>5</v>
      </c>
      <c r="OE144" s="3">
        <v>2</v>
      </c>
      <c r="OF144" s="3">
        <v>1</v>
      </c>
      <c r="OG144" s="3">
        <v>5</v>
      </c>
      <c r="OH144" s="3">
        <v>5</v>
      </c>
      <c r="OI144" s="3">
        <v>4</v>
      </c>
      <c r="OJ144" s="3">
        <v>2</v>
      </c>
      <c r="OK144" s="5">
        <v>5</v>
      </c>
      <c r="OL144" s="5">
        <v>2.8333333333333335</v>
      </c>
      <c r="OM144" s="3">
        <v>4</v>
      </c>
      <c r="ON144" s="3">
        <v>3</v>
      </c>
      <c r="OO144" s="3">
        <v>3</v>
      </c>
      <c r="OP144" s="3">
        <v>2</v>
      </c>
      <c r="OQ144" s="3">
        <v>2</v>
      </c>
      <c r="OR144" s="3">
        <v>2</v>
      </c>
      <c r="OS144" s="5">
        <v>2.6666666666666665</v>
      </c>
      <c r="OT144" s="3">
        <v>5</v>
      </c>
      <c r="OU144" s="3">
        <v>5</v>
      </c>
      <c r="OV144" s="3">
        <v>5</v>
      </c>
      <c r="OW144" s="3">
        <v>4</v>
      </c>
      <c r="OX144" s="3">
        <v>4</v>
      </c>
      <c r="OY144" s="3">
        <v>5</v>
      </c>
      <c r="OZ144" s="5">
        <v>4.666666666666667</v>
      </c>
      <c r="VN144">
        <v>15</v>
      </c>
      <c r="VO144">
        <v>1</v>
      </c>
      <c r="VP144">
        <v>19</v>
      </c>
      <c r="VQ144">
        <v>19</v>
      </c>
      <c r="VR144">
        <v>43</v>
      </c>
      <c r="VS144">
        <v>650</v>
      </c>
      <c r="VT144">
        <v>15.1</v>
      </c>
      <c r="VU144">
        <v>108.3</v>
      </c>
      <c r="VV144">
        <v>42</v>
      </c>
      <c r="VW144">
        <v>8156.5</v>
      </c>
      <c r="VX144">
        <v>194.2</v>
      </c>
      <c r="VY144">
        <v>2059.3000000000002</v>
      </c>
      <c r="VZ144">
        <v>0.3</v>
      </c>
      <c r="WA144">
        <v>1359.4</v>
      </c>
      <c r="WB144" s="36">
        <v>2140.25</v>
      </c>
      <c r="WC144" s="36">
        <v>1065.5</v>
      </c>
      <c r="WD144" s="36">
        <v>103.25</v>
      </c>
      <c r="WE144" s="36">
        <v>51</v>
      </c>
      <c r="WF144" s="36">
        <v>63.7</v>
      </c>
      <c r="WG144" s="36">
        <v>31.71</v>
      </c>
      <c r="WH144" s="36">
        <v>3.07</v>
      </c>
      <c r="WI144" s="36">
        <v>1.52</v>
      </c>
      <c r="WJ144" s="36">
        <v>154.25</v>
      </c>
      <c r="WK144" s="36">
        <v>4.59</v>
      </c>
      <c r="WL144" s="36">
        <v>38.563000000000002</v>
      </c>
      <c r="WM144" s="37">
        <v>3129.5</v>
      </c>
      <c r="WN144" s="37">
        <v>1472.5</v>
      </c>
      <c r="WO144" s="37">
        <v>130.25</v>
      </c>
      <c r="WP144" s="37">
        <v>60.75</v>
      </c>
      <c r="WQ144" s="37">
        <v>65.290000000000006</v>
      </c>
      <c r="WR144" s="37">
        <v>30.72</v>
      </c>
      <c r="WS144" s="37">
        <v>2.72</v>
      </c>
      <c r="WT144" s="37">
        <v>1.27</v>
      </c>
      <c r="WU144" s="37">
        <v>191</v>
      </c>
      <c r="WV144" s="37">
        <v>3.98</v>
      </c>
      <c r="WW144" s="37">
        <v>31.832999999999998</v>
      </c>
      <c r="WX144" s="38">
        <v>1826.25</v>
      </c>
      <c r="WY144" s="38">
        <v>889</v>
      </c>
      <c r="WZ144" s="38">
        <v>85.5</v>
      </c>
      <c r="XA144" s="38">
        <v>42.25</v>
      </c>
      <c r="XB144" s="38">
        <v>64.239999999999995</v>
      </c>
      <c r="XC144" s="38">
        <v>31.27</v>
      </c>
      <c r="XD144" s="38">
        <v>3.01</v>
      </c>
      <c r="XE144" s="38">
        <v>1.49</v>
      </c>
      <c r="XF144" s="38">
        <v>127.75</v>
      </c>
      <c r="XG144" s="38">
        <v>4.49</v>
      </c>
      <c r="XH144" s="38">
        <v>42.582999999999998</v>
      </c>
      <c r="XI144" s="39">
        <v>2815.5</v>
      </c>
      <c r="XJ144" s="39">
        <v>1296</v>
      </c>
      <c r="XK144" s="39">
        <v>112.5</v>
      </c>
      <c r="XL144" s="39">
        <v>52</v>
      </c>
      <c r="XM144" s="39">
        <v>65.84</v>
      </c>
      <c r="XN144" s="39">
        <v>30.31</v>
      </c>
      <c r="XO144" s="39">
        <v>2.63</v>
      </c>
      <c r="XP144" s="39">
        <v>1.22</v>
      </c>
      <c r="XQ144" s="39">
        <v>164.5</v>
      </c>
      <c r="XR144" s="39">
        <v>3.85</v>
      </c>
      <c r="XS144" s="39">
        <v>32.9</v>
      </c>
      <c r="XT144" t="s">
        <v>1225</v>
      </c>
      <c r="XU144">
        <v>6</v>
      </c>
      <c r="XV144">
        <v>14</v>
      </c>
      <c r="XW144" s="37">
        <v>4</v>
      </c>
      <c r="XX144" s="37">
        <v>2</v>
      </c>
      <c r="XY144" s="37">
        <v>1</v>
      </c>
      <c r="XZ144" s="39">
        <v>3</v>
      </c>
      <c r="YA144" s="39">
        <v>2</v>
      </c>
      <c r="YB144" s="39">
        <v>1</v>
      </c>
    </row>
    <row r="145" spans="1:652" x14ac:dyDescent="0.2">
      <c r="A145" s="11">
        <v>149</v>
      </c>
      <c r="B145" s="19" t="s">
        <v>852</v>
      </c>
      <c r="C145" s="3">
        <v>1</v>
      </c>
      <c r="D145" s="3" t="str">
        <f t="shared" si="103"/>
        <v>1</v>
      </c>
      <c r="E145" s="4">
        <v>38044</v>
      </c>
      <c r="F145" s="4">
        <v>43206</v>
      </c>
      <c r="G145" s="5">
        <v>14.132785763175907</v>
      </c>
      <c r="H145" s="21">
        <v>3</v>
      </c>
      <c r="I145" s="3">
        <v>8</v>
      </c>
      <c r="J145" s="3">
        <v>12</v>
      </c>
      <c r="K145" s="3">
        <v>1</v>
      </c>
      <c r="L145" s="3">
        <v>4</v>
      </c>
      <c r="M145" s="3">
        <v>300</v>
      </c>
      <c r="N145" s="6">
        <v>112</v>
      </c>
      <c r="O145" s="6">
        <v>151</v>
      </c>
      <c r="P145" s="5">
        <v>3.674540682414698</v>
      </c>
      <c r="Q145" s="5">
        <v>87.538500000000013</v>
      </c>
      <c r="R145" s="5">
        <v>39.700000000000003</v>
      </c>
      <c r="S145" s="5">
        <v>17.399999999999999</v>
      </c>
      <c r="T145" s="5">
        <v>3</v>
      </c>
      <c r="U145" s="5">
        <v>19.3</v>
      </c>
      <c r="V145" s="5">
        <v>3</v>
      </c>
      <c r="W145" s="5">
        <v>21.8</v>
      </c>
      <c r="X145" s="5">
        <v>23.7</v>
      </c>
      <c r="Y145" s="5">
        <v>20</v>
      </c>
      <c r="Z145" s="5">
        <v>20.5</v>
      </c>
      <c r="AA145" s="5">
        <v>21.2</v>
      </c>
      <c r="AB145" s="5">
        <v>21.8</v>
      </c>
      <c r="AC145" s="5">
        <f t="shared" si="104"/>
        <v>23.7</v>
      </c>
      <c r="AD145" s="5">
        <f t="shared" si="105"/>
        <v>21.8</v>
      </c>
      <c r="AE145" s="5">
        <f t="shared" si="106"/>
        <v>45.5</v>
      </c>
      <c r="AF145" s="5">
        <f t="shared" si="107"/>
        <v>22.75</v>
      </c>
      <c r="AG145" s="5">
        <f t="shared" si="108"/>
        <v>50.16375</v>
      </c>
      <c r="AH145" s="5">
        <f t="shared" si="109"/>
        <v>100.3275</v>
      </c>
      <c r="AI145" s="5">
        <v>2</v>
      </c>
      <c r="AJ145" s="3">
        <v>11</v>
      </c>
      <c r="AK145" s="5">
        <v>33.700000000000003</v>
      </c>
      <c r="AL145" s="5">
        <v>1</v>
      </c>
      <c r="AM145" s="5">
        <v>2</v>
      </c>
      <c r="AN145" s="5"/>
      <c r="AO145" s="5"/>
      <c r="AP145" s="5"/>
      <c r="AQ145" s="5"/>
      <c r="AR145" s="5"/>
      <c r="AS145" s="5" t="e">
        <f t="shared" si="110"/>
        <v>#DIV/0!</v>
      </c>
      <c r="AT145" s="5">
        <v>16.78</v>
      </c>
      <c r="AU145" s="5">
        <v>16.23</v>
      </c>
      <c r="AV145" s="5">
        <v>-2.9</v>
      </c>
      <c r="AW145" s="5">
        <v>0</v>
      </c>
      <c r="AX145" s="3">
        <v>19</v>
      </c>
      <c r="AY145" s="3">
        <v>24</v>
      </c>
      <c r="AZ145" s="3"/>
      <c r="BA145" s="5">
        <v>-1.95</v>
      </c>
      <c r="BB145" s="5"/>
      <c r="BC145" s="5">
        <v>3</v>
      </c>
      <c r="BD145" s="5"/>
      <c r="BE145" s="3">
        <v>20</v>
      </c>
      <c r="BF145" s="3">
        <v>26</v>
      </c>
      <c r="BG145" s="5">
        <v>0.44</v>
      </c>
      <c r="BH145" s="5">
        <v>67</v>
      </c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3">
        <v>28</v>
      </c>
      <c r="CA145" s="3">
        <v>32</v>
      </c>
      <c r="CB145" s="3">
        <v>29</v>
      </c>
      <c r="CC145" s="5">
        <v>12.51712</v>
      </c>
      <c r="CD145" s="5">
        <v>14.30528</v>
      </c>
      <c r="CE145" s="5">
        <v>12.96416</v>
      </c>
      <c r="CF145" s="5">
        <v>0.99</v>
      </c>
      <c r="CG145" s="5">
        <v>84</v>
      </c>
      <c r="CH145" s="3">
        <v>29</v>
      </c>
      <c r="CI145" s="3">
        <v>26</v>
      </c>
      <c r="CJ145" s="3">
        <v>25</v>
      </c>
      <c r="CK145" s="5">
        <v>12.96416</v>
      </c>
      <c r="CL145" s="5">
        <v>11.62304</v>
      </c>
      <c r="CM145" s="5">
        <v>11.176</v>
      </c>
      <c r="CN145" s="5">
        <v>-0.57999999999999996</v>
      </c>
      <c r="CO145" s="5">
        <v>28</v>
      </c>
      <c r="CP145" s="6">
        <v>105</v>
      </c>
      <c r="CQ145" s="6">
        <v>106.5</v>
      </c>
      <c r="CR145" s="6">
        <v>104</v>
      </c>
      <c r="CS145" s="5">
        <v>-1.46</v>
      </c>
      <c r="CT145" s="5">
        <v>7</v>
      </c>
      <c r="CU145" s="7" t="e">
        <v>#NULL!</v>
      </c>
      <c r="CV145" s="7" t="e">
        <v>#NULL!</v>
      </c>
      <c r="CW145" s="3">
        <v>4</v>
      </c>
      <c r="CX145" s="3">
        <v>4</v>
      </c>
      <c r="CY145" s="3">
        <v>5</v>
      </c>
      <c r="CZ145" s="3">
        <v>5</v>
      </c>
      <c r="DA145" s="3">
        <v>4</v>
      </c>
      <c r="DB145" s="3">
        <v>4</v>
      </c>
      <c r="DC145" s="3">
        <v>3</v>
      </c>
      <c r="DD145" s="3">
        <v>2</v>
      </c>
      <c r="DE145" s="3">
        <v>999</v>
      </c>
      <c r="DF145" s="3">
        <v>999</v>
      </c>
      <c r="DG145" s="3">
        <v>999</v>
      </c>
      <c r="DH145" s="3">
        <v>999</v>
      </c>
      <c r="DI145" s="3"/>
      <c r="DJ145" s="3"/>
      <c r="DK145" s="3"/>
      <c r="DL145" s="3"/>
      <c r="DM145" s="3"/>
      <c r="DN145" s="3"/>
      <c r="DO145" s="3"/>
      <c r="DP145" s="3"/>
      <c r="DQ145" s="3">
        <v>1</v>
      </c>
      <c r="DR145" s="3">
        <v>1</v>
      </c>
      <c r="DS145" s="3">
        <v>0</v>
      </c>
      <c r="DT145" s="3">
        <v>1</v>
      </c>
      <c r="DU145" s="3">
        <v>1</v>
      </c>
      <c r="DV145" s="5">
        <v>35</v>
      </c>
      <c r="DW145" s="5">
        <v>-1.51</v>
      </c>
      <c r="DX145" s="5">
        <v>3.5</v>
      </c>
      <c r="DY145" s="5">
        <v>-4.3599999999999994</v>
      </c>
      <c r="DZ145" s="5">
        <v>56</v>
      </c>
      <c r="EA145" s="5">
        <v>0.41000000000000003</v>
      </c>
      <c r="EB145" s="5">
        <v>31.5</v>
      </c>
      <c r="EC145" s="5">
        <v>-5.4599999999999991</v>
      </c>
      <c r="ED145" s="5">
        <v>2</v>
      </c>
      <c r="EE145" s="3">
        <v>6</v>
      </c>
      <c r="EF145" s="3">
        <v>1</v>
      </c>
      <c r="EG145" s="3">
        <v>4</v>
      </c>
      <c r="EH145" s="3">
        <v>1</v>
      </c>
      <c r="EI145" s="3">
        <v>3</v>
      </c>
      <c r="EJ145" s="3">
        <v>1</v>
      </c>
      <c r="EK145" s="3">
        <v>2</v>
      </c>
      <c r="EL145" s="3">
        <v>1</v>
      </c>
      <c r="EM145" s="3">
        <v>1</v>
      </c>
      <c r="EN145" s="3">
        <v>1</v>
      </c>
      <c r="EO145" s="3">
        <v>1</v>
      </c>
      <c r="EP145" s="3">
        <v>1</v>
      </c>
      <c r="EQ145" s="3">
        <v>1</v>
      </c>
      <c r="ER145" s="3">
        <v>1</v>
      </c>
      <c r="ES145" s="3">
        <v>1</v>
      </c>
      <c r="ET145" s="3">
        <v>1</v>
      </c>
      <c r="EU145" s="3">
        <v>5</v>
      </c>
      <c r="EV145" s="3">
        <v>1</v>
      </c>
      <c r="EW145" s="3">
        <v>0</v>
      </c>
      <c r="EX145" s="5">
        <v>0</v>
      </c>
      <c r="EY145" s="1" t="s">
        <v>349</v>
      </c>
      <c r="EZ145" s="3">
        <v>999</v>
      </c>
      <c r="FA145" s="6">
        <v>999</v>
      </c>
      <c r="FB145" s="1" t="s">
        <v>349</v>
      </c>
      <c r="FC145" s="6">
        <v>999</v>
      </c>
      <c r="FD145" s="5">
        <v>999</v>
      </c>
      <c r="FE145" s="1" t="s">
        <v>349</v>
      </c>
      <c r="FF145" s="3">
        <v>999</v>
      </c>
      <c r="FG145" s="5">
        <v>999</v>
      </c>
      <c r="FH145" s="3">
        <v>2</v>
      </c>
      <c r="FI145" s="3">
        <v>2</v>
      </c>
      <c r="FJ145" s="3">
        <v>2</v>
      </c>
      <c r="FK145" s="3">
        <v>2</v>
      </c>
      <c r="FL145" s="3">
        <v>2</v>
      </c>
      <c r="FM145" s="3">
        <v>2</v>
      </c>
      <c r="FN145" s="3">
        <v>2</v>
      </c>
      <c r="FO145" s="3">
        <v>2</v>
      </c>
      <c r="FP145" s="3">
        <v>2</v>
      </c>
      <c r="FQ145" s="3">
        <v>2</v>
      </c>
      <c r="FR145" s="3">
        <v>2</v>
      </c>
      <c r="FS145" s="3">
        <v>2</v>
      </c>
      <c r="FT145" s="3">
        <v>2</v>
      </c>
      <c r="FU145" s="3">
        <v>2</v>
      </c>
      <c r="FV145" s="3">
        <v>1</v>
      </c>
      <c r="FW145" s="3">
        <v>1</v>
      </c>
      <c r="FX145" s="7" t="e">
        <v>#NULL!</v>
      </c>
      <c r="FY145" s="3">
        <v>1</v>
      </c>
      <c r="FZ145" s="3">
        <v>1</v>
      </c>
      <c r="GA145" s="3">
        <v>4</v>
      </c>
      <c r="GB145" s="3">
        <v>4</v>
      </c>
      <c r="GC145" s="3">
        <v>2</v>
      </c>
      <c r="GD145" s="5">
        <v>2.1666666666666665</v>
      </c>
      <c r="GE145" s="3">
        <v>1</v>
      </c>
      <c r="GF145" s="3">
        <v>1</v>
      </c>
      <c r="GG145" s="3">
        <v>1</v>
      </c>
      <c r="GH145" s="3">
        <v>1</v>
      </c>
      <c r="GI145" s="3">
        <v>1</v>
      </c>
      <c r="GJ145" s="3">
        <v>1</v>
      </c>
      <c r="GK145" s="3">
        <v>1</v>
      </c>
      <c r="GL145" s="3">
        <v>1</v>
      </c>
      <c r="GM145" s="3">
        <v>1</v>
      </c>
      <c r="GN145" s="3">
        <v>1</v>
      </c>
      <c r="GO145" s="3">
        <v>1</v>
      </c>
      <c r="GP145" s="3">
        <v>1</v>
      </c>
      <c r="GQ145" s="3">
        <v>1</v>
      </c>
      <c r="GR145" s="3">
        <v>1</v>
      </c>
      <c r="GS145" s="3">
        <v>1</v>
      </c>
      <c r="GT145" s="3">
        <v>1</v>
      </c>
      <c r="GU145" s="3">
        <v>1</v>
      </c>
      <c r="GV145" s="3">
        <v>1</v>
      </c>
      <c r="GW145" s="3">
        <v>1</v>
      </c>
      <c r="GX145" s="3">
        <v>1</v>
      </c>
      <c r="GY145" s="5">
        <v>1</v>
      </c>
      <c r="GZ145" s="5">
        <v>1</v>
      </c>
      <c r="HA145" s="3">
        <v>2</v>
      </c>
      <c r="HB145" s="3">
        <v>2</v>
      </c>
      <c r="HC145" s="3">
        <v>2</v>
      </c>
      <c r="HD145" s="3">
        <v>2</v>
      </c>
      <c r="HE145" s="3">
        <v>2</v>
      </c>
      <c r="HF145" s="3">
        <v>2</v>
      </c>
      <c r="HG145" s="3">
        <v>2</v>
      </c>
      <c r="HH145" s="3">
        <v>2</v>
      </c>
      <c r="HI145" s="5">
        <v>2</v>
      </c>
      <c r="HJ145" s="3">
        <v>1</v>
      </c>
      <c r="HK145" s="3">
        <v>1</v>
      </c>
      <c r="HL145" s="3">
        <v>1</v>
      </c>
      <c r="HM145" s="3">
        <v>1</v>
      </c>
      <c r="HN145" s="3">
        <v>1</v>
      </c>
      <c r="HO145" s="3">
        <v>2</v>
      </c>
      <c r="HP145" s="5">
        <v>4</v>
      </c>
      <c r="HQ145" s="5">
        <v>4</v>
      </c>
      <c r="HR145" s="5">
        <v>3</v>
      </c>
      <c r="HS145" s="5">
        <v>2.3333333333333335</v>
      </c>
      <c r="HT145" s="3">
        <v>1</v>
      </c>
      <c r="HU145" s="3">
        <v>1</v>
      </c>
      <c r="HV145" s="3">
        <v>1</v>
      </c>
      <c r="HW145" s="3">
        <v>1</v>
      </c>
      <c r="HX145" s="3">
        <v>1</v>
      </c>
      <c r="HY145" s="3">
        <v>1</v>
      </c>
      <c r="HZ145" s="5">
        <v>1</v>
      </c>
      <c r="IA145" s="3">
        <v>7</v>
      </c>
      <c r="IB145" s="3">
        <v>4</v>
      </c>
      <c r="IC145" s="3">
        <v>1</v>
      </c>
      <c r="ID145" s="3">
        <v>1</v>
      </c>
      <c r="IE145" s="3">
        <v>1</v>
      </c>
      <c r="IF145" s="3">
        <v>1</v>
      </c>
      <c r="IG145" s="3">
        <v>4</v>
      </c>
      <c r="IH145" s="3">
        <v>3</v>
      </c>
      <c r="II145" s="3">
        <v>4</v>
      </c>
      <c r="IJ145" s="3">
        <v>3</v>
      </c>
      <c r="IK145" s="3">
        <v>1</v>
      </c>
      <c r="IL145" s="3">
        <v>4</v>
      </c>
      <c r="IM145" s="5">
        <v>3.75</v>
      </c>
      <c r="IN145" s="5">
        <v>1</v>
      </c>
      <c r="IO145" s="5">
        <v>3.75</v>
      </c>
      <c r="IP145" s="3">
        <v>1</v>
      </c>
      <c r="IQ145" s="3">
        <v>3</v>
      </c>
      <c r="IR145" s="3">
        <v>1</v>
      </c>
      <c r="IS145" s="3">
        <v>1</v>
      </c>
      <c r="IT145" s="3">
        <v>1</v>
      </c>
      <c r="IU145" s="3">
        <v>1</v>
      </c>
      <c r="IV145" s="3">
        <v>1</v>
      </c>
      <c r="IW145" s="3">
        <v>1</v>
      </c>
      <c r="IX145" s="3">
        <v>1</v>
      </c>
      <c r="IY145" s="3">
        <v>1</v>
      </c>
      <c r="IZ145" s="3">
        <v>1</v>
      </c>
      <c r="JA145" s="3">
        <v>1</v>
      </c>
      <c r="JB145" s="3">
        <v>1</v>
      </c>
      <c r="JC145" s="3">
        <v>5</v>
      </c>
      <c r="JD145" s="3">
        <v>3</v>
      </c>
      <c r="JE145" s="3">
        <v>1</v>
      </c>
      <c r="JF145" s="3">
        <v>1</v>
      </c>
      <c r="JG145" s="3">
        <v>5</v>
      </c>
      <c r="JH145" s="3">
        <v>4</v>
      </c>
      <c r="JI145" s="3">
        <v>1</v>
      </c>
      <c r="JJ145" s="3">
        <v>1</v>
      </c>
      <c r="JK145" s="3">
        <v>1</v>
      </c>
      <c r="JL145" s="3">
        <v>1</v>
      </c>
      <c r="JM145" s="3">
        <v>1</v>
      </c>
      <c r="JN145" s="5">
        <v>1</v>
      </c>
      <c r="JO145" s="5">
        <v>1.75</v>
      </c>
      <c r="JP145" s="5">
        <v>1.5</v>
      </c>
      <c r="JQ145" s="5">
        <v>1</v>
      </c>
      <c r="JR145" s="5">
        <v>2</v>
      </c>
      <c r="JS145" s="5">
        <v>2.5</v>
      </c>
      <c r="JT145" s="3">
        <v>3</v>
      </c>
      <c r="JU145" s="3">
        <v>3</v>
      </c>
      <c r="JV145" s="3">
        <v>3</v>
      </c>
      <c r="JW145" s="3">
        <v>3</v>
      </c>
      <c r="JX145" s="3">
        <v>3</v>
      </c>
      <c r="JY145" s="3">
        <v>3</v>
      </c>
      <c r="JZ145" s="3">
        <v>3</v>
      </c>
      <c r="KA145" s="3">
        <v>3</v>
      </c>
      <c r="KB145" s="3">
        <v>3</v>
      </c>
      <c r="KC145" s="3">
        <v>3</v>
      </c>
      <c r="KD145" s="3">
        <v>3</v>
      </c>
      <c r="KE145" s="3">
        <v>3</v>
      </c>
      <c r="KF145" s="3">
        <v>3</v>
      </c>
      <c r="KG145" s="3">
        <v>3</v>
      </c>
      <c r="KH145" s="3">
        <v>3</v>
      </c>
      <c r="KI145" s="3">
        <v>3</v>
      </c>
      <c r="KJ145" s="3">
        <v>3</v>
      </c>
      <c r="KK145" s="3">
        <v>3</v>
      </c>
      <c r="KL145" s="3">
        <v>3</v>
      </c>
      <c r="KM145" s="3">
        <v>3</v>
      </c>
      <c r="KN145" s="3">
        <v>3</v>
      </c>
      <c r="KO145" s="3">
        <v>3</v>
      </c>
      <c r="KP145" s="3">
        <v>3</v>
      </c>
      <c r="KQ145" s="3">
        <v>3</v>
      </c>
      <c r="KR145" s="3">
        <v>3</v>
      </c>
      <c r="KS145" s="3">
        <v>3</v>
      </c>
      <c r="KT145" s="3">
        <v>3</v>
      </c>
      <c r="KU145" s="3">
        <v>3</v>
      </c>
      <c r="KV145" s="3">
        <v>3</v>
      </c>
      <c r="KW145" s="3">
        <v>3</v>
      </c>
      <c r="KX145" s="3">
        <v>3</v>
      </c>
      <c r="KY145" s="3">
        <v>3</v>
      </c>
      <c r="KZ145" s="5">
        <v>3</v>
      </c>
      <c r="LA145" s="5">
        <v>3</v>
      </c>
      <c r="LB145" s="5">
        <v>3</v>
      </c>
      <c r="LC145" s="5">
        <v>3</v>
      </c>
      <c r="LD145" s="3">
        <v>3</v>
      </c>
      <c r="LE145" s="3">
        <v>3</v>
      </c>
      <c r="LF145" s="5">
        <v>3</v>
      </c>
      <c r="LG145" s="3">
        <v>3</v>
      </c>
      <c r="LH145" s="3">
        <v>3</v>
      </c>
      <c r="LI145" s="3">
        <v>3</v>
      </c>
      <c r="LJ145" s="3">
        <v>3</v>
      </c>
      <c r="LK145" s="3">
        <v>3</v>
      </c>
      <c r="LL145" s="3">
        <v>3</v>
      </c>
      <c r="LM145" s="3">
        <v>3</v>
      </c>
      <c r="LN145" s="3">
        <v>3</v>
      </c>
      <c r="LO145" s="3">
        <v>3</v>
      </c>
      <c r="LP145" s="3">
        <v>3</v>
      </c>
      <c r="LQ145" s="3">
        <v>3</v>
      </c>
      <c r="LR145" s="3">
        <v>3</v>
      </c>
      <c r="LS145" s="3">
        <v>3</v>
      </c>
      <c r="LT145" s="5">
        <v>3</v>
      </c>
      <c r="LU145" s="5">
        <v>3</v>
      </c>
      <c r="LV145" s="3">
        <v>2</v>
      </c>
      <c r="LW145" s="3">
        <v>2</v>
      </c>
      <c r="LX145" s="3">
        <v>0</v>
      </c>
      <c r="LY145" s="3">
        <v>0</v>
      </c>
      <c r="LZ145" s="3">
        <v>0</v>
      </c>
      <c r="MA145" s="3">
        <v>0</v>
      </c>
      <c r="MB145" s="3">
        <v>0</v>
      </c>
      <c r="MC145" s="3">
        <v>0</v>
      </c>
      <c r="MD145" s="3">
        <v>0</v>
      </c>
      <c r="ME145" s="3">
        <v>0</v>
      </c>
      <c r="MF145" s="5">
        <f t="shared" si="101"/>
        <v>4</v>
      </c>
      <c r="MG145" s="5">
        <f t="shared" si="102"/>
        <v>0.4</v>
      </c>
      <c r="MH145" s="3">
        <v>1</v>
      </c>
      <c r="MI145" s="3">
        <v>1</v>
      </c>
      <c r="MJ145" s="3">
        <v>1</v>
      </c>
      <c r="MK145" s="3">
        <v>1</v>
      </c>
      <c r="ML145" s="3">
        <v>1</v>
      </c>
      <c r="MM145" s="3">
        <v>1</v>
      </c>
      <c r="MN145" s="3">
        <v>1</v>
      </c>
      <c r="MO145" s="3">
        <v>1</v>
      </c>
      <c r="MP145" s="3">
        <v>1</v>
      </c>
      <c r="MQ145" s="5">
        <v>1</v>
      </c>
      <c r="MR145" s="3">
        <v>3</v>
      </c>
      <c r="MS145" s="3">
        <v>3</v>
      </c>
      <c r="MT145" s="3">
        <v>3</v>
      </c>
      <c r="MU145" s="3">
        <v>3</v>
      </c>
      <c r="MV145" s="3">
        <v>3</v>
      </c>
      <c r="MW145" s="3">
        <v>3</v>
      </c>
      <c r="MX145" s="3">
        <v>3</v>
      </c>
      <c r="MY145" s="3">
        <v>3</v>
      </c>
      <c r="MZ145" s="3">
        <v>3</v>
      </c>
      <c r="NA145" s="3">
        <v>3</v>
      </c>
      <c r="NB145" s="3">
        <v>3</v>
      </c>
      <c r="NC145" s="3">
        <v>3</v>
      </c>
      <c r="ND145" s="5">
        <v>3</v>
      </c>
      <c r="NE145" s="5">
        <v>3</v>
      </c>
      <c r="NF145" s="5">
        <v>3</v>
      </c>
      <c r="NG145" s="5">
        <v>3</v>
      </c>
      <c r="NH145" s="3">
        <v>3</v>
      </c>
      <c r="NI145" s="3">
        <v>3</v>
      </c>
      <c r="NJ145" s="3">
        <v>3</v>
      </c>
      <c r="NK145" s="3">
        <v>3</v>
      </c>
      <c r="NL145" s="3">
        <v>3</v>
      </c>
      <c r="NM145" s="3">
        <v>3</v>
      </c>
      <c r="NN145" s="3">
        <v>3</v>
      </c>
      <c r="NO145" s="3">
        <v>3</v>
      </c>
      <c r="NP145" s="3">
        <v>3</v>
      </c>
      <c r="NQ145" s="3">
        <v>3</v>
      </c>
      <c r="NR145" s="3">
        <v>3</v>
      </c>
      <c r="NS145" s="3">
        <v>3</v>
      </c>
      <c r="NT145" s="3">
        <v>3</v>
      </c>
      <c r="NU145" s="3">
        <v>3</v>
      </c>
      <c r="NV145" s="5">
        <v>3</v>
      </c>
      <c r="NW145" s="5">
        <v>3</v>
      </c>
      <c r="NX145" s="4">
        <v>43210</v>
      </c>
      <c r="NY145" s="3">
        <v>1</v>
      </c>
      <c r="NZ145" s="3">
        <v>1</v>
      </c>
      <c r="OA145" s="3">
        <v>1</v>
      </c>
      <c r="OB145" s="3">
        <v>1</v>
      </c>
      <c r="OC145" s="3">
        <v>1</v>
      </c>
      <c r="OD145" s="3">
        <v>1</v>
      </c>
      <c r="OE145" s="3">
        <v>1</v>
      </c>
      <c r="OF145" s="3">
        <v>1</v>
      </c>
      <c r="OG145" s="3">
        <v>1</v>
      </c>
      <c r="OH145" s="3">
        <v>1</v>
      </c>
      <c r="OI145" s="3">
        <v>1</v>
      </c>
      <c r="OJ145" s="3">
        <v>1</v>
      </c>
      <c r="OK145" s="5">
        <v>1</v>
      </c>
      <c r="OL145" s="5">
        <v>1</v>
      </c>
      <c r="OM145" s="3">
        <v>1</v>
      </c>
      <c r="ON145" s="3">
        <v>1</v>
      </c>
      <c r="OO145" s="3">
        <v>1</v>
      </c>
      <c r="OP145" s="3">
        <v>1</v>
      </c>
      <c r="OQ145" s="3">
        <v>1</v>
      </c>
      <c r="OR145" s="3">
        <v>1</v>
      </c>
      <c r="OS145" s="5">
        <v>1</v>
      </c>
      <c r="OT145" s="3">
        <v>1</v>
      </c>
      <c r="OU145" s="3">
        <v>1</v>
      </c>
      <c r="OV145" s="3">
        <v>1</v>
      </c>
      <c r="OW145" s="3">
        <v>1</v>
      </c>
      <c r="OX145" s="3">
        <v>1</v>
      </c>
      <c r="OY145" s="3">
        <v>1</v>
      </c>
      <c r="OZ145" s="5">
        <v>1</v>
      </c>
      <c r="VN145">
        <v>15</v>
      </c>
      <c r="VO145">
        <v>0</v>
      </c>
      <c r="VP145">
        <v>0</v>
      </c>
      <c r="VQ145">
        <v>0</v>
      </c>
      <c r="VR145">
        <v>55</v>
      </c>
      <c r="VS145">
        <v>1140</v>
      </c>
      <c r="VT145">
        <v>20.7</v>
      </c>
      <c r="VU145">
        <v>190</v>
      </c>
      <c r="VV145">
        <v>54</v>
      </c>
      <c r="VW145">
        <v>14220</v>
      </c>
      <c r="VX145">
        <v>263.3</v>
      </c>
      <c r="VY145">
        <v>5274</v>
      </c>
      <c r="VZ145">
        <v>0.3</v>
      </c>
      <c r="WA145">
        <v>2370</v>
      </c>
      <c r="WB145" s="36">
        <v>2652</v>
      </c>
      <c r="WC145" s="36">
        <v>585</v>
      </c>
      <c r="WD145" s="36">
        <v>52.5</v>
      </c>
      <c r="WE145" s="36">
        <v>30.5</v>
      </c>
      <c r="WF145" s="36">
        <v>79.88</v>
      </c>
      <c r="WG145" s="36">
        <v>17.62</v>
      </c>
      <c r="WH145" s="36">
        <v>1.58</v>
      </c>
      <c r="WI145" s="36">
        <v>0.92</v>
      </c>
      <c r="WJ145" s="36">
        <v>83</v>
      </c>
      <c r="WK145" s="36">
        <v>2.5</v>
      </c>
      <c r="WL145" s="36">
        <v>13.833</v>
      </c>
      <c r="WM145" s="37">
        <v>2652</v>
      </c>
      <c r="WN145" s="37">
        <v>585</v>
      </c>
      <c r="WO145" s="37">
        <v>52.5</v>
      </c>
      <c r="WP145" s="37">
        <v>30.5</v>
      </c>
      <c r="WQ145" s="37">
        <v>79.88</v>
      </c>
      <c r="WR145" s="37">
        <v>17.62</v>
      </c>
      <c r="WS145" s="37">
        <v>1.58</v>
      </c>
      <c r="WT145" s="37">
        <v>0.92</v>
      </c>
      <c r="WU145" s="37">
        <v>83</v>
      </c>
      <c r="WV145" s="37">
        <v>2.5</v>
      </c>
      <c r="WW145" s="37">
        <v>13.833</v>
      </c>
      <c r="WX145" s="38">
        <v>567.25</v>
      </c>
      <c r="WY145" s="38">
        <v>143.25</v>
      </c>
      <c r="WZ145" s="38">
        <v>8.5</v>
      </c>
      <c r="XA145" s="38">
        <v>4</v>
      </c>
      <c r="XB145" s="38">
        <v>78.459999999999994</v>
      </c>
      <c r="XC145" s="38">
        <v>19.809999999999999</v>
      </c>
      <c r="XD145" s="38">
        <v>1.18</v>
      </c>
      <c r="XE145" s="38">
        <v>0.55000000000000004</v>
      </c>
      <c r="XF145" s="38">
        <v>12.5</v>
      </c>
      <c r="XG145" s="38">
        <v>1.73</v>
      </c>
      <c r="XH145" s="38">
        <v>12.5</v>
      </c>
      <c r="XI145" s="39">
        <v>567.25</v>
      </c>
      <c r="XJ145" s="39">
        <v>143.25</v>
      </c>
      <c r="XK145" s="39">
        <v>8.5</v>
      </c>
      <c r="XL145" s="39">
        <v>4</v>
      </c>
      <c r="XM145" s="39">
        <v>78.459999999999994</v>
      </c>
      <c r="XN145" s="39">
        <v>19.809999999999999</v>
      </c>
      <c r="XO145" s="39">
        <v>1.18</v>
      </c>
      <c r="XP145" s="39">
        <v>0.55000000000000004</v>
      </c>
      <c r="XQ145" s="39">
        <v>12.5</v>
      </c>
      <c r="XR145" s="39">
        <v>1.73</v>
      </c>
      <c r="XS145" s="39">
        <v>12.5</v>
      </c>
      <c r="XT145" t="s">
        <v>1226</v>
      </c>
      <c r="XU145">
        <v>6</v>
      </c>
      <c r="XV145">
        <v>14</v>
      </c>
      <c r="XW145" s="37">
        <v>6</v>
      </c>
      <c r="XX145" s="37">
        <v>0</v>
      </c>
      <c r="XY145" s="37">
        <v>2</v>
      </c>
      <c r="XZ145" s="39">
        <v>1</v>
      </c>
      <c r="YA145" s="39">
        <v>0</v>
      </c>
      <c r="YB145" s="39">
        <v>3</v>
      </c>
    </row>
    <row r="146" spans="1:652" x14ac:dyDescent="0.2">
      <c r="A146" s="11">
        <v>150</v>
      </c>
      <c r="B146" s="19" t="s">
        <v>853</v>
      </c>
      <c r="C146" s="3">
        <v>1</v>
      </c>
      <c r="D146" s="3" t="str">
        <f t="shared" si="103"/>
        <v>1</v>
      </c>
      <c r="E146" s="4">
        <v>37966</v>
      </c>
      <c r="F146" s="4">
        <v>43206</v>
      </c>
      <c r="G146" s="5">
        <v>14.346338124572211</v>
      </c>
      <c r="H146" s="21">
        <v>3</v>
      </c>
      <c r="I146" s="3">
        <v>8</v>
      </c>
      <c r="J146" s="3">
        <v>12</v>
      </c>
      <c r="K146" s="3">
        <v>1</v>
      </c>
      <c r="L146" s="3">
        <v>2</v>
      </c>
      <c r="M146" s="3">
        <v>300</v>
      </c>
      <c r="N146" s="6">
        <v>116.5</v>
      </c>
      <c r="O146" s="6">
        <v>163</v>
      </c>
      <c r="P146" s="5">
        <v>3.8221784776902887</v>
      </c>
      <c r="Q146" s="5">
        <v>159.42150000000001</v>
      </c>
      <c r="R146" s="5">
        <v>72.3</v>
      </c>
      <c r="S146" s="5">
        <v>27.2</v>
      </c>
      <c r="T146" s="5">
        <v>2</v>
      </c>
      <c r="U146" s="5">
        <v>35.5</v>
      </c>
      <c r="V146" s="5">
        <v>2</v>
      </c>
      <c r="W146" s="5">
        <v>27.1</v>
      </c>
      <c r="X146" s="5">
        <v>29.7</v>
      </c>
      <c r="Y146" s="5">
        <v>28</v>
      </c>
      <c r="Z146" s="5">
        <v>24.4</v>
      </c>
      <c r="AA146" s="5">
        <v>26.4</v>
      </c>
      <c r="AB146" s="5">
        <v>24.2</v>
      </c>
      <c r="AC146" s="5">
        <f t="shared" si="104"/>
        <v>29.7</v>
      </c>
      <c r="AD146" s="5">
        <f t="shared" si="105"/>
        <v>26.4</v>
      </c>
      <c r="AE146" s="5">
        <f t="shared" si="106"/>
        <v>56.099999999999994</v>
      </c>
      <c r="AF146" s="5">
        <f t="shared" si="107"/>
        <v>28.049999999999997</v>
      </c>
      <c r="AG146" s="5">
        <f t="shared" si="108"/>
        <v>61.850249999999996</v>
      </c>
      <c r="AH146" s="5">
        <f t="shared" si="109"/>
        <v>123.70049999999999</v>
      </c>
      <c r="AI146" s="5">
        <v>3</v>
      </c>
      <c r="AJ146" s="3">
        <v>8</v>
      </c>
      <c r="AK146" s="5">
        <v>32.4</v>
      </c>
      <c r="AL146" s="5">
        <v>1</v>
      </c>
      <c r="AM146" s="5">
        <v>2</v>
      </c>
      <c r="AN146" s="5"/>
      <c r="AO146" s="5"/>
      <c r="AP146" s="5"/>
      <c r="AQ146" s="5"/>
      <c r="AR146" s="5"/>
      <c r="AS146" s="5" t="e">
        <f t="shared" si="110"/>
        <v>#DIV/0!</v>
      </c>
      <c r="AT146" s="5">
        <v>16.399999999999999</v>
      </c>
      <c r="AU146" s="5">
        <v>16.38</v>
      </c>
      <c r="AV146" s="5">
        <v>-2.99</v>
      </c>
      <c r="AW146" s="5">
        <v>0</v>
      </c>
      <c r="AX146" s="3">
        <v>9</v>
      </c>
      <c r="AY146" s="3">
        <v>16</v>
      </c>
      <c r="AZ146" s="3"/>
      <c r="BA146" s="5">
        <v>-3.25</v>
      </c>
      <c r="BB146" s="5"/>
      <c r="BC146" s="5">
        <v>0</v>
      </c>
      <c r="BD146" s="5"/>
      <c r="BE146" s="3">
        <v>17</v>
      </c>
      <c r="BF146" s="3">
        <v>25</v>
      </c>
      <c r="BG146" s="5">
        <v>0.18</v>
      </c>
      <c r="BH146" s="5">
        <v>57</v>
      </c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3">
        <v>31</v>
      </c>
      <c r="CA146" s="3">
        <v>30</v>
      </c>
      <c r="CB146" s="3">
        <v>27</v>
      </c>
      <c r="CC146" s="5">
        <v>13.85824</v>
      </c>
      <c r="CD146" s="5">
        <v>13.411199999999999</v>
      </c>
      <c r="CE146" s="5">
        <v>12.070079999999999</v>
      </c>
      <c r="CF146" s="5">
        <v>0.77</v>
      </c>
      <c r="CG146" s="5">
        <v>78</v>
      </c>
      <c r="CH146" s="3">
        <v>26</v>
      </c>
      <c r="CI146" s="3">
        <v>34</v>
      </c>
      <c r="CJ146" s="3">
        <v>34</v>
      </c>
      <c r="CK146" s="5">
        <v>11.62304</v>
      </c>
      <c r="CL146" s="5">
        <v>15.19936</v>
      </c>
      <c r="CM146" s="5">
        <v>15.19936</v>
      </c>
      <c r="CN146" s="5">
        <v>0.38</v>
      </c>
      <c r="CO146" s="5">
        <v>65</v>
      </c>
      <c r="CP146" s="6">
        <v>93</v>
      </c>
      <c r="CQ146" s="6">
        <v>83</v>
      </c>
      <c r="CR146" s="6">
        <v>81</v>
      </c>
      <c r="CS146" s="5">
        <v>-2.11</v>
      </c>
      <c r="CT146" s="5">
        <v>2</v>
      </c>
      <c r="CU146" s="7" t="e">
        <v>#NULL!</v>
      </c>
      <c r="CV146" s="7" t="e">
        <v>#NULL!</v>
      </c>
      <c r="CW146" s="3">
        <v>4</v>
      </c>
      <c r="CX146" s="3">
        <v>4</v>
      </c>
      <c r="CY146" s="3">
        <v>3</v>
      </c>
      <c r="CZ146" s="3">
        <v>2</v>
      </c>
      <c r="DA146" s="3">
        <v>4</v>
      </c>
      <c r="DB146" s="3">
        <v>4</v>
      </c>
      <c r="DC146" s="3">
        <v>3</v>
      </c>
      <c r="DD146" s="3">
        <v>3</v>
      </c>
      <c r="DE146" s="3">
        <v>999</v>
      </c>
      <c r="DF146" s="3">
        <v>999</v>
      </c>
      <c r="DG146" s="3">
        <v>999</v>
      </c>
      <c r="DH146" s="3">
        <v>999</v>
      </c>
      <c r="DI146" s="3"/>
      <c r="DJ146" s="3"/>
      <c r="DK146" s="3"/>
      <c r="DL146" s="3"/>
      <c r="DM146" s="3"/>
      <c r="DN146" s="3"/>
      <c r="DO146" s="3"/>
      <c r="DP146" s="3"/>
      <c r="DQ146" s="3">
        <v>1</v>
      </c>
      <c r="DR146" s="3">
        <v>1</v>
      </c>
      <c r="DS146" s="3">
        <v>1</v>
      </c>
      <c r="DT146" s="3">
        <v>1</v>
      </c>
      <c r="DU146" s="3">
        <v>1</v>
      </c>
      <c r="DV146" s="5">
        <v>28.5</v>
      </c>
      <c r="DW146" s="5">
        <v>-3.07</v>
      </c>
      <c r="DX146" s="5">
        <v>1</v>
      </c>
      <c r="DY146" s="5">
        <v>-5.0999999999999996</v>
      </c>
      <c r="DZ146" s="5">
        <v>71.5</v>
      </c>
      <c r="EA146" s="5">
        <v>1.1499999999999999</v>
      </c>
      <c r="EB146" s="5">
        <v>33.666666666666664</v>
      </c>
      <c r="EC146" s="5">
        <v>-7.02</v>
      </c>
      <c r="ED146" s="5">
        <v>2</v>
      </c>
      <c r="EE146" s="3">
        <v>6</v>
      </c>
      <c r="EF146" s="3">
        <v>1</v>
      </c>
      <c r="EG146" s="3">
        <v>6</v>
      </c>
      <c r="EH146" s="3">
        <v>1</v>
      </c>
      <c r="EI146" s="3">
        <v>6</v>
      </c>
      <c r="EJ146" s="3">
        <v>1</v>
      </c>
      <c r="EK146" s="3">
        <v>2</v>
      </c>
      <c r="EL146" s="3">
        <v>1</v>
      </c>
      <c r="EM146" s="3">
        <v>4</v>
      </c>
      <c r="EN146" s="3">
        <v>2</v>
      </c>
      <c r="EO146" s="3">
        <v>1</v>
      </c>
      <c r="EP146" s="3">
        <v>3</v>
      </c>
      <c r="EQ146" s="3">
        <v>2</v>
      </c>
      <c r="ER146" s="3">
        <v>3</v>
      </c>
      <c r="ES146" s="3">
        <v>2</v>
      </c>
      <c r="ET146" s="3">
        <v>5</v>
      </c>
      <c r="EU146" s="3">
        <v>2</v>
      </c>
      <c r="EV146" s="3">
        <v>3</v>
      </c>
      <c r="EW146" s="3">
        <v>0</v>
      </c>
      <c r="EX146" s="5">
        <v>0</v>
      </c>
      <c r="EY146" s="1" t="s">
        <v>425</v>
      </c>
      <c r="EZ146" s="3">
        <v>1</v>
      </c>
      <c r="FA146" s="6">
        <v>888</v>
      </c>
      <c r="FB146" s="1" t="s">
        <v>428</v>
      </c>
      <c r="FC146" s="6">
        <v>1</v>
      </c>
      <c r="FD146" s="5">
        <v>2</v>
      </c>
      <c r="FE146" s="1" t="s">
        <v>348</v>
      </c>
      <c r="FF146" s="3">
        <v>1</v>
      </c>
      <c r="FG146" s="5">
        <v>3</v>
      </c>
      <c r="FH146" s="3">
        <v>3</v>
      </c>
      <c r="FI146" s="3">
        <v>3</v>
      </c>
      <c r="FJ146" s="3">
        <v>1</v>
      </c>
      <c r="FK146" s="3">
        <v>4</v>
      </c>
      <c r="FL146" s="3">
        <v>3</v>
      </c>
      <c r="FM146" s="3">
        <v>3</v>
      </c>
      <c r="FN146" s="3">
        <v>1</v>
      </c>
      <c r="FO146" s="3">
        <v>1</v>
      </c>
      <c r="FP146" s="3">
        <v>3</v>
      </c>
      <c r="FQ146" s="3">
        <v>3</v>
      </c>
      <c r="FR146" s="3">
        <v>1</v>
      </c>
      <c r="FS146" s="3">
        <v>1</v>
      </c>
      <c r="FT146" s="3">
        <v>3</v>
      </c>
      <c r="FU146" s="3">
        <v>1.5</v>
      </c>
      <c r="FV146" s="3">
        <v>5</v>
      </c>
      <c r="FW146" s="3">
        <v>1</v>
      </c>
      <c r="FX146" s="7" t="e">
        <v>#NULL!</v>
      </c>
      <c r="FY146" s="3">
        <v>4</v>
      </c>
      <c r="FZ146" s="3">
        <v>4</v>
      </c>
      <c r="GA146" s="3">
        <v>3</v>
      </c>
      <c r="GB146" s="3">
        <v>6</v>
      </c>
      <c r="GC146" s="3">
        <v>4</v>
      </c>
      <c r="GD146" s="5">
        <v>4.333333333333333</v>
      </c>
      <c r="GE146" s="3">
        <v>2</v>
      </c>
      <c r="GF146" s="3">
        <v>1</v>
      </c>
      <c r="GG146" s="3">
        <v>4</v>
      </c>
      <c r="GH146" s="3">
        <v>1</v>
      </c>
      <c r="GI146" s="3">
        <v>2</v>
      </c>
      <c r="GJ146" s="3">
        <v>1</v>
      </c>
      <c r="GK146" s="3">
        <v>888</v>
      </c>
      <c r="GL146" s="3">
        <v>1</v>
      </c>
      <c r="GM146" s="3">
        <v>2</v>
      </c>
      <c r="GN146" s="3">
        <v>3</v>
      </c>
      <c r="GO146" s="3">
        <v>1</v>
      </c>
      <c r="GP146" s="3">
        <v>2</v>
      </c>
      <c r="GQ146" s="3">
        <v>1</v>
      </c>
      <c r="GR146" s="3">
        <v>3</v>
      </c>
      <c r="GS146" s="3">
        <v>1</v>
      </c>
      <c r="GT146" s="3">
        <v>3</v>
      </c>
      <c r="GU146" s="3">
        <v>2</v>
      </c>
      <c r="GV146" s="3">
        <v>1</v>
      </c>
      <c r="GW146" s="3">
        <v>5</v>
      </c>
      <c r="GX146" s="3">
        <v>1</v>
      </c>
      <c r="GY146" s="5">
        <v>2.8</v>
      </c>
      <c r="GZ146" s="5">
        <v>1</v>
      </c>
      <c r="HA146" s="3">
        <v>3</v>
      </c>
      <c r="HB146" s="3">
        <v>4</v>
      </c>
      <c r="HC146" s="3">
        <v>3</v>
      </c>
      <c r="HD146" s="3">
        <v>5</v>
      </c>
      <c r="HE146" s="3">
        <v>4</v>
      </c>
      <c r="HF146" s="3">
        <v>5</v>
      </c>
      <c r="HG146" s="3">
        <v>5</v>
      </c>
      <c r="HH146" s="3">
        <v>4</v>
      </c>
      <c r="HI146" s="5">
        <v>4.125</v>
      </c>
      <c r="HJ146" s="3">
        <v>2</v>
      </c>
      <c r="HK146" s="3">
        <v>3</v>
      </c>
      <c r="HL146" s="3">
        <v>2</v>
      </c>
      <c r="HM146" s="3">
        <v>1</v>
      </c>
      <c r="HN146" s="3">
        <v>2</v>
      </c>
      <c r="HO146" s="3">
        <v>4</v>
      </c>
      <c r="HP146" s="5">
        <v>2</v>
      </c>
      <c r="HQ146" s="5">
        <v>3</v>
      </c>
      <c r="HR146" s="5">
        <v>1</v>
      </c>
      <c r="HS146" s="5">
        <v>1.8333333333333333</v>
      </c>
      <c r="HT146" s="3">
        <v>3</v>
      </c>
      <c r="HU146" s="3">
        <v>1</v>
      </c>
      <c r="HV146" s="3">
        <v>2</v>
      </c>
      <c r="HW146" s="3">
        <v>3</v>
      </c>
      <c r="HX146" s="3">
        <v>1</v>
      </c>
      <c r="HY146" s="3">
        <v>1</v>
      </c>
      <c r="HZ146" s="5">
        <v>1.8333333333333333</v>
      </c>
      <c r="IA146" s="3">
        <v>7</v>
      </c>
      <c r="IB146" s="3">
        <v>2</v>
      </c>
      <c r="IC146" s="3">
        <v>3</v>
      </c>
      <c r="ID146" s="3">
        <v>2</v>
      </c>
      <c r="IE146" s="3">
        <v>1</v>
      </c>
      <c r="IF146" s="3">
        <v>2</v>
      </c>
      <c r="IG146" s="3">
        <v>1</v>
      </c>
      <c r="IH146" s="3">
        <v>7</v>
      </c>
      <c r="II146" s="3">
        <v>7</v>
      </c>
      <c r="IJ146" s="3">
        <v>1</v>
      </c>
      <c r="IK146" s="3">
        <v>6</v>
      </c>
      <c r="IL146" s="3">
        <v>1</v>
      </c>
      <c r="IM146" s="5">
        <v>6.75</v>
      </c>
      <c r="IN146" s="5">
        <v>2</v>
      </c>
      <c r="IO146" s="5">
        <v>1.25</v>
      </c>
      <c r="IP146" s="3">
        <v>2</v>
      </c>
      <c r="IQ146" s="3">
        <v>1</v>
      </c>
      <c r="IR146" s="3">
        <v>3</v>
      </c>
      <c r="IS146" s="3">
        <v>4</v>
      </c>
      <c r="IT146" s="3">
        <v>5</v>
      </c>
      <c r="IU146" s="3">
        <v>4</v>
      </c>
      <c r="IV146" s="3">
        <v>1</v>
      </c>
      <c r="IW146" s="3">
        <v>1</v>
      </c>
      <c r="IX146" s="3">
        <v>2</v>
      </c>
      <c r="IY146" s="3">
        <v>1</v>
      </c>
      <c r="IZ146" s="3">
        <v>5</v>
      </c>
      <c r="JA146" s="3">
        <v>2</v>
      </c>
      <c r="JB146" s="3">
        <v>3</v>
      </c>
      <c r="JC146" s="3">
        <v>1</v>
      </c>
      <c r="JD146" s="3">
        <v>5</v>
      </c>
      <c r="JE146" s="3">
        <v>2</v>
      </c>
      <c r="JF146" s="3">
        <v>2</v>
      </c>
      <c r="JG146" s="3">
        <v>3</v>
      </c>
      <c r="JH146" s="3">
        <v>1</v>
      </c>
      <c r="JI146" s="3">
        <v>3</v>
      </c>
      <c r="JJ146" s="3">
        <v>5</v>
      </c>
      <c r="JK146" s="3">
        <v>4</v>
      </c>
      <c r="JL146" s="3">
        <v>3</v>
      </c>
      <c r="JM146" s="3">
        <v>5</v>
      </c>
      <c r="JN146" s="5">
        <v>3.25</v>
      </c>
      <c r="JO146" s="5">
        <v>1.75</v>
      </c>
      <c r="JP146" s="5">
        <v>3</v>
      </c>
      <c r="JQ146" s="5">
        <v>2.5</v>
      </c>
      <c r="JR146" s="5">
        <v>4.5</v>
      </c>
      <c r="JS146" s="5">
        <v>2</v>
      </c>
      <c r="JT146" s="3">
        <v>1</v>
      </c>
      <c r="JU146" s="3">
        <v>1</v>
      </c>
      <c r="JV146" s="3">
        <v>4</v>
      </c>
      <c r="JW146" s="3">
        <v>5</v>
      </c>
      <c r="JX146" s="3">
        <v>2</v>
      </c>
      <c r="JY146" s="3">
        <v>3</v>
      </c>
      <c r="JZ146" s="3">
        <v>1</v>
      </c>
      <c r="KA146" s="3">
        <v>1</v>
      </c>
      <c r="KB146" s="3">
        <v>3</v>
      </c>
      <c r="KC146" s="3">
        <v>4</v>
      </c>
      <c r="KD146" s="3">
        <v>5</v>
      </c>
      <c r="KE146" s="3">
        <v>4</v>
      </c>
      <c r="KF146" s="3">
        <v>1</v>
      </c>
      <c r="KG146" s="3">
        <v>1</v>
      </c>
      <c r="KH146" s="3">
        <v>1</v>
      </c>
      <c r="KI146" s="3">
        <v>1</v>
      </c>
      <c r="KJ146" s="3">
        <v>1</v>
      </c>
      <c r="KK146" s="3">
        <v>1</v>
      </c>
      <c r="KL146" s="3">
        <v>3</v>
      </c>
      <c r="KM146" s="3">
        <v>4</v>
      </c>
      <c r="KN146" s="3">
        <v>1</v>
      </c>
      <c r="KO146" s="3">
        <v>1</v>
      </c>
      <c r="KP146" s="3">
        <v>1</v>
      </c>
      <c r="KQ146" s="3">
        <v>1</v>
      </c>
      <c r="KR146" s="3">
        <v>4</v>
      </c>
      <c r="KS146" s="3">
        <v>4</v>
      </c>
      <c r="KT146" s="3">
        <v>1</v>
      </c>
      <c r="KU146" s="3">
        <v>1</v>
      </c>
      <c r="KV146" s="3">
        <v>1</v>
      </c>
      <c r="KW146" s="3">
        <v>1</v>
      </c>
      <c r="KX146" s="3">
        <v>3</v>
      </c>
      <c r="KY146" s="3">
        <v>3</v>
      </c>
      <c r="KZ146" s="5">
        <v>1.3333333333333333</v>
      </c>
      <c r="LA146" s="5">
        <v>1.4444444444444444</v>
      </c>
      <c r="LB146" s="5">
        <v>3</v>
      </c>
      <c r="LC146" s="5">
        <v>3.2857142857142856</v>
      </c>
      <c r="LD146" s="3">
        <v>3</v>
      </c>
      <c r="LE146" s="3">
        <v>3</v>
      </c>
      <c r="LF146" s="5">
        <v>3</v>
      </c>
      <c r="LG146" s="3">
        <v>3</v>
      </c>
      <c r="LH146" s="3">
        <v>3</v>
      </c>
      <c r="LI146" s="3">
        <v>3</v>
      </c>
      <c r="LJ146" s="3">
        <v>3</v>
      </c>
      <c r="LK146" s="3">
        <v>3</v>
      </c>
      <c r="LL146" s="3">
        <v>3</v>
      </c>
      <c r="LM146" s="3">
        <v>3</v>
      </c>
      <c r="LN146" s="3">
        <v>3</v>
      </c>
      <c r="LO146" s="3">
        <v>3</v>
      </c>
      <c r="LP146" s="3">
        <v>3</v>
      </c>
      <c r="LQ146" s="3">
        <v>3</v>
      </c>
      <c r="LR146" s="3">
        <v>3</v>
      </c>
      <c r="LS146" s="3">
        <v>3</v>
      </c>
      <c r="LT146" s="5">
        <v>3</v>
      </c>
      <c r="LU146" s="5">
        <v>3</v>
      </c>
      <c r="LV146" s="3">
        <v>3</v>
      </c>
      <c r="LW146" s="3">
        <v>0</v>
      </c>
      <c r="LX146" s="3">
        <v>3</v>
      </c>
      <c r="LY146" s="3">
        <v>0</v>
      </c>
      <c r="LZ146" s="3">
        <v>2</v>
      </c>
      <c r="MA146" s="3">
        <v>2</v>
      </c>
      <c r="MB146" s="3">
        <v>0</v>
      </c>
      <c r="MC146" s="3">
        <v>0</v>
      </c>
      <c r="MD146" s="3">
        <v>0</v>
      </c>
      <c r="ME146" s="3">
        <v>1</v>
      </c>
      <c r="MF146" s="5">
        <f t="shared" si="101"/>
        <v>11</v>
      </c>
      <c r="MG146" s="5">
        <f t="shared" si="102"/>
        <v>1.1000000000000001</v>
      </c>
      <c r="MH146" s="3">
        <v>1</v>
      </c>
      <c r="MI146" s="3">
        <v>1</v>
      </c>
      <c r="MJ146" s="3">
        <v>4</v>
      </c>
      <c r="MK146" s="3">
        <v>1</v>
      </c>
      <c r="ML146" s="3">
        <v>1</v>
      </c>
      <c r="MM146" s="3">
        <v>1</v>
      </c>
      <c r="MN146" s="3">
        <v>4</v>
      </c>
      <c r="MO146" s="3">
        <v>7</v>
      </c>
      <c r="MP146" s="3">
        <v>7</v>
      </c>
      <c r="MQ146" s="5">
        <v>3</v>
      </c>
      <c r="MR146" s="3">
        <v>3</v>
      </c>
      <c r="MS146" s="3">
        <v>3</v>
      </c>
      <c r="MT146" s="3">
        <v>1</v>
      </c>
      <c r="MU146" s="3">
        <v>1</v>
      </c>
      <c r="MV146" s="3">
        <v>1</v>
      </c>
      <c r="MW146" s="3">
        <v>1</v>
      </c>
      <c r="MX146" s="3">
        <v>1</v>
      </c>
      <c r="MY146" s="3">
        <v>1</v>
      </c>
      <c r="MZ146" s="3">
        <v>1</v>
      </c>
      <c r="NA146" s="3">
        <v>1</v>
      </c>
      <c r="NB146" s="3">
        <v>1</v>
      </c>
      <c r="NC146" s="3">
        <v>1</v>
      </c>
      <c r="ND146" s="5">
        <v>1.6666666666666667</v>
      </c>
      <c r="NE146" s="5">
        <v>1.6666666666666667</v>
      </c>
      <c r="NF146" s="5">
        <v>1</v>
      </c>
      <c r="NG146" s="5">
        <v>1</v>
      </c>
      <c r="NH146" s="3">
        <v>3</v>
      </c>
      <c r="NI146" s="3">
        <v>3</v>
      </c>
      <c r="NJ146" s="3">
        <v>3</v>
      </c>
      <c r="NK146" s="3">
        <v>3</v>
      </c>
      <c r="NL146" s="3">
        <v>3</v>
      </c>
      <c r="NM146" s="3">
        <v>3</v>
      </c>
      <c r="NN146" s="3">
        <v>3</v>
      </c>
      <c r="NO146" s="3">
        <v>3</v>
      </c>
      <c r="NP146" s="3">
        <v>1</v>
      </c>
      <c r="NQ146" s="3">
        <v>1</v>
      </c>
      <c r="NR146" s="3">
        <v>3</v>
      </c>
      <c r="NS146" s="3">
        <v>3</v>
      </c>
      <c r="NT146" s="3">
        <v>3</v>
      </c>
      <c r="NU146" s="3">
        <v>3</v>
      </c>
      <c r="NV146" s="5">
        <v>2.7142857142857144</v>
      </c>
      <c r="NW146" s="5">
        <v>2.7142857142857144</v>
      </c>
      <c r="NX146" s="4">
        <v>43210</v>
      </c>
      <c r="NY146" s="3">
        <v>3</v>
      </c>
      <c r="NZ146" s="3">
        <v>2</v>
      </c>
      <c r="OA146" s="3">
        <v>1</v>
      </c>
      <c r="OB146" s="3">
        <v>3</v>
      </c>
      <c r="OC146" s="3">
        <v>3</v>
      </c>
      <c r="OD146" s="3">
        <v>2</v>
      </c>
      <c r="OE146" s="3">
        <v>1</v>
      </c>
      <c r="OF146" s="3">
        <v>1</v>
      </c>
      <c r="OG146" s="3">
        <v>3</v>
      </c>
      <c r="OH146" s="3">
        <v>3</v>
      </c>
      <c r="OI146" s="3">
        <v>1</v>
      </c>
      <c r="OJ146" s="3">
        <v>2</v>
      </c>
      <c r="OK146" s="5">
        <v>2.6666666666666665</v>
      </c>
      <c r="OL146" s="5">
        <v>1.5</v>
      </c>
      <c r="OM146" s="3">
        <v>2</v>
      </c>
      <c r="ON146" s="3">
        <v>3</v>
      </c>
      <c r="OO146" s="3">
        <v>2</v>
      </c>
      <c r="OP146" s="3">
        <v>1</v>
      </c>
      <c r="OQ146" s="3">
        <v>2</v>
      </c>
      <c r="OR146" s="3">
        <v>4</v>
      </c>
      <c r="OS146" s="5">
        <v>2.3333333333333335</v>
      </c>
      <c r="OT146" s="3">
        <v>2</v>
      </c>
      <c r="OU146" s="3">
        <v>2</v>
      </c>
      <c r="OV146" s="3">
        <v>2</v>
      </c>
      <c r="OW146" s="3">
        <v>2</v>
      </c>
      <c r="OX146" s="3">
        <v>2</v>
      </c>
      <c r="OY146" s="3">
        <v>2</v>
      </c>
      <c r="OZ146" s="5">
        <v>2</v>
      </c>
      <c r="VN146">
        <v>15</v>
      </c>
      <c r="VO146">
        <v>0</v>
      </c>
      <c r="VP146">
        <v>0</v>
      </c>
      <c r="VQ146">
        <v>0</v>
      </c>
      <c r="VR146">
        <v>128</v>
      </c>
      <c r="VS146">
        <v>3347.3</v>
      </c>
      <c r="VT146">
        <v>26.2</v>
      </c>
      <c r="VU146">
        <v>418.4</v>
      </c>
      <c r="VV146">
        <v>127</v>
      </c>
      <c r="VW146">
        <v>7160.8</v>
      </c>
      <c r="VX146">
        <v>56.4</v>
      </c>
      <c r="VY146">
        <v>699.8</v>
      </c>
      <c r="VZ146">
        <v>0.3</v>
      </c>
      <c r="WA146">
        <v>895.1</v>
      </c>
      <c r="WB146" s="36">
        <v>4190.5</v>
      </c>
      <c r="WC146" s="36">
        <v>838</v>
      </c>
      <c r="WD146" s="36">
        <v>77.25</v>
      </c>
      <c r="WE146" s="36">
        <v>15.25</v>
      </c>
      <c r="WF146" s="36">
        <v>81.83</v>
      </c>
      <c r="WG146" s="36">
        <v>16.36</v>
      </c>
      <c r="WH146" s="36">
        <v>1.51</v>
      </c>
      <c r="WI146" s="36">
        <v>0.3</v>
      </c>
      <c r="WJ146" s="36">
        <v>92.5</v>
      </c>
      <c r="WK146" s="36">
        <v>1.81</v>
      </c>
      <c r="WL146" s="36">
        <v>15.417</v>
      </c>
      <c r="WM146" s="37">
        <v>5941</v>
      </c>
      <c r="WN146" s="37">
        <v>1224.25</v>
      </c>
      <c r="WO146" s="37">
        <v>94</v>
      </c>
      <c r="WP146" s="37">
        <v>20.75</v>
      </c>
      <c r="WQ146" s="37">
        <v>81.61</v>
      </c>
      <c r="WR146" s="37">
        <v>16.82</v>
      </c>
      <c r="WS146" s="37">
        <v>1.29</v>
      </c>
      <c r="WT146" s="37">
        <v>0.28999999999999998</v>
      </c>
      <c r="WU146" s="37">
        <v>114.75</v>
      </c>
      <c r="WV146" s="37">
        <v>1.58</v>
      </c>
      <c r="WW146" s="37">
        <v>14.343999999999999</v>
      </c>
      <c r="WX146" s="38">
        <v>3683.25</v>
      </c>
      <c r="WY146" s="38">
        <v>788.5</v>
      </c>
      <c r="WZ146" s="38">
        <v>70.5</v>
      </c>
      <c r="XA146" s="38">
        <v>14.75</v>
      </c>
      <c r="XB146" s="38">
        <v>80.83</v>
      </c>
      <c r="XC146" s="38">
        <v>17.3</v>
      </c>
      <c r="XD146" s="38">
        <v>1.55</v>
      </c>
      <c r="XE146" s="38">
        <v>0.32</v>
      </c>
      <c r="XF146" s="38">
        <v>85.25</v>
      </c>
      <c r="XG146" s="38">
        <v>1.87</v>
      </c>
      <c r="XH146" s="38">
        <v>17.05</v>
      </c>
      <c r="XI146" s="39">
        <v>5433.75</v>
      </c>
      <c r="XJ146" s="39">
        <v>1174.75</v>
      </c>
      <c r="XK146" s="39">
        <v>87.25</v>
      </c>
      <c r="XL146" s="39">
        <v>20.25</v>
      </c>
      <c r="XM146" s="39">
        <v>80.91</v>
      </c>
      <c r="XN146" s="39">
        <v>17.489999999999998</v>
      </c>
      <c r="XO146" s="39">
        <v>1.3</v>
      </c>
      <c r="XP146" s="39">
        <v>0.3</v>
      </c>
      <c r="XQ146" s="39">
        <v>107.5</v>
      </c>
      <c r="XR146" s="39">
        <v>1.6</v>
      </c>
      <c r="XS146" s="39">
        <v>15.356999999999999</v>
      </c>
      <c r="XT146" t="s">
        <v>1227</v>
      </c>
      <c r="XU146">
        <v>8</v>
      </c>
      <c r="XV146">
        <v>9</v>
      </c>
      <c r="XW146" s="37">
        <v>6</v>
      </c>
      <c r="XX146" s="37">
        <v>2</v>
      </c>
      <c r="XY146" s="37">
        <v>1</v>
      </c>
      <c r="XZ146" s="39">
        <v>5</v>
      </c>
      <c r="YA146" s="39">
        <v>2</v>
      </c>
      <c r="YB146" s="39">
        <v>1</v>
      </c>
    </row>
    <row r="147" spans="1:652" x14ac:dyDescent="0.2">
      <c r="A147" s="11">
        <v>151</v>
      </c>
      <c r="B147" s="19" t="s">
        <v>854</v>
      </c>
      <c r="C147" s="3">
        <v>1</v>
      </c>
      <c r="D147" s="3" t="str">
        <f t="shared" si="103"/>
        <v>1</v>
      </c>
      <c r="E147" s="4">
        <v>38181</v>
      </c>
      <c r="F147" s="4">
        <v>43206</v>
      </c>
      <c r="G147" s="5">
        <v>13.757700205338809</v>
      </c>
      <c r="H147" s="21">
        <v>3</v>
      </c>
      <c r="I147" s="3">
        <v>8</v>
      </c>
      <c r="J147" s="3">
        <v>12</v>
      </c>
      <c r="K147" s="3">
        <v>1</v>
      </c>
      <c r="L147" s="3">
        <v>0</v>
      </c>
      <c r="M147" s="3">
        <v>300</v>
      </c>
      <c r="N147" s="6">
        <v>115</v>
      </c>
      <c r="O147" s="6">
        <v>163</v>
      </c>
      <c r="P147" s="5">
        <v>3.772965879265092</v>
      </c>
      <c r="Q147" s="5">
        <v>158.76</v>
      </c>
      <c r="R147" s="5">
        <v>72</v>
      </c>
      <c r="S147" s="5">
        <v>27.1</v>
      </c>
      <c r="T147" s="5">
        <v>1</v>
      </c>
      <c r="U147" s="5">
        <v>36.700000000000003</v>
      </c>
      <c r="V147" s="5">
        <v>1</v>
      </c>
      <c r="W147" s="5">
        <v>37.5</v>
      </c>
      <c r="X147" s="5">
        <v>41</v>
      </c>
      <c r="Y147" s="5">
        <v>33.4</v>
      </c>
      <c r="Z147" s="5">
        <v>41.5</v>
      </c>
      <c r="AA147" s="5">
        <v>39.1</v>
      </c>
      <c r="AB147" s="5">
        <v>37.5</v>
      </c>
      <c r="AC147" s="5">
        <f t="shared" si="104"/>
        <v>41</v>
      </c>
      <c r="AD147" s="5">
        <f t="shared" si="105"/>
        <v>41.5</v>
      </c>
      <c r="AE147" s="5">
        <f t="shared" si="106"/>
        <v>82.5</v>
      </c>
      <c r="AF147" s="5">
        <f t="shared" si="107"/>
        <v>41.25</v>
      </c>
      <c r="AG147" s="5">
        <f t="shared" si="108"/>
        <v>90.956249999999997</v>
      </c>
      <c r="AH147" s="5">
        <f t="shared" si="109"/>
        <v>181.91249999999999</v>
      </c>
      <c r="AI147" s="5">
        <v>3</v>
      </c>
      <c r="AJ147" s="3">
        <v>14</v>
      </c>
      <c r="AK147" s="5">
        <v>35.1</v>
      </c>
      <c r="AL147" s="5">
        <v>1</v>
      </c>
      <c r="AM147" s="5">
        <v>1.6666666666666667</v>
      </c>
      <c r="AN147" s="5"/>
      <c r="AO147" s="5"/>
      <c r="AP147" s="5"/>
      <c r="AQ147" s="5"/>
      <c r="AR147" s="5"/>
      <c r="AS147" s="5" t="e">
        <f t="shared" si="110"/>
        <v>#DIV/0!</v>
      </c>
      <c r="AT147" s="5">
        <v>17.649999999999999</v>
      </c>
      <c r="AU147" s="5">
        <v>15.26</v>
      </c>
      <c r="AV147" s="5">
        <v>-2.21</v>
      </c>
      <c r="AW147" s="5">
        <v>1</v>
      </c>
      <c r="AX147" s="3">
        <v>30</v>
      </c>
      <c r="AY147" s="3">
        <v>27</v>
      </c>
      <c r="AZ147" s="3"/>
      <c r="BA147" s="5">
        <v>-0.94</v>
      </c>
      <c r="BB147" s="5"/>
      <c r="BC147" s="5">
        <v>17</v>
      </c>
      <c r="BD147" s="5"/>
      <c r="BE147" s="3">
        <v>24</v>
      </c>
      <c r="BF147" s="3">
        <v>25</v>
      </c>
      <c r="BG147" s="5">
        <v>0.28000000000000003</v>
      </c>
      <c r="BH147" s="5">
        <v>61</v>
      </c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3">
        <v>32</v>
      </c>
      <c r="CA147" s="3">
        <v>36</v>
      </c>
      <c r="CB147" s="3">
        <v>28</v>
      </c>
      <c r="CC147" s="5">
        <v>14.30528</v>
      </c>
      <c r="CD147" s="5">
        <v>16.093440000000001</v>
      </c>
      <c r="CE147" s="5">
        <v>12.51712</v>
      </c>
      <c r="CF147" s="5">
        <v>1.91</v>
      </c>
      <c r="CG147" s="5">
        <v>97</v>
      </c>
      <c r="CH147" s="3">
        <v>37</v>
      </c>
      <c r="CI147" s="3">
        <v>41</v>
      </c>
      <c r="CJ147" s="3">
        <v>41</v>
      </c>
      <c r="CK147" s="5">
        <v>16.540479999999999</v>
      </c>
      <c r="CL147" s="5">
        <v>18.32864</v>
      </c>
      <c r="CM147" s="5">
        <v>18.32864</v>
      </c>
      <c r="CN147" s="5">
        <v>1.67</v>
      </c>
      <c r="CO147" s="5">
        <v>95</v>
      </c>
      <c r="CP147" s="6">
        <v>135</v>
      </c>
      <c r="CQ147" s="6">
        <v>133</v>
      </c>
      <c r="CR147" s="6">
        <v>124</v>
      </c>
      <c r="CS147" s="5">
        <v>-0.1</v>
      </c>
      <c r="CT147" s="5">
        <v>46</v>
      </c>
      <c r="CU147" s="7" t="e">
        <v>#NULL!</v>
      </c>
      <c r="CV147" s="7" t="e">
        <v>#NULL!</v>
      </c>
      <c r="CW147" s="3">
        <v>4</v>
      </c>
      <c r="CX147" s="3">
        <v>4</v>
      </c>
      <c r="CY147" s="3">
        <v>5</v>
      </c>
      <c r="CZ147" s="3">
        <v>5</v>
      </c>
      <c r="DA147" s="3">
        <v>4</v>
      </c>
      <c r="DB147" s="3">
        <v>4</v>
      </c>
      <c r="DC147" s="3">
        <v>3</v>
      </c>
      <c r="DD147" s="3">
        <v>3</v>
      </c>
      <c r="DE147" s="3">
        <v>999</v>
      </c>
      <c r="DF147" s="3">
        <v>999</v>
      </c>
      <c r="DG147" s="3">
        <v>999</v>
      </c>
      <c r="DH147" s="3">
        <v>999</v>
      </c>
      <c r="DI147" s="3"/>
      <c r="DJ147" s="3"/>
      <c r="DK147" s="3"/>
      <c r="DL147" s="3"/>
      <c r="DM147" s="3"/>
      <c r="DN147" s="3"/>
      <c r="DO147" s="3"/>
      <c r="DP147" s="3"/>
      <c r="DQ147" s="3">
        <v>1</v>
      </c>
      <c r="DR147" s="3">
        <v>1</v>
      </c>
      <c r="DS147" s="3">
        <v>1</v>
      </c>
      <c r="DT147" s="3">
        <v>1</v>
      </c>
      <c r="DU147" s="3">
        <v>1</v>
      </c>
      <c r="DV147" s="5">
        <v>39</v>
      </c>
      <c r="DW147" s="5">
        <v>-0.65999999999999992</v>
      </c>
      <c r="DX147" s="5">
        <v>23.5</v>
      </c>
      <c r="DY147" s="5">
        <v>-2.31</v>
      </c>
      <c r="DZ147" s="5">
        <v>96</v>
      </c>
      <c r="EA147" s="5">
        <v>3.58</v>
      </c>
      <c r="EB147" s="5">
        <v>52.833333333333336</v>
      </c>
      <c r="EC147" s="5">
        <v>0.61000000000000032</v>
      </c>
      <c r="ED147" s="5">
        <v>2</v>
      </c>
      <c r="EE147" s="3">
        <v>6</v>
      </c>
      <c r="EF147" s="3">
        <v>1</v>
      </c>
      <c r="EG147" s="3">
        <v>6</v>
      </c>
      <c r="EH147" s="3">
        <v>1</v>
      </c>
      <c r="EI147" s="3">
        <v>6</v>
      </c>
      <c r="EJ147" s="3">
        <v>1</v>
      </c>
      <c r="EK147" s="3">
        <v>3</v>
      </c>
      <c r="EL147" s="3">
        <v>1</v>
      </c>
      <c r="EM147" s="3">
        <v>1</v>
      </c>
      <c r="EN147" s="3">
        <v>5</v>
      </c>
      <c r="EO147" s="3">
        <v>5</v>
      </c>
      <c r="EP147" s="3">
        <v>4</v>
      </c>
      <c r="EQ147" s="3">
        <v>2</v>
      </c>
      <c r="ER147" s="3">
        <v>2</v>
      </c>
      <c r="ES147" s="3">
        <v>1</v>
      </c>
      <c r="ET147" s="3">
        <v>1</v>
      </c>
      <c r="EU147" s="3">
        <v>5</v>
      </c>
      <c r="EV147" s="3">
        <v>2</v>
      </c>
      <c r="EW147" s="3">
        <v>1</v>
      </c>
      <c r="EX147" s="5">
        <v>2</v>
      </c>
      <c r="EY147" s="1" t="s">
        <v>376</v>
      </c>
      <c r="EZ147" s="3">
        <v>2</v>
      </c>
      <c r="FA147" s="6">
        <v>2</v>
      </c>
      <c r="FB147" s="1" t="s">
        <v>351</v>
      </c>
      <c r="FC147" s="6">
        <v>2</v>
      </c>
      <c r="FD147" s="5">
        <v>2</v>
      </c>
      <c r="FE147" s="1" t="s">
        <v>411</v>
      </c>
      <c r="FF147" s="3">
        <v>1</v>
      </c>
      <c r="FG147" s="5">
        <v>2</v>
      </c>
      <c r="FH147" s="3">
        <v>4</v>
      </c>
      <c r="FI147" s="3">
        <v>4</v>
      </c>
      <c r="FJ147" s="3">
        <v>3</v>
      </c>
      <c r="FK147" s="3">
        <v>5</v>
      </c>
      <c r="FL147" s="3">
        <v>4</v>
      </c>
      <c r="FM147" s="3">
        <v>3</v>
      </c>
      <c r="FN147" s="3">
        <v>4</v>
      </c>
      <c r="FO147" s="3">
        <v>5</v>
      </c>
      <c r="FP147" s="3">
        <v>4</v>
      </c>
      <c r="FQ147" s="3">
        <v>5</v>
      </c>
      <c r="FR147" s="3">
        <v>5</v>
      </c>
      <c r="FS147" s="3">
        <v>4</v>
      </c>
      <c r="FT147" s="3">
        <v>4</v>
      </c>
      <c r="FU147" s="3">
        <v>4.333333333333333</v>
      </c>
      <c r="FV147" s="3">
        <v>5</v>
      </c>
      <c r="FW147" s="3">
        <v>4</v>
      </c>
      <c r="FX147" s="7" t="e">
        <v>#NULL!</v>
      </c>
      <c r="FY147" s="3">
        <v>5</v>
      </c>
      <c r="FZ147" s="3">
        <v>6</v>
      </c>
      <c r="GA147" s="3">
        <v>7</v>
      </c>
      <c r="GB147" s="3">
        <v>4</v>
      </c>
      <c r="GC147" s="3">
        <v>6</v>
      </c>
      <c r="GD147" s="5">
        <v>5.5</v>
      </c>
      <c r="GE147" s="3">
        <v>4</v>
      </c>
      <c r="GF147" s="3">
        <v>3</v>
      </c>
      <c r="GG147" s="3">
        <v>5</v>
      </c>
      <c r="GH147" s="3">
        <v>1</v>
      </c>
      <c r="GI147" s="3">
        <v>4</v>
      </c>
      <c r="GJ147" s="3">
        <v>1</v>
      </c>
      <c r="GK147" s="3">
        <v>3</v>
      </c>
      <c r="GL147" s="3">
        <v>1</v>
      </c>
      <c r="GM147" s="3">
        <v>4</v>
      </c>
      <c r="GN147" s="3">
        <v>5</v>
      </c>
      <c r="GO147" s="3">
        <v>3</v>
      </c>
      <c r="GP147" s="3">
        <v>4</v>
      </c>
      <c r="GQ147" s="3">
        <v>3</v>
      </c>
      <c r="GR147" s="3">
        <v>4</v>
      </c>
      <c r="GS147" s="3">
        <v>5</v>
      </c>
      <c r="GT147" s="3">
        <v>5</v>
      </c>
      <c r="GU147" s="3">
        <v>4</v>
      </c>
      <c r="GV147" s="3">
        <v>2</v>
      </c>
      <c r="GW147" s="3">
        <v>4</v>
      </c>
      <c r="GX147" s="3">
        <v>4</v>
      </c>
      <c r="GY147" s="5">
        <v>4.3</v>
      </c>
      <c r="GZ147" s="5">
        <v>2.6</v>
      </c>
      <c r="HA147" s="3">
        <v>6</v>
      </c>
      <c r="HB147" s="3">
        <v>6</v>
      </c>
      <c r="HC147" s="3">
        <v>5</v>
      </c>
      <c r="HD147" s="3">
        <v>6</v>
      </c>
      <c r="HE147" s="3">
        <v>5</v>
      </c>
      <c r="HF147" s="3">
        <v>5</v>
      </c>
      <c r="HG147" s="3">
        <v>6</v>
      </c>
      <c r="HH147" s="3">
        <v>6</v>
      </c>
      <c r="HI147" s="5">
        <v>5.625</v>
      </c>
      <c r="HJ147" s="3">
        <v>4</v>
      </c>
      <c r="HK147" s="3">
        <v>3</v>
      </c>
      <c r="HL147" s="3">
        <v>3</v>
      </c>
      <c r="HM147" s="3">
        <v>3</v>
      </c>
      <c r="HN147" s="3">
        <v>2</v>
      </c>
      <c r="HO147" s="3">
        <v>2</v>
      </c>
      <c r="HP147" s="5">
        <v>2</v>
      </c>
      <c r="HQ147" s="5">
        <v>3</v>
      </c>
      <c r="HR147" s="5">
        <v>3</v>
      </c>
      <c r="HS147" s="5">
        <v>3</v>
      </c>
      <c r="HT147" s="3">
        <v>6</v>
      </c>
      <c r="HU147" s="3">
        <v>6</v>
      </c>
      <c r="HV147" s="3">
        <v>5</v>
      </c>
      <c r="HW147" s="3">
        <v>6</v>
      </c>
      <c r="HX147" s="3">
        <v>5</v>
      </c>
      <c r="HY147" s="3">
        <v>5</v>
      </c>
      <c r="HZ147" s="5">
        <v>5.5</v>
      </c>
      <c r="IA147" s="3">
        <v>7</v>
      </c>
      <c r="IB147" s="3">
        <v>6</v>
      </c>
      <c r="IC147" s="3">
        <v>7</v>
      </c>
      <c r="ID147" s="3">
        <v>6</v>
      </c>
      <c r="IE147" s="3">
        <v>4</v>
      </c>
      <c r="IF147" s="3">
        <v>5</v>
      </c>
      <c r="IG147" s="3">
        <v>4</v>
      </c>
      <c r="IH147" s="3">
        <v>7</v>
      </c>
      <c r="II147" s="3">
        <v>7</v>
      </c>
      <c r="IJ147" s="3">
        <v>6</v>
      </c>
      <c r="IK147" s="3">
        <v>7</v>
      </c>
      <c r="IL147" s="3">
        <v>5</v>
      </c>
      <c r="IM147" s="5">
        <v>7</v>
      </c>
      <c r="IN147" s="5">
        <v>5.5</v>
      </c>
      <c r="IO147" s="5">
        <v>5.25</v>
      </c>
      <c r="IP147" s="3">
        <v>5</v>
      </c>
      <c r="IQ147" s="3">
        <v>3</v>
      </c>
      <c r="IR147" s="3">
        <v>999</v>
      </c>
      <c r="IS147" s="3">
        <v>3</v>
      </c>
      <c r="IT147" s="3">
        <v>4</v>
      </c>
      <c r="IU147" s="3">
        <v>5</v>
      </c>
      <c r="IV147" s="3">
        <v>3</v>
      </c>
      <c r="IW147" s="3">
        <v>2</v>
      </c>
      <c r="IX147" s="3">
        <v>4</v>
      </c>
      <c r="IY147" s="3">
        <v>3</v>
      </c>
      <c r="IZ147" s="3">
        <v>5</v>
      </c>
      <c r="JA147" s="3">
        <v>5</v>
      </c>
      <c r="JB147" s="3">
        <v>5</v>
      </c>
      <c r="JC147" s="3">
        <v>4</v>
      </c>
      <c r="JD147" s="3">
        <v>5</v>
      </c>
      <c r="JE147" s="3">
        <v>2</v>
      </c>
      <c r="JF147" s="3">
        <v>2</v>
      </c>
      <c r="JG147" s="3">
        <v>5</v>
      </c>
      <c r="JH147" s="3">
        <v>3</v>
      </c>
      <c r="JI147" s="3">
        <v>5</v>
      </c>
      <c r="JJ147" s="3">
        <v>3</v>
      </c>
      <c r="JK147" s="3">
        <v>5</v>
      </c>
      <c r="JL147" s="3">
        <v>2</v>
      </c>
      <c r="JM147" s="3">
        <v>5</v>
      </c>
      <c r="JN147" s="5">
        <v>5</v>
      </c>
      <c r="JO147" s="5">
        <v>2.6666666666666665</v>
      </c>
      <c r="JP147" s="5">
        <v>4.75</v>
      </c>
      <c r="JQ147" s="5">
        <v>2.5</v>
      </c>
      <c r="JR147" s="5">
        <v>4.75</v>
      </c>
      <c r="JS147" s="5">
        <v>3</v>
      </c>
      <c r="JT147" s="3">
        <v>4</v>
      </c>
      <c r="JU147" s="3">
        <v>2</v>
      </c>
      <c r="JV147" s="3">
        <v>2</v>
      </c>
      <c r="JW147" s="3">
        <v>2</v>
      </c>
      <c r="JX147" s="3">
        <v>3</v>
      </c>
      <c r="JY147" s="3">
        <v>3</v>
      </c>
      <c r="JZ147" s="3">
        <v>1</v>
      </c>
      <c r="KA147" s="3">
        <v>1</v>
      </c>
      <c r="KB147" s="3">
        <v>5</v>
      </c>
      <c r="KC147" s="3">
        <v>4</v>
      </c>
      <c r="KD147" s="3">
        <v>5</v>
      </c>
      <c r="KE147" s="3">
        <v>5</v>
      </c>
      <c r="KF147" s="3">
        <v>1</v>
      </c>
      <c r="KG147" s="3">
        <v>1</v>
      </c>
      <c r="KH147" s="3">
        <v>5</v>
      </c>
      <c r="KI147" s="3">
        <v>5</v>
      </c>
      <c r="KJ147" s="3">
        <v>1</v>
      </c>
      <c r="KK147" s="3">
        <v>1</v>
      </c>
      <c r="KL147" s="3">
        <v>4</v>
      </c>
      <c r="KM147" s="3">
        <v>4</v>
      </c>
      <c r="KN147" s="3">
        <v>1</v>
      </c>
      <c r="KO147" s="3">
        <v>1</v>
      </c>
      <c r="KP147" s="3">
        <v>1</v>
      </c>
      <c r="KQ147" s="3">
        <v>1</v>
      </c>
      <c r="KR147" s="3">
        <v>5</v>
      </c>
      <c r="KS147" s="3">
        <v>4</v>
      </c>
      <c r="KT147" s="3">
        <v>1</v>
      </c>
      <c r="KU147" s="3">
        <v>1</v>
      </c>
      <c r="KV147" s="3">
        <v>1</v>
      </c>
      <c r="KW147" s="3">
        <v>1</v>
      </c>
      <c r="KX147" s="3">
        <v>4</v>
      </c>
      <c r="KY147" s="3">
        <v>4</v>
      </c>
      <c r="KZ147" s="5">
        <v>1.5555555555555556</v>
      </c>
      <c r="LA147" s="5">
        <v>1.5555555555555556</v>
      </c>
      <c r="LB147" s="5">
        <v>4.2857142857142856</v>
      </c>
      <c r="LC147" s="5">
        <v>3.7142857142857144</v>
      </c>
      <c r="LD147" s="3">
        <v>5</v>
      </c>
      <c r="LE147" s="3">
        <v>5</v>
      </c>
      <c r="LF147" s="5">
        <v>5</v>
      </c>
      <c r="LG147" s="3">
        <v>5</v>
      </c>
      <c r="LH147" s="3">
        <v>4</v>
      </c>
      <c r="LI147" s="3">
        <v>4</v>
      </c>
      <c r="LJ147" s="3">
        <v>4</v>
      </c>
      <c r="LK147" s="3">
        <v>4</v>
      </c>
      <c r="LL147" s="3">
        <v>5</v>
      </c>
      <c r="LM147" s="3">
        <v>3</v>
      </c>
      <c r="LN147" s="3">
        <v>4</v>
      </c>
      <c r="LO147" s="3">
        <v>4</v>
      </c>
      <c r="LP147" s="3">
        <v>5</v>
      </c>
      <c r="LQ147" s="3">
        <v>5</v>
      </c>
      <c r="LR147" s="3">
        <v>4</v>
      </c>
      <c r="LS147" s="3">
        <v>4</v>
      </c>
      <c r="LT147" s="5">
        <v>4.5</v>
      </c>
      <c r="LU147" s="5">
        <v>4.25</v>
      </c>
      <c r="LV147" s="3">
        <v>3</v>
      </c>
      <c r="LW147" s="3">
        <v>2</v>
      </c>
      <c r="LX147" s="3">
        <v>1</v>
      </c>
      <c r="LY147" s="3">
        <v>2</v>
      </c>
      <c r="LZ147" s="3">
        <v>3</v>
      </c>
      <c r="MA147" s="3">
        <v>2</v>
      </c>
      <c r="MB147" s="3">
        <v>3</v>
      </c>
      <c r="MC147" s="3">
        <v>3</v>
      </c>
      <c r="MD147" s="3">
        <v>2</v>
      </c>
      <c r="ME147" s="3">
        <v>2</v>
      </c>
      <c r="MF147" s="5">
        <f t="shared" si="101"/>
        <v>23</v>
      </c>
      <c r="MG147" s="5">
        <f t="shared" si="102"/>
        <v>2.2999999999999998</v>
      </c>
      <c r="MH147" s="3">
        <v>1</v>
      </c>
      <c r="MI147" s="3">
        <v>3</v>
      </c>
      <c r="MJ147" s="3">
        <v>7</v>
      </c>
      <c r="MK147" s="3">
        <v>2</v>
      </c>
      <c r="ML147" s="3">
        <v>3</v>
      </c>
      <c r="MM147" s="3">
        <v>7</v>
      </c>
      <c r="MN147" s="3">
        <v>7</v>
      </c>
      <c r="MO147" s="3">
        <v>7</v>
      </c>
      <c r="MP147" s="3">
        <v>7</v>
      </c>
      <c r="MQ147" s="5">
        <v>4.8888888888888893</v>
      </c>
      <c r="MR147" s="3">
        <v>1</v>
      </c>
      <c r="MS147" s="3">
        <v>1</v>
      </c>
      <c r="MT147" s="3">
        <v>1</v>
      </c>
      <c r="MU147" s="3">
        <v>1</v>
      </c>
      <c r="MV147" s="3">
        <v>1</v>
      </c>
      <c r="MW147" s="3">
        <v>1</v>
      </c>
      <c r="MX147" s="3">
        <v>3</v>
      </c>
      <c r="MY147" s="3">
        <v>3</v>
      </c>
      <c r="MZ147" s="3">
        <v>4</v>
      </c>
      <c r="NA147" s="3">
        <v>4</v>
      </c>
      <c r="NB147" s="3">
        <v>1</v>
      </c>
      <c r="NC147" s="3">
        <v>1</v>
      </c>
      <c r="ND147" s="5">
        <v>1</v>
      </c>
      <c r="NE147" s="5">
        <v>1</v>
      </c>
      <c r="NF147" s="5">
        <v>2.6666666666666665</v>
      </c>
      <c r="NG147" s="5">
        <v>2.6666666666666665</v>
      </c>
      <c r="NH147" s="3">
        <v>5</v>
      </c>
      <c r="NI147" s="3">
        <v>5</v>
      </c>
      <c r="NJ147" s="3">
        <v>4</v>
      </c>
      <c r="NK147" s="3">
        <v>4</v>
      </c>
      <c r="NL147" s="3">
        <v>4</v>
      </c>
      <c r="NM147" s="3">
        <v>4</v>
      </c>
      <c r="NN147" s="3">
        <v>4</v>
      </c>
      <c r="NO147" s="3">
        <v>4</v>
      </c>
      <c r="NP147" s="3">
        <v>2</v>
      </c>
      <c r="NQ147" s="3">
        <v>2</v>
      </c>
      <c r="NR147" s="3">
        <v>4</v>
      </c>
      <c r="NS147" s="3">
        <v>4</v>
      </c>
      <c r="NT147" s="3">
        <v>1</v>
      </c>
      <c r="NU147" s="3">
        <v>1</v>
      </c>
      <c r="NV147" s="5">
        <v>3.4285714285714284</v>
      </c>
      <c r="NW147" s="5">
        <v>3.4285714285714284</v>
      </c>
      <c r="NX147" s="4">
        <v>43210</v>
      </c>
      <c r="NY147" s="3">
        <v>4</v>
      </c>
      <c r="NZ147" s="3">
        <v>4</v>
      </c>
      <c r="OA147" s="3">
        <v>3</v>
      </c>
      <c r="OB147" s="3">
        <v>5</v>
      </c>
      <c r="OC147" s="3">
        <v>4</v>
      </c>
      <c r="OD147" s="3">
        <v>4</v>
      </c>
      <c r="OE147" s="3">
        <v>3</v>
      </c>
      <c r="OF147" s="3">
        <v>2</v>
      </c>
      <c r="OG147" s="3">
        <v>4</v>
      </c>
      <c r="OH147" s="3">
        <v>5</v>
      </c>
      <c r="OI147" s="3">
        <v>5</v>
      </c>
      <c r="OJ147" s="3">
        <v>5</v>
      </c>
      <c r="OK147" s="5">
        <v>4.166666666666667</v>
      </c>
      <c r="OL147" s="5">
        <v>3.8333333333333335</v>
      </c>
      <c r="OM147" s="3">
        <v>4</v>
      </c>
      <c r="ON147" s="3">
        <v>3</v>
      </c>
      <c r="OO147" s="3">
        <v>3</v>
      </c>
      <c r="OP147" s="3">
        <v>3</v>
      </c>
      <c r="OQ147" s="3">
        <v>1</v>
      </c>
      <c r="OR147" s="3">
        <v>1</v>
      </c>
      <c r="OS147" s="5">
        <v>2.5</v>
      </c>
      <c r="OT147" s="3">
        <v>6</v>
      </c>
      <c r="OU147" s="3">
        <v>6</v>
      </c>
      <c r="OV147" s="3">
        <v>5</v>
      </c>
      <c r="OW147" s="3">
        <v>6</v>
      </c>
      <c r="OX147" s="3">
        <v>5</v>
      </c>
      <c r="OY147" s="3">
        <v>5</v>
      </c>
      <c r="OZ147" s="5">
        <v>5.5</v>
      </c>
      <c r="VN147">
        <v>15</v>
      </c>
      <c r="VO147">
        <v>0</v>
      </c>
      <c r="VP147">
        <v>0</v>
      </c>
      <c r="VQ147">
        <v>0</v>
      </c>
      <c r="VR147">
        <v>56</v>
      </c>
      <c r="VS147">
        <v>1024</v>
      </c>
      <c r="VT147">
        <v>18.3</v>
      </c>
      <c r="VU147">
        <v>146.30000000000001</v>
      </c>
      <c r="VV147">
        <v>55</v>
      </c>
      <c r="VW147">
        <v>9511.2999999999993</v>
      </c>
      <c r="VX147">
        <v>172.9</v>
      </c>
      <c r="VY147">
        <v>1997.8</v>
      </c>
      <c r="VZ147">
        <v>0.3</v>
      </c>
      <c r="WA147">
        <v>1358.8</v>
      </c>
      <c r="WB147" s="36">
        <v>3166.25</v>
      </c>
      <c r="WC147" s="36">
        <v>1423.5</v>
      </c>
      <c r="WD147" s="36">
        <v>103.5</v>
      </c>
      <c r="WE147" s="36">
        <v>20.75</v>
      </c>
      <c r="WF147" s="36">
        <v>67.17</v>
      </c>
      <c r="WG147" s="36">
        <v>30.2</v>
      </c>
      <c r="WH147" s="36">
        <v>2.2000000000000002</v>
      </c>
      <c r="WI147" s="36">
        <v>0.44</v>
      </c>
      <c r="WJ147" s="36">
        <v>124.25</v>
      </c>
      <c r="WK147" s="36">
        <v>2.64</v>
      </c>
      <c r="WL147" s="36">
        <v>20.707999999999998</v>
      </c>
      <c r="WM147" s="37">
        <v>3747.25</v>
      </c>
      <c r="WN147" s="37">
        <v>1598.25</v>
      </c>
      <c r="WO147" s="37">
        <v>107.5</v>
      </c>
      <c r="WP147" s="37">
        <v>21</v>
      </c>
      <c r="WQ147" s="37">
        <v>68.459999999999994</v>
      </c>
      <c r="WR147" s="37">
        <v>29.2</v>
      </c>
      <c r="WS147" s="37">
        <v>1.96</v>
      </c>
      <c r="WT147" s="37">
        <v>0.38</v>
      </c>
      <c r="WU147" s="37">
        <v>128.5</v>
      </c>
      <c r="WV147" s="37">
        <v>2.35</v>
      </c>
      <c r="WW147" s="37">
        <v>18.356999999999999</v>
      </c>
      <c r="WX147" s="38">
        <v>2744.25</v>
      </c>
      <c r="WY147" s="38">
        <v>1304.25</v>
      </c>
      <c r="WZ147" s="38">
        <v>97.25</v>
      </c>
      <c r="XA147" s="38">
        <v>18.25</v>
      </c>
      <c r="XB147" s="38">
        <v>65.900000000000006</v>
      </c>
      <c r="XC147" s="38">
        <v>31.32</v>
      </c>
      <c r="XD147" s="38">
        <v>2.34</v>
      </c>
      <c r="XE147" s="38">
        <v>0.44</v>
      </c>
      <c r="XF147" s="38">
        <v>115.5</v>
      </c>
      <c r="XG147" s="38">
        <v>2.77</v>
      </c>
      <c r="XH147" s="38">
        <v>23.1</v>
      </c>
      <c r="XI147" s="39">
        <v>3325.25</v>
      </c>
      <c r="XJ147" s="39">
        <v>1479</v>
      </c>
      <c r="XK147" s="39">
        <v>101.25</v>
      </c>
      <c r="XL147" s="39">
        <v>18.5</v>
      </c>
      <c r="XM147" s="39">
        <v>67.53</v>
      </c>
      <c r="XN147" s="39">
        <v>30.04</v>
      </c>
      <c r="XO147" s="39">
        <v>2.06</v>
      </c>
      <c r="XP147" s="39">
        <v>0.38</v>
      </c>
      <c r="XQ147" s="39">
        <v>119.75</v>
      </c>
      <c r="XR147" s="39">
        <v>2.4300000000000002</v>
      </c>
      <c r="XS147" s="39">
        <v>19.957999999999998</v>
      </c>
      <c r="XT147" t="s">
        <v>1228</v>
      </c>
      <c r="XU147">
        <v>7</v>
      </c>
      <c r="XV147">
        <v>9</v>
      </c>
      <c r="XW147" s="37">
        <v>6</v>
      </c>
      <c r="XX147" s="37">
        <v>1</v>
      </c>
      <c r="XY147" s="37">
        <v>1</v>
      </c>
      <c r="XZ147" s="39">
        <v>5</v>
      </c>
      <c r="YA147" s="39">
        <v>1</v>
      </c>
      <c r="YB147" s="39">
        <v>1</v>
      </c>
    </row>
    <row r="148" spans="1:652" x14ac:dyDescent="0.2">
      <c r="A148" s="11">
        <v>152</v>
      </c>
      <c r="B148" s="19" t="s">
        <v>745</v>
      </c>
      <c r="C148" s="3">
        <v>0</v>
      </c>
      <c r="D148" s="3" t="str">
        <f t="shared" si="103"/>
        <v>2</v>
      </c>
      <c r="E148" s="4">
        <v>38038</v>
      </c>
      <c r="F148" s="4">
        <v>43206</v>
      </c>
      <c r="G148" s="5">
        <v>14.149212867898699</v>
      </c>
      <c r="H148" s="21">
        <v>3</v>
      </c>
      <c r="I148" s="3">
        <v>8</v>
      </c>
      <c r="J148" s="3">
        <v>12</v>
      </c>
      <c r="K148" s="3">
        <v>1</v>
      </c>
      <c r="L148" s="3">
        <v>0</v>
      </c>
      <c r="M148" s="3">
        <v>300</v>
      </c>
      <c r="N148" s="6">
        <v>119.5</v>
      </c>
      <c r="O148" s="6">
        <v>180</v>
      </c>
      <c r="P148" s="5">
        <v>3.9206036745406823</v>
      </c>
      <c r="Q148" s="5">
        <v>212.3415</v>
      </c>
      <c r="R148" s="5">
        <v>96.3</v>
      </c>
      <c r="S148" s="5">
        <v>29.7</v>
      </c>
      <c r="T148" s="5">
        <v>1</v>
      </c>
      <c r="U148" s="5">
        <v>21.2</v>
      </c>
      <c r="V148" s="5">
        <v>3</v>
      </c>
      <c r="W148" s="5">
        <v>65.2</v>
      </c>
      <c r="X148" s="5">
        <v>64.7</v>
      </c>
      <c r="Y148" s="5">
        <v>68.099999999999994</v>
      </c>
      <c r="Z148" s="5">
        <v>53.4</v>
      </c>
      <c r="AA148" s="5">
        <v>50.7</v>
      </c>
      <c r="AB148" s="5">
        <v>57</v>
      </c>
      <c r="AC148" s="5">
        <f t="shared" si="104"/>
        <v>68.099999999999994</v>
      </c>
      <c r="AD148" s="5">
        <f t="shared" si="105"/>
        <v>57</v>
      </c>
      <c r="AE148" s="5">
        <f t="shared" si="106"/>
        <v>125.1</v>
      </c>
      <c r="AF148" s="5">
        <f t="shared" si="107"/>
        <v>62.55</v>
      </c>
      <c r="AG148" s="5">
        <f t="shared" si="108"/>
        <v>137.92275000000001</v>
      </c>
      <c r="AH148" s="5">
        <f t="shared" si="109"/>
        <v>275.84550000000002</v>
      </c>
      <c r="AI148" s="5">
        <v>3</v>
      </c>
      <c r="AJ148" s="3">
        <v>22</v>
      </c>
      <c r="AK148" s="5">
        <v>37.5</v>
      </c>
      <c r="AL148" s="5">
        <v>1</v>
      </c>
      <c r="AM148" s="5">
        <v>2.3333333333333335</v>
      </c>
      <c r="AN148" s="5"/>
      <c r="AO148" s="5"/>
      <c r="AP148" s="5"/>
      <c r="AQ148" s="5"/>
      <c r="AR148" s="5"/>
      <c r="AS148" s="5" t="e">
        <f t="shared" si="110"/>
        <v>#DIV/0!</v>
      </c>
      <c r="AT148" s="5">
        <v>14.13</v>
      </c>
      <c r="AU148" s="5">
        <v>14.07</v>
      </c>
      <c r="AV148" s="5">
        <v>-2.62</v>
      </c>
      <c r="AW148" s="5">
        <v>0</v>
      </c>
      <c r="AX148" s="3">
        <v>35</v>
      </c>
      <c r="AY148" s="3">
        <v>34</v>
      </c>
      <c r="AZ148" s="3"/>
      <c r="BA148" s="5">
        <v>-0.7</v>
      </c>
      <c r="BB148" s="5"/>
      <c r="BC148" s="5">
        <v>24</v>
      </c>
      <c r="BD148" s="5"/>
      <c r="BE148" s="3">
        <v>18</v>
      </c>
      <c r="BF148" s="3">
        <v>16</v>
      </c>
      <c r="BG148" s="5">
        <v>-2.08</v>
      </c>
      <c r="BH148" s="5">
        <v>2</v>
      </c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3">
        <v>66</v>
      </c>
      <c r="CA148" s="3">
        <v>65</v>
      </c>
      <c r="CB148" s="3">
        <v>70</v>
      </c>
      <c r="CC148" s="5">
        <v>29.504639999999998</v>
      </c>
      <c r="CD148" s="5">
        <v>29.057600000000001</v>
      </c>
      <c r="CE148" s="5">
        <v>31.2928</v>
      </c>
      <c r="CF148" s="5">
        <v>3.87</v>
      </c>
      <c r="CG148" s="5">
        <v>100</v>
      </c>
      <c r="CH148" s="3">
        <v>47</v>
      </c>
      <c r="CI148" s="3">
        <v>49</v>
      </c>
      <c r="CJ148" s="3">
        <v>51</v>
      </c>
      <c r="CK148" s="5">
        <v>21.01088</v>
      </c>
      <c r="CL148" s="5">
        <v>21.904959999999999</v>
      </c>
      <c r="CM148" s="5">
        <v>22.799039999999998</v>
      </c>
      <c r="CN148" s="5">
        <v>1.27</v>
      </c>
      <c r="CO148" s="5">
        <v>90</v>
      </c>
      <c r="CP148" s="6">
        <v>200</v>
      </c>
      <c r="CQ148" s="6">
        <v>204</v>
      </c>
      <c r="CR148" s="6">
        <v>225</v>
      </c>
      <c r="CS148" s="5">
        <v>2.13</v>
      </c>
      <c r="CT148" s="5">
        <v>98</v>
      </c>
      <c r="CU148" s="7" t="e">
        <v>#NULL!</v>
      </c>
      <c r="CV148" s="7" t="e">
        <v>#NULL!</v>
      </c>
      <c r="CW148" s="3">
        <v>4</v>
      </c>
      <c r="CX148" s="3">
        <v>4</v>
      </c>
      <c r="CY148" s="3">
        <v>5</v>
      </c>
      <c r="CZ148" s="3">
        <v>5</v>
      </c>
      <c r="DA148" s="3">
        <v>4</v>
      </c>
      <c r="DB148" s="3">
        <v>4</v>
      </c>
      <c r="DC148" s="3">
        <v>3</v>
      </c>
      <c r="DD148" s="3">
        <v>3</v>
      </c>
      <c r="DE148" s="3">
        <v>4</v>
      </c>
      <c r="DF148" s="3">
        <v>4</v>
      </c>
      <c r="DG148" s="3">
        <v>4</v>
      </c>
      <c r="DH148" s="3">
        <v>4</v>
      </c>
      <c r="DI148" s="3"/>
      <c r="DJ148" s="3"/>
      <c r="DK148" s="3"/>
      <c r="DL148" s="3"/>
      <c r="DM148" s="3"/>
      <c r="DN148" s="3"/>
      <c r="DO148" s="3"/>
      <c r="DP148" s="3"/>
      <c r="DQ148" s="3">
        <v>1</v>
      </c>
      <c r="DR148" s="3">
        <v>1</v>
      </c>
      <c r="DS148" s="3">
        <v>1</v>
      </c>
      <c r="DT148" s="3">
        <v>1</v>
      </c>
      <c r="DU148" s="3">
        <v>1</v>
      </c>
      <c r="DV148" s="5">
        <v>13</v>
      </c>
      <c r="DW148" s="5">
        <v>-2.7800000000000002</v>
      </c>
      <c r="DX148" s="5">
        <v>49</v>
      </c>
      <c r="DY148" s="5">
        <v>-0.49000000000000021</v>
      </c>
      <c r="DZ148" s="5">
        <v>95</v>
      </c>
      <c r="EA148" s="5">
        <v>5.1400000000000006</v>
      </c>
      <c r="EB148" s="5">
        <v>52.333333333333336</v>
      </c>
      <c r="EC148" s="5">
        <v>1.87</v>
      </c>
      <c r="ED148" s="5">
        <v>2</v>
      </c>
      <c r="EE148" s="3">
        <v>6</v>
      </c>
      <c r="EF148" s="3">
        <v>2</v>
      </c>
      <c r="EG148" s="3">
        <v>6</v>
      </c>
      <c r="EH148" s="3">
        <v>5</v>
      </c>
      <c r="EI148" s="3">
        <v>999</v>
      </c>
      <c r="EJ148" s="3">
        <v>999</v>
      </c>
      <c r="EK148" s="3">
        <v>999</v>
      </c>
      <c r="EL148" s="3">
        <v>999</v>
      </c>
      <c r="EM148" s="3">
        <v>3</v>
      </c>
      <c r="EN148" s="3">
        <v>3</v>
      </c>
      <c r="EO148" s="3">
        <v>4</v>
      </c>
      <c r="EP148" s="3">
        <v>5</v>
      </c>
      <c r="EQ148" s="3">
        <v>3</v>
      </c>
      <c r="ER148" s="3">
        <v>3</v>
      </c>
      <c r="ES148" s="3">
        <v>1</v>
      </c>
      <c r="ET148" s="3">
        <v>1</v>
      </c>
      <c r="EU148" s="3">
        <v>5</v>
      </c>
      <c r="EV148" s="3">
        <v>2</v>
      </c>
      <c r="EW148" s="3">
        <v>1</v>
      </c>
      <c r="EX148" s="5">
        <v>2</v>
      </c>
      <c r="EY148" s="1" t="s">
        <v>351</v>
      </c>
      <c r="EZ148" s="3">
        <v>0</v>
      </c>
      <c r="FA148" s="6">
        <v>999</v>
      </c>
      <c r="FB148" s="1" t="s">
        <v>350</v>
      </c>
      <c r="FC148" s="6">
        <v>0</v>
      </c>
      <c r="FD148" s="5">
        <v>999</v>
      </c>
      <c r="FE148" s="1" t="s">
        <v>355</v>
      </c>
      <c r="FF148" s="3">
        <v>999</v>
      </c>
      <c r="FG148" s="5">
        <v>999</v>
      </c>
      <c r="FH148" s="3">
        <v>2</v>
      </c>
      <c r="FI148" s="3">
        <v>4</v>
      </c>
      <c r="FJ148" s="3">
        <v>2</v>
      </c>
      <c r="FK148" s="3">
        <v>4</v>
      </c>
      <c r="FL148" s="3">
        <v>1</v>
      </c>
      <c r="FM148" s="3">
        <v>5</v>
      </c>
      <c r="FN148" s="3">
        <v>3</v>
      </c>
      <c r="FO148" s="3">
        <v>1</v>
      </c>
      <c r="FP148" s="3">
        <v>4</v>
      </c>
      <c r="FQ148" s="3">
        <v>2</v>
      </c>
      <c r="FR148" s="3">
        <v>5</v>
      </c>
      <c r="FS148" s="3">
        <v>5</v>
      </c>
      <c r="FT148" s="3">
        <v>3</v>
      </c>
      <c r="FU148" s="3">
        <v>3.3333333333333335</v>
      </c>
      <c r="FV148" s="3">
        <v>7</v>
      </c>
      <c r="FW148" s="3">
        <v>6</v>
      </c>
      <c r="FX148" s="7" t="e">
        <v>#NULL!</v>
      </c>
      <c r="FY148" s="3">
        <v>1</v>
      </c>
      <c r="FZ148" s="3">
        <v>5</v>
      </c>
      <c r="GA148" s="3">
        <v>7</v>
      </c>
      <c r="GB148" s="3">
        <v>2</v>
      </c>
      <c r="GC148" s="3">
        <v>5</v>
      </c>
      <c r="GD148" s="5">
        <v>4.5</v>
      </c>
      <c r="GE148" s="3">
        <v>5</v>
      </c>
      <c r="GF148" s="3">
        <v>5</v>
      </c>
      <c r="GG148" s="3">
        <v>5</v>
      </c>
      <c r="GH148" s="3">
        <v>5</v>
      </c>
      <c r="GI148" s="3">
        <v>5</v>
      </c>
      <c r="GJ148" s="3">
        <v>5</v>
      </c>
      <c r="GK148" s="3">
        <v>5</v>
      </c>
      <c r="GL148" s="3">
        <v>5</v>
      </c>
      <c r="GM148" s="3">
        <v>5</v>
      </c>
      <c r="GN148" s="3">
        <v>5</v>
      </c>
      <c r="GO148" s="3">
        <v>1</v>
      </c>
      <c r="GP148" s="3">
        <v>1</v>
      </c>
      <c r="GQ148" s="3">
        <v>1</v>
      </c>
      <c r="GR148" s="3">
        <v>1</v>
      </c>
      <c r="GS148" s="3">
        <v>1</v>
      </c>
      <c r="GT148" s="3">
        <v>1</v>
      </c>
      <c r="GU148" s="3">
        <v>1</v>
      </c>
      <c r="GV148" s="3">
        <v>1</v>
      </c>
      <c r="GW148" s="3">
        <v>1</v>
      </c>
      <c r="GX148" s="3">
        <v>1</v>
      </c>
      <c r="GY148" s="5">
        <v>3</v>
      </c>
      <c r="GZ148" s="5">
        <v>3</v>
      </c>
      <c r="HA148" s="3">
        <v>2</v>
      </c>
      <c r="HB148" s="3">
        <v>2</v>
      </c>
      <c r="HC148" s="3">
        <v>2</v>
      </c>
      <c r="HD148" s="3">
        <v>2</v>
      </c>
      <c r="HE148" s="3">
        <v>2</v>
      </c>
      <c r="HF148" s="3">
        <v>2</v>
      </c>
      <c r="HG148" s="3">
        <v>2</v>
      </c>
      <c r="HH148" s="3">
        <v>2</v>
      </c>
      <c r="HI148" s="5">
        <v>2</v>
      </c>
      <c r="HJ148" s="3">
        <v>3</v>
      </c>
      <c r="HK148" s="3">
        <v>3</v>
      </c>
      <c r="HL148" s="3">
        <v>3</v>
      </c>
      <c r="HM148" s="3">
        <v>3</v>
      </c>
      <c r="HN148" s="3">
        <v>3</v>
      </c>
      <c r="HO148" s="3">
        <v>3</v>
      </c>
      <c r="HP148" s="5">
        <v>2</v>
      </c>
      <c r="HQ148" s="5">
        <v>2</v>
      </c>
      <c r="HR148" s="5">
        <v>2</v>
      </c>
      <c r="HS148" s="5">
        <v>2.5</v>
      </c>
      <c r="HT148" s="3">
        <v>5</v>
      </c>
      <c r="HU148" s="3">
        <v>5</v>
      </c>
      <c r="HV148" s="3">
        <v>5</v>
      </c>
      <c r="HW148" s="3">
        <v>5</v>
      </c>
      <c r="HX148" s="3">
        <v>5</v>
      </c>
      <c r="HY148" s="3">
        <v>5</v>
      </c>
      <c r="HZ148" s="5">
        <v>5</v>
      </c>
      <c r="IA148" s="3">
        <v>2</v>
      </c>
      <c r="IB148" s="3">
        <v>4</v>
      </c>
      <c r="IC148" s="3">
        <v>2</v>
      </c>
      <c r="ID148" s="3">
        <v>3</v>
      </c>
      <c r="IE148" s="3">
        <v>5</v>
      </c>
      <c r="IF148" s="3">
        <v>3</v>
      </c>
      <c r="IG148" s="3">
        <v>2</v>
      </c>
      <c r="IH148" s="3">
        <v>1</v>
      </c>
      <c r="II148" s="3">
        <v>7</v>
      </c>
      <c r="IJ148" s="3">
        <v>4</v>
      </c>
      <c r="IK148" s="3">
        <v>3</v>
      </c>
      <c r="IL148" s="3">
        <v>2</v>
      </c>
      <c r="IM148" s="5">
        <v>3.25</v>
      </c>
      <c r="IN148" s="5">
        <v>3.25</v>
      </c>
      <c r="IO148" s="5">
        <v>3</v>
      </c>
      <c r="IP148" s="3">
        <v>1</v>
      </c>
      <c r="IQ148" s="3">
        <v>3</v>
      </c>
      <c r="IR148" s="3">
        <v>5</v>
      </c>
      <c r="IS148" s="3">
        <v>3</v>
      </c>
      <c r="IT148" s="3">
        <v>2</v>
      </c>
      <c r="IU148" s="3">
        <v>1</v>
      </c>
      <c r="IV148" s="3">
        <v>3</v>
      </c>
      <c r="IW148" s="3">
        <v>2</v>
      </c>
      <c r="IX148" s="3">
        <v>2</v>
      </c>
      <c r="IY148" s="3">
        <v>1</v>
      </c>
      <c r="IZ148" s="3">
        <v>3</v>
      </c>
      <c r="JA148" s="3">
        <v>2</v>
      </c>
      <c r="JB148" s="3">
        <v>1</v>
      </c>
      <c r="JC148" s="3">
        <v>5</v>
      </c>
      <c r="JD148" s="3">
        <v>5</v>
      </c>
      <c r="JE148" s="3">
        <v>5</v>
      </c>
      <c r="JF148" s="3">
        <v>5</v>
      </c>
      <c r="JG148" s="3">
        <v>5</v>
      </c>
      <c r="JH148" s="3">
        <v>5</v>
      </c>
      <c r="JI148" s="3">
        <v>5</v>
      </c>
      <c r="JJ148" s="3">
        <v>5</v>
      </c>
      <c r="JK148" s="3">
        <v>5</v>
      </c>
      <c r="JL148" s="3">
        <v>5</v>
      </c>
      <c r="JM148" s="3">
        <v>5</v>
      </c>
      <c r="JN148" s="5">
        <v>2</v>
      </c>
      <c r="JO148" s="5">
        <v>4</v>
      </c>
      <c r="JP148" s="5">
        <v>3.5</v>
      </c>
      <c r="JQ148" s="5">
        <v>4</v>
      </c>
      <c r="JR148" s="5">
        <v>3.75</v>
      </c>
      <c r="JS148" s="5">
        <v>3.75</v>
      </c>
      <c r="JT148" s="3">
        <v>1</v>
      </c>
      <c r="JU148" s="3">
        <v>1</v>
      </c>
      <c r="JV148" s="3">
        <v>2</v>
      </c>
      <c r="JW148" s="3">
        <v>2</v>
      </c>
      <c r="JX148" s="3">
        <v>3</v>
      </c>
      <c r="JY148" s="3">
        <v>3</v>
      </c>
      <c r="JZ148" s="3">
        <v>4</v>
      </c>
      <c r="KA148" s="3">
        <v>4</v>
      </c>
      <c r="KB148" s="3">
        <v>1</v>
      </c>
      <c r="KC148" s="3">
        <v>1</v>
      </c>
      <c r="KD148" s="3">
        <v>2</v>
      </c>
      <c r="KE148" s="3">
        <v>2</v>
      </c>
      <c r="KF148" s="3">
        <v>2</v>
      </c>
      <c r="KG148" s="3">
        <v>2</v>
      </c>
      <c r="KH148" s="3">
        <v>1</v>
      </c>
      <c r="KI148" s="3">
        <v>1</v>
      </c>
      <c r="KJ148" s="3">
        <v>5</v>
      </c>
      <c r="KK148" s="3">
        <v>5</v>
      </c>
      <c r="KL148" s="3">
        <v>5</v>
      </c>
      <c r="KM148" s="3">
        <v>5</v>
      </c>
      <c r="KN148" s="3">
        <v>5</v>
      </c>
      <c r="KO148" s="3">
        <v>5</v>
      </c>
      <c r="KP148" s="3">
        <v>5</v>
      </c>
      <c r="KQ148" s="3">
        <v>5</v>
      </c>
      <c r="KR148" s="3">
        <v>5</v>
      </c>
      <c r="KS148" s="3">
        <v>5</v>
      </c>
      <c r="KT148" s="3">
        <v>5</v>
      </c>
      <c r="KU148" s="3">
        <v>5</v>
      </c>
      <c r="KV148" s="3">
        <v>5</v>
      </c>
      <c r="KW148" s="3">
        <v>5</v>
      </c>
      <c r="KX148" s="3">
        <v>3</v>
      </c>
      <c r="KY148" s="3">
        <v>3</v>
      </c>
      <c r="KZ148" s="5">
        <v>3.7777777777777777</v>
      </c>
      <c r="LA148" s="5">
        <v>3.7777777777777777</v>
      </c>
      <c r="LB148" s="5">
        <v>2.8571428571428572</v>
      </c>
      <c r="LC148" s="5">
        <v>2.8571428571428572</v>
      </c>
      <c r="LD148" s="3">
        <v>5</v>
      </c>
      <c r="LE148" s="3">
        <v>5</v>
      </c>
      <c r="LF148" s="5">
        <v>5</v>
      </c>
      <c r="LG148" s="3">
        <v>5</v>
      </c>
      <c r="LH148" s="3">
        <v>5</v>
      </c>
      <c r="LI148" s="3">
        <v>5</v>
      </c>
      <c r="LJ148" s="3">
        <v>5</v>
      </c>
      <c r="LK148" s="3">
        <v>5</v>
      </c>
      <c r="LL148" s="3">
        <v>5</v>
      </c>
      <c r="LM148" s="3">
        <v>5</v>
      </c>
      <c r="LN148" s="3">
        <v>5</v>
      </c>
      <c r="LO148" s="3">
        <v>5</v>
      </c>
      <c r="LP148" s="3">
        <v>5</v>
      </c>
      <c r="LQ148" s="3">
        <v>5</v>
      </c>
      <c r="LR148" s="3">
        <v>5</v>
      </c>
      <c r="LS148" s="3">
        <v>5</v>
      </c>
      <c r="LT148" s="5">
        <v>5</v>
      </c>
      <c r="LU148" s="5">
        <v>5</v>
      </c>
      <c r="LV148" s="3">
        <v>0</v>
      </c>
      <c r="LW148" s="3">
        <v>0</v>
      </c>
      <c r="LX148" s="3">
        <v>0</v>
      </c>
      <c r="LY148" s="3">
        <v>0</v>
      </c>
      <c r="LZ148" s="3">
        <v>0</v>
      </c>
      <c r="MA148" s="3">
        <v>0</v>
      </c>
      <c r="MB148" s="3">
        <v>0</v>
      </c>
      <c r="MC148" s="3">
        <v>0</v>
      </c>
      <c r="MD148" s="3">
        <v>0</v>
      </c>
      <c r="ME148" s="3">
        <v>0</v>
      </c>
      <c r="MF148" s="5">
        <f t="shared" si="101"/>
        <v>0</v>
      </c>
      <c r="MG148" s="5">
        <f t="shared" si="102"/>
        <v>0</v>
      </c>
      <c r="MH148" s="3">
        <v>7</v>
      </c>
      <c r="MI148" s="3">
        <v>5</v>
      </c>
      <c r="MJ148" s="3">
        <v>4</v>
      </c>
      <c r="MK148" s="3">
        <v>4</v>
      </c>
      <c r="ML148" s="3">
        <v>4</v>
      </c>
      <c r="MM148" s="3">
        <v>3</v>
      </c>
      <c r="MN148" s="3">
        <v>3</v>
      </c>
      <c r="MO148" s="3">
        <v>3</v>
      </c>
      <c r="MP148" s="3">
        <v>3</v>
      </c>
      <c r="MQ148" s="5">
        <v>4</v>
      </c>
      <c r="MR148" s="3">
        <v>3</v>
      </c>
      <c r="MS148" s="3">
        <v>3</v>
      </c>
      <c r="MT148" s="3">
        <v>4</v>
      </c>
      <c r="MU148" s="3">
        <v>4</v>
      </c>
      <c r="MV148" s="3">
        <v>4</v>
      </c>
      <c r="MW148" s="3">
        <v>4</v>
      </c>
      <c r="MX148" s="3">
        <v>5</v>
      </c>
      <c r="MY148" s="3">
        <v>5</v>
      </c>
      <c r="MZ148" s="3">
        <v>4</v>
      </c>
      <c r="NA148" s="3">
        <v>4</v>
      </c>
      <c r="NB148" s="3">
        <v>4</v>
      </c>
      <c r="NC148" s="3">
        <v>4</v>
      </c>
      <c r="ND148" s="5">
        <v>3.6666666666666665</v>
      </c>
      <c r="NE148" s="5">
        <v>3.6666666666666665</v>
      </c>
      <c r="NF148" s="5">
        <v>4.333333333333333</v>
      </c>
      <c r="NG148" s="5">
        <v>4.333333333333333</v>
      </c>
      <c r="NH148" s="3">
        <v>4</v>
      </c>
      <c r="NI148" s="3">
        <v>4</v>
      </c>
      <c r="NJ148" s="3">
        <v>4</v>
      </c>
      <c r="NK148" s="3">
        <v>4</v>
      </c>
      <c r="NL148" s="3">
        <v>5</v>
      </c>
      <c r="NM148" s="3">
        <v>5</v>
      </c>
      <c r="NN148" s="3">
        <v>5</v>
      </c>
      <c r="NO148" s="3">
        <v>5</v>
      </c>
      <c r="NP148" s="3">
        <v>5</v>
      </c>
      <c r="NQ148" s="3">
        <v>5</v>
      </c>
      <c r="NR148" s="3">
        <v>5</v>
      </c>
      <c r="NS148" s="3">
        <v>5</v>
      </c>
      <c r="NT148" s="3">
        <v>5</v>
      </c>
      <c r="NU148" s="3">
        <v>5</v>
      </c>
      <c r="NV148" s="5">
        <v>4.7142857142857144</v>
      </c>
      <c r="NW148" s="5">
        <v>4.7142857142857144</v>
      </c>
      <c r="NX148" s="4">
        <v>43210</v>
      </c>
      <c r="NY148" s="3">
        <v>5</v>
      </c>
      <c r="NZ148" s="3">
        <v>5</v>
      </c>
      <c r="OA148" s="3">
        <v>1</v>
      </c>
      <c r="OB148" s="3">
        <v>1</v>
      </c>
      <c r="OC148" s="3">
        <v>5</v>
      </c>
      <c r="OD148" s="3">
        <v>3</v>
      </c>
      <c r="OE148" s="3">
        <v>1</v>
      </c>
      <c r="OF148" s="3">
        <v>1</v>
      </c>
      <c r="OG148" s="3">
        <v>5</v>
      </c>
      <c r="OH148" s="3">
        <v>5</v>
      </c>
      <c r="OI148" s="3">
        <v>5</v>
      </c>
      <c r="OJ148" s="3">
        <v>5</v>
      </c>
      <c r="OK148" s="5">
        <v>4.666666666666667</v>
      </c>
      <c r="OL148" s="5">
        <v>2.3333333333333335</v>
      </c>
      <c r="OM148" s="3">
        <v>4</v>
      </c>
      <c r="ON148" s="3">
        <v>3</v>
      </c>
      <c r="OO148" s="3">
        <v>4</v>
      </c>
      <c r="OP148" s="3">
        <v>1</v>
      </c>
      <c r="OQ148" s="3">
        <v>4</v>
      </c>
      <c r="OR148" s="3">
        <v>4</v>
      </c>
      <c r="OS148" s="5">
        <v>3.3333333333333335</v>
      </c>
      <c r="OT148" s="3">
        <v>6</v>
      </c>
      <c r="OU148" s="3">
        <v>6</v>
      </c>
      <c r="OV148" s="3">
        <v>5</v>
      </c>
      <c r="OW148" s="3">
        <v>6</v>
      </c>
      <c r="OX148" s="3">
        <v>1</v>
      </c>
      <c r="OY148" s="3">
        <v>6</v>
      </c>
      <c r="OZ148" s="5">
        <v>5</v>
      </c>
      <c r="VN148">
        <v>15</v>
      </c>
      <c r="VO148">
        <v>13</v>
      </c>
      <c r="VP148">
        <v>160</v>
      </c>
      <c r="VQ148">
        <v>12.3</v>
      </c>
      <c r="VR148">
        <v>24</v>
      </c>
      <c r="VS148">
        <v>537.79999999999995</v>
      </c>
      <c r="VT148">
        <v>22.4</v>
      </c>
      <c r="VU148">
        <v>134.4</v>
      </c>
      <c r="VV148">
        <v>23</v>
      </c>
      <c r="VW148">
        <v>8924</v>
      </c>
      <c r="VX148">
        <v>388</v>
      </c>
      <c r="VY148">
        <v>4881.8</v>
      </c>
      <c r="VZ148">
        <v>0.3</v>
      </c>
      <c r="WA148">
        <v>2231</v>
      </c>
      <c r="WB148" s="36">
        <v>1955.25</v>
      </c>
      <c r="WC148" s="36">
        <v>1178.75</v>
      </c>
      <c r="WD148" s="36">
        <v>232.25</v>
      </c>
      <c r="WE148" s="36">
        <v>123.75</v>
      </c>
      <c r="WF148" s="36">
        <v>56.02</v>
      </c>
      <c r="WG148" s="36">
        <v>33.78</v>
      </c>
      <c r="WH148" s="36">
        <v>6.65</v>
      </c>
      <c r="WI148" s="36">
        <v>3.55</v>
      </c>
      <c r="WJ148" s="36">
        <v>356</v>
      </c>
      <c r="WK148" s="36">
        <v>10.199999999999999</v>
      </c>
      <c r="WL148" s="36">
        <v>89</v>
      </c>
      <c r="WM148" s="37">
        <v>1955.25</v>
      </c>
      <c r="WN148" s="37">
        <v>1178.75</v>
      </c>
      <c r="WO148" s="37">
        <v>232.25</v>
      </c>
      <c r="WP148" s="37">
        <v>123.75</v>
      </c>
      <c r="WQ148" s="37">
        <v>56.02</v>
      </c>
      <c r="WR148" s="37">
        <v>33.78</v>
      </c>
      <c r="WS148" s="37">
        <v>6.65</v>
      </c>
      <c r="WT148" s="37">
        <v>3.55</v>
      </c>
      <c r="WU148" s="37">
        <v>356</v>
      </c>
      <c r="WV148" s="37">
        <v>10.199999999999999</v>
      </c>
      <c r="WW148" s="37">
        <v>89</v>
      </c>
      <c r="WX148" s="38">
        <v>1955.25</v>
      </c>
      <c r="WY148" s="38">
        <v>1178.75</v>
      </c>
      <c r="WZ148" s="38">
        <v>232.25</v>
      </c>
      <c r="XA148" s="38">
        <v>123.75</v>
      </c>
      <c r="XB148" s="38">
        <v>56.02</v>
      </c>
      <c r="XC148" s="38">
        <v>33.78</v>
      </c>
      <c r="XD148" s="38">
        <v>6.65</v>
      </c>
      <c r="XE148" s="38">
        <v>3.55</v>
      </c>
      <c r="XF148" s="38">
        <v>356</v>
      </c>
      <c r="XG148" s="38">
        <v>10.199999999999999</v>
      </c>
      <c r="XH148" s="38">
        <v>89</v>
      </c>
      <c r="XI148" s="39">
        <v>1955.25</v>
      </c>
      <c r="XJ148" s="39">
        <v>1178.75</v>
      </c>
      <c r="XK148" s="39">
        <v>232.25</v>
      </c>
      <c r="XL148" s="39">
        <v>123.75</v>
      </c>
      <c r="XM148" s="39">
        <v>56.02</v>
      </c>
      <c r="XN148" s="39">
        <v>33.78</v>
      </c>
      <c r="XO148" s="39">
        <v>6.65</v>
      </c>
      <c r="XP148" s="39">
        <v>3.55</v>
      </c>
      <c r="XQ148" s="39">
        <v>356</v>
      </c>
      <c r="XR148" s="39">
        <v>10.199999999999999</v>
      </c>
      <c r="XS148" s="39">
        <v>89</v>
      </c>
      <c r="XT148" t="s">
        <v>1229</v>
      </c>
      <c r="XU148">
        <v>4</v>
      </c>
      <c r="XV148">
        <v>11</v>
      </c>
      <c r="XW148" s="37">
        <v>4</v>
      </c>
      <c r="XX148" s="37">
        <v>0</v>
      </c>
      <c r="XY148" s="37">
        <v>2</v>
      </c>
      <c r="XZ148" s="39">
        <v>4</v>
      </c>
      <c r="YA148" s="39">
        <v>0</v>
      </c>
      <c r="YB148" s="39">
        <v>2</v>
      </c>
    </row>
    <row r="149" spans="1:652" x14ac:dyDescent="0.2">
      <c r="A149" s="11">
        <v>153</v>
      </c>
      <c r="B149" s="19" t="s">
        <v>855</v>
      </c>
      <c r="C149" s="3">
        <v>1</v>
      </c>
      <c r="D149" s="3" t="str">
        <f t="shared" si="103"/>
        <v>1</v>
      </c>
      <c r="E149" s="4">
        <v>37733</v>
      </c>
      <c r="F149" s="4">
        <v>43206</v>
      </c>
      <c r="G149" s="5">
        <v>14.984257357973991</v>
      </c>
      <c r="H149" s="21">
        <v>3</v>
      </c>
      <c r="I149" s="3">
        <v>8</v>
      </c>
      <c r="J149" s="3">
        <v>12</v>
      </c>
      <c r="K149" s="3">
        <v>1</v>
      </c>
      <c r="L149" s="3">
        <v>3</v>
      </c>
      <c r="M149" s="3">
        <v>300</v>
      </c>
      <c r="N149" s="6">
        <v>114.5</v>
      </c>
      <c r="O149" s="6">
        <v>152</v>
      </c>
      <c r="P149" s="5">
        <v>3.7565616797900261</v>
      </c>
      <c r="Q149" s="5">
        <v>121.27500000000001</v>
      </c>
      <c r="R149" s="5">
        <v>55</v>
      </c>
      <c r="S149" s="5">
        <v>23.8</v>
      </c>
      <c r="T149" s="5">
        <v>2</v>
      </c>
      <c r="U149" s="5">
        <v>31.7</v>
      </c>
      <c r="V149" s="5">
        <v>2</v>
      </c>
      <c r="W149" s="5">
        <v>24.2</v>
      </c>
      <c r="X149" s="5">
        <v>23.8</v>
      </c>
      <c r="Y149" s="5">
        <v>21.6</v>
      </c>
      <c r="Z149" s="5">
        <v>23.7</v>
      </c>
      <c r="AA149" s="5">
        <v>23.9</v>
      </c>
      <c r="AB149" s="5">
        <v>21.2</v>
      </c>
      <c r="AC149" s="5">
        <f t="shared" si="104"/>
        <v>24.2</v>
      </c>
      <c r="AD149" s="5">
        <f t="shared" si="105"/>
        <v>23.9</v>
      </c>
      <c r="AE149" s="5">
        <f t="shared" si="106"/>
        <v>48.099999999999994</v>
      </c>
      <c r="AF149" s="5">
        <f t="shared" si="107"/>
        <v>24.049999999999997</v>
      </c>
      <c r="AG149" s="5">
        <f t="shared" si="108"/>
        <v>53.030249999999995</v>
      </c>
      <c r="AH149" s="5">
        <f t="shared" si="109"/>
        <v>106.06049999999999</v>
      </c>
      <c r="AI149" s="5">
        <v>2</v>
      </c>
      <c r="AJ149" s="3">
        <v>17</v>
      </c>
      <c r="AK149" s="5">
        <v>34.799999999999997</v>
      </c>
      <c r="AL149" s="5">
        <v>1</v>
      </c>
      <c r="AM149" s="5">
        <v>1.6666666666666667</v>
      </c>
      <c r="AN149" s="5"/>
      <c r="AO149" s="5"/>
      <c r="AP149" s="5"/>
      <c r="AQ149" s="5"/>
      <c r="AR149" s="5"/>
      <c r="AS149" s="5" t="e">
        <f t="shared" si="110"/>
        <v>#DIV/0!</v>
      </c>
      <c r="AT149" s="5">
        <v>13.88</v>
      </c>
      <c r="AU149" s="5">
        <v>15.28</v>
      </c>
      <c r="AV149" s="5">
        <v>-1.35</v>
      </c>
      <c r="AW149" s="5">
        <v>9</v>
      </c>
      <c r="AX149" s="3">
        <v>18</v>
      </c>
      <c r="AY149" s="3">
        <v>30</v>
      </c>
      <c r="AZ149" s="3"/>
      <c r="BA149" s="5">
        <v>-1.1200000000000001</v>
      </c>
      <c r="BB149" s="5"/>
      <c r="BC149" s="5">
        <v>13</v>
      </c>
      <c r="BD149" s="5"/>
      <c r="BE149" s="3">
        <v>19</v>
      </c>
      <c r="BF149" s="3">
        <v>21</v>
      </c>
      <c r="BG149" s="5">
        <v>-1</v>
      </c>
      <c r="BH149" s="5">
        <v>16</v>
      </c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3">
        <v>34</v>
      </c>
      <c r="CA149" s="3">
        <v>36</v>
      </c>
      <c r="CB149" s="3">
        <v>37</v>
      </c>
      <c r="CC149" s="5">
        <v>15.19936</v>
      </c>
      <c r="CD149" s="5">
        <v>16.093440000000001</v>
      </c>
      <c r="CE149" s="5">
        <v>16.540479999999999</v>
      </c>
      <c r="CF149" s="5">
        <v>1.94</v>
      </c>
      <c r="CG149" s="5">
        <v>97</v>
      </c>
      <c r="CH149" s="3">
        <v>31</v>
      </c>
      <c r="CI149" s="3">
        <v>29</v>
      </c>
      <c r="CJ149" s="3">
        <v>29</v>
      </c>
      <c r="CK149" s="5">
        <v>13.85824</v>
      </c>
      <c r="CL149" s="5">
        <v>12.96416</v>
      </c>
      <c r="CM149" s="5">
        <v>12.96416</v>
      </c>
      <c r="CN149" s="5">
        <v>-0.26</v>
      </c>
      <c r="CO149" s="5">
        <v>40</v>
      </c>
      <c r="CP149" s="6">
        <v>123</v>
      </c>
      <c r="CQ149" s="6">
        <v>108</v>
      </c>
      <c r="CR149" s="6">
        <v>113</v>
      </c>
      <c r="CS149" s="5">
        <v>-0.76</v>
      </c>
      <c r="CT149" s="5">
        <v>22</v>
      </c>
      <c r="CU149" s="7" t="e">
        <v>#NULL!</v>
      </c>
      <c r="CV149" s="7" t="e">
        <v>#NULL!</v>
      </c>
      <c r="CW149" s="3">
        <v>3</v>
      </c>
      <c r="CX149" s="3">
        <v>4</v>
      </c>
      <c r="CY149" s="3">
        <v>5</v>
      </c>
      <c r="CZ149" s="3">
        <v>5</v>
      </c>
      <c r="DA149" s="3">
        <v>3</v>
      </c>
      <c r="DB149" s="3">
        <v>2</v>
      </c>
      <c r="DC149" s="3">
        <v>3</v>
      </c>
      <c r="DD149" s="3">
        <v>3</v>
      </c>
      <c r="DE149" s="3">
        <v>3</v>
      </c>
      <c r="DF149" s="3">
        <v>3</v>
      </c>
      <c r="DG149" s="3">
        <v>4</v>
      </c>
      <c r="DH149" s="3">
        <v>4</v>
      </c>
      <c r="DI149" s="3"/>
      <c r="DJ149" s="3"/>
      <c r="DK149" s="3"/>
      <c r="DL149" s="3"/>
      <c r="DM149" s="3"/>
      <c r="DN149" s="3"/>
      <c r="DO149" s="3"/>
      <c r="DP149" s="3"/>
      <c r="DQ149" s="3">
        <v>1</v>
      </c>
      <c r="DR149" s="3">
        <v>1</v>
      </c>
      <c r="DS149" s="3">
        <v>1</v>
      </c>
      <c r="DT149" s="3">
        <v>1</v>
      </c>
      <c r="DU149" s="3">
        <v>1</v>
      </c>
      <c r="DV149" s="5">
        <v>14.5</v>
      </c>
      <c r="DW149" s="5">
        <v>-2.12</v>
      </c>
      <c r="DX149" s="5">
        <v>15.5</v>
      </c>
      <c r="DY149" s="5">
        <v>-2.1100000000000003</v>
      </c>
      <c r="DZ149" s="5">
        <v>68.5</v>
      </c>
      <c r="EA149" s="5">
        <v>1.68</v>
      </c>
      <c r="EB149" s="5">
        <v>32.833333333333336</v>
      </c>
      <c r="EC149" s="5">
        <v>-2.5500000000000007</v>
      </c>
      <c r="ED149" s="5">
        <v>2</v>
      </c>
      <c r="EE149" s="3">
        <v>6</v>
      </c>
      <c r="EF149" s="3">
        <v>1</v>
      </c>
      <c r="EG149" s="3">
        <v>6</v>
      </c>
      <c r="EH149" s="3">
        <v>1</v>
      </c>
      <c r="EI149" s="3">
        <v>6</v>
      </c>
      <c r="EJ149" s="3">
        <v>1</v>
      </c>
      <c r="EK149" s="3">
        <v>3</v>
      </c>
      <c r="EL149" s="3">
        <v>1</v>
      </c>
      <c r="EM149" s="3">
        <v>2</v>
      </c>
      <c r="EN149" s="3">
        <v>5</v>
      </c>
      <c r="EO149" s="3">
        <v>4</v>
      </c>
      <c r="EP149" s="3">
        <v>5</v>
      </c>
      <c r="EQ149" s="3">
        <v>5</v>
      </c>
      <c r="ER149" s="3">
        <v>4</v>
      </c>
      <c r="ES149" s="3">
        <v>2</v>
      </c>
      <c r="ET149" s="3">
        <v>3</v>
      </c>
      <c r="EU149" s="3">
        <v>5</v>
      </c>
      <c r="EV149" s="3">
        <v>2</v>
      </c>
      <c r="EW149" s="3">
        <v>1</v>
      </c>
      <c r="EX149" s="5">
        <v>3</v>
      </c>
      <c r="EY149" s="1" t="s">
        <v>411</v>
      </c>
      <c r="EZ149" s="3">
        <v>2</v>
      </c>
      <c r="FA149" s="6">
        <v>2</v>
      </c>
      <c r="FB149" s="1" t="s">
        <v>376</v>
      </c>
      <c r="FC149" s="6">
        <v>2</v>
      </c>
      <c r="FD149" s="5">
        <v>3</v>
      </c>
      <c r="FE149" s="1" t="s">
        <v>352</v>
      </c>
      <c r="FF149" s="3">
        <v>2</v>
      </c>
      <c r="FG149" s="5">
        <v>4</v>
      </c>
      <c r="FH149" s="3">
        <v>4</v>
      </c>
      <c r="FI149" s="3">
        <v>4</v>
      </c>
      <c r="FJ149" s="3">
        <v>3</v>
      </c>
      <c r="FK149" s="3">
        <v>2</v>
      </c>
      <c r="FL149" s="3">
        <v>4</v>
      </c>
      <c r="FM149" s="3">
        <v>999</v>
      </c>
      <c r="FN149" s="3">
        <v>1</v>
      </c>
      <c r="FO149" s="3">
        <v>2</v>
      </c>
      <c r="FP149" s="3">
        <v>2</v>
      </c>
      <c r="FQ149" s="3">
        <v>4</v>
      </c>
      <c r="FR149" s="3">
        <v>1</v>
      </c>
      <c r="FS149" s="3">
        <v>1</v>
      </c>
      <c r="FT149" s="3">
        <v>3.6</v>
      </c>
      <c r="FU149" s="3">
        <v>1.6666666666666667</v>
      </c>
      <c r="FV149" s="3">
        <v>6</v>
      </c>
      <c r="FW149" s="3">
        <v>4</v>
      </c>
      <c r="FX149" s="7" t="e">
        <v>#NULL!</v>
      </c>
      <c r="FY149" s="3">
        <v>3</v>
      </c>
      <c r="FZ149" s="3">
        <v>6</v>
      </c>
      <c r="GA149" s="3">
        <v>6</v>
      </c>
      <c r="GB149" s="3">
        <v>5</v>
      </c>
      <c r="GC149" s="3">
        <v>7</v>
      </c>
      <c r="GD149" s="5">
        <v>5.5</v>
      </c>
      <c r="GE149" s="3">
        <v>2</v>
      </c>
      <c r="GF149" s="3">
        <v>3</v>
      </c>
      <c r="GG149" s="3">
        <v>4</v>
      </c>
      <c r="GH149" s="3">
        <v>1</v>
      </c>
      <c r="GI149" s="3">
        <v>5</v>
      </c>
      <c r="GJ149" s="3">
        <v>3</v>
      </c>
      <c r="GK149" s="3">
        <v>1</v>
      </c>
      <c r="GL149" s="3">
        <v>1</v>
      </c>
      <c r="GM149" s="3">
        <v>2</v>
      </c>
      <c r="GN149" s="3">
        <v>5</v>
      </c>
      <c r="GO149" s="3">
        <v>1</v>
      </c>
      <c r="GP149" s="3">
        <v>2</v>
      </c>
      <c r="GQ149" s="3">
        <v>1</v>
      </c>
      <c r="GR149" s="3">
        <v>4</v>
      </c>
      <c r="GS149" s="3">
        <v>1</v>
      </c>
      <c r="GT149" s="3">
        <v>3</v>
      </c>
      <c r="GU149" s="3">
        <v>5</v>
      </c>
      <c r="GV149" s="3">
        <v>3</v>
      </c>
      <c r="GW149" s="3">
        <v>1</v>
      </c>
      <c r="GX149" s="3">
        <v>1</v>
      </c>
      <c r="GY149" s="5">
        <v>3.3</v>
      </c>
      <c r="GZ149" s="5">
        <v>1.6</v>
      </c>
      <c r="HA149" s="3">
        <v>5</v>
      </c>
      <c r="HB149" s="3">
        <v>7</v>
      </c>
      <c r="HC149" s="3">
        <v>6</v>
      </c>
      <c r="HD149" s="3">
        <v>4</v>
      </c>
      <c r="HE149" s="3">
        <v>7</v>
      </c>
      <c r="HF149" s="3">
        <v>7</v>
      </c>
      <c r="HG149" s="3">
        <v>5</v>
      </c>
      <c r="HH149" s="3">
        <v>5</v>
      </c>
      <c r="HI149" s="5">
        <v>5.75</v>
      </c>
      <c r="HJ149" s="3">
        <v>3</v>
      </c>
      <c r="HK149" s="3">
        <v>3</v>
      </c>
      <c r="HL149" s="3">
        <v>4</v>
      </c>
      <c r="HM149" s="3">
        <v>2</v>
      </c>
      <c r="HN149" s="3">
        <v>2</v>
      </c>
      <c r="HO149" s="3">
        <v>3</v>
      </c>
      <c r="HP149" s="5">
        <v>2</v>
      </c>
      <c r="HQ149" s="5">
        <v>3</v>
      </c>
      <c r="HR149" s="5">
        <v>2</v>
      </c>
      <c r="HS149" s="5">
        <v>2.6666666666666665</v>
      </c>
      <c r="HT149" s="3">
        <v>4</v>
      </c>
      <c r="HU149" s="3">
        <v>4</v>
      </c>
      <c r="HV149" s="3">
        <v>4</v>
      </c>
      <c r="HW149" s="3">
        <v>5</v>
      </c>
      <c r="HX149" s="3">
        <v>3</v>
      </c>
      <c r="HY149" s="3">
        <v>5</v>
      </c>
      <c r="HZ149" s="5">
        <v>4.166666666666667</v>
      </c>
      <c r="IA149" s="3">
        <v>7</v>
      </c>
      <c r="IB149" s="3">
        <v>4</v>
      </c>
      <c r="IC149" s="3">
        <v>4</v>
      </c>
      <c r="ID149" s="3">
        <v>2</v>
      </c>
      <c r="IE149" s="3">
        <v>6</v>
      </c>
      <c r="IF149" s="3">
        <v>6</v>
      </c>
      <c r="IG149" s="3">
        <v>7</v>
      </c>
      <c r="IH149" s="3">
        <v>7</v>
      </c>
      <c r="II149" s="3">
        <v>6</v>
      </c>
      <c r="IJ149" s="3">
        <v>6</v>
      </c>
      <c r="IK149" s="3">
        <v>6</v>
      </c>
      <c r="IL149" s="3">
        <v>7</v>
      </c>
      <c r="IM149" s="5">
        <v>6.5</v>
      </c>
      <c r="IN149" s="5">
        <v>4.5</v>
      </c>
      <c r="IO149" s="5">
        <v>6</v>
      </c>
      <c r="IP149" s="3">
        <v>4</v>
      </c>
      <c r="IQ149" s="3">
        <v>3</v>
      </c>
      <c r="IR149" s="3">
        <v>3</v>
      </c>
      <c r="IS149" s="3">
        <v>3</v>
      </c>
      <c r="IT149" s="3">
        <v>5</v>
      </c>
      <c r="IU149" s="3">
        <v>5</v>
      </c>
      <c r="IV149" s="3">
        <v>4</v>
      </c>
      <c r="IW149" s="3">
        <v>3</v>
      </c>
      <c r="IX149" s="3">
        <v>4</v>
      </c>
      <c r="IY149" s="3">
        <v>3</v>
      </c>
      <c r="IZ149" s="3">
        <v>5</v>
      </c>
      <c r="JA149" s="3">
        <v>5</v>
      </c>
      <c r="JB149" s="3">
        <v>5</v>
      </c>
      <c r="JC149" s="3">
        <v>4</v>
      </c>
      <c r="JD149" s="3">
        <v>4</v>
      </c>
      <c r="JE149" s="3">
        <v>3</v>
      </c>
      <c r="JF149" s="3">
        <v>3</v>
      </c>
      <c r="JG149" s="3">
        <v>5</v>
      </c>
      <c r="JH149" s="3">
        <v>4</v>
      </c>
      <c r="JI149" s="3">
        <v>3</v>
      </c>
      <c r="JJ149" s="3">
        <v>2</v>
      </c>
      <c r="JK149" s="3">
        <v>5</v>
      </c>
      <c r="JL149" s="3">
        <v>1</v>
      </c>
      <c r="JM149" s="3">
        <v>4</v>
      </c>
      <c r="JN149" s="5">
        <v>4.75</v>
      </c>
      <c r="JO149" s="5">
        <v>3.25</v>
      </c>
      <c r="JP149" s="5">
        <v>4</v>
      </c>
      <c r="JQ149" s="5">
        <v>2.75</v>
      </c>
      <c r="JR149" s="5">
        <v>4.75</v>
      </c>
      <c r="JS149" s="5">
        <v>3</v>
      </c>
      <c r="JT149" s="3">
        <v>4</v>
      </c>
      <c r="JU149" s="3">
        <v>999</v>
      </c>
      <c r="JV149" s="3">
        <v>3</v>
      </c>
      <c r="JW149" s="3">
        <v>999</v>
      </c>
      <c r="JX149" s="3">
        <v>3</v>
      </c>
      <c r="JY149" s="3">
        <v>999</v>
      </c>
      <c r="JZ149" s="3">
        <v>1</v>
      </c>
      <c r="KA149" s="3">
        <v>999</v>
      </c>
      <c r="KB149" s="3">
        <v>5</v>
      </c>
      <c r="KC149" s="3">
        <v>999</v>
      </c>
      <c r="KD149" s="3">
        <v>4</v>
      </c>
      <c r="KE149" s="3">
        <v>999</v>
      </c>
      <c r="KF149" s="3">
        <v>1</v>
      </c>
      <c r="KG149" s="3">
        <v>999</v>
      </c>
      <c r="KH149" s="3">
        <v>1</v>
      </c>
      <c r="KI149" s="3">
        <v>999</v>
      </c>
      <c r="KJ149" s="3">
        <v>1</v>
      </c>
      <c r="KK149" s="3">
        <v>999</v>
      </c>
      <c r="KL149" s="3">
        <v>3</v>
      </c>
      <c r="KM149" s="3">
        <v>999</v>
      </c>
      <c r="KN149" s="3">
        <v>1</v>
      </c>
      <c r="KO149" s="3">
        <v>999</v>
      </c>
      <c r="KP149" s="3">
        <v>3</v>
      </c>
      <c r="KQ149" s="3">
        <v>999</v>
      </c>
      <c r="KR149" s="3">
        <v>4</v>
      </c>
      <c r="KS149" s="3">
        <v>999</v>
      </c>
      <c r="KT149" s="3">
        <v>1</v>
      </c>
      <c r="KU149" s="3">
        <v>999</v>
      </c>
      <c r="KV149" s="3">
        <v>1</v>
      </c>
      <c r="KW149" s="3">
        <v>999</v>
      </c>
      <c r="KX149" s="3">
        <v>3</v>
      </c>
      <c r="KY149" s="3">
        <v>999</v>
      </c>
      <c r="KZ149" s="5">
        <v>1.4444444444444444</v>
      </c>
      <c r="LA149" s="7" t="e">
        <v>#NULL!</v>
      </c>
      <c r="LB149" s="5">
        <v>3.7142857142857144</v>
      </c>
      <c r="LC149" s="7" t="e">
        <v>#NULL!</v>
      </c>
      <c r="LD149" s="3">
        <v>5</v>
      </c>
      <c r="LE149" s="3">
        <v>999</v>
      </c>
      <c r="LF149" s="5">
        <v>3</v>
      </c>
      <c r="LG149" s="3">
        <v>999</v>
      </c>
      <c r="LH149" s="3">
        <v>5</v>
      </c>
      <c r="LI149" s="3">
        <v>999</v>
      </c>
      <c r="LJ149" s="3">
        <v>5</v>
      </c>
      <c r="LK149" s="3">
        <v>999</v>
      </c>
      <c r="LL149" s="3">
        <v>5</v>
      </c>
      <c r="LM149" s="3">
        <v>999</v>
      </c>
      <c r="LN149" s="3">
        <v>5</v>
      </c>
      <c r="LO149" s="3">
        <v>999</v>
      </c>
      <c r="LP149" s="3">
        <v>5</v>
      </c>
      <c r="LQ149" s="3">
        <v>999</v>
      </c>
      <c r="LR149" s="3">
        <v>5</v>
      </c>
      <c r="LS149" s="3">
        <v>999</v>
      </c>
      <c r="LT149" s="5">
        <v>4.75</v>
      </c>
      <c r="LU149" s="7" t="e">
        <v>#NULL!</v>
      </c>
      <c r="LV149" s="3">
        <v>2</v>
      </c>
      <c r="LW149" s="3">
        <v>2</v>
      </c>
      <c r="LX149" s="3">
        <v>0</v>
      </c>
      <c r="LY149" s="3">
        <v>1</v>
      </c>
      <c r="LZ149" s="3">
        <v>1</v>
      </c>
      <c r="MA149" s="3">
        <v>2</v>
      </c>
      <c r="MB149" s="3">
        <v>1</v>
      </c>
      <c r="MC149" s="3">
        <v>0</v>
      </c>
      <c r="MD149" s="3">
        <v>1</v>
      </c>
      <c r="ME149" s="3">
        <v>0</v>
      </c>
      <c r="MF149" s="5">
        <f t="shared" si="101"/>
        <v>10</v>
      </c>
      <c r="MG149" s="5">
        <f t="shared" si="102"/>
        <v>1</v>
      </c>
      <c r="MH149" s="3">
        <v>2</v>
      </c>
      <c r="MI149" s="3">
        <v>3</v>
      </c>
      <c r="MJ149" s="3">
        <v>2</v>
      </c>
      <c r="MK149" s="3">
        <v>3</v>
      </c>
      <c r="ML149" s="3">
        <v>4</v>
      </c>
      <c r="MM149" s="3">
        <v>4</v>
      </c>
      <c r="MN149" s="3">
        <v>4</v>
      </c>
      <c r="MO149" s="3">
        <v>4</v>
      </c>
      <c r="MP149" s="3">
        <v>5</v>
      </c>
      <c r="MQ149" s="5">
        <v>3.4444444444444446</v>
      </c>
      <c r="MR149" s="3">
        <v>5</v>
      </c>
      <c r="MS149" s="3">
        <v>999</v>
      </c>
      <c r="MT149" s="3">
        <v>3</v>
      </c>
      <c r="MU149" s="3">
        <v>999</v>
      </c>
      <c r="MV149" s="3">
        <v>1</v>
      </c>
      <c r="MW149" s="3">
        <v>999</v>
      </c>
      <c r="MX149" s="3">
        <v>3</v>
      </c>
      <c r="MY149" s="3">
        <v>999</v>
      </c>
      <c r="MZ149" s="3">
        <v>5</v>
      </c>
      <c r="NA149" s="3">
        <v>999</v>
      </c>
      <c r="NB149" s="3">
        <v>3</v>
      </c>
      <c r="NC149" s="3">
        <v>999</v>
      </c>
      <c r="ND149" s="5">
        <v>3</v>
      </c>
      <c r="NE149" s="7" t="e">
        <v>#NULL!</v>
      </c>
      <c r="NF149" s="5">
        <v>3.6666666666666665</v>
      </c>
      <c r="NG149" s="7" t="e">
        <v>#NULL!</v>
      </c>
      <c r="NH149" s="3">
        <v>4</v>
      </c>
      <c r="NI149" s="3">
        <v>999</v>
      </c>
      <c r="NJ149" s="3">
        <v>4</v>
      </c>
      <c r="NK149" s="3">
        <v>999</v>
      </c>
      <c r="NL149" s="3">
        <v>5</v>
      </c>
      <c r="NM149" s="3">
        <v>999</v>
      </c>
      <c r="NN149" s="3">
        <v>5</v>
      </c>
      <c r="NO149" s="3">
        <v>999</v>
      </c>
      <c r="NP149" s="3">
        <v>3</v>
      </c>
      <c r="NQ149" s="3">
        <v>999</v>
      </c>
      <c r="NR149" s="3">
        <v>4</v>
      </c>
      <c r="NS149" s="3">
        <v>999</v>
      </c>
      <c r="NT149" s="3">
        <v>5</v>
      </c>
      <c r="NU149" s="3">
        <v>999</v>
      </c>
      <c r="NV149" s="5">
        <v>4.2857142857142856</v>
      </c>
      <c r="NW149" s="7" t="e">
        <v>#NULL!</v>
      </c>
      <c r="NX149" s="4">
        <v>43210</v>
      </c>
      <c r="NY149" s="3">
        <v>4</v>
      </c>
      <c r="NZ149" s="3">
        <v>4</v>
      </c>
      <c r="OA149" s="3">
        <v>1</v>
      </c>
      <c r="OB149" s="3">
        <v>3</v>
      </c>
      <c r="OC149" s="3">
        <v>3</v>
      </c>
      <c r="OD149" s="3">
        <v>4</v>
      </c>
      <c r="OE149" s="3">
        <v>2</v>
      </c>
      <c r="OF149" s="3">
        <v>1</v>
      </c>
      <c r="OG149" s="3">
        <v>4</v>
      </c>
      <c r="OH149" s="3">
        <v>4</v>
      </c>
      <c r="OI149" s="3">
        <v>2</v>
      </c>
      <c r="OJ149" s="3">
        <v>1</v>
      </c>
      <c r="OK149" s="5">
        <v>3.8333333333333335</v>
      </c>
      <c r="OL149" s="5">
        <v>1.6666666666666667</v>
      </c>
      <c r="OM149" s="3">
        <v>3</v>
      </c>
      <c r="ON149" s="3">
        <v>3</v>
      </c>
      <c r="OO149" s="3">
        <v>3</v>
      </c>
      <c r="OP149" s="3">
        <v>2</v>
      </c>
      <c r="OQ149" s="3">
        <v>2</v>
      </c>
      <c r="OR149" s="3">
        <v>2</v>
      </c>
      <c r="OS149" s="5">
        <v>2.5</v>
      </c>
      <c r="OT149" s="3">
        <v>5</v>
      </c>
      <c r="OU149" s="3">
        <v>5</v>
      </c>
      <c r="OV149" s="3">
        <v>4</v>
      </c>
      <c r="OW149" s="3">
        <v>5</v>
      </c>
      <c r="OX149" s="3">
        <v>4</v>
      </c>
      <c r="OY149" s="3">
        <v>5</v>
      </c>
      <c r="OZ149" s="5">
        <v>4.666666666666667</v>
      </c>
      <c r="VN149">
        <v>15</v>
      </c>
      <c r="VO149">
        <v>0</v>
      </c>
      <c r="VP149">
        <v>0</v>
      </c>
      <c r="VQ149">
        <v>0</v>
      </c>
      <c r="VR149">
        <v>70</v>
      </c>
      <c r="VS149">
        <v>1407</v>
      </c>
      <c r="VT149">
        <v>20.100000000000001</v>
      </c>
      <c r="VU149">
        <v>156.30000000000001</v>
      </c>
      <c r="VV149">
        <v>69</v>
      </c>
      <c r="VW149">
        <v>16693</v>
      </c>
      <c r="VX149">
        <v>241.9</v>
      </c>
      <c r="VY149">
        <v>4138</v>
      </c>
      <c r="VZ149">
        <v>0.3</v>
      </c>
      <c r="WA149">
        <v>1854.8</v>
      </c>
      <c r="WB149" s="36">
        <v>3664.25</v>
      </c>
      <c r="WC149" s="36">
        <v>1157.5</v>
      </c>
      <c r="WD149" s="36">
        <v>69.75</v>
      </c>
      <c r="WE149" s="36">
        <v>13.5</v>
      </c>
      <c r="WF149" s="36">
        <v>74.7</v>
      </c>
      <c r="WG149" s="36">
        <v>23.6</v>
      </c>
      <c r="WH149" s="36">
        <v>1.42</v>
      </c>
      <c r="WI149" s="36">
        <v>0.28000000000000003</v>
      </c>
      <c r="WJ149" s="36">
        <v>83.25</v>
      </c>
      <c r="WK149" s="36">
        <v>1.7</v>
      </c>
      <c r="WL149" s="36">
        <v>11.893000000000001</v>
      </c>
      <c r="WM149" s="37">
        <v>4422.5</v>
      </c>
      <c r="WN149" s="37">
        <v>1870.5</v>
      </c>
      <c r="WO149" s="37">
        <v>123.5</v>
      </c>
      <c r="WP149" s="37">
        <v>24.5</v>
      </c>
      <c r="WQ149" s="37">
        <v>68.66</v>
      </c>
      <c r="WR149" s="37">
        <v>29.04</v>
      </c>
      <c r="WS149" s="37">
        <v>1.92</v>
      </c>
      <c r="WT149" s="37">
        <v>0.38</v>
      </c>
      <c r="WU149" s="37">
        <v>148</v>
      </c>
      <c r="WV149" s="37">
        <v>2.2999999999999998</v>
      </c>
      <c r="WW149" s="37">
        <v>16.443999999999999</v>
      </c>
      <c r="WX149" s="38">
        <v>2839</v>
      </c>
      <c r="WY149" s="38">
        <v>914.5</v>
      </c>
      <c r="WZ149" s="38">
        <v>56.5</v>
      </c>
      <c r="XA149" s="38">
        <v>9</v>
      </c>
      <c r="XB149" s="38">
        <v>74.34</v>
      </c>
      <c r="XC149" s="38">
        <v>23.95</v>
      </c>
      <c r="XD149" s="38">
        <v>1.48</v>
      </c>
      <c r="XE149" s="38">
        <v>0.24</v>
      </c>
      <c r="XF149" s="38">
        <v>65.5</v>
      </c>
      <c r="XG149" s="38">
        <v>1.72</v>
      </c>
      <c r="XH149" s="38">
        <v>13.1</v>
      </c>
      <c r="XI149" s="39">
        <v>3597.25</v>
      </c>
      <c r="XJ149" s="39">
        <v>1627.5</v>
      </c>
      <c r="XK149" s="39">
        <v>110.25</v>
      </c>
      <c r="XL149" s="39">
        <v>20</v>
      </c>
      <c r="XM149" s="39">
        <v>67.180000000000007</v>
      </c>
      <c r="XN149" s="39">
        <v>30.39</v>
      </c>
      <c r="XO149" s="39">
        <v>2.06</v>
      </c>
      <c r="XP149" s="39">
        <v>0.37</v>
      </c>
      <c r="XQ149" s="39">
        <v>130.25</v>
      </c>
      <c r="XR149" s="39">
        <v>2.4300000000000002</v>
      </c>
      <c r="XS149" s="39">
        <v>18.606999999999999</v>
      </c>
      <c r="XT149" t="s">
        <v>1230</v>
      </c>
      <c r="XU149">
        <v>9</v>
      </c>
      <c r="XV149">
        <v>14</v>
      </c>
      <c r="XW149" s="37">
        <v>7</v>
      </c>
      <c r="XX149" s="37">
        <v>2</v>
      </c>
      <c r="XY149" s="37">
        <v>1</v>
      </c>
      <c r="XZ149" s="39">
        <v>5</v>
      </c>
      <c r="YA149" s="39">
        <v>2</v>
      </c>
      <c r="YB149" s="39">
        <v>1</v>
      </c>
    </row>
    <row r="150" spans="1:652" x14ac:dyDescent="0.2">
      <c r="A150" s="11">
        <v>154</v>
      </c>
      <c r="B150" s="19" t="s">
        <v>746</v>
      </c>
      <c r="C150" s="3">
        <v>0</v>
      </c>
      <c r="D150" s="3" t="str">
        <f t="shared" si="103"/>
        <v>2</v>
      </c>
      <c r="E150" s="4">
        <v>38548</v>
      </c>
      <c r="F150" s="4">
        <v>43206</v>
      </c>
      <c r="G150" s="5">
        <v>12.752908966461328</v>
      </c>
      <c r="H150" s="21">
        <v>3</v>
      </c>
      <c r="I150" s="3">
        <v>7</v>
      </c>
      <c r="J150" s="3">
        <v>12</v>
      </c>
      <c r="K150" s="3">
        <v>1</v>
      </c>
      <c r="L150" s="3">
        <v>0</v>
      </c>
      <c r="M150" s="3">
        <v>300</v>
      </c>
      <c r="N150" s="6">
        <v>122</v>
      </c>
      <c r="O150" s="6">
        <v>171.5</v>
      </c>
      <c r="P150" s="5">
        <v>4.0026246719160108</v>
      </c>
      <c r="Q150" s="5">
        <v>226.89450000000002</v>
      </c>
      <c r="R150" s="5">
        <v>102.9</v>
      </c>
      <c r="S150" s="5">
        <v>35.200000000000003</v>
      </c>
      <c r="T150" s="5">
        <v>1</v>
      </c>
      <c r="U150" s="5">
        <v>31</v>
      </c>
      <c r="V150" s="5">
        <v>2</v>
      </c>
      <c r="W150" s="5">
        <v>37.9</v>
      </c>
      <c r="X150" s="5">
        <v>39.1</v>
      </c>
      <c r="Y150" s="5">
        <v>39.299999999999997</v>
      </c>
      <c r="Z150" s="5">
        <v>36.1</v>
      </c>
      <c r="AA150" s="5">
        <v>35.4</v>
      </c>
      <c r="AB150" s="5">
        <v>37.799999999999997</v>
      </c>
      <c r="AC150" s="5">
        <f t="shared" si="104"/>
        <v>39.299999999999997</v>
      </c>
      <c r="AD150" s="5">
        <f t="shared" si="105"/>
        <v>37.799999999999997</v>
      </c>
      <c r="AE150" s="5">
        <f t="shared" si="106"/>
        <v>77.099999999999994</v>
      </c>
      <c r="AF150" s="5">
        <f t="shared" si="107"/>
        <v>38.549999999999997</v>
      </c>
      <c r="AG150" s="5">
        <f t="shared" si="108"/>
        <v>85.002749999999992</v>
      </c>
      <c r="AH150" s="5">
        <f t="shared" si="109"/>
        <v>170.00549999999998</v>
      </c>
      <c r="AI150" s="5">
        <v>3</v>
      </c>
      <c r="AJ150" s="3">
        <v>11</v>
      </c>
      <c r="AK150" s="5">
        <v>35.200000000000003</v>
      </c>
      <c r="AL150" s="5">
        <v>1</v>
      </c>
      <c r="AM150" s="5">
        <v>2</v>
      </c>
      <c r="AN150" s="5"/>
      <c r="AO150" s="5"/>
      <c r="AP150" s="5"/>
      <c r="AQ150" s="5"/>
      <c r="AR150" s="5"/>
      <c r="AS150" s="5" t="e">
        <f t="shared" si="110"/>
        <v>#DIV/0!</v>
      </c>
      <c r="AT150" s="5">
        <v>13.44</v>
      </c>
      <c r="AU150" s="5">
        <v>13.37</v>
      </c>
      <c r="AV150" s="5">
        <v>-1.55</v>
      </c>
      <c r="AW150" s="5">
        <v>6</v>
      </c>
      <c r="AX150" s="3">
        <v>21</v>
      </c>
      <c r="AY150" s="3">
        <v>27</v>
      </c>
      <c r="AZ150" s="3"/>
      <c r="BA150" s="5">
        <v>-1.19</v>
      </c>
      <c r="BB150" s="5"/>
      <c r="BC150" s="5">
        <v>12</v>
      </c>
      <c r="BD150" s="5"/>
      <c r="BE150" s="3">
        <v>15</v>
      </c>
      <c r="BF150" s="3">
        <v>17</v>
      </c>
      <c r="BG150" s="5">
        <v>-1.94</v>
      </c>
      <c r="BH150" s="5">
        <v>3</v>
      </c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3">
        <v>50</v>
      </c>
      <c r="CA150" s="3">
        <v>49</v>
      </c>
      <c r="CB150" s="3">
        <v>54</v>
      </c>
      <c r="CC150" s="5">
        <v>22.352</v>
      </c>
      <c r="CD150" s="5">
        <v>21.904959999999999</v>
      </c>
      <c r="CE150" s="5">
        <v>24.140159999999998</v>
      </c>
      <c r="CF150" s="5">
        <v>2.81</v>
      </c>
      <c r="CG150" s="5">
        <v>100</v>
      </c>
      <c r="CH150" s="3">
        <v>42</v>
      </c>
      <c r="CI150" s="3">
        <v>37</v>
      </c>
      <c r="CJ150" s="3">
        <v>41</v>
      </c>
      <c r="CK150" s="5">
        <v>18.775680000000001</v>
      </c>
      <c r="CL150" s="5">
        <v>16.540479999999999</v>
      </c>
      <c r="CM150" s="5">
        <v>18.32864</v>
      </c>
      <c r="CN150" s="5">
        <v>0.52</v>
      </c>
      <c r="CO150" s="5">
        <v>70</v>
      </c>
      <c r="CP150" s="6">
        <v>121</v>
      </c>
      <c r="CQ150" s="6">
        <v>122</v>
      </c>
      <c r="CR150" s="6">
        <v>130</v>
      </c>
      <c r="CS150" s="5">
        <v>-1.08</v>
      </c>
      <c r="CT150" s="5">
        <v>14</v>
      </c>
      <c r="CU150" s="7" t="e">
        <v>#NULL!</v>
      </c>
      <c r="CV150" s="7" t="e">
        <v>#NULL!</v>
      </c>
      <c r="CW150" s="3">
        <v>4</v>
      </c>
      <c r="CX150" s="3">
        <v>4</v>
      </c>
      <c r="CY150" s="3">
        <v>5</v>
      </c>
      <c r="CZ150" s="3">
        <v>5</v>
      </c>
      <c r="DA150" s="3">
        <v>4</v>
      </c>
      <c r="DB150" s="3">
        <v>2</v>
      </c>
      <c r="DC150" s="3">
        <v>3</v>
      </c>
      <c r="DD150" s="3">
        <v>3</v>
      </c>
      <c r="DE150" s="3">
        <v>3</v>
      </c>
      <c r="DF150" s="3">
        <v>3</v>
      </c>
      <c r="DG150" s="3">
        <v>4</v>
      </c>
      <c r="DH150" s="3">
        <v>4</v>
      </c>
      <c r="DI150" s="3"/>
      <c r="DJ150" s="3"/>
      <c r="DK150" s="3"/>
      <c r="DL150" s="3"/>
      <c r="DM150" s="3"/>
      <c r="DN150" s="3"/>
      <c r="DO150" s="3"/>
      <c r="DP150" s="3"/>
      <c r="DQ150" s="3">
        <v>1</v>
      </c>
      <c r="DR150" s="3">
        <v>1</v>
      </c>
      <c r="DS150" s="3">
        <v>1</v>
      </c>
      <c r="DT150" s="3">
        <v>1</v>
      </c>
      <c r="DU150" s="3">
        <v>1</v>
      </c>
      <c r="DV150" s="5">
        <v>7.5</v>
      </c>
      <c r="DW150" s="5">
        <v>-3.13</v>
      </c>
      <c r="DX150" s="5">
        <v>10</v>
      </c>
      <c r="DY150" s="5">
        <v>-2.63</v>
      </c>
      <c r="DZ150" s="5">
        <v>85</v>
      </c>
      <c r="EA150" s="5">
        <v>3.33</v>
      </c>
      <c r="EB150" s="5">
        <v>34.166666666666664</v>
      </c>
      <c r="EC150" s="5">
        <v>-2.4299999999999997</v>
      </c>
      <c r="ED150" s="5">
        <v>2</v>
      </c>
      <c r="EE150" s="3">
        <v>6</v>
      </c>
      <c r="EF150" s="3">
        <v>1</v>
      </c>
      <c r="EG150" s="3">
        <v>6</v>
      </c>
      <c r="EH150" s="3">
        <v>1</v>
      </c>
      <c r="EI150" s="3">
        <v>6</v>
      </c>
      <c r="EJ150" s="3">
        <v>1</v>
      </c>
      <c r="EK150" s="3">
        <v>4</v>
      </c>
      <c r="EL150" s="3">
        <v>1</v>
      </c>
      <c r="EM150" s="3">
        <v>5</v>
      </c>
      <c r="EN150" s="3">
        <v>5</v>
      </c>
      <c r="EO150" s="3">
        <v>5</v>
      </c>
      <c r="EP150" s="3">
        <v>5</v>
      </c>
      <c r="EQ150" s="3">
        <v>3</v>
      </c>
      <c r="ER150" s="3">
        <v>3</v>
      </c>
      <c r="ES150" s="3">
        <v>2</v>
      </c>
      <c r="ET150" s="3">
        <v>2</v>
      </c>
      <c r="EU150" s="3">
        <v>1</v>
      </c>
      <c r="EV150" s="3">
        <v>2</v>
      </c>
      <c r="EW150" s="3">
        <v>0</v>
      </c>
      <c r="EX150" s="5">
        <v>0</v>
      </c>
      <c r="EY150" s="1" t="s">
        <v>350</v>
      </c>
      <c r="EZ150" s="3">
        <v>1</v>
      </c>
      <c r="FA150" s="6">
        <v>4</v>
      </c>
      <c r="FB150" s="1" t="s">
        <v>385</v>
      </c>
      <c r="FC150" s="6">
        <v>1</v>
      </c>
      <c r="FD150" s="5">
        <v>3</v>
      </c>
      <c r="FE150" s="1" t="s">
        <v>348</v>
      </c>
      <c r="FF150" s="3">
        <v>1</v>
      </c>
      <c r="FG150" s="5">
        <v>2</v>
      </c>
      <c r="FH150" s="3">
        <v>4</v>
      </c>
      <c r="FI150" s="3">
        <v>4</v>
      </c>
      <c r="FJ150" s="3">
        <v>4</v>
      </c>
      <c r="FK150" s="3">
        <v>2</v>
      </c>
      <c r="FL150" s="3">
        <v>5</v>
      </c>
      <c r="FM150" s="3">
        <v>4</v>
      </c>
      <c r="FN150" s="3">
        <v>2</v>
      </c>
      <c r="FO150" s="3">
        <v>1</v>
      </c>
      <c r="FP150" s="3">
        <v>4</v>
      </c>
      <c r="FQ150" s="3">
        <v>5</v>
      </c>
      <c r="FR150" s="3">
        <v>1</v>
      </c>
      <c r="FS150" s="3">
        <v>1</v>
      </c>
      <c r="FT150" s="3">
        <v>4.333333333333333</v>
      </c>
      <c r="FU150" s="3">
        <v>1.8333333333333333</v>
      </c>
      <c r="FV150" s="3">
        <v>5</v>
      </c>
      <c r="FW150" s="3">
        <v>2</v>
      </c>
      <c r="FX150" s="7" t="e">
        <v>#NULL!</v>
      </c>
      <c r="FY150" s="3">
        <v>6</v>
      </c>
      <c r="FZ150" s="3">
        <v>7</v>
      </c>
      <c r="GA150" s="3">
        <v>5</v>
      </c>
      <c r="GB150" s="3">
        <v>7</v>
      </c>
      <c r="GC150" s="3">
        <v>7</v>
      </c>
      <c r="GD150" s="5">
        <v>6.166666666666667</v>
      </c>
      <c r="GE150" s="3">
        <v>4</v>
      </c>
      <c r="GF150" s="3">
        <v>1</v>
      </c>
      <c r="GG150" s="3">
        <v>4</v>
      </c>
      <c r="GH150" s="3">
        <v>1</v>
      </c>
      <c r="GI150" s="3">
        <v>5</v>
      </c>
      <c r="GJ150" s="3">
        <v>1</v>
      </c>
      <c r="GK150" s="3">
        <v>1</v>
      </c>
      <c r="GL150" s="3">
        <v>1</v>
      </c>
      <c r="GM150" s="3">
        <v>4</v>
      </c>
      <c r="GN150" s="3">
        <v>4</v>
      </c>
      <c r="GO150" s="3">
        <v>3</v>
      </c>
      <c r="GP150" s="3">
        <v>5</v>
      </c>
      <c r="GQ150" s="3">
        <v>1</v>
      </c>
      <c r="GR150" s="3">
        <v>3</v>
      </c>
      <c r="GS150" s="3">
        <v>1</v>
      </c>
      <c r="GT150" s="3">
        <v>4</v>
      </c>
      <c r="GU150" s="3">
        <v>3</v>
      </c>
      <c r="GV150" s="3">
        <v>1</v>
      </c>
      <c r="GW150" s="3">
        <v>4</v>
      </c>
      <c r="GX150" s="3">
        <v>1</v>
      </c>
      <c r="GY150" s="5">
        <v>4</v>
      </c>
      <c r="GZ150" s="5">
        <v>1.2</v>
      </c>
      <c r="HA150" s="3">
        <v>5</v>
      </c>
      <c r="HB150" s="3">
        <v>5</v>
      </c>
      <c r="HC150" s="3">
        <v>5</v>
      </c>
      <c r="HD150" s="3">
        <v>7</v>
      </c>
      <c r="HE150" s="3">
        <v>5</v>
      </c>
      <c r="HF150" s="3">
        <v>7</v>
      </c>
      <c r="HG150" s="3">
        <v>5</v>
      </c>
      <c r="HH150" s="3">
        <v>7</v>
      </c>
      <c r="HI150" s="5">
        <v>5.75</v>
      </c>
      <c r="HJ150" s="3">
        <v>4</v>
      </c>
      <c r="HK150" s="3">
        <v>4</v>
      </c>
      <c r="HL150" s="3">
        <v>3</v>
      </c>
      <c r="HM150" s="3">
        <v>4</v>
      </c>
      <c r="HN150" s="3">
        <v>2</v>
      </c>
      <c r="HO150" s="3">
        <v>1</v>
      </c>
      <c r="HP150" s="5">
        <v>1</v>
      </c>
      <c r="HQ150" s="5">
        <v>3</v>
      </c>
      <c r="HR150" s="5">
        <v>4</v>
      </c>
      <c r="HS150" s="5">
        <v>3.1666666666666665</v>
      </c>
      <c r="HT150" s="3">
        <v>4</v>
      </c>
      <c r="HU150" s="3">
        <v>5</v>
      </c>
      <c r="HV150" s="3">
        <v>5</v>
      </c>
      <c r="HW150" s="3">
        <v>5</v>
      </c>
      <c r="HX150" s="3">
        <v>5</v>
      </c>
      <c r="HY150" s="3">
        <v>5</v>
      </c>
      <c r="HZ150" s="5">
        <v>4.833333333333333</v>
      </c>
      <c r="IA150" s="3">
        <v>6</v>
      </c>
      <c r="IB150" s="3">
        <v>1</v>
      </c>
      <c r="IC150" s="3">
        <v>1</v>
      </c>
      <c r="ID150" s="3">
        <v>1</v>
      </c>
      <c r="IE150" s="3">
        <v>1</v>
      </c>
      <c r="IF150" s="3">
        <v>3</v>
      </c>
      <c r="IG150" s="3">
        <v>1</v>
      </c>
      <c r="IH150" s="3">
        <v>1</v>
      </c>
      <c r="II150" s="3">
        <v>1</v>
      </c>
      <c r="IJ150" s="3">
        <v>1</v>
      </c>
      <c r="IK150" s="3">
        <v>1</v>
      </c>
      <c r="IL150" s="3">
        <v>1</v>
      </c>
      <c r="IM150" s="5">
        <v>2.25</v>
      </c>
      <c r="IN150" s="5">
        <v>1.5</v>
      </c>
      <c r="IO150" s="5">
        <v>1</v>
      </c>
      <c r="IP150" s="3">
        <v>3</v>
      </c>
      <c r="IQ150" s="3">
        <v>1</v>
      </c>
      <c r="IR150" s="3">
        <v>2</v>
      </c>
      <c r="IS150" s="3">
        <v>1</v>
      </c>
      <c r="IT150" s="3">
        <v>4</v>
      </c>
      <c r="IU150" s="3">
        <v>3</v>
      </c>
      <c r="IV150" s="3">
        <v>1</v>
      </c>
      <c r="IW150" s="3">
        <v>1</v>
      </c>
      <c r="IX150" s="3">
        <v>4</v>
      </c>
      <c r="IY150" s="3">
        <v>4</v>
      </c>
      <c r="IZ150" s="3">
        <v>5</v>
      </c>
      <c r="JA150" s="3">
        <v>5</v>
      </c>
      <c r="JB150" s="3">
        <v>5</v>
      </c>
      <c r="JC150" s="3">
        <v>3</v>
      </c>
      <c r="JD150" s="3">
        <v>4</v>
      </c>
      <c r="JE150" s="3">
        <v>1</v>
      </c>
      <c r="JF150" s="3">
        <v>1</v>
      </c>
      <c r="JG150" s="3">
        <v>5</v>
      </c>
      <c r="JH150" s="3">
        <v>1</v>
      </c>
      <c r="JI150" s="3">
        <v>5</v>
      </c>
      <c r="JJ150" s="3">
        <v>1</v>
      </c>
      <c r="JK150" s="3">
        <v>5</v>
      </c>
      <c r="JL150" s="3">
        <v>1</v>
      </c>
      <c r="JM150" s="3">
        <v>5</v>
      </c>
      <c r="JN150" s="5">
        <v>4</v>
      </c>
      <c r="JO150" s="5">
        <v>2</v>
      </c>
      <c r="JP150" s="5">
        <v>4.5</v>
      </c>
      <c r="JQ150" s="5">
        <v>1</v>
      </c>
      <c r="JR150" s="5">
        <v>4.75</v>
      </c>
      <c r="JS150" s="5">
        <v>1.5</v>
      </c>
      <c r="JT150" s="3">
        <v>4</v>
      </c>
      <c r="JU150" s="3">
        <v>2</v>
      </c>
      <c r="JV150" s="3">
        <v>1</v>
      </c>
      <c r="JW150" s="3">
        <v>1</v>
      </c>
      <c r="JX150" s="3">
        <v>4</v>
      </c>
      <c r="JY150" s="3">
        <v>3</v>
      </c>
      <c r="JZ150" s="3">
        <v>1</v>
      </c>
      <c r="KA150" s="3">
        <v>1</v>
      </c>
      <c r="KB150" s="3">
        <v>4</v>
      </c>
      <c r="KC150" s="3">
        <v>3</v>
      </c>
      <c r="KD150" s="3">
        <v>4</v>
      </c>
      <c r="KE150" s="3">
        <v>3</v>
      </c>
      <c r="KF150" s="3">
        <v>1</v>
      </c>
      <c r="KG150" s="3">
        <v>1</v>
      </c>
      <c r="KH150" s="3">
        <v>1</v>
      </c>
      <c r="KI150" s="3">
        <v>1</v>
      </c>
      <c r="KJ150" s="3">
        <v>1</v>
      </c>
      <c r="KK150" s="3">
        <v>1</v>
      </c>
      <c r="KL150" s="3">
        <v>3</v>
      </c>
      <c r="KM150" s="3">
        <v>3</v>
      </c>
      <c r="KN150" s="3">
        <v>1</v>
      </c>
      <c r="KO150" s="3">
        <v>1</v>
      </c>
      <c r="KP150" s="3">
        <v>1</v>
      </c>
      <c r="KQ150" s="3">
        <v>1</v>
      </c>
      <c r="KR150" s="3">
        <v>3</v>
      </c>
      <c r="KS150" s="3">
        <v>3</v>
      </c>
      <c r="KT150" s="3">
        <v>1</v>
      </c>
      <c r="KU150" s="3">
        <v>1</v>
      </c>
      <c r="KV150" s="3">
        <v>1</v>
      </c>
      <c r="KW150" s="3">
        <v>1</v>
      </c>
      <c r="KX150" s="3">
        <v>1</v>
      </c>
      <c r="KY150" s="3">
        <v>1</v>
      </c>
      <c r="KZ150" s="5">
        <v>1</v>
      </c>
      <c r="LA150" s="5">
        <v>1</v>
      </c>
      <c r="LB150" s="5">
        <v>3.2857142857142856</v>
      </c>
      <c r="LC150" s="5">
        <v>2.5714285714285716</v>
      </c>
      <c r="LD150" s="3">
        <v>4</v>
      </c>
      <c r="LE150" s="3">
        <v>4</v>
      </c>
      <c r="LF150" s="5">
        <v>3</v>
      </c>
      <c r="LG150" s="3">
        <v>3</v>
      </c>
      <c r="LH150" s="3">
        <v>4</v>
      </c>
      <c r="LI150" s="3">
        <v>4</v>
      </c>
      <c r="LJ150" s="3">
        <v>3</v>
      </c>
      <c r="LK150" s="3">
        <v>3</v>
      </c>
      <c r="LL150" s="3">
        <v>3</v>
      </c>
      <c r="LM150" s="3">
        <v>3</v>
      </c>
      <c r="LN150" s="3">
        <v>3</v>
      </c>
      <c r="LO150" s="3">
        <v>3</v>
      </c>
      <c r="LP150" s="3">
        <v>4</v>
      </c>
      <c r="LQ150" s="3">
        <v>4</v>
      </c>
      <c r="LR150" s="3">
        <v>4</v>
      </c>
      <c r="LS150" s="3">
        <v>4</v>
      </c>
      <c r="LT150" s="5">
        <v>3.5</v>
      </c>
      <c r="LU150" s="5">
        <v>3.5</v>
      </c>
      <c r="LV150" s="3">
        <v>2</v>
      </c>
      <c r="LW150" s="3">
        <v>0</v>
      </c>
      <c r="LX150" s="3">
        <v>2</v>
      </c>
      <c r="LY150" s="3">
        <v>1</v>
      </c>
      <c r="LZ150" s="3">
        <v>2</v>
      </c>
      <c r="MA150" s="3">
        <v>2</v>
      </c>
      <c r="MB150" s="3">
        <v>1</v>
      </c>
      <c r="MC150" s="3">
        <v>0</v>
      </c>
      <c r="MD150" s="3">
        <v>0</v>
      </c>
      <c r="ME150" s="3">
        <v>0</v>
      </c>
      <c r="MF150" s="5">
        <f t="shared" si="101"/>
        <v>10</v>
      </c>
      <c r="MG150" s="5">
        <f t="shared" si="102"/>
        <v>1</v>
      </c>
      <c r="MH150" s="3">
        <v>3</v>
      </c>
      <c r="MI150" s="3">
        <v>5</v>
      </c>
      <c r="MJ150" s="3">
        <v>6</v>
      </c>
      <c r="MK150" s="3">
        <v>7</v>
      </c>
      <c r="ML150" s="3">
        <v>7</v>
      </c>
      <c r="MM150" s="3">
        <v>3</v>
      </c>
      <c r="MN150" s="3">
        <v>7</v>
      </c>
      <c r="MO150" s="3">
        <v>6</v>
      </c>
      <c r="MP150" s="3">
        <v>6</v>
      </c>
      <c r="MQ150" s="5">
        <v>5.5555555555555554</v>
      </c>
      <c r="MR150" s="3">
        <v>1</v>
      </c>
      <c r="MS150" s="3">
        <v>1</v>
      </c>
      <c r="MT150" s="3">
        <v>1</v>
      </c>
      <c r="MU150" s="3">
        <v>1</v>
      </c>
      <c r="MV150" s="3">
        <v>1</v>
      </c>
      <c r="MW150" s="3">
        <v>1</v>
      </c>
      <c r="MX150" s="3">
        <v>1</v>
      </c>
      <c r="MY150" s="3">
        <v>1</v>
      </c>
      <c r="MZ150" s="3">
        <v>1</v>
      </c>
      <c r="NA150" s="3">
        <v>1</v>
      </c>
      <c r="NB150" s="3">
        <v>4</v>
      </c>
      <c r="NC150" s="3">
        <v>4</v>
      </c>
      <c r="ND150" s="5">
        <v>1</v>
      </c>
      <c r="NE150" s="5">
        <v>1</v>
      </c>
      <c r="NF150" s="5">
        <v>2</v>
      </c>
      <c r="NG150" s="5">
        <v>2</v>
      </c>
      <c r="NH150" s="3">
        <v>5</v>
      </c>
      <c r="NI150" s="3">
        <v>5</v>
      </c>
      <c r="NJ150" s="3">
        <v>4</v>
      </c>
      <c r="NK150" s="3">
        <v>4</v>
      </c>
      <c r="NL150" s="3">
        <v>4</v>
      </c>
      <c r="NM150" s="3">
        <v>4</v>
      </c>
      <c r="NN150" s="3">
        <v>1</v>
      </c>
      <c r="NO150" s="3">
        <v>1</v>
      </c>
      <c r="NP150" s="3">
        <v>1</v>
      </c>
      <c r="NQ150" s="3">
        <v>1</v>
      </c>
      <c r="NR150" s="3">
        <v>2</v>
      </c>
      <c r="NS150" s="3">
        <v>2</v>
      </c>
      <c r="NT150" s="3">
        <v>1</v>
      </c>
      <c r="NU150" s="3">
        <v>1</v>
      </c>
      <c r="NV150" s="5">
        <v>2.5714285714285716</v>
      </c>
      <c r="NW150" s="5">
        <v>2.5714285714285716</v>
      </c>
      <c r="NX150" s="4">
        <v>43210</v>
      </c>
      <c r="NY150" s="3">
        <v>4</v>
      </c>
      <c r="NZ150" s="3">
        <v>4</v>
      </c>
      <c r="OA150" s="3">
        <v>2</v>
      </c>
      <c r="OB150" s="3">
        <v>3</v>
      </c>
      <c r="OC150" s="3">
        <v>4</v>
      </c>
      <c r="OD150" s="3">
        <v>5</v>
      </c>
      <c r="OE150" s="3">
        <v>3</v>
      </c>
      <c r="OF150" s="3">
        <v>2</v>
      </c>
      <c r="OG150" s="3">
        <v>5</v>
      </c>
      <c r="OH150" s="3">
        <v>5</v>
      </c>
      <c r="OI150" s="3">
        <v>5</v>
      </c>
      <c r="OJ150" s="3">
        <v>1</v>
      </c>
      <c r="OK150" s="5">
        <v>4.5</v>
      </c>
      <c r="OL150" s="5">
        <v>2.6666666666666665</v>
      </c>
      <c r="OM150" s="3">
        <v>3</v>
      </c>
      <c r="ON150" s="3">
        <v>3</v>
      </c>
      <c r="OO150" s="3">
        <v>3</v>
      </c>
      <c r="OP150" s="3">
        <v>3</v>
      </c>
      <c r="OQ150" s="3">
        <v>2</v>
      </c>
      <c r="OR150" s="3">
        <v>2</v>
      </c>
      <c r="OS150" s="5">
        <v>2.6666666666666665</v>
      </c>
      <c r="OT150" s="3">
        <v>4</v>
      </c>
      <c r="OU150" s="3">
        <v>4</v>
      </c>
      <c r="OV150" s="3">
        <v>4</v>
      </c>
      <c r="OW150" s="3">
        <v>4</v>
      </c>
      <c r="OX150" s="3">
        <v>4</v>
      </c>
      <c r="OY150" s="3">
        <v>4</v>
      </c>
      <c r="OZ150" s="5">
        <v>4</v>
      </c>
      <c r="VN150">
        <v>15</v>
      </c>
      <c r="VO150">
        <v>5</v>
      </c>
      <c r="VP150">
        <v>53.3</v>
      </c>
      <c r="VQ150">
        <v>10.7</v>
      </c>
      <c r="VR150">
        <v>58</v>
      </c>
      <c r="VS150">
        <v>1204.5</v>
      </c>
      <c r="VT150">
        <v>20.8</v>
      </c>
      <c r="VU150">
        <v>200.8</v>
      </c>
      <c r="VV150">
        <v>57</v>
      </c>
      <c r="VW150">
        <v>9328.7999999999993</v>
      </c>
      <c r="VX150">
        <v>163.69999999999999</v>
      </c>
      <c r="VY150">
        <v>3278.3</v>
      </c>
      <c r="VZ150">
        <v>0.3</v>
      </c>
      <c r="WA150">
        <v>1554.8</v>
      </c>
      <c r="WB150" s="36">
        <v>2717.25</v>
      </c>
      <c r="WC150" s="36">
        <v>1039</v>
      </c>
      <c r="WD150" s="36">
        <v>139</v>
      </c>
      <c r="WE150" s="36">
        <v>60.75</v>
      </c>
      <c r="WF150" s="36">
        <v>68.69</v>
      </c>
      <c r="WG150" s="36">
        <v>26.26</v>
      </c>
      <c r="WH150" s="36">
        <v>3.51</v>
      </c>
      <c r="WI150" s="36">
        <v>1.54</v>
      </c>
      <c r="WJ150" s="36">
        <v>199.75</v>
      </c>
      <c r="WK150" s="36">
        <v>5.05</v>
      </c>
      <c r="WL150" s="36">
        <v>39.950000000000003</v>
      </c>
      <c r="WM150" s="37">
        <v>3460.5</v>
      </c>
      <c r="WN150" s="37">
        <v>1326.25</v>
      </c>
      <c r="WO150" s="37">
        <v>156</v>
      </c>
      <c r="WP150" s="37">
        <v>69.25</v>
      </c>
      <c r="WQ150" s="37">
        <v>69.040000000000006</v>
      </c>
      <c r="WR150" s="37">
        <v>26.46</v>
      </c>
      <c r="WS150" s="37">
        <v>3.11</v>
      </c>
      <c r="WT150" s="37">
        <v>1.38</v>
      </c>
      <c r="WU150" s="37">
        <v>225.25</v>
      </c>
      <c r="WV150" s="37">
        <v>4.49</v>
      </c>
      <c r="WW150" s="37">
        <v>37.542000000000002</v>
      </c>
      <c r="WX150" s="38">
        <v>2289.75</v>
      </c>
      <c r="WY150" s="38">
        <v>905.75</v>
      </c>
      <c r="WZ150" s="38">
        <v>130</v>
      </c>
      <c r="XA150" s="38">
        <v>56.5</v>
      </c>
      <c r="XB150" s="38">
        <v>67.7</v>
      </c>
      <c r="XC150" s="38">
        <v>26.78</v>
      </c>
      <c r="XD150" s="38">
        <v>3.84</v>
      </c>
      <c r="XE150" s="38">
        <v>1.67</v>
      </c>
      <c r="XF150" s="38">
        <v>186.5</v>
      </c>
      <c r="XG150" s="38">
        <v>5.51</v>
      </c>
      <c r="XH150" s="38">
        <v>46.625</v>
      </c>
      <c r="XI150" s="39">
        <v>3033</v>
      </c>
      <c r="XJ150" s="39">
        <v>1193</v>
      </c>
      <c r="XK150" s="39">
        <v>147</v>
      </c>
      <c r="XL150" s="39">
        <v>65</v>
      </c>
      <c r="XM150" s="39">
        <v>68.34</v>
      </c>
      <c r="XN150" s="39">
        <v>26.88</v>
      </c>
      <c r="XO150" s="39">
        <v>3.31</v>
      </c>
      <c r="XP150" s="39">
        <v>1.46</v>
      </c>
      <c r="XQ150" s="39">
        <v>212</v>
      </c>
      <c r="XR150" s="39">
        <v>4.78</v>
      </c>
      <c r="XS150" s="39">
        <v>42.4</v>
      </c>
      <c r="XT150" t="s">
        <v>1231</v>
      </c>
      <c r="XU150">
        <v>6</v>
      </c>
      <c r="XV150">
        <v>9</v>
      </c>
      <c r="XW150" s="37">
        <v>5</v>
      </c>
      <c r="XX150" s="37">
        <v>1</v>
      </c>
      <c r="XY150" s="37">
        <v>1</v>
      </c>
      <c r="XZ150" s="39">
        <v>4</v>
      </c>
      <c r="YA150" s="39">
        <v>1</v>
      </c>
      <c r="YB150" s="39">
        <v>1</v>
      </c>
    </row>
    <row r="151" spans="1:652" x14ac:dyDescent="0.2">
      <c r="A151" s="11">
        <v>155</v>
      </c>
      <c r="B151" s="19" t="s">
        <v>856</v>
      </c>
      <c r="C151" s="3">
        <v>1</v>
      </c>
      <c r="D151" s="3" t="str">
        <f t="shared" si="103"/>
        <v>1</v>
      </c>
      <c r="E151" s="4">
        <v>38142</v>
      </c>
      <c r="F151" s="4">
        <v>43206</v>
      </c>
      <c r="G151" s="5">
        <v>13.86447638603696</v>
      </c>
      <c r="H151" s="21">
        <v>3</v>
      </c>
      <c r="I151" s="3">
        <v>8</v>
      </c>
      <c r="J151" s="3">
        <v>12</v>
      </c>
      <c r="K151" s="3">
        <v>1</v>
      </c>
      <c r="L151" s="3">
        <v>2</v>
      </c>
      <c r="M151" s="3">
        <v>300</v>
      </c>
      <c r="N151" s="6">
        <v>113</v>
      </c>
      <c r="O151" s="6">
        <v>155</v>
      </c>
      <c r="P151" s="5">
        <v>3.7073490813648298</v>
      </c>
      <c r="Q151" s="5">
        <v>104.29649999999999</v>
      </c>
      <c r="R151" s="5">
        <v>47.3</v>
      </c>
      <c r="S151" s="5">
        <v>19.7</v>
      </c>
      <c r="T151" s="5">
        <v>3</v>
      </c>
      <c r="U151" s="5">
        <v>23.4</v>
      </c>
      <c r="V151" s="5">
        <v>3</v>
      </c>
      <c r="W151" s="5">
        <v>21.2</v>
      </c>
      <c r="X151" s="5">
        <v>18.5</v>
      </c>
      <c r="Y151" s="5">
        <v>20</v>
      </c>
      <c r="Z151" s="5">
        <v>20.5</v>
      </c>
      <c r="AA151" s="5">
        <v>16.3</v>
      </c>
      <c r="AB151" s="5">
        <v>19.7</v>
      </c>
      <c r="AC151" s="5">
        <f t="shared" si="104"/>
        <v>21.2</v>
      </c>
      <c r="AD151" s="5">
        <f t="shared" si="105"/>
        <v>20.5</v>
      </c>
      <c r="AE151" s="5">
        <f t="shared" si="106"/>
        <v>41.7</v>
      </c>
      <c r="AF151" s="5">
        <f t="shared" si="107"/>
        <v>20.85</v>
      </c>
      <c r="AG151" s="5">
        <f t="shared" si="108"/>
        <v>45.974250000000005</v>
      </c>
      <c r="AH151" s="5">
        <f t="shared" si="109"/>
        <v>91.94850000000001</v>
      </c>
      <c r="AI151" s="5">
        <v>1</v>
      </c>
      <c r="AJ151" s="3">
        <v>40</v>
      </c>
      <c r="AK151" s="5">
        <v>44.2</v>
      </c>
      <c r="AL151" s="5">
        <v>3</v>
      </c>
      <c r="AM151" s="5">
        <v>2.3333333333333335</v>
      </c>
      <c r="AN151" s="5"/>
      <c r="AO151" s="5"/>
      <c r="AP151" s="5"/>
      <c r="AQ151" s="5"/>
      <c r="AR151" s="5"/>
      <c r="AS151" s="5" t="e">
        <f t="shared" si="110"/>
        <v>#DIV/0!</v>
      </c>
      <c r="AT151" s="5">
        <v>13.05</v>
      </c>
      <c r="AU151" s="5">
        <v>12.36</v>
      </c>
      <c r="AV151" s="5">
        <v>0.13</v>
      </c>
      <c r="AW151" s="5">
        <v>55</v>
      </c>
      <c r="AX151" s="3">
        <v>40</v>
      </c>
      <c r="AY151" s="3">
        <v>35</v>
      </c>
      <c r="AZ151" s="3"/>
      <c r="BA151" s="5">
        <v>0.5</v>
      </c>
      <c r="BB151" s="5"/>
      <c r="BC151" s="5">
        <v>69</v>
      </c>
      <c r="BD151" s="5"/>
      <c r="BE151" s="3">
        <v>31</v>
      </c>
      <c r="BF151" s="3">
        <v>34</v>
      </c>
      <c r="BG151" s="5">
        <v>2.41</v>
      </c>
      <c r="BH151" s="5">
        <v>99</v>
      </c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3">
        <v>58</v>
      </c>
      <c r="CA151" s="3">
        <v>65</v>
      </c>
      <c r="CB151" s="3">
        <v>66</v>
      </c>
      <c r="CC151" s="5">
        <v>25.928319999999999</v>
      </c>
      <c r="CD151" s="5">
        <v>29.057600000000001</v>
      </c>
      <c r="CE151" s="5">
        <v>29.504639999999998</v>
      </c>
      <c r="CF151" s="5">
        <v>6.65</v>
      </c>
      <c r="CG151" s="5">
        <v>100</v>
      </c>
      <c r="CH151" s="3">
        <v>34</v>
      </c>
      <c r="CI151" s="3">
        <v>31</v>
      </c>
      <c r="CJ151" s="3">
        <v>37</v>
      </c>
      <c r="CK151" s="5">
        <v>15.19936</v>
      </c>
      <c r="CL151" s="5">
        <v>13.85824</v>
      </c>
      <c r="CM151" s="5">
        <v>16.540479999999999</v>
      </c>
      <c r="CN151" s="5">
        <v>1.01</v>
      </c>
      <c r="CO151" s="5">
        <v>84</v>
      </c>
      <c r="CP151" s="6">
        <v>147</v>
      </c>
      <c r="CQ151" s="6">
        <v>154</v>
      </c>
      <c r="CR151" s="6">
        <v>149</v>
      </c>
      <c r="CS151" s="5">
        <v>0.72</v>
      </c>
      <c r="CT151" s="5">
        <v>76</v>
      </c>
      <c r="CU151" s="7" t="e">
        <v>#NULL!</v>
      </c>
      <c r="CV151" s="7" t="e">
        <v>#NULL!</v>
      </c>
      <c r="CW151" s="3">
        <v>4</v>
      </c>
      <c r="CX151" s="3">
        <v>4</v>
      </c>
      <c r="CY151" s="3">
        <v>5</v>
      </c>
      <c r="CZ151" s="3">
        <v>5</v>
      </c>
      <c r="DA151" s="3">
        <v>4</v>
      </c>
      <c r="DB151" s="3">
        <v>4</v>
      </c>
      <c r="DC151" s="3">
        <v>3</v>
      </c>
      <c r="DD151" s="3">
        <v>3</v>
      </c>
      <c r="DE151" s="3">
        <v>999</v>
      </c>
      <c r="DF151" s="3">
        <v>999</v>
      </c>
      <c r="DG151" s="3">
        <v>999</v>
      </c>
      <c r="DH151" s="3">
        <v>999</v>
      </c>
      <c r="DI151" s="3"/>
      <c r="DJ151" s="3"/>
      <c r="DK151" s="3"/>
      <c r="DL151" s="3"/>
      <c r="DM151" s="3"/>
      <c r="DN151" s="3"/>
      <c r="DO151" s="3"/>
      <c r="DP151" s="3"/>
      <c r="DQ151" s="3">
        <v>1</v>
      </c>
      <c r="DR151" s="3">
        <v>1</v>
      </c>
      <c r="DS151" s="3">
        <v>1</v>
      </c>
      <c r="DT151" s="3">
        <v>1</v>
      </c>
      <c r="DU151" s="3">
        <v>1</v>
      </c>
      <c r="DV151" s="5">
        <v>84</v>
      </c>
      <c r="DW151" s="5">
        <v>2.91</v>
      </c>
      <c r="DX151" s="5">
        <v>65.5</v>
      </c>
      <c r="DY151" s="5">
        <v>0.85</v>
      </c>
      <c r="DZ151" s="5">
        <v>92</v>
      </c>
      <c r="EA151" s="5">
        <v>7.66</v>
      </c>
      <c r="EB151" s="5">
        <v>80.5</v>
      </c>
      <c r="EC151" s="5">
        <v>11.42</v>
      </c>
      <c r="ED151" s="5">
        <v>3</v>
      </c>
      <c r="EE151" s="3">
        <v>6</v>
      </c>
      <c r="EF151" s="3">
        <v>1</v>
      </c>
      <c r="EG151" s="3">
        <v>5</v>
      </c>
      <c r="EH151" s="3">
        <v>1</v>
      </c>
      <c r="EI151" s="3">
        <v>5</v>
      </c>
      <c r="EJ151" s="3">
        <v>5</v>
      </c>
      <c r="EK151" s="3">
        <v>3</v>
      </c>
      <c r="EL151" s="3">
        <v>1</v>
      </c>
      <c r="EM151" s="3">
        <v>1</v>
      </c>
      <c r="EN151" s="3">
        <v>4</v>
      </c>
      <c r="EO151" s="3">
        <v>3</v>
      </c>
      <c r="EP151" s="3">
        <v>4</v>
      </c>
      <c r="EQ151" s="3">
        <v>3</v>
      </c>
      <c r="ER151" s="3">
        <v>3</v>
      </c>
      <c r="ES151" s="3">
        <v>1</v>
      </c>
      <c r="ET151" s="3">
        <v>1</v>
      </c>
      <c r="EU151" s="3">
        <v>3</v>
      </c>
      <c r="EV151" s="3">
        <v>2</v>
      </c>
      <c r="EW151" s="3">
        <v>1</v>
      </c>
      <c r="EX151" s="5">
        <v>2</v>
      </c>
      <c r="EY151" s="1" t="s">
        <v>411</v>
      </c>
      <c r="EZ151" s="3">
        <v>2</v>
      </c>
      <c r="FA151" s="6">
        <v>16</v>
      </c>
      <c r="FB151" s="1" t="s">
        <v>376</v>
      </c>
      <c r="FC151" s="6">
        <v>0</v>
      </c>
      <c r="FD151" s="5">
        <v>10</v>
      </c>
      <c r="FE151" s="1" t="s">
        <v>349</v>
      </c>
      <c r="FF151" s="3">
        <v>999</v>
      </c>
      <c r="FG151" s="5">
        <v>999</v>
      </c>
      <c r="FH151" s="3">
        <v>5</v>
      </c>
      <c r="FI151" s="3">
        <v>5</v>
      </c>
      <c r="FJ151" s="3">
        <v>4</v>
      </c>
      <c r="FK151" s="3">
        <v>2</v>
      </c>
      <c r="FL151" s="3">
        <v>5</v>
      </c>
      <c r="FM151" s="3">
        <v>5</v>
      </c>
      <c r="FN151" s="3">
        <v>2</v>
      </c>
      <c r="FO151" s="3">
        <v>2</v>
      </c>
      <c r="FP151" s="3">
        <v>5</v>
      </c>
      <c r="FQ151" s="3">
        <v>5</v>
      </c>
      <c r="FR151" s="3">
        <v>5</v>
      </c>
      <c r="FS151" s="3">
        <v>3</v>
      </c>
      <c r="FT151" s="3">
        <v>5</v>
      </c>
      <c r="FU151" s="3">
        <v>3</v>
      </c>
      <c r="FV151" s="3">
        <v>7</v>
      </c>
      <c r="FW151" s="3">
        <v>2</v>
      </c>
      <c r="FX151" s="7" t="e">
        <v>#NULL!</v>
      </c>
      <c r="FY151" s="3">
        <v>2</v>
      </c>
      <c r="FZ151" s="3">
        <v>6</v>
      </c>
      <c r="GA151" s="3">
        <v>7</v>
      </c>
      <c r="GB151" s="3">
        <v>7</v>
      </c>
      <c r="GC151" s="3">
        <v>6</v>
      </c>
      <c r="GD151" s="5">
        <v>5.833333333333333</v>
      </c>
      <c r="GE151" s="3">
        <v>5</v>
      </c>
      <c r="GF151" s="3">
        <v>2</v>
      </c>
      <c r="GG151" s="3">
        <v>5</v>
      </c>
      <c r="GH151" s="3">
        <v>2</v>
      </c>
      <c r="GI151" s="3">
        <v>4</v>
      </c>
      <c r="GJ151" s="3">
        <v>1</v>
      </c>
      <c r="GK151" s="3">
        <v>888</v>
      </c>
      <c r="GL151" s="3">
        <v>999</v>
      </c>
      <c r="GM151" s="3">
        <v>4</v>
      </c>
      <c r="GN151" s="3">
        <v>5</v>
      </c>
      <c r="GO151" s="3">
        <v>2</v>
      </c>
      <c r="GP151" s="3">
        <v>4</v>
      </c>
      <c r="GQ151" s="3">
        <v>1</v>
      </c>
      <c r="GR151" s="3">
        <v>5</v>
      </c>
      <c r="GS151" s="3">
        <v>3</v>
      </c>
      <c r="GT151" s="3">
        <v>999</v>
      </c>
      <c r="GU151" s="3">
        <v>4</v>
      </c>
      <c r="GV151" s="3">
        <v>2</v>
      </c>
      <c r="GW151" s="3">
        <v>5</v>
      </c>
      <c r="GX151" s="3">
        <v>3</v>
      </c>
      <c r="GY151" s="5">
        <v>4.5555555555555554</v>
      </c>
      <c r="GZ151" s="5">
        <v>2</v>
      </c>
      <c r="HA151" s="3">
        <v>6</v>
      </c>
      <c r="HB151" s="3">
        <v>7</v>
      </c>
      <c r="HC151" s="3">
        <v>5</v>
      </c>
      <c r="HD151" s="3">
        <v>5</v>
      </c>
      <c r="HE151" s="3">
        <v>5</v>
      </c>
      <c r="HF151" s="3">
        <v>6</v>
      </c>
      <c r="HG151" s="3">
        <v>6</v>
      </c>
      <c r="HH151" s="3">
        <v>6</v>
      </c>
      <c r="HI151" s="5">
        <v>5.75</v>
      </c>
      <c r="HJ151" s="3">
        <v>4</v>
      </c>
      <c r="HK151" s="3">
        <v>2</v>
      </c>
      <c r="HL151" s="3">
        <v>3</v>
      </c>
      <c r="HM151" s="3">
        <v>3</v>
      </c>
      <c r="HN151" s="3">
        <v>1</v>
      </c>
      <c r="HO151" s="3">
        <v>2</v>
      </c>
      <c r="HP151" s="5">
        <v>3</v>
      </c>
      <c r="HQ151" s="5">
        <v>4</v>
      </c>
      <c r="HR151" s="5">
        <v>3</v>
      </c>
      <c r="HS151" s="5">
        <v>3.3333333333333335</v>
      </c>
      <c r="HT151" s="3">
        <v>6</v>
      </c>
      <c r="HU151" s="3">
        <v>6</v>
      </c>
      <c r="HV151" s="3">
        <v>6</v>
      </c>
      <c r="HW151" s="3">
        <v>6</v>
      </c>
      <c r="HX151" s="3">
        <v>5</v>
      </c>
      <c r="HY151" s="3">
        <v>6</v>
      </c>
      <c r="HZ151" s="5">
        <v>5.833333333333333</v>
      </c>
      <c r="IA151" s="3">
        <v>6</v>
      </c>
      <c r="IB151" s="3">
        <v>2</v>
      </c>
      <c r="IC151" s="3">
        <v>3</v>
      </c>
      <c r="ID151" s="3">
        <v>4</v>
      </c>
      <c r="IE151" s="3">
        <v>4</v>
      </c>
      <c r="IF151" s="3">
        <v>3</v>
      </c>
      <c r="IG151" s="3">
        <v>2</v>
      </c>
      <c r="IH151" s="3">
        <v>6</v>
      </c>
      <c r="II151" s="3">
        <v>6</v>
      </c>
      <c r="IJ151" s="3">
        <v>6</v>
      </c>
      <c r="IK151" s="3">
        <v>7</v>
      </c>
      <c r="IL151" s="3">
        <v>3</v>
      </c>
      <c r="IM151" s="5">
        <v>6.25</v>
      </c>
      <c r="IN151" s="5">
        <v>3.5</v>
      </c>
      <c r="IO151" s="5">
        <v>3.25</v>
      </c>
      <c r="IP151" s="3">
        <v>5</v>
      </c>
      <c r="IQ151" s="3">
        <v>2</v>
      </c>
      <c r="IR151" s="3">
        <v>2</v>
      </c>
      <c r="IS151" s="3">
        <v>2</v>
      </c>
      <c r="IT151" s="3">
        <v>5</v>
      </c>
      <c r="IU151" s="3">
        <v>4</v>
      </c>
      <c r="IV151" s="3">
        <v>2</v>
      </c>
      <c r="IW151" s="3">
        <v>2</v>
      </c>
      <c r="IX151" s="3">
        <v>5</v>
      </c>
      <c r="IY151" s="3">
        <v>999</v>
      </c>
      <c r="IZ151" s="3">
        <v>4</v>
      </c>
      <c r="JA151" s="3">
        <v>4</v>
      </c>
      <c r="JB151" s="3">
        <v>5</v>
      </c>
      <c r="JC151" s="3">
        <v>1</v>
      </c>
      <c r="JD151" s="3">
        <v>4</v>
      </c>
      <c r="JE151" s="3">
        <v>3</v>
      </c>
      <c r="JF151" s="3">
        <v>3</v>
      </c>
      <c r="JG151" s="3">
        <v>5</v>
      </c>
      <c r="JH151" s="3">
        <v>2</v>
      </c>
      <c r="JI151" s="3">
        <v>3</v>
      </c>
      <c r="JJ151" s="3">
        <v>1</v>
      </c>
      <c r="JK151" s="3">
        <v>5</v>
      </c>
      <c r="JL151" s="3">
        <v>2</v>
      </c>
      <c r="JM151" s="3">
        <v>4</v>
      </c>
      <c r="JN151" s="5">
        <v>4.75</v>
      </c>
      <c r="JO151" s="5">
        <v>2.3333333333333335</v>
      </c>
      <c r="JP151" s="5">
        <v>4</v>
      </c>
      <c r="JQ151" s="5">
        <v>2.25</v>
      </c>
      <c r="JR151" s="5">
        <v>4.5</v>
      </c>
      <c r="JS151" s="5">
        <v>1.5</v>
      </c>
      <c r="JT151" s="3">
        <v>4</v>
      </c>
      <c r="JU151" s="3">
        <v>4</v>
      </c>
      <c r="JV151" s="3">
        <v>2</v>
      </c>
      <c r="JW151" s="3">
        <v>2</v>
      </c>
      <c r="JX151" s="3">
        <v>2</v>
      </c>
      <c r="JY151" s="3">
        <v>2</v>
      </c>
      <c r="JZ151" s="3">
        <v>1</v>
      </c>
      <c r="KA151" s="3">
        <v>1</v>
      </c>
      <c r="KB151" s="3">
        <v>4</v>
      </c>
      <c r="KC151" s="3">
        <v>4</v>
      </c>
      <c r="KD151" s="3">
        <v>5</v>
      </c>
      <c r="KE151" s="3">
        <v>5</v>
      </c>
      <c r="KF151" s="3">
        <v>1</v>
      </c>
      <c r="KG151" s="3">
        <v>1</v>
      </c>
      <c r="KH151" s="3">
        <v>1</v>
      </c>
      <c r="KI151" s="3">
        <v>1</v>
      </c>
      <c r="KJ151" s="3">
        <v>2</v>
      </c>
      <c r="KK151" s="3">
        <v>2</v>
      </c>
      <c r="KL151" s="3">
        <v>4</v>
      </c>
      <c r="KM151" s="3">
        <v>4</v>
      </c>
      <c r="KN151" s="3">
        <v>2</v>
      </c>
      <c r="KO151" s="3">
        <v>2</v>
      </c>
      <c r="KP151" s="3">
        <v>2</v>
      </c>
      <c r="KQ151" s="3">
        <v>2</v>
      </c>
      <c r="KR151" s="3">
        <v>4</v>
      </c>
      <c r="KS151" s="3">
        <v>4</v>
      </c>
      <c r="KT151" s="3">
        <v>1</v>
      </c>
      <c r="KU151" s="3">
        <v>1</v>
      </c>
      <c r="KV151" s="3">
        <v>1</v>
      </c>
      <c r="KW151" s="3">
        <v>1</v>
      </c>
      <c r="KX151" s="3">
        <v>3</v>
      </c>
      <c r="KY151" s="3">
        <v>3</v>
      </c>
      <c r="KZ151" s="5">
        <v>1.4444444444444444</v>
      </c>
      <c r="LA151" s="5">
        <v>1.4444444444444444</v>
      </c>
      <c r="LB151" s="5">
        <v>3.7142857142857144</v>
      </c>
      <c r="LC151" s="5">
        <v>3.7142857142857144</v>
      </c>
      <c r="LD151" s="3">
        <v>5</v>
      </c>
      <c r="LE151" s="3">
        <v>5</v>
      </c>
      <c r="LF151" s="5">
        <v>4</v>
      </c>
      <c r="LG151" s="3">
        <v>4</v>
      </c>
      <c r="LH151" s="3">
        <v>5</v>
      </c>
      <c r="LI151" s="3">
        <v>5</v>
      </c>
      <c r="LJ151" s="3">
        <v>5</v>
      </c>
      <c r="LK151" s="3">
        <v>5</v>
      </c>
      <c r="LL151" s="3">
        <v>4</v>
      </c>
      <c r="LM151" s="3">
        <v>4</v>
      </c>
      <c r="LN151" s="3">
        <v>3</v>
      </c>
      <c r="LO151" s="3">
        <v>3</v>
      </c>
      <c r="LP151" s="3">
        <v>5</v>
      </c>
      <c r="LQ151" s="3">
        <v>5</v>
      </c>
      <c r="LR151" s="3">
        <v>5</v>
      </c>
      <c r="LS151" s="3">
        <v>5</v>
      </c>
      <c r="LT151" s="5">
        <v>4.5</v>
      </c>
      <c r="LU151" s="5">
        <v>4.5</v>
      </c>
      <c r="LV151" s="3">
        <v>3</v>
      </c>
      <c r="LW151" s="3">
        <v>2</v>
      </c>
      <c r="LX151" s="3">
        <v>1</v>
      </c>
      <c r="LY151" s="3">
        <v>1</v>
      </c>
      <c r="LZ151" s="3">
        <v>3</v>
      </c>
      <c r="MA151" s="3">
        <v>0</v>
      </c>
      <c r="MB151" s="3">
        <v>3</v>
      </c>
      <c r="MC151" s="3">
        <v>3</v>
      </c>
      <c r="MD151" s="3">
        <v>2</v>
      </c>
      <c r="ME151" s="3">
        <v>2</v>
      </c>
      <c r="MF151" s="5">
        <f t="shared" si="101"/>
        <v>20</v>
      </c>
      <c r="MG151" s="5">
        <f t="shared" si="102"/>
        <v>2</v>
      </c>
      <c r="MH151" s="3">
        <v>5</v>
      </c>
      <c r="MI151" s="3">
        <v>6</v>
      </c>
      <c r="MJ151" s="3">
        <v>6</v>
      </c>
      <c r="MK151" s="3">
        <v>6</v>
      </c>
      <c r="ML151" s="3">
        <v>5</v>
      </c>
      <c r="MM151" s="3">
        <v>6</v>
      </c>
      <c r="MN151" s="3">
        <v>6</v>
      </c>
      <c r="MO151" s="3">
        <v>6</v>
      </c>
      <c r="MP151" s="3">
        <v>6</v>
      </c>
      <c r="MQ151" s="5">
        <v>5.7777777777777777</v>
      </c>
      <c r="MR151" s="3">
        <v>4</v>
      </c>
      <c r="MS151" s="3">
        <v>4</v>
      </c>
      <c r="MT151" s="3">
        <v>2</v>
      </c>
      <c r="MU151" s="3">
        <v>2</v>
      </c>
      <c r="MV151" s="3">
        <v>2</v>
      </c>
      <c r="MW151" s="3">
        <v>2</v>
      </c>
      <c r="MX151" s="3">
        <v>2</v>
      </c>
      <c r="MY151" s="3">
        <v>2</v>
      </c>
      <c r="MZ151" s="3">
        <v>4</v>
      </c>
      <c r="NA151" s="3">
        <v>4</v>
      </c>
      <c r="NB151" s="3">
        <v>4</v>
      </c>
      <c r="NC151" s="3">
        <v>4</v>
      </c>
      <c r="ND151" s="5">
        <v>2.6666666666666665</v>
      </c>
      <c r="NE151" s="5">
        <v>2.6666666666666665</v>
      </c>
      <c r="NF151" s="5">
        <v>3.3333333333333335</v>
      </c>
      <c r="NG151" s="5">
        <v>3.3333333333333335</v>
      </c>
      <c r="NH151" s="3">
        <v>5</v>
      </c>
      <c r="NI151" s="3">
        <v>5</v>
      </c>
      <c r="NJ151" s="3">
        <v>5</v>
      </c>
      <c r="NK151" s="3">
        <v>5</v>
      </c>
      <c r="NL151" s="3">
        <v>5</v>
      </c>
      <c r="NM151" s="3">
        <v>5</v>
      </c>
      <c r="NN151" s="3">
        <v>2</v>
      </c>
      <c r="NO151" s="3">
        <v>2</v>
      </c>
      <c r="NP151" s="3">
        <v>1</v>
      </c>
      <c r="NQ151" s="3">
        <v>1</v>
      </c>
      <c r="NR151" s="3">
        <v>4</v>
      </c>
      <c r="NS151" s="3">
        <v>4</v>
      </c>
      <c r="NT151" s="3">
        <v>1</v>
      </c>
      <c r="NU151" s="3">
        <v>1</v>
      </c>
      <c r="NV151" s="5">
        <v>3.2857142857142856</v>
      </c>
      <c r="NW151" s="5">
        <v>3.2857142857142856</v>
      </c>
      <c r="NX151" s="4">
        <v>43210</v>
      </c>
      <c r="NY151" s="3">
        <v>5</v>
      </c>
      <c r="NZ151" s="3">
        <v>5</v>
      </c>
      <c r="OA151" s="3">
        <v>4</v>
      </c>
      <c r="OB151" s="3">
        <v>2</v>
      </c>
      <c r="OC151" s="3">
        <v>5</v>
      </c>
      <c r="OD151" s="3">
        <v>5</v>
      </c>
      <c r="OE151" s="3">
        <v>2</v>
      </c>
      <c r="OF151" s="3">
        <v>2</v>
      </c>
      <c r="OG151" s="3">
        <v>5</v>
      </c>
      <c r="OH151" s="3">
        <v>5</v>
      </c>
      <c r="OI151" s="3">
        <v>3</v>
      </c>
      <c r="OJ151" s="3">
        <v>2</v>
      </c>
      <c r="OK151" s="5">
        <v>5</v>
      </c>
      <c r="OL151" s="5">
        <v>2.5</v>
      </c>
      <c r="OM151" s="3">
        <v>4</v>
      </c>
      <c r="ON151" s="3">
        <v>2</v>
      </c>
      <c r="OO151" s="3">
        <v>3</v>
      </c>
      <c r="OP151" s="3">
        <v>3</v>
      </c>
      <c r="OQ151" s="3">
        <v>2</v>
      </c>
      <c r="OR151" s="3">
        <v>2</v>
      </c>
      <c r="OS151" s="5">
        <v>2.6666666666666665</v>
      </c>
      <c r="OT151" s="3">
        <v>5</v>
      </c>
      <c r="OU151" s="3">
        <v>5</v>
      </c>
      <c r="OV151" s="3">
        <v>5</v>
      </c>
      <c r="OW151" s="3">
        <v>6</v>
      </c>
      <c r="OX151" s="3">
        <v>5</v>
      </c>
      <c r="OY151" s="3">
        <v>6</v>
      </c>
      <c r="OZ151" s="5">
        <v>5.333333333333333</v>
      </c>
      <c r="VN151">
        <v>15</v>
      </c>
      <c r="VO151">
        <v>0</v>
      </c>
      <c r="VP151">
        <v>0</v>
      </c>
      <c r="VQ151">
        <v>0</v>
      </c>
      <c r="VR151">
        <v>29</v>
      </c>
      <c r="VS151">
        <v>638.5</v>
      </c>
      <c r="VT151">
        <v>22</v>
      </c>
      <c r="VU151">
        <v>159.6</v>
      </c>
      <c r="VV151">
        <v>28</v>
      </c>
      <c r="VW151">
        <v>8276</v>
      </c>
      <c r="VX151">
        <v>295.60000000000002</v>
      </c>
      <c r="VY151">
        <v>3623.3</v>
      </c>
      <c r="VZ151">
        <v>0.3</v>
      </c>
      <c r="WA151">
        <v>2069</v>
      </c>
      <c r="WB151" s="36">
        <v>1905</v>
      </c>
      <c r="WC151" s="36">
        <v>725.5</v>
      </c>
      <c r="WD151" s="36">
        <v>100.5</v>
      </c>
      <c r="WE151" s="36">
        <v>22</v>
      </c>
      <c r="WF151" s="36">
        <v>69.2</v>
      </c>
      <c r="WG151" s="36">
        <v>26.35</v>
      </c>
      <c r="WH151" s="36">
        <v>3.65</v>
      </c>
      <c r="WI151" s="36">
        <v>0.8</v>
      </c>
      <c r="WJ151" s="36">
        <v>122.5</v>
      </c>
      <c r="WK151" s="36">
        <v>4.45</v>
      </c>
      <c r="WL151" s="36">
        <v>30.625</v>
      </c>
      <c r="WM151" s="37">
        <v>1905</v>
      </c>
      <c r="WN151" s="37">
        <v>725.5</v>
      </c>
      <c r="WO151" s="37">
        <v>100.5</v>
      </c>
      <c r="WP151" s="37">
        <v>22</v>
      </c>
      <c r="WQ151" s="37">
        <v>69.2</v>
      </c>
      <c r="WR151" s="37">
        <v>26.35</v>
      </c>
      <c r="WS151" s="37">
        <v>3.65</v>
      </c>
      <c r="WT151" s="37">
        <v>0.8</v>
      </c>
      <c r="WU151" s="37">
        <v>122.5</v>
      </c>
      <c r="WV151" s="37">
        <v>4.45</v>
      </c>
      <c r="WW151" s="37">
        <v>30.625</v>
      </c>
      <c r="WX151" s="38">
        <v>1493.5</v>
      </c>
      <c r="WY151" s="38">
        <v>557.5</v>
      </c>
      <c r="WZ151" s="38">
        <v>83.25</v>
      </c>
      <c r="XA151" s="38">
        <v>19.75</v>
      </c>
      <c r="XB151" s="38">
        <v>69.34</v>
      </c>
      <c r="XC151" s="38">
        <v>25.88</v>
      </c>
      <c r="XD151" s="38">
        <v>3.86</v>
      </c>
      <c r="XE151" s="38">
        <v>0.92</v>
      </c>
      <c r="XF151" s="38">
        <v>103</v>
      </c>
      <c r="XG151" s="38">
        <v>4.78</v>
      </c>
      <c r="XH151" s="38">
        <v>34.332999999999998</v>
      </c>
      <c r="XI151" s="39">
        <v>1493.5</v>
      </c>
      <c r="XJ151" s="39">
        <v>557.5</v>
      </c>
      <c r="XK151" s="39">
        <v>83.25</v>
      </c>
      <c r="XL151" s="39">
        <v>19.75</v>
      </c>
      <c r="XM151" s="39">
        <v>69.34</v>
      </c>
      <c r="XN151" s="39">
        <v>25.88</v>
      </c>
      <c r="XO151" s="39">
        <v>3.86</v>
      </c>
      <c r="XP151" s="39">
        <v>0.92</v>
      </c>
      <c r="XQ151" s="39">
        <v>103</v>
      </c>
      <c r="XR151" s="39">
        <v>4.78</v>
      </c>
      <c r="XS151" s="39">
        <v>34.332999999999998</v>
      </c>
      <c r="XT151" t="s">
        <v>1232</v>
      </c>
      <c r="XU151">
        <v>4</v>
      </c>
      <c r="XV151">
        <v>18</v>
      </c>
      <c r="XW151" s="37">
        <v>4</v>
      </c>
      <c r="XX151" s="37">
        <v>0</v>
      </c>
      <c r="XY151" s="37">
        <v>2</v>
      </c>
      <c r="XZ151" s="39">
        <v>3</v>
      </c>
      <c r="YA151" s="39">
        <v>0</v>
      </c>
      <c r="YB151" s="39">
        <v>2</v>
      </c>
    </row>
    <row r="152" spans="1:652" x14ac:dyDescent="0.2">
      <c r="A152" s="11">
        <v>156</v>
      </c>
      <c r="B152" s="19" t="s">
        <v>857</v>
      </c>
      <c r="C152" s="3">
        <v>1</v>
      </c>
      <c r="D152" s="3" t="str">
        <f t="shared" si="103"/>
        <v>1</v>
      </c>
      <c r="E152" s="4">
        <v>38215</v>
      </c>
      <c r="F152" s="4">
        <v>43206</v>
      </c>
      <c r="G152" s="5">
        <v>13.664613278576317</v>
      </c>
      <c r="H152" s="21">
        <v>3</v>
      </c>
      <c r="I152" s="3">
        <v>8</v>
      </c>
      <c r="J152" s="3">
        <v>11</v>
      </c>
      <c r="K152" s="3">
        <v>1</v>
      </c>
      <c r="L152" s="3">
        <v>2</v>
      </c>
      <c r="M152" s="3">
        <v>300</v>
      </c>
      <c r="N152" s="6">
        <v>117</v>
      </c>
      <c r="O152" s="6">
        <v>161</v>
      </c>
      <c r="P152" s="5">
        <v>3.8385826771653542</v>
      </c>
      <c r="Q152" s="5">
        <v>153.6885</v>
      </c>
      <c r="R152" s="5">
        <v>69.7</v>
      </c>
      <c r="S152" s="5">
        <v>26.9</v>
      </c>
      <c r="T152" s="5">
        <v>1</v>
      </c>
      <c r="U152" s="5">
        <v>35.6</v>
      </c>
      <c r="V152" s="5">
        <v>2</v>
      </c>
      <c r="W152" s="5">
        <v>23.6</v>
      </c>
      <c r="X152" s="5">
        <v>22.9</v>
      </c>
      <c r="Y152" s="5">
        <v>24.9</v>
      </c>
      <c r="Z152" s="5">
        <v>26.9</v>
      </c>
      <c r="AA152" s="5">
        <v>27.8</v>
      </c>
      <c r="AB152" s="5">
        <v>25.8</v>
      </c>
      <c r="AC152" s="5">
        <f t="shared" si="104"/>
        <v>24.9</v>
      </c>
      <c r="AD152" s="5">
        <f t="shared" si="105"/>
        <v>27.8</v>
      </c>
      <c r="AE152" s="5">
        <f t="shared" si="106"/>
        <v>52.7</v>
      </c>
      <c r="AF152" s="5">
        <f t="shared" si="107"/>
        <v>26.35</v>
      </c>
      <c r="AG152" s="5">
        <f t="shared" si="108"/>
        <v>58.101750000000003</v>
      </c>
      <c r="AH152" s="5">
        <f t="shared" si="109"/>
        <v>116.20350000000001</v>
      </c>
      <c r="AI152" s="5">
        <v>2</v>
      </c>
      <c r="AJ152" s="3">
        <v>11</v>
      </c>
      <c r="AK152" s="5">
        <v>34.200000000000003</v>
      </c>
      <c r="AL152" s="5">
        <v>1</v>
      </c>
      <c r="AM152" s="5">
        <v>1.6666666666666667</v>
      </c>
      <c r="AN152" s="5"/>
      <c r="AO152" s="5"/>
      <c r="AP152" s="5"/>
      <c r="AQ152" s="5"/>
      <c r="AR152" s="5"/>
      <c r="AS152" s="5" t="e">
        <f t="shared" si="110"/>
        <v>#DIV/0!</v>
      </c>
      <c r="AT152" s="5">
        <v>13.68</v>
      </c>
      <c r="AU152" s="5">
        <v>13.98</v>
      </c>
      <c r="AV152" s="5">
        <v>-1.05</v>
      </c>
      <c r="AW152" s="5">
        <v>15</v>
      </c>
      <c r="AX152" s="3">
        <v>30</v>
      </c>
      <c r="AY152" s="3">
        <v>35</v>
      </c>
      <c r="AZ152" s="3"/>
      <c r="BA152" s="5">
        <v>-0.21</v>
      </c>
      <c r="BB152" s="5"/>
      <c r="BC152" s="5">
        <v>42</v>
      </c>
      <c r="BD152" s="5"/>
      <c r="BE152" s="3">
        <v>15</v>
      </c>
      <c r="BF152" s="3">
        <v>9</v>
      </c>
      <c r="BG152" s="5">
        <v>-2.56</v>
      </c>
      <c r="BH152" s="5">
        <v>1</v>
      </c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3">
        <v>40</v>
      </c>
      <c r="CA152" s="3">
        <v>39</v>
      </c>
      <c r="CB152" s="3">
        <v>33</v>
      </c>
      <c r="CC152" s="5">
        <v>17.881599999999999</v>
      </c>
      <c r="CD152" s="5">
        <v>17.434560000000001</v>
      </c>
      <c r="CE152" s="5">
        <v>14.752319999999999</v>
      </c>
      <c r="CF152" s="5">
        <v>2.7</v>
      </c>
      <c r="CG152" s="5">
        <v>100</v>
      </c>
      <c r="CH152" s="3">
        <v>37</v>
      </c>
      <c r="CI152" s="3">
        <v>38</v>
      </c>
      <c r="CJ152" s="3">
        <v>40</v>
      </c>
      <c r="CK152" s="5">
        <v>16.540479999999999</v>
      </c>
      <c r="CL152" s="5">
        <v>16.98752</v>
      </c>
      <c r="CM152" s="5">
        <v>17.881599999999999</v>
      </c>
      <c r="CN152" s="5">
        <v>1.51</v>
      </c>
      <c r="CO152" s="5">
        <v>93</v>
      </c>
      <c r="CP152" s="6">
        <v>91</v>
      </c>
      <c r="CQ152" s="6">
        <v>105</v>
      </c>
      <c r="CR152" s="6">
        <v>100</v>
      </c>
      <c r="CS152" s="5">
        <v>-1.48</v>
      </c>
      <c r="CT152" s="5">
        <v>7</v>
      </c>
      <c r="CU152" s="7" t="e">
        <v>#NULL!</v>
      </c>
      <c r="CV152" s="7" t="e">
        <v>#NULL!</v>
      </c>
      <c r="CW152" s="3">
        <v>4</v>
      </c>
      <c r="CX152" s="3">
        <v>4</v>
      </c>
      <c r="CY152" s="3">
        <v>5</v>
      </c>
      <c r="CZ152" s="3">
        <v>5</v>
      </c>
      <c r="DA152" s="3">
        <v>4</v>
      </c>
      <c r="DB152" s="3">
        <v>4</v>
      </c>
      <c r="DC152" s="3">
        <v>3</v>
      </c>
      <c r="DD152" s="3">
        <v>3</v>
      </c>
      <c r="DE152" s="3">
        <v>4</v>
      </c>
      <c r="DF152" s="3">
        <v>4</v>
      </c>
      <c r="DG152" s="3">
        <v>4</v>
      </c>
      <c r="DH152" s="3">
        <v>4</v>
      </c>
      <c r="DI152" s="3"/>
      <c r="DJ152" s="3"/>
      <c r="DK152" s="3"/>
      <c r="DL152" s="3"/>
      <c r="DM152" s="3"/>
      <c r="DN152" s="3"/>
      <c r="DO152" s="3"/>
      <c r="DP152" s="3"/>
      <c r="DQ152" s="3">
        <v>1</v>
      </c>
      <c r="DR152" s="3">
        <v>1</v>
      </c>
      <c r="DS152" s="3">
        <v>1</v>
      </c>
      <c r="DT152" s="3">
        <v>1</v>
      </c>
      <c r="DU152" s="3">
        <v>1</v>
      </c>
      <c r="DV152" s="5">
        <v>21.5</v>
      </c>
      <c r="DW152" s="5">
        <v>-2.77</v>
      </c>
      <c r="DX152" s="5">
        <v>11</v>
      </c>
      <c r="DY152" s="5">
        <v>-2.5300000000000002</v>
      </c>
      <c r="DZ152" s="5">
        <v>96.5</v>
      </c>
      <c r="EA152" s="5">
        <v>4.21</v>
      </c>
      <c r="EB152" s="5">
        <v>43</v>
      </c>
      <c r="EC152" s="5">
        <v>-1.0900000000000007</v>
      </c>
      <c r="ED152" s="5">
        <v>2</v>
      </c>
      <c r="EE152" s="3">
        <v>6</v>
      </c>
      <c r="EF152" s="3">
        <v>1</v>
      </c>
      <c r="EG152" s="3">
        <v>2</v>
      </c>
      <c r="EH152" s="3">
        <v>1</v>
      </c>
      <c r="EI152" s="3">
        <v>6</v>
      </c>
      <c r="EJ152" s="3">
        <v>1</v>
      </c>
      <c r="EK152" s="3">
        <v>5</v>
      </c>
      <c r="EL152" s="3">
        <v>1</v>
      </c>
      <c r="EM152" s="3">
        <v>1</v>
      </c>
      <c r="EN152" s="3">
        <v>4</v>
      </c>
      <c r="EO152" s="3">
        <v>5</v>
      </c>
      <c r="EP152" s="3">
        <v>5</v>
      </c>
      <c r="EQ152" s="3">
        <v>3</v>
      </c>
      <c r="ER152" s="3">
        <v>3</v>
      </c>
      <c r="ES152" s="3">
        <v>2</v>
      </c>
      <c r="ET152" s="3">
        <v>1</v>
      </c>
      <c r="EU152" s="3">
        <v>3</v>
      </c>
      <c r="EV152" s="3">
        <v>3</v>
      </c>
      <c r="EW152" s="3">
        <v>0</v>
      </c>
      <c r="EX152" s="5">
        <v>0</v>
      </c>
      <c r="EY152" s="1" t="s">
        <v>352</v>
      </c>
      <c r="EZ152" s="3">
        <v>1</v>
      </c>
      <c r="FA152" s="6">
        <v>1</v>
      </c>
      <c r="FB152" s="1" t="s">
        <v>349</v>
      </c>
      <c r="FC152" s="6">
        <v>999</v>
      </c>
      <c r="FD152" s="5">
        <v>999</v>
      </c>
      <c r="FE152" s="1" t="s">
        <v>349</v>
      </c>
      <c r="FF152" s="3">
        <v>999</v>
      </c>
      <c r="FG152" s="5">
        <v>999</v>
      </c>
      <c r="FH152" s="3">
        <v>4</v>
      </c>
      <c r="FI152" s="3">
        <v>4</v>
      </c>
      <c r="FJ152" s="3">
        <v>3</v>
      </c>
      <c r="FK152" s="3">
        <v>4</v>
      </c>
      <c r="FL152" s="3">
        <v>3</v>
      </c>
      <c r="FM152" s="3">
        <v>3</v>
      </c>
      <c r="FN152" s="3">
        <v>4</v>
      </c>
      <c r="FO152" s="3">
        <v>3</v>
      </c>
      <c r="FP152" s="3">
        <v>4</v>
      </c>
      <c r="FQ152" s="3">
        <v>5</v>
      </c>
      <c r="FR152" s="3">
        <v>3</v>
      </c>
      <c r="FS152" s="3">
        <v>2</v>
      </c>
      <c r="FT152" s="3">
        <v>3.8333333333333335</v>
      </c>
      <c r="FU152" s="3">
        <v>3.1666666666666665</v>
      </c>
      <c r="FV152" s="3">
        <v>4</v>
      </c>
      <c r="FW152" s="3">
        <v>2</v>
      </c>
      <c r="FX152" s="7" t="e">
        <v>#NULL!</v>
      </c>
      <c r="FY152" s="3">
        <v>5</v>
      </c>
      <c r="FZ152" s="3">
        <v>4</v>
      </c>
      <c r="GA152" s="3">
        <v>4</v>
      </c>
      <c r="GB152" s="3">
        <v>4</v>
      </c>
      <c r="GC152" s="3">
        <v>4</v>
      </c>
      <c r="GD152" s="5">
        <v>4.166666666666667</v>
      </c>
      <c r="GE152" s="3">
        <v>4</v>
      </c>
      <c r="GF152" s="3">
        <v>2</v>
      </c>
      <c r="GG152" s="3">
        <v>4</v>
      </c>
      <c r="GH152" s="3">
        <v>3</v>
      </c>
      <c r="GI152" s="3">
        <v>4</v>
      </c>
      <c r="GJ152" s="3">
        <v>1</v>
      </c>
      <c r="GK152" s="3">
        <v>1</v>
      </c>
      <c r="GL152" s="3">
        <v>2</v>
      </c>
      <c r="GM152" s="3">
        <v>3</v>
      </c>
      <c r="GN152" s="3">
        <v>4</v>
      </c>
      <c r="GO152" s="3">
        <v>3</v>
      </c>
      <c r="GP152" s="3">
        <v>2</v>
      </c>
      <c r="GQ152" s="3">
        <v>1</v>
      </c>
      <c r="GR152" s="3">
        <v>4</v>
      </c>
      <c r="GS152" s="3">
        <v>4</v>
      </c>
      <c r="GT152" s="3">
        <v>2</v>
      </c>
      <c r="GU152" s="3">
        <v>2</v>
      </c>
      <c r="GV152" s="3">
        <v>2</v>
      </c>
      <c r="GW152" s="3">
        <v>4</v>
      </c>
      <c r="GX152" s="3">
        <v>3</v>
      </c>
      <c r="GY152" s="5">
        <v>3.3</v>
      </c>
      <c r="GZ152" s="5">
        <v>2.2000000000000002</v>
      </c>
      <c r="HA152" s="3">
        <v>4</v>
      </c>
      <c r="HB152" s="3">
        <v>4</v>
      </c>
      <c r="HC152" s="3">
        <v>6</v>
      </c>
      <c r="HD152" s="3">
        <v>4</v>
      </c>
      <c r="HE152" s="3">
        <v>6</v>
      </c>
      <c r="HF152" s="3">
        <v>7</v>
      </c>
      <c r="HG152" s="3">
        <v>6</v>
      </c>
      <c r="HH152" s="3">
        <v>7</v>
      </c>
      <c r="HI152" s="5">
        <v>5.5</v>
      </c>
      <c r="HJ152" s="3">
        <v>3</v>
      </c>
      <c r="HK152" s="3">
        <v>3</v>
      </c>
      <c r="HL152" s="3">
        <v>3</v>
      </c>
      <c r="HM152" s="3">
        <v>2</v>
      </c>
      <c r="HN152" s="3">
        <v>3</v>
      </c>
      <c r="HO152" s="3">
        <v>2</v>
      </c>
      <c r="HP152" s="5">
        <v>2</v>
      </c>
      <c r="HQ152" s="5">
        <v>2</v>
      </c>
      <c r="HR152" s="5">
        <v>3</v>
      </c>
      <c r="HS152" s="5">
        <v>2.5</v>
      </c>
      <c r="HT152" s="3">
        <v>4</v>
      </c>
      <c r="HU152" s="3">
        <v>3</v>
      </c>
      <c r="HV152" s="3">
        <v>3</v>
      </c>
      <c r="HW152" s="3">
        <v>4</v>
      </c>
      <c r="HX152" s="3">
        <v>3</v>
      </c>
      <c r="HY152" s="3">
        <v>4</v>
      </c>
      <c r="HZ152" s="5">
        <v>3.5</v>
      </c>
      <c r="IA152" s="3">
        <v>7</v>
      </c>
      <c r="IB152" s="3">
        <v>2</v>
      </c>
      <c r="IC152" s="3">
        <v>4</v>
      </c>
      <c r="ID152" s="3">
        <v>1</v>
      </c>
      <c r="IE152" s="3">
        <v>2</v>
      </c>
      <c r="IF152" s="3">
        <v>4</v>
      </c>
      <c r="IG152" s="3">
        <v>2</v>
      </c>
      <c r="IH152" s="3">
        <v>4</v>
      </c>
      <c r="II152" s="3">
        <v>4</v>
      </c>
      <c r="IJ152" s="3">
        <v>1</v>
      </c>
      <c r="IK152" s="3">
        <v>4</v>
      </c>
      <c r="IL152" s="3">
        <v>2</v>
      </c>
      <c r="IM152" s="5">
        <v>4.75</v>
      </c>
      <c r="IN152" s="5">
        <v>2.75</v>
      </c>
      <c r="IO152" s="5">
        <v>1.75</v>
      </c>
      <c r="IP152" s="3">
        <v>3</v>
      </c>
      <c r="IQ152" s="3">
        <v>2</v>
      </c>
      <c r="IR152" s="3">
        <v>3</v>
      </c>
      <c r="IS152" s="3">
        <v>2</v>
      </c>
      <c r="IT152" s="3">
        <v>4</v>
      </c>
      <c r="IU152" s="3">
        <v>3</v>
      </c>
      <c r="IV152" s="3">
        <v>3</v>
      </c>
      <c r="IW152" s="3">
        <v>4</v>
      </c>
      <c r="IX152" s="3">
        <v>3</v>
      </c>
      <c r="IY152" s="3">
        <v>3</v>
      </c>
      <c r="IZ152" s="3">
        <v>4</v>
      </c>
      <c r="JA152" s="3">
        <v>4</v>
      </c>
      <c r="JB152" s="3">
        <v>3</v>
      </c>
      <c r="JC152" s="3">
        <v>2</v>
      </c>
      <c r="JD152" s="3">
        <v>3</v>
      </c>
      <c r="JE152" s="3">
        <v>2</v>
      </c>
      <c r="JF152" s="3">
        <v>3</v>
      </c>
      <c r="JG152" s="3">
        <v>5</v>
      </c>
      <c r="JH152" s="3">
        <v>2</v>
      </c>
      <c r="JI152" s="3">
        <v>3</v>
      </c>
      <c r="JJ152" s="3">
        <v>1</v>
      </c>
      <c r="JK152" s="3">
        <v>3</v>
      </c>
      <c r="JL152" s="3">
        <v>1</v>
      </c>
      <c r="JM152" s="3">
        <v>4</v>
      </c>
      <c r="JN152" s="5">
        <v>3</v>
      </c>
      <c r="JO152" s="5">
        <v>2.5</v>
      </c>
      <c r="JP152" s="5">
        <v>3.25</v>
      </c>
      <c r="JQ152" s="5">
        <v>2.25</v>
      </c>
      <c r="JR152" s="5">
        <v>4.25</v>
      </c>
      <c r="JS152" s="5">
        <v>2.25</v>
      </c>
      <c r="JT152" s="3">
        <v>2</v>
      </c>
      <c r="JU152" s="3">
        <v>2</v>
      </c>
      <c r="JV152" s="3">
        <v>2</v>
      </c>
      <c r="JW152" s="3">
        <v>2</v>
      </c>
      <c r="JX152" s="3">
        <v>1</v>
      </c>
      <c r="JY152" s="3">
        <v>1</v>
      </c>
      <c r="JZ152" s="3">
        <v>1</v>
      </c>
      <c r="KA152" s="3">
        <v>1</v>
      </c>
      <c r="KB152" s="3">
        <v>5</v>
      </c>
      <c r="KC152" s="3">
        <v>4</v>
      </c>
      <c r="KD152" s="3">
        <v>5</v>
      </c>
      <c r="KE152" s="3">
        <v>5</v>
      </c>
      <c r="KF152" s="3">
        <v>1</v>
      </c>
      <c r="KG152" s="3">
        <v>1</v>
      </c>
      <c r="KH152" s="3">
        <v>1</v>
      </c>
      <c r="KI152" s="3">
        <v>1</v>
      </c>
      <c r="KJ152" s="3">
        <v>2</v>
      </c>
      <c r="KK152" s="3">
        <v>2</v>
      </c>
      <c r="KL152" s="3">
        <v>3</v>
      </c>
      <c r="KM152" s="3">
        <v>3</v>
      </c>
      <c r="KN152" s="3">
        <v>1</v>
      </c>
      <c r="KO152" s="3">
        <v>1</v>
      </c>
      <c r="KP152" s="3">
        <v>1</v>
      </c>
      <c r="KQ152" s="3">
        <v>1</v>
      </c>
      <c r="KR152" s="3">
        <v>5</v>
      </c>
      <c r="KS152" s="3">
        <v>5</v>
      </c>
      <c r="KT152" s="3">
        <v>1</v>
      </c>
      <c r="KU152" s="3">
        <v>1</v>
      </c>
      <c r="KV152" s="3">
        <v>1</v>
      </c>
      <c r="KW152" s="3">
        <v>1</v>
      </c>
      <c r="KX152" s="3">
        <v>3</v>
      </c>
      <c r="KY152" s="3">
        <v>3</v>
      </c>
      <c r="KZ152" s="5">
        <v>1.2222222222222223</v>
      </c>
      <c r="LA152" s="5">
        <v>1.2222222222222223</v>
      </c>
      <c r="LB152" s="5">
        <v>3.4285714285714284</v>
      </c>
      <c r="LC152" s="5">
        <v>3.2857142857142856</v>
      </c>
      <c r="LD152" s="3">
        <v>4</v>
      </c>
      <c r="LE152" s="3">
        <v>4</v>
      </c>
      <c r="LF152" s="5">
        <v>3</v>
      </c>
      <c r="LG152" s="3">
        <v>3</v>
      </c>
      <c r="LH152" s="3">
        <v>4</v>
      </c>
      <c r="LI152" s="3">
        <v>4</v>
      </c>
      <c r="LJ152" s="3">
        <v>3</v>
      </c>
      <c r="LK152" s="3">
        <v>3</v>
      </c>
      <c r="LL152" s="3">
        <v>3</v>
      </c>
      <c r="LM152" s="3">
        <v>3</v>
      </c>
      <c r="LN152" s="3">
        <v>4</v>
      </c>
      <c r="LO152" s="3">
        <v>4</v>
      </c>
      <c r="LP152" s="3">
        <v>4</v>
      </c>
      <c r="LQ152" s="3">
        <v>4</v>
      </c>
      <c r="LR152" s="3">
        <v>3</v>
      </c>
      <c r="LS152" s="3">
        <v>3</v>
      </c>
      <c r="LT152" s="5">
        <v>3.5</v>
      </c>
      <c r="LU152" s="5">
        <v>3.5</v>
      </c>
      <c r="LV152" s="3">
        <v>1</v>
      </c>
      <c r="LW152" s="3">
        <v>0</v>
      </c>
      <c r="LX152" s="3">
        <v>0</v>
      </c>
      <c r="LY152" s="3">
        <v>0</v>
      </c>
      <c r="LZ152" s="3">
        <v>2</v>
      </c>
      <c r="MA152" s="3">
        <v>0</v>
      </c>
      <c r="MB152" s="3">
        <v>3</v>
      </c>
      <c r="MC152" s="3">
        <v>3</v>
      </c>
      <c r="MD152" s="3">
        <v>1</v>
      </c>
      <c r="ME152" s="3">
        <v>0</v>
      </c>
      <c r="MF152" s="5">
        <f t="shared" si="101"/>
        <v>10</v>
      </c>
      <c r="MG152" s="5">
        <f t="shared" si="102"/>
        <v>1</v>
      </c>
      <c r="MH152" s="3">
        <v>2</v>
      </c>
      <c r="MI152" s="3">
        <v>2</v>
      </c>
      <c r="MJ152" s="3">
        <v>7</v>
      </c>
      <c r="MK152" s="3">
        <v>2</v>
      </c>
      <c r="ML152" s="3">
        <v>3</v>
      </c>
      <c r="MM152" s="3">
        <v>2</v>
      </c>
      <c r="MN152" s="3">
        <v>7</v>
      </c>
      <c r="MO152" s="3">
        <v>6</v>
      </c>
      <c r="MP152" s="3">
        <v>7</v>
      </c>
      <c r="MQ152" s="5">
        <v>4.2222222222222223</v>
      </c>
      <c r="MR152" s="3">
        <v>3</v>
      </c>
      <c r="MS152" s="3">
        <v>3</v>
      </c>
      <c r="MT152" s="3">
        <v>1</v>
      </c>
      <c r="MU152" s="3">
        <v>1</v>
      </c>
      <c r="MV152" s="3">
        <v>1</v>
      </c>
      <c r="MW152" s="3">
        <v>1</v>
      </c>
      <c r="MX152" s="3">
        <v>1</v>
      </c>
      <c r="MY152" s="3">
        <v>1</v>
      </c>
      <c r="MZ152" s="3">
        <v>2</v>
      </c>
      <c r="NA152" s="3">
        <v>2</v>
      </c>
      <c r="NB152" s="3">
        <v>3</v>
      </c>
      <c r="NC152" s="3">
        <v>3</v>
      </c>
      <c r="ND152" s="5">
        <v>1.6666666666666667</v>
      </c>
      <c r="NE152" s="5">
        <v>1.6666666666666667</v>
      </c>
      <c r="NF152" s="5">
        <v>2</v>
      </c>
      <c r="NG152" s="5">
        <v>2</v>
      </c>
      <c r="NH152" s="3">
        <v>4</v>
      </c>
      <c r="NI152" s="3">
        <v>4</v>
      </c>
      <c r="NJ152" s="3">
        <v>3</v>
      </c>
      <c r="NK152" s="3">
        <v>3</v>
      </c>
      <c r="NL152" s="3">
        <v>3</v>
      </c>
      <c r="NM152" s="3">
        <v>3</v>
      </c>
      <c r="NN152" s="3">
        <v>3</v>
      </c>
      <c r="NO152" s="3">
        <v>3</v>
      </c>
      <c r="NP152" s="3">
        <v>1</v>
      </c>
      <c r="NQ152" s="3">
        <v>1</v>
      </c>
      <c r="NR152" s="3">
        <v>1</v>
      </c>
      <c r="NS152" s="3">
        <v>1</v>
      </c>
      <c r="NT152" s="3">
        <v>1</v>
      </c>
      <c r="NU152" s="3">
        <v>1</v>
      </c>
      <c r="NV152" s="5">
        <v>2.2857142857142856</v>
      </c>
      <c r="NW152" s="5">
        <v>2.2857142857142856</v>
      </c>
      <c r="NX152" s="4">
        <v>43210</v>
      </c>
      <c r="NY152" s="3">
        <v>3</v>
      </c>
      <c r="NZ152" s="3">
        <v>4</v>
      </c>
      <c r="OA152" s="3">
        <v>4</v>
      </c>
      <c r="OB152" s="3">
        <v>2</v>
      </c>
      <c r="OC152" s="3">
        <v>4</v>
      </c>
      <c r="OD152" s="3">
        <v>4</v>
      </c>
      <c r="OE152" s="3">
        <v>4</v>
      </c>
      <c r="OF152" s="3">
        <v>2</v>
      </c>
      <c r="OG152" s="3">
        <v>3</v>
      </c>
      <c r="OH152" s="3">
        <v>4</v>
      </c>
      <c r="OI152" s="3">
        <v>4</v>
      </c>
      <c r="OJ152" s="3">
        <v>2</v>
      </c>
      <c r="OK152" s="5">
        <v>3.6666666666666665</v>
      </c>
      <c r="OL152" s="5">
        <v>3</v>
      </c>
      <c r="OM152" s="3">
        <v>3</v>
      </c>
      <c r="ON152" s="3">
        <v>3</v>
      </c>
      <c r="OO152" s="3">
        <v>3</v>
      </c>
      <c r="OP152" s="3">
        <v>2</v>
      </c>
      <c r="OQ152" s="3">
        <v>2</v>
      </c>
      <c r="OR152" s="3">
        <v>3</v>
      </c>
      <c r="OS152" s="5">
        <v>2.6666666666666665</v>
      </c>
      <c r="OT152" s="3">
        <v>5</v>
      </c>
      <c r="OU152" s="3">
        <v>5</v>
      </c>
      <c r="OV152" s="3">
        <v>5</v>
      </c>
      <c r="OW152" s="3">
        <v>5</v>
      </c>
      <c r="OX152" s="3">
        <v>5</v>
      </c>
      <c r="OY152" s="3">
        <v>5</v>
      </c>
      <c r="OZ152" s="5">
        <v>5</v>
      </c>
      <c r="VN152">
        <v>15</v>
      </c>
      <c r="VO152">
        <v>1</v>
      </c>
      <c r="VP152">
        <v>10.3</v>
      </c>
      <c r="VQ152">
        <v>10.3</v>
      </c>
      <c r="VR152">
        <v>52</v>
      </c>
      <c r="VS152">
        <v>898.5</v>
      </c>
      <c r="VT152">
        <v>17.3</v>
      </c>
      <c r="VU152">
        <v>149.80000000000001</v>
      </c>
      <c r="VV152">
        <v>51</v>
      </c>
      <c r="VW152">
        <v>9609.5</v>
      </c>
      <c r="VX152">
        <v>188.4</v>
      </c>
      <c r="VY152">
        <v>2200.3000000000002</v>
      </c>
      <c r="VZ152">
        <v>0.3</v>
      </c>
      <c r="WA152">
        <v>1601.6</v>
      </c>
      <c r="WB152" s="36">
        <v>2418.5</v>
      </c>
      <c r="WC152" s="36">
        <v>1109.5</v>
      </c>
      <c r="WD152" s="36">
        <v>88.25</v>
      </c>
      <c r="WE152" s="36">
        <v>19.75</v>
      </c>
      <c r="WF152" s="36">
        <v>66.52</v>
      </c>
      <c r="WG152" s="36">
        <v>30.51</v>
      </c>
      <c r="WH152" s="36">
        <v>2.4300000000000002</v>
      </c>
      <c r="WI152" s="36">
        <v>0.54</v>
      </c>
      <c r="WJ152" s="36">
        <v>108</v>
      </c>
      <c r="WK152" s="36">
        <v>2.97</v>
      </c>
      <c r="WL152" s="36">
        <v>21.6</v>
      </c>
      <c r="WM152" s="37">
        <v>3024</v>
      </c>
      <c r="WN152" s="37">
        <v>1408.25</v>
      </c>
      <c r="WO152" s="37">
        <v>97.75</v>
      </c>
      <c r="WP152" s="37">
        <v>21</v>
      </c>
      <c r="WQ152" s="37">
        <v>66.45</v>
      </c>
      <c r="WR152" s="37">
        <v>30.94</v>
      </c>
      <c r="WS152" s="37">
        <v>2.15</v>
      </c>
      <c r="WT152" s="37">
        <v>0.46</v>
      </c>
      <c r="WU152" s="37">
        <v>118.75</v>
      </c>
      <c r="WV152" s="37">
        <v>2.61</v>
      </c>
      <c r="WW152" s="37">
        <v>19.792000000000002</v>
      </c>
      <c r="WX152" s="38">
        <v>1695.75</v>
      </c>
      <c r="WY152" s="38">
        <v>775.75</v>
      </c>
      <c r="WZ152" s="38">
        <v>46.5</v>
      </c>
      <c r="XA152" s="38">
        <v>9</v>
      </c>
      <c r="XB152" s="38">
        <v>67.11</v>
      </c>
      <c r="XC152" s="38">
        <v>30.7</v>
      </c>
      <c r="XD152" s="38">
        <v>1.84</v>
      </c>
      <c r="XE152" s="38">
        <v>0.36</v>
      </c>
      <c r="XF152" s="38">
        <v>55.5</v>
      </c>
      <c r="XG152" s="38">
        <v>2.2000000000000002</v>
      </c>
      <c r="XH152" s="38">
        <v>18.5</v>
      </c>
      <c r="XI152" s="39">
        <v>2301.25</v>
      </c>
      <c r="XJ152" s="39">
        <v>1074.5</v>
      </c>
      <c r="XK152" s="39">
        <v>56</v>
      </c>
      <c r="XL152" s="39">
        <v>10.25</v>
      </c>
      <c r="XM152" s="39">
        <v>66.86</v>
      </c>
      <c r="XN152" s="39">
        <v>31.22</v>
      </c>
      <c r="XO152" s="39">
        <v>1.63</v>
      </c>
      <c r="XP152" s="39">
        <v>0.3</v>
      </c>
      <c r="XQ152" s="39">
        <v>66.25</v>
      </c>
      <c r="XR152" s="39">
        <v>1.92</v>
      </c>
      <c r="XS152" s="39">
        <v>16.562999999999999</v>
      </c>
      <c r="XT152" t="s">
        <v>1233</v>
      </c>
      <c r="XU152">
        <v>6</v>
      </c>
      <c r="XV152">
        <v>9</v>
      </c>
      <c r="XW152" s="37">
        <v>5</v>
      </c>
      <c r="XX152" s="37">
        <v>1</v>
      </c>
      <c r="XY152" s="37">
        <v>1</v>
      </c>
      <c r="XZ152" s="39">
        <v>3</v>
      </c>
      <c r="YA152" s="39">
        <v>1</v>
      </c>
      <c r="YB152" s="39">
        <v>1</v>
      </c>
    </row>
    <row r="153" spans="1:652" x14ac:dyDescent="0.2">
      <c r="A153" s="11">
        <v>157</v>
      </c>
      <c r="B153" s="19" t="s">
        <v>747</v>
      </c>
      <c r="C153" s="3">
        <v>0</v>
      </c>
      <c r="D153" s="3" t="str">
        <f t="shared" si="103"/>
        <v>2</v>
      </c>
      <c r="E153" s="4">
        <v>38572</v>
      </c>
      <c r="F153" s="4">
        <v>43206</v>
      </c>
      <c r="G153" s="5">
        <v>12.687200547570157</v>
      </c>
      <c r="H153" s="21">
        <v>3</v>
      </c>
      <c r="I153" s="3">
        <v>7</v>
      </c>
      <c r="J153" s="3">
        <v>9</v>
      </c>
      <c r="K153" s="3">
        <v>1</v>
      </c>
      <c r="L153" s="3">
        <v>3</v>
      </c>
      <c r="M153" s="3">
        <v>300</v>
      </c>
      <c r="N153" s="6">
        <v>116.5</v>
      </c>
      <c r="O153" s="6">
        <v>162</v>
      </c>
      <c r="P153" s="5">
        <v>3.8221784776902887</v>
      </c>
      <c r="Q153" s="5">
        <v>150.381</v>
      </c>
      <c r="R153" s="5">
        <v>68.2</v>
      </c>
      <c r="S153" s="5">
        <v>25.99</v>
      </c>
      <c r="T153" s="5">
        <v>1</v>
      </c>
      <c r="U153" s="5">
        <v>999</v>
      </c>
      <c r="V153" s="5">
        <v>999</v>
      </c>
      <c r="W153" s="5">
        <v>44.9</v>
      </c>
      <c r="X153" s="5">
        <v>38.200000000000003</v>
      </c>
      <c r="Y153" s="5">
        <v>32.200000000000003</v>
      </c>
      <c r="Z153" s="5">
        <v>35</v>
      </c>
      <c r="AA153" s="5">
        <v>35.5</v>
      </c>
      <c r="AB153" s="5">
        <v>33.200000000000003</v>
      </c>
      <c r="AC153" s="5">
        <f t="shared" si="104"/>
        <v>44.9</v>
      </c>
      <c r="AD153" s="5">
        <f t="shared" si="105"/>
        <v>35.5</v>
      </c>
      <c r="AE153" s="5">
        <f t="shared" si="106"/>
        <v>80.400000000000006</v>
      </c>
      <c r="AF153" s="5">
        <f t="shared" si="107"/>
        <v>40.200000000000003</v>
      </c>
      <c r="AG153" s="5">
        <f t="shared" si="108"/>
        <v>88.641000000000005</v>
      </c>
      <c r="AH153" s="5">
        <f t="shared" si="109"/>
        <v>177.28200000000001</v>
      </c>
      <c r="AI153" s="5">
        <v>3</v>
      </c>
      <c r="AJ153" s="3">
        <v>26</v>
      </c>
      <c r="AK153" s="5">
        <v>40.6</v>
      </c>
      <c r="AL153" s="5">
        <v>3</v>
      </c>
      <c r="AM153" s="7" t="e">
        <v>#NULL!</v>
      </c>
      <c r="AN153" s="7"/>
      <c r="AO153" s="7"/>
      <c r="AP153" s="7"/>
      <c r="AQ153" s="7"/>
      <c r="AR153" s="7"/>
      <c r="AS153" s="5" t="e">
        <f t="shared" si="110"/>
        <v>#DIV/0!</v>
      </c>
      <c r="AT153" s="5">
        <v>11.66</v>
      </c>
      <c r="AU153" s="5">
        <v>13.66</v>
      </c>
      <c r="AV153" s="5">
        <v>0.05</v>
      </c>
      <c r="AW153" s="5">
        <v>52</v>
      </c>
      <c r="AX153" s="3">
        <v>39</v>
      </c>
      <c r="AY153" s="3">
        <v>38</v>
      </c>
      <c r="AZ153" s="3"/>
      <c r="BA153" s="5">
        <v>0.25</v>
      </c>
      <c r="BB153" s="5"/>
      <c r="BC153" s="5">
        <v>60</v>
      </c>
      <c r="BD153" s="5"/>
      <c r="BE153" s="3">
        <v>21</v>
      </c>
      <c r="BF153" s="3">
        <v>32</v>
      </c>
      <c r="BG153" s="5">
        <v>1.91</v>
      </c>
      <c r="BH153" s="5">
        <v>97</v>
      </c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3">
        <v>45</v>
      </c>
      <c r="CA153" s="3">
        <v>38</v>
      </c>
      <c r="CB153" s="3">
        <v>40</v>
      </c>
      <c r="CC153" s="5">
        <v>20.116800000000001</v>
      </c>
      <c r="CD153" s="5">
        <v>16.98752</v>
      </c>
      <c r="CE153" s="5">
        <v>17.881599999999999</v>
      </c>
      <c r="CF153" s="5">
        <v>1.48</v>
      </c>
      <c r="CG153" s="5">
        <v>93</v>
      </c>
      <c r="CH153" s="3">
        <v>19</v>
      </c>
      <c r="CI153" s="3">
        <v>27</v>
      </c>
      <c r="CJ153" s="3">
        <v>22</v>
      </c>
      <c r="CK153" s="5">
        <v>8.49376</v>
      </c>
      <c r="CL153" s="5">
        <v>12.070079999999999</v>
      </c>
      <c r="CM153" s="5">
        <v>9.8348800000000001</v>
      </c>
      <c r="CN153" s="5">
        <v>-1.92</v>
      </c>
      <c r="CO153" s="5">
        <v>3</v>
      </c>
      <c r="CP153" s="6">
        <v>187</v>
      </c>
      <c r="CQ153" s="6">
        <v>177</v>
      </c>
      <c r="CR153" s="6">
        <v>179</v>
      </c>
      <c r="CS153" s="5">
        <v>1.24</v>
      </c>
      <c r="CT153" s="5">
        <v>89</v>
      </c>
      <c r="CU153" s="7" t="e">
        <v>#NULL!</v>
      </c>
      <c r="CV153" s="7" t="e">
        <v>#NULL!</v>
      </c>
      <c r="CW153" s="3">
        <v>4</v>
      </c>
      <c r="CX153" s="3">
        <v>4</v>
      </c>
      <c r="CY153" s="3">
        <v>5</v>
      </c>
      <c r="CZ153" s="3">
        <v>5</v>
      </c>
      <c r="DA153" s="3">
        <v>4</v>
      </c>
      <c r="DB153" s="3">
        <v>4</v>
      </c>
      <c r="DC153" s="3">
        <v>3</v>
      </c>
      <c r="DD153" s="3">
        <v>3</v>
      </c>
      <c r="DE153" s="3">
        <v>2</v>
      </c>
      <c r="DF153" s="3">
        <v>2</v>
      </c>
      <c r="DG153" s="3">
        <v>4</v>
      </c>
      <c r="DH153" s="3">
        <v>4</v>
      </c>
      <c r="DI153" s="3"/>
      <c r="DJ153" s="3"/>
      <c r="DK153" s="3"/>
      <c r="DL153" s="3"/>
      <c r="DM153" s="3"/>
      <c r="DN153" s="3"/>
      <c r="DO153" s="3"/>
      <c r="DP153" s="3"/>
      <c r="DQ153" s="3">
        <v>1</v>
      </c>
      <c r="DR153" s="3">
        <v>1</v>
      </c>
      <c r="DS153" s="3">
        <v>1</v>
      </c>
      <c r="DT153" s="3">
        <v>1</v>
      </c>
      <c r="DU153" s="3">
        <v>1</v>
      </c>
      <c r="DV153" s="5">
        <v>78.5</v>
      </c>
      <c r="DW153" s="5">
        <v>2.16</v>
      </c>
      <c r="DX153" s="5">
        <v>70.5</v>
      </c>
      <c r="DY153" s="5">
        <v>1.29</v>
      </c>
      <c r="DZ153" s="5">
        <v>48</v>
      </c>
      <c r="EA153" s="5">
        <v>-0.43999999999999995</v>
      </c>
      <c r="EB153" s="5">
        <v>65.666666666666671</v>
      </c>
      <c r="EC153" s="5">
        <v>3.0100000000000002</v>
      </c>
      <c r="ED153" s="5">
        <v>2</v>
      </c>
      <c r="EE153" s="3">
        <v>6</v>
      </c>
      <c r="EF153" s="3">
        <v>2</v>
      </c>
      <c r="EG153" s="3">
        <v>1</v>
      </c>
      <c r="EH153" s="3">
        <v>1</v>
      </c>
      <c r="EI153" s="3">
        <v>6</v>
      </c>
      <c r="EJ153" s="3">
        <v>1</v>
      </c>
      <c r="EK153" s="3">
        <v>3</v>
      </c>
      <c r="EL153" s="3">
        <v>1</v>
      </c>
      <c r="EM153" s="3">
        <v>1</v>
      </c>
      <c r="EN153" s="3">
        <v>2</v>
      </c>
      <c r="EO153" s="3">
        <v>2</v>
      </c>
      <c r="EP153" s="3">
        <v>2</v>
      </c>
      <c r="EQ153" s="3">
        <v>2</v>
      </c>
      <c r="ER153" s="3">
        <v>5</v>
      </c>
      <c r="ES153" s="3">
        <v>4</v>
      </c>
      <c r="ET153" s="3">
        <v>2</v>
      </c>
      <c r="EU153" s="3">
        <v>1</v>
      </c>
      <c r="EV153" s="3">
        <v>4</v>
      </c>
      <c r="EW153" s="3">
        <v>0</v>
      </c>
      <c r="EX153" s="5">
        <v>0</v>
      </c>
      <c r="EY153" s="1" t="s">
        <v>348</v>
      </c>
      <c r="EZ153" s="3">
        <v>1</v>
      </c>
      <c r="FA153" s="6">
        <v>1</v>
      </c>
      <c r="FB153" s="1" t="s">
        <v>386</v>
      </c>
      <c r="FC153" s="6">
        <v>1</v>
      </c>
      <c r="FD153" s="5">
        <v>1</v>
      </c>
      <c r="FE153" s="1" t="s">
        <v>349</v>
      </c>
      <c r="FF153" s="3">
        <v>999</v>
      </c>
      <c r="FG153" s="5">
        <v>999</v>
      </c>
      <c r="FH153" s="3">
        <v>3</v>
      </c>
      <c r="FI153" s="3">
        <v>2</v>
      </c>
      <c r="FJ153" s="3">
        <v>1</v>
      </c>
      <c r="FK153" s="3">
        <v>3</v>
      </c>
      <c r="FL153" s="3">
        <v>3</v>
      </c>
      <c r="FM153" s="3">
        <v>4</v>
      </c>
      <c r="FN153" s="3">
        <v>2</v>
      </c>
      <c r="FO153" s="3">
        <v>2</v>
      </c>
      <c r="FP153" s="3">
        <v>3</v>
      </c>
      <c r="FQ153" s="3">
        <v>2</v>
      </c>
      <c r="FR153" s="3">
        <v>2</v>
      </c>
      <c r="FS153" s="3">
        <v>2</v>
      </c>
      <c r="FT153" s="3">
        <v>2.8333333333333335</v>
      </c>
      <c r="FU153" s="3">
        <v>2</v>
      </c>
      <c r="FV153" s="3">
        <v>2</v>
      </c>
      <c r="FW153" s="3">
        <v>2</v>
      </c>
      <c r="FX153" s="7" t="e">
        <v>#NULL!</v>
      </c>
      <c r="FY153" s="3">
        <v>1</v>
      </c>
      <c r="FZ153" s="3">
        <v>2</v>
      </c>
      <c r="GA153" s="3">
        <v>2</v>
      </c>
      <c r="GB153" s="3">
        <v>3</v>
      </c>
      <c r="GC153" s="3">
        <v>3</v>
      </c>
      <c r="GD153" s="5">
        <v>2.1666666666666665</v>
      </c>
      <c r="GE153" s="3">
        <v>2</v>
      </c>
      <c r="GF153" s="3">
        <v>2</v>
      </c>
      <c r="GG153" s="3">
        <v>2</v>
      </c>
      <c r="GH153" s="3">
        <v>1</v>
      </c>
      <c r="GI153" s="3">
        <v>3</v>
      </c>
      <c r="GJ153" s="3">
        <v>1</v>
      </c>
      <c r="GK153" s="3">
        <v>1</v>
      </c>
      <c r="GL153" s="3">
        <v>2</v>
      </c>
      <c r="GM153" s="3">
        <v>2</v>
      </c>
      <c r="GN153" s="3">
        <v>3</v>
      </c>
      <c r="GO153" s="3">
        <v>2</v>
      </c>
      <c r="GP153" s="3">
        <v>3</v>
      </c>
      <c r="GQ153" s="3">
        <v>1</v>
      </c>
      <c r="GR153" s="3">
        <v>2</v>
      </c>
      <c r="GS153" s="3">
        <v>1</v>
      </c>
      <c r="GT153" s="3">
        <v>2</v>
      </c>
      <c r="GU153" s="3">
        <v>3</v>
      </c>
      <c r="GV153" s="3">
        <v>2</v>
      </c>
      <c r="GW153" s="3">
        <v>2</v>
      </c>
      <c r="GX153" s="3">
        <v>1</v>
      </c>
      <c r="GY153" s="5">
        <v>2.4</v>
      </c>
      <c r="GZ153" s="5">
        <v>1.4</v>
      </c>
      <c r="HA153" s="3">
        <v>3</v>
      </c>
      <c r="HB153" s="3">
        <v>5</v>
      </c>
      <c r="HC153" s="3">
        <v>5</v>
      </c>
      <c r="HD153" s="3">
        <v>2</v>
      </c>
      <c r="HE153" s="3">
        <v>6</v>
      </c>
      <c r="HF153" s="3">
        <v>5</v>
      </c>
      <c r="HG153" s="3">
        <v>4</v>
      </c>
      <c r="HH153" s="3">
        <v>3</v>
      </c>
      <c r="HI153" s="5">
        <v>4.125</v>
      </c>
      <c r="HJ153" s="3">
        <v>2</v>
      </c>
      <c r="HK153" s="3">
        <v>3</v>
      </c>
      <c r="HL153" s="3">
        <v>2</v>
      </c>
      <c r="HM153" s="3">
        <v>2</v>
      </c>
      <c r="HN153" s="3">
        <v>1</v>
      </c>
      <c r="HO153" s="3">
        <v>2</v>
      </c>
      <c r="HP153" s="5">
        <v>2</v>
      </c>
      <c r="HQ153" s="5">
        <v>4</v>
      </c>
      <c r="HR153" s="5">
        <v>3</v>
      </c>
      <c r="HS153" s="5">
        <v>2.5</v>
      </c>
      <c r="HT153" s="3">
        <v>3</v>
      </c>
      <c r="HU153" s="3">
        <v>3</v>
      </c>
      <c r="HV153" s="3">
        <v>4</v>
      </c>
      <c r="HW153" s="3">
        <v>3</v>
      </c>
      <c r="HX153" s="3">
        <v>1</v>
      </c>
      <c r="HY153" s="3">
        <v>3</v>
      </c>
      <c r="HZ153" s="5">
        <v>2.8333333333333335</v>
      </c>
      <c r="IA153" s="3">
        <v>7</v>
      </c>
      <c r="IB153" s="3">
        <v>7</v>
      </c>
      <c r="IC153" s="3">
        <v>2</v>
      </c>
      <c r="ID153" s="3">
        <v>5</v>
      </c>
      <c r="IE153" s="3">
        <v>4</v>
      </c>
      <c r="IF153" s="3">
        <v>3</v>
      </c>
      <c r="IG153" s="3">
        <v>5</v>
      </c>
      <c r="IH153" s="3">
        <v>2</v>
      </c>
      <c r="II153" s="3">
        <v>6</v>
      </c>
      <c r="IJ153" s="3">
        <v>2</v>
      </c>
      <c r="IK153" s="3">
        <v>6</v>
      </c>
      <c r="IL153" s="3">
        <v>2</v>
      </c>
      <c r="IM153" s="5">
        <v>5.25</v>
      </c>
      <c r="IN153" s="5">
        <v>3.5</v>
      </c>
      <c r="IO153" s="5">
        <v>4</v>
      </c>
      <c r="IP153" s="3">
        <v>3</v>
      </c>
      <c r="IQ153" s="3">
        <v>1</v>
      </c>
      <c r="IR153" s="3">
        <v>2</v>
      </c>
      <c r="IS153" s="3">
        <v>2</v>
      </c>
      <c r="IT153" s="3">
        <v>3</v>
      </c>
      <c r="IU153" s="3">
        <v>4</v>
      </c>
      <c r="IV153" s="3">
        <v>3</v>
      </c>
      <c r="IW153" s="3">
        <v>2</v>
      </c>
      <c r="IX153" s="3">
        <v>2</v>
      </c>
      <c r="IY153" s="3">
        <v>3</v>
      </c>
      <c r="IZ153" s="3">
        <v>2</v>
      </c>
      <c r="JA153" s="3">
        <v>3</v>
      </c>
      <c r="JB153" s="3">
        <v>3</v>
      </c>
      <c r="JC153" s="3">
        <v>2</v>
      </c>
      <c r="JD153" s="3">
        <v>3</v>
      </c>
      <c r="JE153" s="3">
        <v>4</v>
      </c>
      <c r="JF153" s="3">
        <v>2</v>
      </c>
      <c r="JG153" s="3">
        <v>3</v>
      </c>
      <c r="JH153" s="3">
        <v>4</v>
      </c>
      <c r="JI153" s="3">
        <v>3</v>
      </c>
      <c r="JJ153" s="3">
        <v>2</v>
      </c>
      <c r="JK153" s="3">
        <v>2</v>
      </c>
      <c r="JL153" s="3">
        <v>2</v>
      </c>
      <c r="JM153" s="3">
        <v>4</v>
      </c>
      <c r="JN153" s="5">
        <v>3</v>
      </c>
      <c r="JO153" s="5">
        <v>3.25</v>
      </c>
      <c r="JP153" s="5">
        <v>2.75</v>
      </c>
      <c r="JQ153" s="5">
        <v>2.25</v>
      </c>
      <c r="JR153" s="5">
        <v>3</v>
      </c>
      <c r="JS153" s="5">
        <v>1.75</v>
      </c>
      <c r="JT153" s="3">
        <v>3</v>
      </c>
      <c r="JU153" s="3">
        <v>2</v>
      </c>
      <c r="JV153" s="3">
        <v>3</v>
      </c>
      <c r="JW153" s="3">
        <v>1</v>
      </c>
      <c r="JX153" s="3">
        <v>2</v>
      </c>
      <c r="JY153" s="3">
        <v>1</v>
      </c>
      <c r="JZ153" s="3">
        <v>1</v>
      </c>
      <c r="KA153" s="3">
        <v>1</v>
      </c>
      <c r="KB153" s="3">
        <v>4</v>
      </c>
      <c r="KC153" s="3">
        <v>4</v>
      </c>
      <c r="KD153" s="3">
        <v>3</v>
      </c>
      <c r="KE153" s="3">
        <v>3</v>
      </c>
      <c r="KF153" s="3">
        <v>2</v>
      </c>
      <c r="KG153" s="3">
        <v>2</v>
      </c>
      <c r="KH153" s="3">
        <v>2</v>
      </c>
      <c r="KI153" s="3">
        <v>2</v>
      </c>
      <c r="KJ153" s="3">
        <v>4</v>
      </c>
      <c r="KK153" s="3">
        <v>4</v>
      </c>
      <c r="KL153" s="3">
        <v>3</v>
      </c>
      <c r="KM153" s="3">
        <v>3</v>
      </c>
      <c r="KN153" s="3">
        <v>2</v>
      </c>
      <c r="KO153" s="3">
        <v>2</v>
      </c>
      <c r="KP153" s="3">
        <v>2</v>
      </c>
      <c r="KQ153" s="3">
        <v>2</v>
      </c>
      <c r="KR153" s="3">
        <v>4</v>
      </c>
      <c r="KS153" s="3">
        <v>5</v>
      </c>
      <c r="KT153" s="3">
        <v>2</v>
      </c>
      <c r="KU153" s="3">
        <v>2</v>
      </c>
      <c r="KV153" s="3">
        <v>2</v>
      </c>
      <c r="KW153" s="3">
        <v>2</v>
      </c>
      <c r="KX153" s="3">
        <v>3</v>
      </c>
      <c r="KY153" s="3">
        <v>2</v>
      </c>
      <c r="KZ153" s="5">
        <v>2.2222222222222223</v>
      </c>
      <c r="LA153" s="5">
        <v>2</v>
      </c>
      <c r="LB153" s="5">
        <v>3.1428571428571428</v>
      </c>
      <c r="LC153" s="5">
        <v>2.8571428571428572</v>
      </c>
      <c r="LD153" s="3">
        <v>2</v>
      </c>
      <c r="LE153" s="3">
        <v>3</v>
      </c>
      <c r="LF153" s="5">
        <v>3</v>
      </c>
      <c r="LG153" s="3">
        <v>3</v>
      </c>
      <c r="LH153" s="3">
        <v>4</v>
      </c>
      <c r="LI153" s="3">
        <v>4</v>
      </c>
      <c r="LJ153" s="3">
        <v>3</v>
      </c>
      <c r="LK153" s="3">
        <v>3</v>
      </c>
      <c r="LL153" s="3">
        <v>4</v>
      </c>
      <c r="LM153" s="3">
        <v>4</v>
      </c>
      <c r="LN153" s="3">
        <v>3</v>
      </c>
      <c r="LO153" s="3">
        <v>2</v>
      </c>
      <c r="LP153" s="3">
        <v>3</v>
      </c>
      <c r="LQ153" s="3">
        <v>2</v>
      </c>
      <c r="LR153" s="3">
        <v>2</v>
      </c>
      <c r="LS153" s="3">
        <v>2</v>
      </c>
      <c r="LT153" s="5">
        <v>3</v>
      </c>
      <c r="LU153" s="5">
        <v>2.875</v>
      </c>
      <c r="LV153" s="3">
        <v>1</v>
      </c>
      <c r="LW153" s="3">
        <v>1</v>
      </c>
      <c r="LX153" s="3">
        <v>1</v>
      </c>
      <c r="LY153" s="3">
        <v>1</v>
      </c>
      <c r="LZ153" s="3">
        <v>1</v>
      </c>
      <c r="MA153" s="3">
        <v>2</v>
      </c>
      <c r="MB153" s="3">
        <v>1</v>
      </c>
      <c r="MC153" s="3">
        <v>0</v>
      </c>
      <c r="MD153" s="3">
        <v>1</v>
      </c>
      <c r="ME153" s="3">
        <v>1</v>
      </c>
      <c r="MF153" s="5">
        <f t="shared" si="101"/>
        <v>10</v>
      </c>
      <c r="MG153" s="5">
        <f t="shared" si="102"/>
        <v>1</v>
      </c>
      <c r="MH153" s="3">
        <v>2</v>
      </c>
      <c r="MI153" s="3">
        <v>2</v>
      </c>
      <c r="MJ153" s="3">
        <v>5</v>
      </c>
      <c r="MK153" s="3">
        <v>3</v>
      </c>
      <c r="ML153" s="3">
        <v>4</v>
      </c>
      <c r="MM153" s="3">
        <v>2</v>
      </c>
      <c r="MN153" s="3">
        <v>6</v>
      </c>
      <c r="MO153" s="3">
        <v>6</v>
      </c>
      <c r="MP153" s="3">
        <v>5</v>
      </c>
      <c r="MQ153" s="5">
        <v>3.8888888888888888</v>
      </c>
      <c r="MR153" s="3">
        <v>2</v>
      </c>
      <c r="MS153" s="3">
        <v>2</v>
      </c>
      <c r="MT153" s="3">
        <v>2</v>
      </c>
      <c r="MU153" s="3">
        <v>2</v>
      </c>
      <c r="MV153" s="3">
        <v>2</v>
      </c>
      <c r="MW153" s="3">
        <v>3</v>
      </c>
      <c r="MX153" s="3">
        <v>3</v>
      </c>
      <c r="MY153" s="3">
        <v>3</v>
      </c>
      <c r="MZ153" s="3">
        <v>3</v>
      </c>
      <c r="NA153" s="3">
        <v>4</v>
      </c>
      <c r="NB153" s="3">
        <v>3</v>
      </c>
      <c r="NC153" s="3">
        <v>3</v>
      </c>
      <c r="ND153" s="5">
        <v>2</v>
      </c>
      <c r="NE153" s="5">
        <v>2.3333333333333335</v>
      </c>
      <c r="NF153" s="5">
        <v>3</v>
      </c>
      <c r="NG153" s="5">
        <v>3.3333333333333335</v>
      </c>
      <c r="NH153" s="3">
        <v>2</v>
      </c>
      <c r="NI153" s="3">
        <v>2</v>
      </c>
      <c r="NJ153" s="3">
        <v>2</v>
      </c>
      <c r="NK153" s="3">
        <v>4</v>
      </c>
      <c r="NL153" s="3">
        <v>2</v>
      </c>
      <c r="NM153" s="3">
        <v>2</v>
      </c>
      <c r="NN153" s="3">
        <v>2</v>
      </c>
      <c r="NO153" s="3">
        <v>2</v>
      </c>
      <c r="NP153" s="3">
        <v>3</v>
      </c>
      <c r="NQ153" s="3">
        <v>3</v>
      </c>
      <c r="NR153" s="3">
        <v>2</v>
      </c>
      <c r="NS153" s="3">
        <v>2</v>
      </c>
      <c r="NT153" s="3">
        <v>2</v>
      </c>
      <c r="NU153" s="3">
        <v>2</v>
      </c>
      <c r="NV153" s="5">
        <v>2.1428571428571428</v>
      </c>
      <c r="NW153" s="5">
        <v>2.4285714285714284</v>
      </c>
      <c r="NX153" s="4">
        <v>43210</v>
      </c>
      <c r="NY153" s="3">
        <v>3</v>
      </c>
      <c r="NZ153" s="3">
        <v>2</v>
      </c>
      <c r="OA153" s="3">
        <v>1</v>
      </c>
      <c r="OB153" s="3">
        <v>4</v>
      </c>
      <c r="OC153" s="3">
        <v>2</v>
      </c>
      <c r="OD153" s="3">
        <v>4</v>
      </c>
      <c r="OE153" s="3">
        <v>1</v>
      </c>
      <c r="OF153" s="3">
        <v>2</v>
      </c>
      <c r="OG153" s="3">
        <v>2</v>
      </c>
      <c r="OH153" s="3">
        <v>2</v>
      </c>
      <c r="OI153" s="3">
        <v>2</v>
      </c>
      <c r="OJ153" s="3">
        <v>2</v>
      </c>
      <c r="OK153" s="5">
        <v>2.5</v>
      </c>
      <c r="OL153" s="5">
        <v>2</v>
      </c>
      <c r="OM153" s="3">
        <v>2</v>
      </c>
      <c r="ON153" s="3">
        <v>3</v>
      </c>
      <c r="OO153" s="3">
        <v>2</v>
      </c>
      <c r="OP153" s="3">
        <v>1</v>
      </c>
      <c r="OQ153" s="3">
        <v>1</v>
      </c>
      <c r="OR153" s="3">
        <v>2</v>
      </c>
      <c r="OS153" s="5">
        <v>1.8333333333333333</v>
      </c>
      <c r="OT153" s="3">
        <v>3</v>
      </c>
      <c r="OU153" s="3">
        <v>3</v>
      </c>
      <c r="OV153" s="3">
        <v>3</v>
      </c>
      <c r="OW153" s="3">
        <v>3</v>
      </c>
      <c r="OX153" s="3">
        <v>3</v>
      </c>
      <c r="OY153" s="3">
        <v>3</v>
      </c>
      <c r="OZ153" s="5">
        <v>3</v>
      </c>
      <c r="VN153">
        <v>15</v>
      </c>
      <c r="VO153">
        <v>1</v>
      </c>
      <c r="VP153">
        <v>10.5</v>
      </c>
      <c r="VQ153">
        <v>10.5</v>
      </c>
      <c r="VR153">
        <v>56</v>
      </c>
      <c r="VS153">
        <v>1239</v>
      </c>
      <c r="VT153">
        <v>22.1</v>
      </c>
      <c r="VU153">
        <v>177</v>
      </c>
      <c r="VV153">
        <v>55</v>
      </c>
      <c r="VW153">
        <v>7931.8</v>
      </c>
      <c r="VX153">
        <v>144.19999999999999</v>
      </c>
      <c r="VY153">
        <v>1088.8</v>
      </c>
      <c r="VZ153">
        <v>0.3</v>
      </c>
      <c r="WA153">
        <v>1133.0999999999999</v>
      </c>
      <c r="WB153" s="36">
        <v>2276.25</v>
      </c>
      <c r="WC153" s="36">
        <v>853.5</v>
      </c>
      <c r="WD153" s="36">
        <v>83.25</v>
      </c>
      <c r="WE153" s="36">
        <v>21</v>
      </c>
      <c r="WF153" s="36">
        <v>70.38</v>
      </c>
      <c r="WG153" s="36">
        <v>26.39</v>
      </c>
      <c r="WH153" s="36">
        <v>2.57</v>
      </c>
      <c r="WI153" s="36">
        <v>0.65</v>
      </c>
      <c r="WJ153" s="36">
        <v>104.25</v>
      </c>
      <c r="WK153" s="36">
        <v>3.22</v>
      </c>
      <c r="WL153" s="36">
        <v>20.85</v>
      </c>
      <c r="WM153" s="37">
        <v>3336.75</v>
      </c>
      <c r="WN153" s="37">
        <v>1350.25</v>
      </c>
      <c r="WO153" s="37">
        <v>124.75</v>
      </c>
      <c r="WP153" s="37">
        <v>39.25</v>
      </c>
      <c r="WQ153" s="37">
        <v>68.78</v>
      </c>
      <c r="WR153" s="37">
        <v>27.83</v>
      </c>
      <c r="WS153" s="37">
        <v>2.57</v>
      </c>
      <c r="WT153" s="37">
        <v>0.81</v>
      </c>
      <c r="WU153" s="37">
        <v>164</v>
      </c>
      <c r="WV153" s="37">
        <v>3.38</v>
      </c>
      <c r="WW153" s="37">
        <v>23.428999999999998</v>
      </c>
      <c r="WX153" s="38">
        <v>1941.25</v>
      </c>
      <c r="WY153" s="38">
        <v>656.25</v>
      </c>
      <c r="WZ153" s="38">
        <v>58.75</v>
      </c>
      <c r="XA153" s="38">
        <v>17.75</v>
      </c>
      <c r="XB153" s="38">
        <v>72.599999999999994</v>
      </c>
      <c r="XC153" s="38">
        <v>24.54</v>
      </c>
      <c r="XD153" s="38">
        <v>2.2000000000000002</v>
      </c>
      <c r="XE153" s="38">
        <v>0.66</v>
      </c>
      <c r="XF153" s="38">
        <v>76.5</v>
      </c>
      <c r="XG153" s="38">
        <v>2.86</v>
      </c>
      <c r="XH153" s="38">
        <v>19.125</v>
      </c>
      <c r="XI153" s="39">
        <v>3001.75</v>
      </c>
      <c r="XJ153" s="39">
        <v>1153</v>
      </c>
      <c r="XK153" s="39">
        <v>100.25</v>
      </c>
      <c r="XL153" s="39">
        <v>36</v>
      </c>
      <c r="XM153" s="39">
        <v>69.95</v>
      </c>
      <c r="XN153" s="39">
        <v>26.87</v>
      </c>
      <c r="XO153" s="39">
        <v>2.34</v>
      </c>
      <c r="XP153" s="39">
        <v>0.84</v>
      </c>
      <c r="XQ153" s="39">
        <v>136.25</v>
      </c>
      <c r="XR153" s="39">
        <v>3.18</v>
      </c>
      <c r="XS153" s="39">
        <v>22.707999999999998</v>
      </c>
      <c r="XT153" t="s">
        <v>1234</v>
      </c>
      <c r="XU153">
        <v>7</v>
      </c>
      <c r="XV153">
        <v>11</v>
      </c>
      <c r="XW153" s="37">
        <v>5</v>
      </c>
      <c r="XX153" s="37">
        <v>2</v>
      </c>
      <c r="XY153" s="37">
        <v>1</v>
      </c>
      <c r="XZ153" s="39">
        <v>4</v>
      </c>
      <c r="YA153" s="39">
        <v>2</v>
      </c>
      <c r="YB153" s="39">
        <v>1</v>
      </c>
    </row>
    <row r="154" spans="1:652" x14ac:dyDescent="0.2">
      <c r="A154" s="11">
        <v>158</v>
      </c>
      <c r="B154" s="19" t="s">
        <v>858</v>
      </c>
      <c r="C154" s="3">
        <v>1</v>
      </c>
      <c r="D154" s="3" t="str">
        <f t="shared" si="103"/>
        <v>1</v>
      </c>
      <c r="E154" s="4">
        <v>38240</v>
      </c>
      <c r="F154" s="4">
        <v>43206</v>
      </c>
      <c r="G154" s="5">
        <v>13.596167008898014</v>
      </c>
      <c r="H154" s="21">
        <v>3</v>
      </c>
      <c r="I154" s="3">
        <v>7</v>
      </c>
      <c r="J154" s="3">
        <v>12</v>
      </c>
      <c r="K154" s="3">
        <v>1</v>
      </c>
      <c r="L154" s="3">
        <v>2</v>
      </c>
      <c r="M154" s="3">
        <v>300</v>
      </c>
      <c r="N154" s="6">
        <v>114.5</v>
      </c>
      <c r="O154" s="6">
        <v>164</v>
      </c>
      <c r="P154" s="5">
        <v>3.7565616797900261</v>
      </c>
      <c r="Q154" s="5">
        <v>125.244</v>
      </c>
      <c r="R154" s="5">
        <v>56.8</v>
      </c>
      <c r="S154" s="5">
        <v>21.1</v>
      </c>
      <c r="T154" s="5">
        <v>3</v>
      </c>
      <c r="U154" s="5">
        <v>25.5</v>
      </c>
      <c r="V154" s="5">
        <v>3</v>
      </c>
      <c r="W154" s="5">
        <v>28.4</v>
      </c>
      <c r="X154" s="5">
        <v>23.2</v>
      </c>
      <c r="Y154" s="5">
        <v>23.2</v>
      </c>
      <c r="Z154" s="5">
        <v>23.2</v>
      </c>
      <c r="AA154" s="5">
        <v>21.3</v>
      </c>
      <c r="AB154" s="5">
        <v>23.7</v>
      </c>
      <c r="AC154" s="5">
        <f t="shared" si="104"/>
        <v>28.4</v>
      </c>
      <c r="AD154" s="5">
        <f t="shared" si="105"/>
        <v>23.7</v>
      </c>
      <c r="AE154" s="5">
        <f t="shared" si="106"/>
        <v>52.099999999999994</v>
      </c>
      <c r="AF154" s="5">
        <f t="shared" si="107"/>
        <v>26.049999999999997</v>
      </c>
      <c r="AG154" s="5">
        <f t="shared" si="108"/>
        <v>57.440249999999999</v>
      </c>
      <c r="AH154" s="5">
        <f t="shared" si="109"/>
        <v>114.8805</v>
      </c>
      <c r="AI154" s="5">
        <v>2</v>
      </c>
      <c r="AJ154" s="3">
        <v>8</v>
      </c>
      <c r="AK154" s="5">
        <v>33.200000000000003</v>
      </c>
      <c r="AL154" s="5">
        <v>1</v>
      </c>
      <c r="AM154" s="5">
        <v>2</v>
      </c>
      <c r="AN154" s="5"/>
      <c r="AO154" s="5"/>
      <c r="AP154" s="5"/>
      <c r="AQ154" s="5"/>
      <c r="AR154" s="5"/>
      <c r="AS154" s="5" t="e">
        <f t="shared" si="110"/>
        <v>#DIV/0!</v>
      </c>
      <c r="AT154" s="5">
        <v>15.92</v>
      </c>
      <c r="AU154" s="5">
        <v>17.09</v>
      </c>
      <c r="AV154" s="5">
        <v>-2.63</v>
      </c>
      <c r="AW154" s="5">
        <v>0</v>
      </c>
      <c r="AX154" s="3">
        <v>27</v>
      </c>
      <c r="AY154" s="3">
        <v>24</v>
      </c>
      <c r="AZ154" s="3"/>
      <c r="BA154" s="5">
        <v>-1.39</v>
      </c>
      <c r="BB154" s="5"/>
      <c r="BC154" s="5">
        <v>8</v>
      </c>
      <c r="BD154" s="5"/>
      <c r="BE154" s="3">
        <v>24</v>
      </c>
      <c r="BF154" s="3">
        <v>23</v>
      </c>
      <c r="BG154" s="5">
        <v>0.02</v>
      </c>
      <c r="BH154" s="5">
        <v>51</v>
      </c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3">
        <v>31</v>
      </c>
      <c r="CA154" s="3">
        <v>41</v>
      </c>
      <c r="CB154" s="3">
        <v>32</v>
      </c>
      <c r="CC154" s="5">
        <v>13.85824</v>
      </c>
      <c r="CD154" s="5">
        <v>18.32864</v>
      </c>
      <c r="CE154" s="5">
        <v>14.30528</v>
      </c>
      <c r="CF154" s="5">
        <v>2.89</v>
      </c>
      <c r="CG154" s="5">
        <v>100</v>
      </c>
      <c r="CH154" s="3">
        <v>34</v>
      </c>
      <c r="CI154" s="3">
        <v>33</v>
      </c>
      <c r="CJ154" s="3">
        <v>34</v>
      </c>
      <c r="CK154" s="5">
        <v>15.19936</v>
      </c>
      <c r="CL154" s="5">
        <v>14.752319999999999</v>
      </c>
      <c r="CM154" s="5">
        <v>15.19936</v>
      </c>
      <c r="CN154" s="5">
        <v>0.47</v>
      </c>
      <c r="CO154" s="5">
        <v>68</v>
      </c>
      <c r="CP154" s="6">
        <v>123</v>
      </c>
      <c r="CQ154" s="6">
        <v>109</v>
      </c>
      <c r="CR154" s="6">
        <v>118</v>
      </c>
      <c r="CS154" s="5">
        <v>-0.64</v>
      </c>
      <c r="CT154" s="5">
        <v>26</v>
      </c>
      <c r="CU154" s="7" t="e">
        <v>#NULL!</v>
      </c>
      <c r="CV154" s="7" t="e">
        <v>#NULL!</v>
      </c>
      <c r="CW154" s="3">
        <v>3</v>
      </c>
      <c r="CX154" s="3">
        <v>3</v>
      </c>
      <c r="CY154" s="3">
        <v>3</v>
      </c>
      <c r="CZ154" s="3">
        <v>2</v>
      </c>
      <c r="DA154" s="3">
        <v>4</v>
      </c>
      <c r="DB154" s="3">
        <v>4</v>
      </c>
      <c r="DC154" s="3">
        <v>3</v>
      </c>
      <c r="DD154" s="3">
        <v>3</v>
      </c>
      <c r="DE154" s="3">
        <v>4</v>
      </c>
      <c r="DF154" s="3">
        <v>3</v>
      </c>
      <c r="DG154" s="3">
        <v>4</v>
      </c>
      <c r="DH154" s="3">
        <v>4</v>
      </c>
      <c r="DI154" s="3"/>
      <c r="DJ154" s="3"/>
      <c r="DK154" s="3"/>
      <c r="DL154" s="3"/>
      <c r="DM154" s="3"/>
      <c r="DN154" s="3"/>
      <c r="DO154" s="3"/>
      <c r="DP154" s="3"/>
      <c r="DQ154" s="3">
        <v>1</v>
      </c>
      <c r="DR154" s="3">
        <v>1</v>
      </c>
      <c r="DS154" s="3">
        <v>1</v>
      </c>
      <c r="DT154" s="3">
        <v>1</v>
      </c>
      <c r="DU154" s="3">
        <v>1</v>
      </c>
      <c r="DV154" s="5">
        <v>29.5</v>
      </c>
      <c r="DW154" s="5">
        <v>-1.3699999999999999</v>
      </c>
      <c r="DX154" s="5">
        <v>13</v>
      </c>
      <c r="DY154" s="5">
        <v>-3.27</v>
      </c>
      <c r="DZ154" s="5">
        <v>84</v>
      </c>
      <c r="EA154" s="5">
        <v>3.3600000000000003</v>
      </c>
      <c r="EB154" s="5">
        <v>42.166666666666664</v>
      </c>
      <c r="EC154" s="5">
        <v>-1.2799999999999994</v>
      </c>
      <c r="ED154" s="5">
        <v>2</v>
      </c>
      <c r="EE154" s="3">
        <v>6</v>
      </c>
      <c r="EF154" s="3">
        <v>1</v>
      </c>
      <c r="EG154" s="3">
        <v>6</v>
      </c>
      <c r="EH154" s="3">
        <v>1</v>
      </c>
      <c r="EI154" s="3">
        <v>5</v>
      </c>
      <c r="EJ154" s="3">
        <v>1</v>
      </c>
      <c r="EK154" s="3">
        <v>3</v>
      </c>
      <c r="EL154" s="3">
        <v>1</v>
      </c>
      <c r="EM154" s="3">
        <v>1</v>
      </c>
      <c r="EN154" s="3">
        <v>1</v>
      </c>
      <c r="EO154" s="3">
        <v>1</v>
      </c>
      <c r="EP154" s="3">
        <v>2</v>
      </c>
      <c r="EQ154" s="3">
        <v>2</v>
      </c>
      <c r="ER154" s="3">
        <v>3</v>
      </c>
      <c r="ES154" s="3">
        <v>2</v>
      </c>
      <c r="ET154" s="3">
        <v>1</v>
      </c>
      <c r="EU154" s="3">
        <v>2</v>
      </c>
      <c r="EV154" s="3">
        <v>2</v>
      </c>
      <c r="EW154" s="3">
        <v>0</v>
      </c>
      <c r="EX154" s="5">
        <v>2</v>
      </c>
      <c r="EY154" s="1" t="s">
        <v>422</v>
      </c>
      <c r="EZ154" s="3">
        <v>0</v>
      </c>
      <c r="FA154" s="6">
        <v>10</v>
      </c>
      <c r="FB154" s="1" t="s">
        <v>376</v>
      </c>
      <c r="FC154" s="6">
        <v>0</v>
      </c>
      <c r="FD154" s="5">
        <v>1</v>
      </c>
      <c r="FE154" s="1" t="s">
        <v>348</v>
      </c>
      <c r="FF154" s="3">
        <v>1</v>
      </c>
      <c r="FG154" s="5">
        <v>1</v>
      </c>
      <c r="FH154" s="3">
        <v>3</v>
      </c>
      <c r="FI154" s="3">
        <v>3</v>
      </c>
      <c r="FJ154" s="3">
        <v>2</v>
      </c>
      <c r="FK154" s="3">
        <v>2</v>
      </c>
      <c r="FL154" s="3">
        <v>3</v>
      </c>
      <c r="FM154" s="3">
        <v>3</v>
      </c>
      <c r="FN154" s="3">
        <v>3</v>
      </c>
      <c r="FO154" s="3">
        <v>2</v>
      </c>
      <c r="FP154" s="3">
        <v>3</v>
      </c>
      <c r="FQ154" s="3">
        <v>3</v>
      </c>
      <c r="FR154" s="3">
        <v>2</v>
      </c>
      <c r="FS154" s="3">
        <v>3</v>
      </c>
      <c r="FT154" s="3">
        <v>3</v>
      </c>
      <c r="FU154" s="3">
        <v>2.3333333333333335</v>
      </c>
      <c r="FV154" s="3">
        <v>4</v>
      </c>
      <c r="FW154" s="3">
        <v>4</v>
      </c>
      <c r="FX154" s="7" t="e">
        <v>#NULL!</v>
      </c>
      <c r="FY154" s="3">
        <v>4</v>
      </c>
      <c r="FZ154" s="3">
        <v>4</v>
      </c>
      <c r="GA154" s="3">
        <v>4</v>
      </c>
      <c r="GB154" s="3">
        <v>4</v>
      </c>
      <c r="GC154" s="3">
        <v>4</v>
      </c>
      <c r="GD154" s="5">
        <v>4</v>
      </c>
      <c r="GE154" s="3">
        <v>1</v>
      </c>
      <c r="GF154" s="3">
        <v>2</v>
      </c>
      <c r="GG154" s="3">
        <v>1</v>
      </c>
      <c r="GH154" s="3">
        <v>1</v>
      </c>
      <c r="GI154" s="3">
        <v>1</v>
      </c>
      <c r="GJ154" s="3">
        <v>1</v>
      </c>
      <c r="GK154" s="3">
        <v>1</v>
      </c>
      <c r="GL154" s="3">
        <v>2</v>
      </c>
      <c r="GM154" s="3">
        <v>1</v>
      </c>
      <c r="GN154" s="3">
        <v>2</v>
      </c>
      <c r="GO154" s="3">
        <v>1</v>
      </c>
      <c r="GP154" s="3">
        <v>1</v>
      </c>
      <c r="GQ154" s="3">
        <v>1</v>
      </c>
      <c r="GR154" s="3">
        <v>1</v>
      </c>
      <c r="GS154" s="3">
        <v>2</v>
      </c>
      <c r="GT154" s="3">
        <v>1</v>
      </c>
      <c r="GU154" s="3">
        <v>1</v>
      </c>
      <c r="GV154" s="3">
        <v>1</v>
      </c>
      <c r="GW154" s="3">
        <v>2</v>
      </c>
      <c r="GX154" s="3">
        <v>1</v>
      </c>
      <c r="GY154" s="5">
        <v>1.2</v>
      </c>
      <c r="GZ154" s="5">
        <v>1.3</v>
      </c>
      <c r="HA154" s="3">
        <v>1</v>
      </c>
      <c r="HB154" s="3">
        <v>4</v>
      </c>
      <c r="HC154" s="3">
        <v>4</v>
      </c>
      <c r="HD154" s="3">
        <v>4</v>
      </c>
      <c r="HE154" s="3">
        <v>4</v>
      </c>
      <c r="HF154" s="3">
        <v>4</v>
      </c>
      <c r="HG154" s="3">
        <v>4</v>
      </c>
      <c r="HH154" s="3">
        <v>4</v>
      </c>
      <c r="HI154" s="5">
        <v>3.625</v>
      </c>
      <c r="HJ154" s="3">
        <v>2</v>
      </c>
      <c r="HK154" s="3">
        <v>1</v>
      </c>
      <c r="HL154" s="3">
        <v>2</v>
      </c>
      <c r="HM154" s="3">
        <v>2</v>
      </c>
      <c r="HN154" s="3">
        <v>2</v>
      </c>
      <c r="HO154" s="3">
        <v>3</v>
      </c>
      <c r="HP154" s="5">
        <v>4</v>
      </c>
      <c r="HQ154" s="5">
        <v>3</v>
      </c>
      <c r="HR154" s="5">
        <v>2</v>
      </c>
      <c r="HS154" s="5">
        <v>2.5</v>
      </c>
      <c r="HT154" s="3">
        <v>3</v>
      </c>
      <c r="HU154" s="3">
        <v>4</v>
      </c>
      <c r="HV154" s="3">
        <v>3</v>
      </c>
      <c r="HW154" s="3">
        <v>3</v>
      </c>
      <c r="HX154" s="3">
        <v>3</v>
      </c>
      <c r="HY154" s="3">
        <v>4</v>
      </c>
      <c r="HZ154" s="5">
        <v>3.3333333333333335</v>
      </c>
      <c r="IA154" s="3">
        <v>7</v>
      </c>
      <c r="IB154" s="3">
        <v>1</v>
      </c>
      <c r="IC154" s="3">
        <v>1</v>
      </c>
      <c r="ID154" s="3">
        <v>1</v>
      </c>
      <c r="IE154" s="3">
        <v>2</v>
      </c>
      <c r="IF154" s="3">
        <v>1</v>
      </c>
      <c r="IG154" s="3">
        <v>7</v>
      </c>
      <c r="IH154" s="3">
        <v>4</v>
      </c>
      <c r="II154" s="3">
        <v>4</v>
      </c>
      <c r="IJ154" s="3">
        <v>6</v>
      </c>
      <c r="IK154" s="3">
        <v>4</v>
      </c>
      <c r="IL154" s="3">
        <v>4</v>
      </c>
      <c r="IM154" s="5">
        <v>4.75</v>
      </c>
      <c r="IN154" s="5">
        <v>1.25</v>
      </c>
      <c r="IO154" s="5">
        <v>4.5</v>
      </c>
      <c r="IP154" s="3">
        <v>4</v>
      </c>
      <c r="IQ154" s="3">
        <v>5</v>
      </c>
      <c r="IR154" s="3">
        <v>5</v>
      </c>
      <c r="IS154" s="3">
        <v>1</v>
      </c>
      <c r="IT154" s="3">
        <v>5</v>
      </c>
      <c r="IU154" s="3">
        <v>4</v>
      </c>
      <c r="IV154" s="3">
        <v>4</v>
      </c>
      <c r="IW154" s="3">
        <v>2</v>
      </c>
      <c r="IX154" s="3">
        <v>4</v>
      </c>
      <c r="IY154" s="3">
        <v>3</v>
      </c>
      <c r="IZ154" s="3">
        <v>4</v>
      </c>
      <c r="JA154" s="3">
        <v>3</v>
      </c>
      <c r="JB154" s="3">
        <v>4</v>
      </c>
      <c r="JC154" s="3">
        <v>3</v>
      </c>
      <c r="JD154" s="3">
        <v>4</v>
      </c>
      <c r="JE154" s="3">
        <v>3</v>
      </c>
      <c r="JF154" s="3">
        <v>4</v>
      </c>
      <c r="JG154" s="3">
        <v>4</v>
      </c>
      <c r="JH154" s="3">
        <v>5</v>
      </c>
      <c r="JI154" s="3">
        <v>3</v>
      </c>
      <c r="JJ154" s="3">
        <v>4</v>
      </c>
      <c r="JK154" s="3">
        <v>3</v>
      </c>
      <c r="JL154" s="3">
        <v>2</v>
      </c>
      <c r="JM154" s="3">
        <v>2</v>
      </c>
      <c r="JN154" s="5">
        <v>3.75</v>
      </c>
      <c r="JO154" s="5">
        <v>4</v>
      </c>
      <c r="JP154" s="5">
        <v>3.5</v>
      </c>
      <c r="JQ154" s="5">
        <v>2.75</v>
      </c>
      <c r="JR154" s="5">
        <v>3.75</v>
      </c>
      <c r="JS154" s="5">
        <v>3.5</v>
      </c>
      <c r="JT154" s="3">
        <v>3</v>
      </c>
      <c r="JU154" s="3">
        <v>2</v>
      </c>
      <c r="JV154" s="3">
        <v>4</v>
      </c>
      <c r="JW154" s="3">
        <v>4</v>
      </c>
      <c r="JX154" s="3">
        <v>3</v>
      </c>
      <c r="JY154" s="3">
        <v>3</v>
      </c>
      <c r="JZ154" s="3">
        <v>5</v>
      </c>
      <c r="KA154" s="3">
        <v>5</v>
      </c>
      <c r="KB154" s="3">
        <v>4</v>
      </c>
      <c r="KC154" s="3">
        <v>4</v>
      </c>
      <c r="KD154" s="3">
        <v>3</v>
      </c>
      <c r="KE154" s="3">
        <v>3</v>
      </c>
      <c r="KF154" s="3">
        <v>4</v>
      </c>
      <c r="KG154" s="3">
        <v>4</v>
      </c>
      <c r="KH154" s="3">
        <v>2</v>
      </c>
      <c r="KI154" s="3">
        <v>2</v>
      </c>
      <c r="KJ154" s="3">
        <v>3</v>
      </c>
      <c r="KK154" s="3">
        <v>3</v>
      </c>
      <c r="KL154" s="3">
        <v>3</v>
      </c>
      <c r="KM154" s="3">
        <v>2</v>
      </c>
      <c r="KN154" s="3">
        <v>3</v>
      </c>
      <c r="KO154" s="3">
        <v>3</v>
      </c>
      <c r="KP154" s="3">
        <v>2</v>
      </c>
      <c r="KQ154" s="3">
        <v>2</v>
      </c>
      <c r="KR154" s="3">
        <v>4</v>
      </c>
      <c r="KS154" s="3">
        <v>4</v>
      </c>
      <c r="KT154" s="3">
        <v>2</v>
      </c>
      <c r="KU154" s="3">
        <v>2</v>
      </c>
      <c r="KV154" s="3">
        <v>4</v>
      </c>
      <c r="KW154" s="3">
        <v>4</v>
      </c>
      <c r="KX154" s="3">
        <v>3</v>
      </c>
      <c r="KY154" s="3">
        <v>3</v>
      </c>
      <c r="KZ154" s="5">
        <v>3.2222222222222223</v>
      </c>
      <c r="LA154" s="5">
        <v>3.2222222222222223</v>
      </c>
      <c r="LB154" s="5">
        <v>3.2857142857142856</v>
      </c>
      <c r="LC154" s="5">
        <v>3</v>
      </c>
      <c r="LD154" s="3">
        <v>3</v>
      </c>
      <c r="LE154" s="3">
        <v>3</v>
      </c>
      <c r="LF154" s="5">
        <v>4</v>
      </c>
      <c r="LG154" s="3">
        <v>4</v>
      </c>
      <c r="LH154" s="3">
        <v>3</v>
      </c>
      <c r="LI154" s="3">
        <v>3</v>
      </c>
      <c r="LJ154" s="3">
        <v>3</v>
      </c>
      <c r="LK154" s="3">
        <v>3</v>
      </c>
      <c r="LL154" s="3">
        <v>3</v>
      </c>
      <c r="LM154" s="3">
        <v>3</v>
      </c>
      <c r="LN154" s="3">
        <v>4</v>
      </c>
      <c r="LO154" s="3">
        <v>4</v>
      </c>
      <c r="LP154" s="3">
        <v>4</v>
      </c>
      <c r="LQ154" s="3">
        <v>4</v>
      </c>
      <c r="LR154" s="3">
        <v>3</v>
      </c>
      <c r="LS154" s="3">
        <v>3</v>
      </c>
      <c r="LT154" s="5">
        <v>3.375</v>
      </c>
      <c r="LU154" s="5">
        <v>3.375</v>
      </c>
      <c r="LV154" s="3">
        <v>2</v>
      </c>
      <c r="LW154" s="3">
        <v>1</v>
      </c>
      <c r="LX154" s="3">
        <v>2</v>
      </c>
      <c r="LY154" s="3">
        <v>1</v>
      </c>
      <c r="LZ154" s="3">
        <v>1</v>
      </c>
      <c r="MA154" s="3">
        <v>2</v>
      </c>
      <c r="MB154" s="3">
        <v>2</v>
      </c>
      <c r="MC154" s="3">
        <v>1</v>
      </c>
      <c r="MD154" s="3">
        <v>1</v>
      </c>
      <c r="ME154" s="3">
        <v>2</v>
      </c>
      <c r="MF154" s="5">
        <f t="shared" si="101"/>
        <v>15</v>
      </c>
      <c r="MG154" s="5">
        <f t="shared" si="102"/>
        <v>1.5</v>
      </c>
      <c r="MH154" s="3">
        <v>4</v>
      </c>
      <c r="MI154" s="3">
        <v>3</v>
      </c>
      <c r="MJ154" s="3">
        <v>4</v>
      </c>
      <c r="MK154" s="3">
        <v>3</v>
      </c>
      <c r="ML154" s="3">
        <v>4</v>
      </c>
      <c r="MM154" s="3">
        <v>3</v>
      </c>
      <c r="MN154" s="3">
        <v>4</v>
      </c>
      <c r="MO154" s="3">
        <v>3</v>
      </c>
      <c r="MP154" s="3">
        <v>4</v>
      </c>
      <c r="MQ154" s="5">
        <v>3.5555555555555554</v>
      </c>
      <c r="MR154" s="3">
        <v>3</v>
      </c>
      <c r="MS154" s="3">
        <v>3</v>
      </c>
      <c r="MT154" s="3">
        <v>3</v>
      </c>
      <c r="MU154" s="3">
        <v>3</v>
      </c>
      <c r="MV154" s="3">
        <v>2</v>
      </c>
      <c r="MW154" s="3">
        <v>3</v>
      </c>
      <c r="MX154" s="3">
        <v>3</v>
      </c>
      <c r="MY154" s="3">
        <v>3</v>
      </c>
      <c r="MZ154" s="3">
        <v>3</v>
      </c>
      <c r="NA154" s="3">
        <v>3</v>
      </c>
      <c r="NB154" s="3">
        <v>3</v>
      </c>
      <c r="NC154" s="3">
        <v>3</v>
      </c>
      <c r="ND154" s="5">
        <v>2.6666666666666665</v>
      </c>
      <c r="NE154" s="5">
        <v>3</v>
      </c>
      <c r="NF154" s="5">
        <v>3</v>
      </c>
      <c r="NG154" s="5">
        <v>3</v>
      </c>
      <c r="NH154" s="3">
        <v>4</v>
      </c>
      <c r="NI154" s="3">
        <v>4</v>
      </c>
      <c r="NJ154" s="3">
        <v>4</v>
      </c>
      <c r="NK154" s="3">
        <v>4</v>
      </c>
      <c r="NL154" s="3">
        <v>3</v>
      </c>
      <c r="NM154" s="3">
        <v>3</v>
      </c>
      <c r="NN154" s="3">
        <v>2</v>
      </c>
      <c r="NO154" s="3">
        <v>2</v>
      </c>
      <c r="NP154" s="3">
        <v>1</v>
      </c>
      <c r="NQ154" s="3">
        <v>1</v>
      </c>
      <c r="NR154" s="3">
        <v>2</v>
      </c>
      <c r="NS154" s="3">
        <v>2</v>
      </c>
      <c r="NT154" s="3">
        <v>1</v>
      </c>
      <c r="NU154" s="3">
        <v>1</v>
      </c>
      <c r="NV154" s="5">
        <v>2.4285714285714284</v>
      </c>
      <c r="NW154" s="5">
        <v>2.4285714285714284</v>
      </c>
      <c r="NX154" s="4">
        <v>43210</v>
      </c>
      <c r="NY154" s="3">
        <v>4</v>
      </c>
      <c r="NZ154" s="3">
        <v>3</v>
      </c>
      <c r="OA154" s="3">
        <v>1</v>
      </c>
      <c r="OB154" s="3">
        <v>4</v>
      </c>
      <c r="OC154" s="3">
        <v>5</v>
      </c>
      <c r="OD154" s="3">
        <v>3</v>
      </c>
      <c r="OE154" s="3">
        <v>3</v>
      </c>
      <c r="OF154" s="3">
        <v>3</v>
      </c>
      <c r="OG154" s="3">
        <v>4</v>
      </c>
      <c r="OH154" s="3">
        <v>3</v>
      </c>
      <c r="OI154" s="3">
        <v>3</v>
      </c>
      <c r="OJ154" s="3">
        <v>3</v>
      </c>
      <c r="OK154" s="5">
        <v>3.6666666666666665</v>
      </c>
      <c r="OL154" s="5">
        <v>2.8333333333333335</v>
      </c>
      <c r="OM154" s="3">
        <v>3</v>
      </c>
      <c r="ON154" s="3">
        <v>3</v>
      </c>
      <c r="OO154" s="3">
        <v>3</v>
      </c>
      <c r="OP154" s="3">
        <v>3</v>
      </c>
      <c r="OQ154" s="3">
        <v>3</v>
      </c>
      <c r="OR154" s="3">
        <v>2</v>
      </c>
      <c r="OS154" s="5">
        <v>2.8333333333333335</v>
      </c>
      <c r="OT154" s="3">
        <v>4</v>
      </c>
      <c r="OU154" s="3">
        <v>4</v>
      </c>
      <c r="OV154" s="3">
        <v>4</v>
      </c>
      <c r="OW154" s="3">
        <v>4</v>
      </c>
      <c r="OX154" s="3">
        <v>4</v>
      </c>
      <c r="OY154" s="3">
        <v>4</v>
      </c>
      <c r="OZ154" s="5">
        <v>4</v>
      </c>
      <c r="VN154">
        <v>15</v>
      </c>
      <c r="VO154">
        <v>4</v>
      </c>
      <c r="VP154">
        <v>49</v>
      </c>
      <c r="VQ154">
        <v>12.3</v>
      </c>
      <c r="VR154">
        <v>30</v>
      </c>
      <c r="VS154">
        <v>571</v>
      </c>
      <c r="VT154">
        <v>19</v>
      </c>
      <c r="VU154">
        <v>81.599999999999994</v>
      </c>
      <c r="VV154">
        <v>29</v>
      </c>
      <c r="VW154">
        <v>8560.2999999999993</v>
      </c>
      <c r="VX154">
        <v>295.2</v>
      </c>
      <c r="VY154">
        <v>1124.5</v>
      </c>
      <c r="VZ154">
        <v>0.3</v>
      </c>
      <c r="WA154">
        <v>1222.9000000000001</v>
      </c>
      <c r="WB154" s="36">
        <v>2371.25</v>
      </c>
      <c r="WC154" s="36">
        <v>1319.25</v>
      </c>
      <c r="WD154" s="36">
        <v>127.5</v>
      </c>
      <c r="WE154" s="36">
        <v>22</v>
      </c>
      <c r="WF154" s="36">
        <v>61.75</v>
      </c>
      <c r="WG154" s="36">
        <v>34.36</v>
      </c>
      <c r="WH154" s="36">
        <v>3.32</v>
      </c>
      <c r="WI154" s="36">
        <v>0.56999999999999995</v>
      </c>
      <c r="WJ154" s="36">
        <v>149.5</v>
      </c>
      <c r="WK154" s="36">
        <v>3.89</v>
      </c>
      <c r="WL154" s="36">
        <v>29.9</v>
      </c>
      <c r="WM154" s="37">
        <v>3240.75</v>
      </c>
      <c r="WN154" s="37">
        <v>1825.75</v>
      </c>
      <c r="WO154" s="37">
        <v>167.25</v>
      </c>
      <c r="WP154" s="37">
        <v>26.25</v>
      </c>
      <c r="WQ154" s="37">
        <v>61.61</v>
      </c>
      <c r="WR154" s="37">
        <v>34.71</v>
      </c>
      <c r="WS154" s="37">
        <v>3.18</v>
      </c>
      <c r="WT154" s="37">
        <v>0.5</v>
      </c>
      <c r="WU154" s="37">
        <v>193.5</v>
      </c>
      <c r="WV154" s="37">
        <v>3.68</v>
      </c>
      <c r="WW154" s="37">
        <v>27.643000000000001</v>
      </c>
      <c r="WX154" s="38">
        <v>2041.5</v>
      </c>
      <c r="WY154" s="38">
        <v>1102.25</v>
      </c>
      <c r="WZ154" s="38">
        <v>103</v>
      </c>
      <c r="XA154" s="38">
        <v>17.25</v>
      </c>
      <c r="XB154" s="38">
        <v>62.55</v>
      </c>
      <c r="XC154" s="38">
        <v>33.770000000000003</v>
      </c>
      <c r="XD154" s="38">
        <v>3.16</v>
      </c>
      <c r="XE154" s="38">
        <v>0.53</v>
      </c>
      <c r="XF154" s="38">
        <v>120.25</v>
      </c>
      <c r="XG154" s="38">
        <v>3.68</v>
      </c>
      <c r="XH154" s="38">
        <v>30.062999999999999</v>
      </c>
      <c r="XI154" s="39">
        <v>2593.25</v>
      </c>
      <c r="XJ154" s="39">
        <v>1441.25</v>
      </c>
      <c r="XK154" s="39">
        <v>134.75</v>
      </c>
      <c r="XL154" s="39">
        <v>20.75</v>
      </c>
      <c r="XM154" s="39">
        <v>61.89</v>
      </c>
      <c r="XN154" s="39">
        <v>34.4</v>
      </c>
      <c r="XO154" s="39">
        <v>3.22</v>
      </c>
      <c r="XP154" s="39">
        <v>0.5</v>
      </c>
      <c r="XQ154" s="39">
        <v>155.5</v>
      </c>
      <c r="XR154" s="39">
        <v>3.71</v>
      </c>
      <c r="XS154" s="39">
        <v>31.1</v>
      </c>
      <c r="XT154" t="s">
        <v>1156</v>
      </c>
      <c r="XU154">
        <v>7</v>
      </c>
      <c r="XV154">
        <v>11</v>
      </c>
      <c r="XW154" s="37">
        <v>5</v>
      </c>
      <c r="XX154" s="37">
        <v>2</v>
      </c>
      <c r="XY154" s="37">
        <v>1</v>
      </c>
      <c r="XZ154" s="39">
        <v>4</v>
      </c>
      <c r="YA154" s="39">
        <v>1</v>
      </c>
      <c r="YB154" s="39">
        <v>1</v>
      </c>
    </row>
    <row r="155" spans="1:652" x14ac:dyDescent="0.2">
      <c r="A155" s="11">
        <v>160</v>
      </c>
      <c r="B155" s="19" t="s">
        <v>748</v>
      </c>
      <c r="C155" s="3">
        <v>0</v>
      </c>
      <c r="D155" s="3" t="str">
        <f t="shared" si="103"/>
        <v>2</v>
      </c>
      <c r="E155" s="4">
        <v>37900</v>
      </c>
      <c r="F155" s="4">
        <v>43206</v>
      </c>
      <c r="G155" s="5">
        <v>14.52703627652293</v>
      </c>
      <c r="H155" s="21">
        <v>3</v>
      </c>
      <c r="I155" s="3">
        <v>7</v>
      </c>
      <c r="J155" s="3">
        <v>10</v>
      </c>
      <c r="K155" s="3">
        <v>1</v>
      </c>
      <c r="L155" s="3">
        <v>2</v>
      </c>
      <c r="M155" s="3">
        <v>300</v>
      </c>
      <c r="N155" s="6">
        <v>113.5</v>
      </c>
      <c r="O155" s="6">
        <v>165</v>
      </c>
      <c r="P155" s="5">
        <v>3.7237532808398952</v>
      </c>
      <c r="Q155" s="5">
        <v>120.393</v>
      </c>
      <c r="R155" s="5">
        <v>54.6</v>
      </c>
      <c r="S155" s="5">
        <v>20.100000000000001</v>
      </c>
      <c r="T155" s="5">
        <v>3</v>
      </c>
      <c r="U155" s="5">
        <v>12.4</v>
      </c>
      <c r="V155" s="5">
        <v>3</v>
      </c>
      <c r="W155" s="5">
        <v>32.1</v>
      </c>
      <c r="X155" s="5">
        <v>29.1</v>
      </c>
      <c r="Y155" s="5">
        <v>32</v>
      </c>
      <c r="Z155" s="5">
        <v>33.4</v>
      </c>
      <c r="AA155" s="5">
        <v>33.6</v>
      </c>
      <c r="AB155" s="5">
        <v>31.9</v>
      </c>
      <c r="AC155" s="5">
        <f t="shared" si="104"/>
        <v>32.1</v>
      </c>
      <c r="AD155" s="5">
        <f t="shared" si="105"/>
        <v>33.6</v>
      </c>
      <c r="AE155" s="5">
        <f t="shared" si="106"/>
        <v>65.7</v>
      </c>
      <c r="AF155" s="5">
        <f t="shared" si="107"/>
        <v>32.85</v>
      </c>
      <c r="AG155" s="5">
        <f t="shared" si="108"/>
        <v>72.434250000000006</v>
      </c>
      <c r="AH155" s="5">
        <f t="shared" si="109"/>
        <v>144.86850000000001</v>
      </c>
      <c r="AI155" s="5">
        <v>2</v>
      </c>
      <c r="AJ155" s="3">
        <v>18</v>
      </c>
      <c r="AK155" s="5">
        <v>35.700000000000003</v>
      </c>
      <c r="AL155" s="5">
        <v>1</v>
      </c>
      <c r="AM155" s="5">
        <v>2</v>
      </c>
      <c r="AN155" s="5"/>
      <c r="AO155" s="5"/>
      <c r="AP155" s="5"/>
      <c r="AQ155" s="5"/>
      <c r="AR155" s="5"/>
      <c r="AS155" s="5" t="e">
        <f t="shared" si="110"/>
        <v>#DIV/0!</v>
      </c>
      <c r="AT155" s="5">
        <v>13.28</v>
      </c>
      <c r="AU155" s="5">
        <v>12.5</v>
      </c>
      <c r="AV155" s="5">
        <v>-1.68</v>
      </c>
      <c r="AW155" s="5">
        <v>5</v>
      </c>
      <c r="AX155" s="3">
        <v>27</v>
      </c>
      <c r="AY155" s="3">
        <v>28</v>
      </c>
      <c r="AZ155" s="3"/>
      <c r="BA155" s="5">
        <v>-1.86</v>
      </c>
      <c r="BB155" s="5"/>
      <c r="BC155" s="5">
        <v>3</v>
      </c>
      <c r="BD155" s="5"/>
      <c r="BE155" s="3">
        <v>24</v>
      </c>
      <c r="BF155" s="3">
        <v>21</v>
      </c>
      <c r="BG155" s="5">
        <v>-0.65</v>
      </c>
      <c r="BH155" s="5">
        <v>26</v>
      </c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3">
        <v>57</v>
      </c>
      <c r="CA155" s="3">
        <v>62</v>
      </c>
      <c r="CB155" s="3">
        <v>65</v>
      </c>
      <c r="CC155" s="5">
        <v>25.481279999999998</v>
      </c>
      <c r="CD155" s="5">
        <v>27.716480000000001</v>
      </c>
      <c r="CE155" s="5">
        <v>29.057600000000001</v>
      </c>
      <c r="CF155" s="5">
        <v>3.18</v>
      </c>
      <c r="CG155" s="5">
        <v>100</v>
      </c>
      <c r="CH155" s="3">
        <v>40</v>
      </c>
      <c r="CI155" s="3">
        <v>43</v>
      </c>
      <c r="CJ155" s="3">
        <v>42</v>
      </c>
      <c r="CK155" s="5">
        <v>17.881599999999999</v>
      </c>
      <c r="CL155" s="5">
        <v>19.222719999999999</v>
      </c>
      <c r="CM155" s="5">
        <v>18.775680000000001</v>
      </c>
      <c r="CN155" s="5">
        <v>-0.35</v>
      </c>
      <c r="CO155" s="5">
        <v>36</v>
      </c>
      <c r="CP155" s="6">
        <v>192</v>
      </c>
      <c r="CQ155" s="6">
        <v>200</v>
      </c>
      <c r="CR155" s="6">
        <v>185</v>
      </c>
      <c r="CS155" s="5">
        <v>0.83</v>
      </c>
      <c r="CT155" s="5">
        <v>80</v>
      </c>
      <c r="CU155" s="7" t="e">
        <v>#NULL!</v>
      </c>
      <c r="CV155" s="7" t="e">
        <v>#NULL!</v>
      </c>
      <c r="CW155" s="3">
        <v>4</v>
      </c>
      <c r="CX155" s="3">
        <v>4</v>
      </c>
      <c r="CY155" s="3">
        <v>5</v>
      </c>
      <c r="CZ155" s="3">
        <v>5</v>
      </c>
      <c r="DA155" s="3">
        <v>4</v>
      </c>
      <c r="DB155" s="3">
        <v>4</v>
      </c>
      <c r="DC155" s="3">
        <v>3</v>
      </c>
      <c r="DD155" s="3">
        <v>3</v>
      </c>
      <c r="DE155" s="3">
        <v>3</v>
      </c>
      <c r="DF155" s="3">
        <v>3</v>
      </c>
      <c r="DG155" s="3">
        <v>4</v>
      </c>
      <c r="DH155" s="3">
        <v>4</v>
      </c>
      <c r="DI155" s="3"/>
      <c r="DJ155" s="3"/>
      <c r="DK155" s="3"/>
      <c r="DL155" s="3"/>
      <c r="DM155" s="3"/>
      <c r="DN155" s="3"/>
      <c r="DO155" s="3"/>
      <c r="DP155" s="3"/>
      <c r="DQ155" s="3">
        <v>1</v>
      </c>
      <c r="DR155" s="3">
        <v>1</v>
      </c>
      <c r="DS155" s="3">
        <v>1</v>
      </c>
      <c r="DT155" s="3">
        <v>1</v>
      </c>
      <c r="DU155" s="3">
        <v>1</v>
      </c>
      <c r="DV155" s="5">
        <v>14.5</v>
      </c>
      <c r="DW155" s="5">
        <v>-2.5100000000000002</v>
      </c>
      <c r="DX155" s="5">
        <v>42.5</v>
      </c>
      <c r="DY155" s="5">
        <v>-0.85</v>
      </c>
      <c r="DZ155" s="5">
        <v>68</v>
      </c>
      <c r="EA155" s="5">
        <v>2.83</v>
      </c>
      <c r="EB155" s="5">
        <v>41.666666666666664</v>
      </c>
      <c r="EC155" s="5">
        <v>-0.53000000000000025</v>
      </c>
      <c r="ED155" s="5">
        <v>2</v>
      </c>
      <c r="EE155" s="3">
        <v>6</v>
      </c>
      <c r="EF155" s="3">
        <v>1</v>
      </c>
      <c r="EG155" s="3">
        <v>1</v>
      </c>
      <c r="EH155" s="3">
        <v>1</v>
      </c>
      <c r="EI155" s="3">
        <v>6</v>
      </c>
      <c r="EJ155" s="3">
        <v>1</v>
      </c>
      <c r="EK155" s="3">
        <v>2</v>
      </c>
      <c r="EL155" s="3">
        <v>1</v>
      </c>
      <c r="EM155" s="3">
        <v>5</v>
      </c>
      <c r="EN155" s="3">
        <v>5</v>
      </c>
      <c r="EO155" s="3">
        <v>5</v>
      </c>
      <c r="EP155" s="3">
        <v>5</v>
      </c>
      <c r="EQ155" s="3">
        <v>5</v>
      </c>
      <c r="ER155" s="3">
        <v>5</v>
      </c>
      <c r="ES155" s="3">
        <v>2</v>
      </c>
      <c r="ET155" s="3">
        <v>1</v>
      </c>
      <c r="EU155" s="3">
        <v>1</v>
      </c>
      <c r="EV155" s="3">
        <v>2</v>
      </c>
      <c r="EW155" s="3">
        <v>1</v>
      </c>
      <c r="EX155" s="5">
        <v>3</v>
      </c>
      <c r="EY155" s="1" t="s">
        <v>355</v>
      </c>
      <c r="EZ155" s="3">
        <v>2</v>
      </c>
      <c r="FA155" s="6">
        <v>7.5</v>
      </c>
      <c r="FB155" s="1" t="s">
        <v>350</v>
      </c>
      <c r="FC155" s="6">
        <v>2</v>
      </c>
      <c r="FD155" s="5">
        <v>999</v>
      </c>
      <c r="FE155" s="1" t="s">
        <v>352</v>
      </c>
      <c r="FF155" s="3">
        <v>2</v>
      </c>
      <c r="FG155" s="5">
        <v>2</v>
      </c>
      <c r="FH155" s="3">
        <v>5</v>
      </c>
      <c r="FI155" s="3">
        <v>4</v>
      </c>
      <c r="FJ155" s="3">
        <v>2</v>
      </c>
      <c r="FK155" s="3">
        <v>3</v>
      </c>
      <c r="FL155" s="3">
        <v>5</v>
      </c>
      <c r="FM155" s="3">
        <v>4</v>
      </c>
      <c r="FN155" s="3">
        <v>2</v>
      </c>
      <c r="FO155" s="3">
        <v>1</v>
      </c>
      <c r="FP155" s="3">
        <v>4</v>
      </c>
      <c r="FQ155" s="3">
        <v>5</v>
      </c>
      <c r="FR155" s="3">
        <v>2</v>
      </c>
      <c r="FS155" s="3">
        <v>3</v>
      </c>
      <c r="FT155" s="3">
        <v>4.5</v>
      </c>
      <c r="FU155" s="3">
        <v>2.1666666666666665</v>
      </c>
      <c r="FV155" s="3">
        <v>5</v>
      </c>
      <c r="FW155" s="3">
        <v>3</v>
      </c>
      <c r="FX155" s="7" t="e">
        <v>#NULL!</v>
      </c>
      <c r="FY155" s="3">
        <v>1</v>
      </c>
      <c r="FZ155" s="3">
        <v>7</v>
      </c>
      <c r="GA155" s="3">
        <v>5</v>
      </c>
      <c r="GB155" s="3">
        <v>4</v>
      </c>
      <c r="GC155" s="3">
        <v>5</v>
      </c>
      <c r="GD155" s="5">
        <v>4.5</v>
      </c>
      <c r="GE155" s="3">
        <v>5</v>
      </c>
      <c r="GF155" s="3">
        <v>2</v>
      </c>
      <c r="GG155" s="3">
        <v>3</v>
      </c>
      <c r="GH155" s="3">
        <v>1</v>
      </c>
      <c r="GI155" s="3">
        <v>5</v>
      </c>
      <c r="GJ155" s="3">
        <v>1</v>
      </c>
      <c r="GK155" s="3">
        <v>4</v>
      </c>
      <c r="GL155" s="3">
        <v>4</v>
      </c>
      <c r="GM155" s="3">
        <v>1</v>
      </c>
      <c r="GN155" s="3">
        <v>5</v>
      </c>
      <c r="GO155" s="3">
        <v>1</v>
      </c>
      <c r="GP155" s="3">
        <v>3</v>
      </c>
      <c r="GQ155" s="3">
        <v>1</v>
      </c>
      <c r="GR155" s="3">
        <v>2</v>
      </c>
      <c r="GS155" s="3">
        <v>3</v>
      </c>
      <c r="GT155" s="3">
        <v>4</v>
      </c>
      <c r="GU155" s="3">
        <v>2</v>
      </c>
      <c r="GV155" s="3">
        <v>1</v>
      </c>
      <c r="GW155" s="3">
        <v>5</v>
      </c>
      <c r="GX155" s="3">
        <v>2</v>
      </c>
      <c r="GY155" s="5">
        <v>3.5</v>
      </c>
      <c r="GZ155" s="5">
        <v>2</v>
      </c>
      <c r="HA155" s="3">
        <v>6</v>
      </c>
      <c r="HB155" s="3">
        <v>6</v>
      </c>
      <c r="HC155" s="3">
        <v>6</v>
      </c>
      <c r="HD155" s="3">
        <v>5</v>
      </c>
      <c r="HE155" s="3">
        <v>4</v>
      </c>
      <c r="HF155" s="3">
        <v>4</v>
      </c>
      <c r="HG155" s="3">
        <v>6</v>
      </c>
      <c r="HH155" s="3">
        <v>6</v>
      </c>
      <c r="HI155" s="5">
        <v>5.375</v>
      </c>
      <c r="HJ155" s="3">
        <v>3</v>
      </c>
      <c r="HK155" s="3">
        <v>4</v>
      </c>
      <c r="HL155" s="3">
        <v>2</v>
      </c>
      <c r="HM155" s="3">
        <v>2</v>
      </c>
      <c r="HN155" s="3">
        <v>2</v>
      </c>
      <c r="HO155" s="3">
        <v>1</v>
      </c>
      <c r="HP155" s="5">
        <v>1</v>
      </c>
      <c r="HQ155" s="5">
        <v>3</v>
      </c>
      <c r="HR155" s="5">
        <v>4</v>
      </c>
      <c r="HS155" s="5">
        <v>2.5</v>
      </c>
      <c r="HT155" s="3">
        <v>6</v>
      </c>
      <c r="HU155" s="3">
        <v>5</v>
      </c>
      <c r="HV155" s="3">
        <v>6</v>
      </c>
      <c r="HW155" s="3">
        <v>4</v>
      </c>
      <c r="HX155" s="3">
        <v>6</v>
      </c>
      <c r="HY155" s="3">
        <v>6</v>
      </c>
      <c r="HZ155" s="5">
        <v>5.5</v>
      </c>
      <c r="IA155" s="3">
        <v>7</v>
      </c>
      <c r="IB155" s="3">
        <v>3</v>
      </c>
      <c r="IC155" s="3">
        <v>4</v>
      </c>
      <c r="ID155" s="3">
        <v>4</v>
      </c>
      <c r="IE155" s="3">
        <v>4</v>
      </c>
      <c r="IF155" s="3">
        <v>4</v>
      </c>
      <c r="IG155" s="3">
        <v>3</v>
      </c>
      <c r="IH155" s="3">
        <v>5</v>
      </c>
      <c r="II155" s="3">
        <v>5</v>
      </c>
      <c r="IJ155" s="3">
        <v>4</v>
      </c>
      <c r="IK155" s="3">
        <v>3</v>
      </c>
      <c r="IL155" s="3">
        <v>4</v>
      </c>
      <c r="IM155" s="5">
        <v>5</v>
      </c>
      <c r="IN155" s="5">
        <v>4</v>
      </c>
      <c r="IO155" s="5">
        <v>3.5</v>
      </c>
      <c r="IP155" s="3">
        <v>5</v>
      </c>
      <c r="IQ155" s="3">
        <v>3</v>
      </c>
      <c r="IR155" s="3">
        <v>3</v>
      </c>
      <c r="IS155" s="3">
        <v>3</v>
      </c>
      <c r="IT155" s="3">
        <v>4</v>
      </c>
      <c r="IU155" s="3">
        <v>5</v>
      </c>
      <c r="IV155" s="3">
        <v>3</v>
      </c>
      <c r="IW155" s="3">
        <v>2</v>
      </c>
      <c r="IX155" s="3">
        <v>5</v>
      </c>
      <c r="IY155" s="3">
        <v>4</v>
      </c>
      <c r="IZ155" s="3">
        <v>5</v>
      </c>
      <c r="JA155" s="3">
        <v>5</v>
      </c>
      <c r="JB155" s="3">
        <v>5</v>
      </c>
      <c r="JC155" s="3">
        <v>3</v>
      </c>
      <c r="JD155" s="3">
        <v>5</v>
      </c>
      <c r="JE155" s="3">
        <v>2</v>
      </c>
      <c r="JF155" s="3">
        <v>2</v>
      </c>
      <c r="JG155" s="3">
        <v>4</v>
      </c>
      <c r="JH155" s="3">
        <v>2</v>
      </c>
      <c r="JI155" s="3">
        <v>3</v>
      </c>
      <c r="JJ155" s="3">
        <v>2</v>
      </c>
      <c r="JK155" s="3">
        <v>5</v>
      </c>
      <c r="JL155" s="3">
        <v>2</v>
      </c>
      <c r="JM155" s="3">
        <v>4</v>
      </c>
      <c r="JN155" s="5">
        <v>5</v>
      </c>
      <c r="JO155" s="5">
        <v>2.75</v>
      </c>
      <c r="JP155" s="5">
        <v>4.5</v>
      </c>
      <c r="JQ155" s="5">
        <v>2.5</v>
      </c>
      <c r="JR155" s="5">
        <v>4.25</v>
      </c>
      <c r="JS155" s="5">
        <v>2.5</v>
      </c>
      <c r="JT155" s="3">
        <v>5</v>
      </c>
      <c r="JU155" s="3">
        <v>5</v>
      </c>
      <c r="JV155" s="3">
        <v>4</v>
      </c>
      <c r="JW155" s="3">
        <v>4</v>
      </c>
      <c r="JX155" s="3">
        <v>5</v>
      </c>
      <c r="JY155" s="3">
        <v>5</v>
      </c>
      <c r="JZ155" s="3">
        <v>1</v>
      </c>
      <c r="KA155" s="3">
        <v>1</v>
      </c>
      <c r="KB155" s="3">
        <v>4</v>
      </c>
      <c r="KC155" s="3">
        <v>4</v>
      </c>
      <c r="KD155" s="3">
        <v>5</v>
      </c>
      <c r="KE155" s="3">
        <v>5</v>
      </c>
      <c r="KF155" s="3">
        <v>1</v>
      </c>
      <c r="KG155" s="3">
        <v>1</v>
      </c>
      <c r="KH155" s="3">
        <v>1</v>
      </c>
      <c r="KI155" s="3">
        <v>1</v>
      </c>
      <c r="KJ155" s="3">
        <v>1</v>
      </c>
      <c r="KK155" s="3">
        <v>1</v>
      </c>
      <c r="KL155" s="3">
        <v>5</v>
      </c>
      <c r="KM155" s="3">
        <v>5</v>
      </c>
      <c r="KN155" s="3">
        <v>1</v>
      </c>
      <c r="KO155" s="3">
        <v>1</v>
      </c>
      <c r="KP155" s="3">
        <v>1</v>
      </c>
      <c r="KQ155" s="3">
        <v>1</v>
      </c>
      <c r="KR155" s="3">
        <v>4</v>
      </c>
      <c r="KS155" s="3">
        <v>4</v>
      </c>
      <c r="KT155" s="3">
        <v>1</v>
      </c>
      <c r="KU155" s="3">
        <v>1</v>
      </c>
      <c r="KV155" s="3">
        <v>1</v>
      </c>
      <c r="KW155" s="3">
        <v>1</v>
      </c>
      <c r="KX155" s="3">
        <v>2</v>
      </c>
      <c r="KY155" s="3">
        <v>4</v>
      </c>
      <c r="KZ155" s="5">
        <v>1.3333333333333333</v>
      </c>
      <c r="LA155" s="5">
        <v>1.3333333333333333</v>
      </c>
      <c r="LB155" s="5">
        <v>4.2857142857142856</v>
      </c>
      <c r="LC155" s="5">
        <v>4.5714285714285712</v>
      </c>
      <c r="LD155" s="3">
        <v>5</v>
      </c>
      <c r="LE155" s="3">
        <v>5</v>
      </c>
      <c r="LF155" s="5">
        <v>5</v>
      </c>
      <c r="LG155" s="3">
        <v>5</v>
      </c>
      <c r="LH155" s="3">
        <v>5</v>
      </c>
      <c r="LI155" s="3">
        <v>5</v>
      </c>
      <c r="LJ155" s="3">
        <v>4</v>
      </c>
      <c r="LK155" s="3">
        <v>4</v>
      </c>
      <c r="LL155" s="3">
        <v>3</v>
      </c>
      <c r="LM155" s="3">
        <v>4</v>
      </c>
      <c r="LN155" s="3">
        <v>4</v>
      </c>
      <c r="LO155" s="3">
        <v>4</v>
      </c>
      <c r="LP155" s="3">
        <v>4</v>
      </c>
      <c r="LQ155" s="3">
        <v>4</v>
      </c>
      <c r="LR155" s="3">
        <v>4</v>
      </c>
      <c r="LS155" s="3">
        <v>4</v>
      </c>
      <c r="LT155" s="5">
        <v>4.25</v>
      </c>
      <c r="LU155" s="5">
        <v>4.375</v>
      </c>
      <c r="LV155" s="3">
        <v>0</v>
      </c>
      <c r="LW155" s="3">
        <v>0</v>
      </c>
      <c r="LX155" s="3">
        <v>0</v>
      </c>
      <c r="LY155" s="3">
        <v>0</v>
      </c>
      <c r="LZ155" s="3">
        <v>1</v>
      </c>
      <c r="MA155" s="3">
        <v>0</v>
      </c>
      <c r="MB155" s="3">
        <v>1</v>
      </c>
      <c r="MC155" s="3">
        <v>3</v>
      </c>
      <c r="MD155" s="3">
        <v>1</v>
      </c>
      <c r="ME155" s="3">
        <v>0</v>
      </c>
      <c r="MF155" s="5">
        <f t="shared" si="101"/>
        <v>6</v>
      </c>
      <c r="MG155" s="5">
        <f t="shared" si="102"/>
        <v>0.6</v>
      </c>
      <c r="MH155" s="3">
        <v>1</v>
      </c>
      <c r="MI155" s="3">
        <v>1</v>
      </c>
      <c r="MJ155" s="3">
        <v>5</v>
      </c>
      <c r="MK155" s="3">
        <v>1</v>
      </c>
      <c r="ML155" s="3">
        <v>1</v>
      </c>
      <c r="MM155" s="3">
        <v>2</v>
      </c>
      <c r="MN155" s="3">
        <v>2</v>
      </c>
      <c r="MO155" s="3">
        <v>7</v>
      </c>
      <c r="MP155" s="3">
        <v>7</v>
      </c>
      <c r="MQ155" s="5">
        <v>3</v>
      </c>
      <c r="MR155" s="3">
        <v>1</v>
      </c>
      <c r="MS155" s="3">
        <v>1</v>
      </c>
      <c r="MT155" s="3">
        <v>1</v>
      </c>
      <c r="MU155" s="3">
        <v>1</v>
      </c>
      <c r="MV155" s="3">
        <v>1</v>
      </c>
      <c r="MW155" s="3">
        <v>1</v>
      </c>
      <c r="MX155" s="3">
        <v>1</v>
      </c>
      <c r="MY155" s="3">
        <v>1</v>
      </c>
      <c r="MZ155" s="3">
        <v>2</v>
      </c>
      <c r="NA155" s="3">
        <v>2</v>
      </c>
      <c r="NB155" s="3">
        <v>1</v>
      </c>
      <c r="NC155" s="3">
        <v>1</v>
      </c>
      <c r="ND155" s="5">
        <v>1</v>
      </c>
      <c r="NE155" s="5">
        <v>1</v>
      </c>
      <c r="NF155" s="5">
        <v>1.3333333333333333</v>
      </c>
      <c r="NG155" s="5">
        <v>1.3333333333333333</v>
      </c>
      <c r="NH155" s="3">
        <v>5</v>
      </c>
      <c r="NI155" s="3">
        <v>5</v>
      </c>
      <c r="NJ155" s="3">
        <v>5</v>
      </c>
      <c r="NK155" s="3">
        <v>5</v>
      </c>
      <c r="NL155" s="3">
        <v>4</v>
      </c>
      <c r="NM155" s="3">
        <v>4</v>
      </c>
      <c r="NN155" s="3">
        <v>2</v>
      </c>
      <c r="NO155" s="3">
        <v>2</v>
      </c>
      <c r="NP155" s="3">
        <v>1</v>
      </c>
      <c r="NQ155" s="3">
        <v>1</v>
      </c>
      <c r="NR155" s="3">
        <v>2</v>
      </c>
      <c r="NS155" s="3">
        <v>2</v>
      </c>
      <c r="NT155" s="3">
        <v>4</v>
      </c>
      <c r="NU155" s="3">
        <v>4</v>
      </c>
      <c r="NV155" s="5">
        <v>3.2857142857142856</v>
      </c>
      <c r="NW155" s="5">
        <v>3.2857142857142856</v>
      </c>
      <c r="NX155" s="4">
        <v>43210</v>
      </c>
      <c r="NY155" s="3">
        <v>5</v>
      </c>
      <c r="NZ155" s="3">
        <v>4</v>
      </c>
      <c r="OA155" s="3">
        <v>2</v>
      </c>
      <c r="OB155" s="3">
        <v>4</v>
      </c>
      <c r="OC155" s="3">
        <v>5</v>
      </c>
      <c r="OD155" s="3">
        <v>5</v>
      </c>
      <c r="OE155" s="3">
        <v>1</v>
      </c>
      <c r="OF155" s="3">
        <v>1</v>
      </c>
      <c r="OG155" s="3">
        <v>5</v>
      </c>
      <c r="OH155" s="3">
        <v>5</v>
      </c>
      <c r="OI155" s="3">
        <v>2</v>
      </c>
      <c r="OJ155" s="3">
        <v>3</v>
      </c>
      <c r="OK155" s="5">
        <v>4.833333333333333</v>
      </c>
      <c r="OL155" s="5">
        <v>2.1666666666666665</v>
      </c>
      <c r="OM155" s="3">
        <v>4</v>
      </c>
      <c r="ON155" s="3">
        <v>4</v>
      </c>
      <c r="OO155" s="3">
        <v>3</v>
      </c>
      <c r="OP155" s="3">
        <v>2</v>
      </c>
      <c r="OQ155" s="3">
        <v>2</v>
      </c>
      <c r="OR155" s="3">
        <v>2</v>
      </c>
      <c r="OS155" s="5">
        <v>2.8333333333333335</v>
      </c>
      <c r="OT155" s="3">
        <v>6</v>
      </c>
      <c r="OU155" s="3">
        <v>6</v>
      </c>
      <c r="OV155" s="3">
        <v>5</v>
      </c>
      <c r="OW155" s="3">
        <v>5</v>
      </c>
      <c r="OX155" s="3">
        <v>6</v>
      </c>
      <c r="OY155" s="3">
        <v>6</v>
      </c>
      <c r="OZ155" s="5">
        <v>5.666666666666667</v>
      </c>
      <c r="VN155">
        <v>15</v>
      </c>
      <c r="VO155">
        <v>0</v>
      </c>
      <c r="VP155">
        <v>0</v>
      </c>
      <c r="VQ155">
        <v>0</v>
      </c>
      <c r="VR155">
        <v>29</v>
      </c>
      <c r="VS155">
        <v>633.5</v>
      </c>
      <c r="VT155">
        <v>21.8</v>
      </c>
      <c r="VU155">
        <v>105.6</v>
      </c>
      <c r="VV155">
        <v>28</v>
      </c>
      <c r="VW155">
        <v>9908</v>
      </c>
      <c r="VX155">
        <v>353.9</v>
      </c>
      <c r="VY155">
        <v>2572.5</v>
      </c>
      <c r="VZ155">
        <v>0.5</v>
      </c>
      <c r="WA155">
        <v>1651.3</v>
      </c>
      <c r="WB155" s="36">
        <v>2505.25</v>
      </c>
      <c r="WC155" s="36">
        <v>1332.75</v>
      </c>
      <c r="WD155" s="36">
        <v>103.25</v>
      </c>
      <c r="WE155" s="36">
        <v>26.75</v>
      </c>
      <c r="WF155" s="36">
        <v>63.14</v>
      </c>
      <c r="WG155" s="36">
        <v>33.590000000000003</v>
      </c>
      <c r="WH155" s="36">
        <v>2.6</v>
      </c>
      <c r="WI155" s="36">
        <v>0.67</v>
      </c>
      <c r="WJ155" s="36">
        <v>130</v>
      </c>
      <c r="WK155" s="36">
        <v>3.28</v>
      </c>
      <c r="WL155" s="36">
        <v>26</v>
      </c>
      <c r="WM155" s="37">
        <v>2862.75</v>
      </c>
      <c r="WN155" s="37">
        <v>1458.5</v>
      </c>
      <c r="WO155" s="37">
        <v>114.25</v>
      </c>
      <c r="WP155" s="37">
        <v>29.5</v>
      </c>
      <c r="WQ155" s="37">
        <v>64.12</v>
      </c>
      <c r="WR155" s="37">
        <v>32.67</v>
      </c>
      <c r="WS155" s="37">
        <v>2.56</v>
      </c>
      <c r="WT155" s="37">
        <v>0.66</v>
      </c>
      <c r="WU155" s="37">
        <v>143.75</v>
      </c>
      <c r="WV155" s="37">
        <v>3.22</v>
      </c>
      <c r="WW155" s="37">
        <v>23.957999999999998</v>
      </c>
      <c r="WX155" s="38">
        <v>2054.75</v>
      </c>
      <c r="WY155" s="38">
        <v>1277.25</v>
      </c>
      <c r="WZ155" s="38">
        <v>98.5</v>
      </c>
      <c r="XA155" s="38">
        <v>26.5</v>
      </c>
      <c r="XB155" s="38">
        <v>59.44</v>
      </c>
      <c r="XC155" s="38">
        <v>36.950000000000003</v>
      </c>
      <c r="XD155" s="38">
        <v>2.85</v>
      </c>
      <c r="XE155" s="38">
        <v>0.77</v>
      </c>
      <c r="XF155" s="38">
        <v>125</v>
      </c>
      <c r="XG155" s="38">
        <v>3.62</v>
      </c>
      <c r="XH155" s="38">
        <v>31.25</v>
      </c>
      <c r="XI155" s="39">
        <v>2054.75</v>
      </c>
      <c r="XJ155" s="39">
        <v>1277.25</v>
      </c>
      <c r="XK155" s="39">
        <v>98.5</v>
      </c>
      <c r="XL155" s="39">
        <v>26.5</v>
      </c>
      <c r="XM155" s="39">
        <v>59.44</v>
      </c>
      <c r="XN155" s="39">
        <v>36.950000000000003</v>
      </c>
      <c r="XO155" s="39">
        <v>2.85</v>
      </c>
      <c r="XP155" s="39">
        <v>0.77</v>
      </c>
      <c r="XQ155" s="39">
        <v>125</v>
      </c>
      <c r="XR155" s="39">
        <v>3.62</v>
      </c>
      <c r="XS155" s="39">
        <v>31.25</v>
      </c>
      <c r="XT155" t="s">
        <v>1235</v>
      </c>
      <c r="XU155">
        <v>6</v>
      </c>
      <c r="XV155">
        <v>9</v>
      </c>
      <c r="XW155" s="37">
        <v>5</v>
      </c>
      <c r="XX155" s="37">
        <v>1</v>
      </c>
      <c r="XY155" s="37">
        <v>1</v>
      </c>
      <c r="XZ155" s="39">
        <v>4</v>
      </c>
      <c r="YA155" s="39">
        <v>0</v>
      </c>
      <c r="YB155" s="39">
        <v>2</v>
      </c>
    </row>
    <row r="156" spans="1:652" x14ac:dyDescent="0.2">
      <c r="A156" s="11">
        <v>161</v>
      </c>
      <c r="B156" s="19" t="s">
        <v>859</v>
      </c>
      <c r="C156" s="3">
        <v>1</v>
      </c>
      <c r="D156" s="3" t="str">
        <f t="shared" si="103"/>
        <v>1</v>
      </c>
      <c r="E156" s="4">
        <v>38447</v>
      </c>
      <c r="F156" s="4">
        <v>43206</v>
      </c>
      <c r="G156" s="5">
        <v>13.02943189596167</v>
      </c>
      <c r="H156" s="21">
        <v>3</v>
      </c>
      <c r="I156" s="3">
        <v>7</v>
      </c>
      <c r="J156" s="3">
        <v>10</v>
      </c>
      <c r="K156" s="3">
        <v>1</v>
      </c>
      <c r="L156" s="3">
        <v>3</v>
      </c>
      <c r="M156" s="3">
        <v>300</v>
      </c>
      <c r="N156" s="6">
        <v>111</v>
      </c>
      <c r="O156" s="6">
        <v>155</v>
      </c>
      <c r="P156" s="5">
        <v>3.6417322834645667</v>
      </c>
      <c r="Q156" s="5">
        <v>104.7375</v>
      </c>
      <c r="R156" s="5">
        <v>47.5</v>
      </c>
      <c r="S156" s="5">
        <v>19.8</v>
      </c>
      <c r="T156" s="5">
        <v>3</v>
      </c>
      <c r="U156" s="5">
        <v>25.6</v>
      </c>
      <c r="V156" s="5">
        <v>3</v>
      </c>
      <c r="W156" s="5">
        <v>21.4</v>
      </c>
      <c r="X156" s="5">
        <v>18.899999999999999</v>
      </c>
      <c r="Y156" s="5">
        <v>19.7</v>
      </c>
      <c r="Z156" s="5">
        <v>19.899999999999999</v>
      </c>
      <c r="AA156" s="5">
        <v>17.100000000000001</v>
      </c>
      <c r="AB156" s="5">
        <v>16.100000000000001</v>
      </c>
      <c r="AC156" s="5">
        <f t="shared" si="104"/>
        <v>21.4</v>
      </c>
      <c r="AD156" s="5">
        <f t="shared" si="105"/>
        <v>19.899999999999999</v>
      </c>
      <c r="AE156" s="5">
        <f t="shared" si="106"/>
        <v>41.3</v>
      </c>
      <c r="AF156" s="5">
        <f t="shared" si="107"/>
        <v>20.65</v>
      </c>
      <c r="AG156" s="5">
        <f t="shared" si="108"/>
        <v>45.533249999999995</v>
      </c>
      <c r="AH156" s="5">
        <f t="shared" si="109"/>
        <v>91.066499999999991</v>
      </c>
      <c r="AI156" s="5">
        <v>1</v>
      </c>
      <c r="AJ156" s="3">
        <v>22</v>
      </c>
      <c r="AK156" s="5">
        <v>38.799999999999997</v>
      </c>
      <c r="AL156" s="5">
        <v>2</v>
      </c>
      <c r="AM156" s="5">
        <v>2</v>
      </c>
      <c r="AN156" s="5"/>
      <c r="AO156" s="5"/>
      <c r="AP156" s="5"/>
      <c r="AQ156" s="5"/>
      <c r="AR156" s="5"/>
      <c r="AS156" s="5" t="e">
        <f t="shared" si="110"/>
        <v>#DIV/0!</v>
      </c>
      <c r="AT156" s="5">
        <v>14.89</v>
      </c>
      <c r="AU156" s="5">
        <v>14.09</v>
      </c>
      <c r="AV156" s="5">
        <v>-1.31</v>
      </c>
      <c r="AW156" s="5">
        <v>9</v>
      </c>
      <c r="AX156" s="3">
        <v>28</v>
      </c>
      <c r="AY156" s="3">
        <v>25</v>
      </c>
      <c r="AZ156" s="3"/>
      <c r="BA156" s="5">
        <v>-1.1399999999999999</v>
      </c>
      <c r="BB156" s="5"/>
      <c r="BC156" s="5">
        <v>13</v>
      </c>
      <c r="BD156" s="5"/>
      <c r="BE156" s="3">
        <v>21</v>
      </c>
      <c r="BF156" s="3">
        <v>23</v>
      </c>
      <c r="BG156" s="5">
        <v>-1</v>
      </c>
      <c r="BH156" s="5">
        <v>16</v>
      </c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3">
        <v>23</v>
      </c>
      <c r="CA156" s="3">
        <v>23</v>
      </c>
      <c r="CB156" s="3">
        <v>25</v>
      </c>
      <c r="CC156" s="5">
        <v>10.28192</v>
      </c>
      <c r="CD156" s="5">
        <v>10.28192</v>
      </c>
      <c r="CE156" s="5">
        <v>11.176</v>
      </c>
      <c r="CF156" s="5">
        <v>-0.62</v>
      </c>
      <c r="CG156" s="5">
        <v>27</v>
      </c>
      <c r="CH156" s="3">
        <v>21</v>
      </c>
      <c r="CI156" s="3">
        <v>29</v>
      </c>
      <c r="CJ156" s="3">
        <v>28</v>
      </c>
      <c r="CK156" s="5">
        <v>9.3878400000000006</v>
      </c>
      <c r="CL156" s="5">
        <v>12.96416</v>
      </c>
      <c r="CM156" s="5">
        <v>12.51712</v>
      </c>
      <c r="CN156" s="5">
        <v>-0.39</v>
      </c>
      <c r="CO156" s="5">
        <v>35</v>
      </c>
      <c r="CP156" s="6">
        <v>117</v>
      </c>
      <c r="CQ156" s="6">
        <v>117</v>
      </c>
      <c r="CR156" s="6">
        <v>118</v>
      </c>
      <c r="CS156" s="5">
        <v>-0.81</v>
      </c>
      <c r="CT156" s="5">
        <v>21</v>
      </c>
      <c r="CU156" s="7" t="e">
        <v>#NULL!</v>
      </c>
      <c r="CV156" s="7" t="e">
        <v>#NULL!</v>
      </c>
      <c r="CW156" s="3">
        <v>4</v>
      </c>
      <c r="CX156" s="3">
        <v>4</v>
      </c>
      <c r="CY156" s="3">
        <v>5</v>
      </c>
      <c r="CZ156" s="3">
        <v>5</v>
      </c>
      <c r="DA156" s="3">
        <v>4</v>
      </c>
      <c r="DB156" s="3">
        <v>4</v>
      </c>
      <c r="DC156" s="3">
        <v>3</v>
      </c>
      <c r="DD156" s="3">
        <v>3</v>
      </c>
      <c r="DE156" s="3">
        <v>4</v>
      </c>
      <c r="DF156" s="3">
        <v>3</v>
      </c>
      <c r="DG156" s="3">
        <v>4</v>
      </c>
      <c r="DH156" s="3">
        <v>3</v>
      </c>
      <c r="DI156" s="3"/>
      <c r="DJ156" s="3"/>
      <c r="DK156" s="3"/>
      <c r="DL156" s="3"/>
      <c r="DM156" s="3"/>
      <c r="DN156" s="3"/>
      <c r="DO156" s="3"/>
      <c r="DP156" s="3"/>
      <c r="DQ156" s="3">
        <v>1</v>
      </c>
      <c r="DR156" s="3">
        <v>1</v>
      </c>
      <c r="DS156" s="3">
        <v>1</v>
      </c>
      <c r="DT156" s="3">
        <v>0</v>
      </c>
      <c r="DU156" s="3">
        <v>1</v>
      </c>
      <c r="DV156" s="5">
        <v>14.5</v>
      </c>
      <c r="DW156" s="5">
        <v>-2.1399999999999997</v>
      </c>
      <c r="DX156" s="5">
        <v>15</v>
      </c>
      <c r="DY156" s="5">
        <v>-2.12</v>
      </c>
      <c r="DZ156" s="5">
        <v>31</v>
      </c>
      <c r="EA156" s="5">
        <v>-1.01</v>
      </c>
      <c r="EB156" s="5">
        <v>20.166666666666668</v>
      </c>
      <c r="EC156" s="5">
        <v>-5.27</v>
      </c>
      <c r="ED156" s="5">
        <v>1</v>
      </c>
      <c r="EE156" s="3">
        <v>6</v>
      </c>
      <c r="EF156" s="3">
        <v>1</v>
      </c>
      <c r="EG156" s="3">
        <v>1</v>
      </c>
      <c r="EH156" s="3">
        <v>1</v>
      </c>
      <c r="EI156" s="3">
        <v>5</v>
      </c>
      <c r="EJ156" s="3">
        <v>1</v>
      </c>
      <c r="EK156" s="3">
        <v>3</v>
      </c>
      <c r="EL156" s="3">
        <v>1</v>
      </c>
      <c r="EM156" s="3">
        <v>4</v>
      </c>
      <c r="EN156" s="3">
        <v>5</v>
      </c>
      <c r="EO156" s="3">
        <v>5</v>
      </c>
      <c r="EP156" s="3">
        <v>5</v>
      </c>
      <c r="EQ156" s="3">
        <v>4</v>
      </c>
      <c r="ER156" s="3">
        <v>3</v>
      </c>
      <c r="ES156" s="3">
        <v>3</v>
      </c>
      <c r="ET156" s="3">
        <v>1</v>
      </c>
      <c r="EU156" s="3">
        <v>4</v>
      </c>
      <c r="EV156" s="3">
        <v>3</v>
      </c>
      <c r="EW156" s="3">
        <v>1</v>
      </c>
      <c r="EX156" s="5">
        <v>3</v>
      </c>
      <c r="EY156" s="1" t="s">
        <v>372</v>
      </c>
      <c r="EZ156" s="3">
        <v>2</v>
      </c>
      <c r="FA156" s="6">
        <v>7</v>
      </c>
      <c r="FB156" s="1" t="s">
        <v>407</v>
      </c>
      <c r="FC156" s="6">
        <v>2</v>
      </c>
      <c r="FD156" s="5">
        <v>4</v>
      </c>
      <c r="FE156" s="1" t="s">
        <v>393</v>
      </c>
      <c r="FF156" s="3">
        <v>0</v>
      </c>
      <c r="FG156" s="5">
        <v>3</v>
      </c>
      <c r="FH156" s="3">
        <v>4</v>
      </c>
      <c r="FI156" s="3">
        <v>5</v>
      </c>
      <c r="FJ156" s="3">
        <v>3</v>
      </c>
      <c r="FK156" s="3">
        <v>2</v>
      </c>
      <c r="FL156" s="3">
        <v>5</v>
      </c>
      <c r="FM156" s="3">
        <v>5</v>
      </c>
      <c r="FN156" s="3">
        <v>4</v>
      </c>
      <c r="FO156" s="3">
        <v>3</v>
      </c>
      <c r="FP156" s="3">
        <v>5</v>
      </c>
      <c r="FQ156" s="3">
        <v>5</v>
      </c>
      <c r="FR156" s="3">
        <v>5</v>
      </c>
      <c r="FS156" s="3">
        <v>1</v>
      </c>
      <c r="FT156" s="3">
        <v>4.833333333333333</v>
      </c>
      <c r="FU156" s="3">
        <v>3</v>
      </c>
      <c r="FV156" s="3">
        <v>7</v>
      </c>
      <c r="FW156" s="3">
        <v>7</v>
      </c>
      <c r="FX156" s="7" t="e">
        <v>#NULL!</v>
      </c>
      <c r="FY156" s="3">
        <v>6</v>
      </c>
      <c r="FZ156" s="3">
        <v>7</v>
      </c>
      <c r="GA156" s="3">
        <v>6</v>
      </c>
      <c r="GB156" s="3">
        <v>6</v>
      </c>
      <c r="GC156" s="3">
        <v>6</v>
      </c>
      <c r="GD156" s="5">
        <v>6.333333333333333</v>
      </c>
      <c r="GE156" s="3">
        <v>5</v>
      </c>
      <c r="GF156" s="3">
        <v>1</v>
      </c>
      <c r="GG156" s="3">
        <v>5</v>
      </c>
      <c r="GH156" s="3">
        <v>2</v>
      </c>
      <c r="GI156" s="3">
        <v>5</v>
      </c>
      <c r="GJ156" s="3">
        <v>1</v>
      </c>
      <c r="GK156" s="3">
        <v>1</v>
      </c>
      <c r="GL156" s="3">
        <v>5</v>
      </c>
      <c r="GM156" s="3">
        <v>1</v>
      </c>
      <c r="GN156" s="3">
        <v>5</v>
      </c>
      <c r="GO156" s="3">
        <v>1</v>
      </c>
      <c r="GP156" s="3">
        <v>5</v>
      </c>
      <c r="GQ156" s="3">
        <v>1</v>
      </c>
      <c r="GR156" s="3">
        <v>5</v>
      </c>
      <c r="GS156" s="3">
        <v>2</v>
      </c>
      <c r="GT156" s="3">
        <v>5</v>
      </c>
      <c r="GU156" s="3">
        <v>1</v>
      </c>
      <c r="GV156" s="3">
        <v>1</v>
      </c>
      <c r="GW156" s="3">
        <v>5</v>
      </c>
      <c r="GX156" s="3">
        <v>2</v>
      </c>
      <c r="GY156" s="5">
        <v>4.2</v>
      </c>
      <c r="GZ156" s="5">
        <v>1.7</v>
      </c>
      <c r="HA156" s="3">
        <v>7</v>
      </c>
      <c r="HB156" s="3">
        <v>7</v>
      </c>
      <c r="HC156" s="3">
        <v>7</v>
      </c>
      <c r="HD156" s="3">
        <v>7</v>
      </c>
      <c r="HE156" s="3">
        <v>7</v>
      </c>
      <c r="HF156" s="3">
        <v>7</v>
      </c>
      <c r="HG156" s="3">
        <v>7</v>
      </c>
      <c r="HH156" s="3">
        <v>7</v>
      </c>
      <c r="HI156" s="5">
        <v>7</v>
      </c>
      <c r="HJ156" s="3">
        <v>4</v>
      </c>
      <c r="HK156" s="3">
        <v>4</v>
      </c>
      <c r="HL156" s="3">
        <v>4</v>
      </c>
      <c r="HM156" s="3">
        <v>2</v>
      </c>
      <c r="HN156" s="3">
        <v>1</v>
      </c>
      <c r="HO156" s="3">
        <v>1</v>
      </c>
      <c r="HP156" s="5">
        <v>1</v>
      </c>
      <c r="HQ156" s="5">
        <v>4</v>
      </c>
      <c r="HR156" s="5">
        <v>4</v>
      </c>
      <c r="HS156" s="5">
        <v>3.1666666666666665</v>
      </c>
      <c r="HT156" s="3">
        <v>5</v>
      </c>
      <c r="HU156" s="3">
        <v>4</v>
      </c>
      <c r="HV156" s="3">
        <v>5</v>
      </c>
      <c r="HW156" s="3">
        <v>6</v>
      </c>
      <c r="HX156" s="3">
        <v>3</v>
      </c>
      <c r="HY156" s="3">
        <v>6</v>
      </c>
      <c r="HZ156" s="5">
        <v>4.833333333333333</v>
      </c>
      <c r="IA156" s="3">
        <v>7</v>
      </c>
      <c r="IB156" s="3">
        <v>4</v>
      </c>
      <c r="IC156" s="3">
        <v>1</v>
      </c>
      <c r="ID156" s="3">
        <v>3</v>
      </c>
      <c r="IE156" s="3">
        <v>7</v>
      </c>
      <c r="IF156" s="3">
        <v>7</v>
      </c>
      <c r="IG156" s="3">
        <v>1</v>
      </c>
      <c r="IH156" s="3">
        <v>7</v>
      </c>
      <c r="II156" s="3">
        <v>7</v>
      </c>
      <c r="IJ156" s="3">
        <v>7</v>
      </c>
      <c r="IK156" s="3">
        <v>7</v>
      </c>
      <c r="IL156" s="3">
        <v>3</v>
      </c>
      <c r="IM156" s="5">
        <v>7</v>
      </c>
      <c r="IN156" s="5">
        <v>4.5</v>
      </c>
      <c r="IO156" s="5">
        <v>3.75</v>
      </c>
      <c r="IP156" s="3">
        <v>5</v>
      </c>
      <c r="IQ156" s="3">
        <v>1</v>
      </c>
      <c r="IR156" s="3">
        <v>5</v>
      </c>
      <c r="IS156" s="3">
        <v>2</v>
      </c>
      <c r="IT156" s="3">
        <v>5</v>
      </c>
      <c r="IU156" s="3">
        <v>5</v>
      </c>
      <c r="IV156" s="3">
        <v>1</v>
      </c>
      <c r="IW156" s="3">
        <v>3</v>
      </c>
      <c r="IX156" s="3">
        <v>5</v>
      </c>
      <c r="IY156" s="3">
        <v>2</v>
      </c>
      <c r="IZ156" s="3">
        <v>5</v>
      </c>
      <c r="JA156" s="3">
        <v>5</v>
      </c>
      <c r="JB156" s="3">
        <v>5</v>
      </c>
      <c r="JC156" s="3">
        <v>2</v>
      </c>
      <c r="JD156" s="3">
        <v>2</v>
      </c>
      <c r="JE156" s="3">
        <v>1</v>
      </c>
      <c r="JF156" s="3">
        <v>1</v>
      </c>
      <c r="JG156" s="3">
        <v>5</v>
      </c>
      <c r="JH156" s="3">
        <v>1</v>
      </c>
      <c r="JI156" s="3">
        <v>5</v>
      </c>
      <c r="JJ156" s="3">
        <v>1</v>
      </c>
      <c r="JK156" s="3">
        <v>5</v>
      </c>
      <c r="JL156" s="3">
        <v>1</v>
      </c>
      <c r="JM156" s="3">
        <v>5</v>
      </c>
      <c r="JN156" s="5">
        <v>5</v>
      </c>
      <c r="JO156" s="5">
        <v>2.25</v>
      </c>
      <c r="JP156" s="5">
        <v>4.25</v>
      </c>
      <c r="JQ156" s="5">
        <v>1.25</v>
      </c>
      <c r="JR156" s="5">
        <v>5</v>
      </c>
      <c r="JS156" s="5">
        <v>1.75</v>
      </c>
      <c r="JT156" s="3">
        <v>3</v>
      </c>
      <c r="JU156" s="3">
        <v>3</v>
      </c>
      <c r="JV156" s="3">
        <v>1</v>
      </c>
      <c r="JW156" s="3">
        <v>1</v>
      </c>
      <c r="JX156" s="3">
        <v>4</v>
      </c>
      <c r="JY156" s="3">
        <v>4</v>
      </c>
      <c r="JZ156" s="3">
        <v>1</v>
      </c>
      <c r="KA156" s="3">
        <v>1</v>
      </c>
      <c r="KB156" s="3">
        <v>5</v>
      </c>
      <c r="KC156" s="3">
        <v>5</v>
      </c>
      <c r="KD156" s="3">
        <v>5</v>
      </c>
      <c r="KE156" s="3">
        <v>5</v>
      </c>
      <c r="KF156" s="3">
        <v>1</v>
      </c>
      <c r="KG156" s="3">
        <v>1</v>
      </c>
      <c r="KH156" s="3">
        <v>5</v>
      </c>
      <c r="KI156" s="3">
        <v>5</v>
      </c>
      <c r="KJ156" s="3">
        <v>5</v>
      </c>
      <c r="KK156" s="3">
        <v>5</v>
      </c>
      <c r="KL156" s="3">
        <v>4</v>
      </c>
      <c r="KM156" s="3">
        <v>4</v>
      </c>
      <c r="KN156" s="3">
        <v>2</v>
      </c>
      <c r="KO156" s="3">
        <v>2</v>
      </c>
      <c r="KP156" s="3">
        <v>1</v>
      </c>
      <c r="KQ156" s="3">
        <v>1</v>
      </c>
      <c r="KR156" s="3">
        <v>5</v>
      </c>
      <c r="KS156" s="3">
        <v>5</v>
      </c>
      <c r="KT156" s="3">
        <v>1</v>
      </c>
      <c r="KU156" s="3">
        <v>1</v>
      </c>
      <c r="KV156" s="3">
        <v>5</v>
      </c>
      <c r="KW156" s="3">
        <v>5</v>
      </c>
      <c r="KX156" s="3">
        <v>5</v>
      </c>
      <c r="KY156" s="3">
        <v>5</v>
      </c>
      <c r="KZ156" s="5">
        <v>2.4444444444444446</v>
      </c>
      <c r="LA156" s="5">
        <v>2.4444444444444446</v>
      </c>
      <c r="LB156" s="5">
        <v>4.4285714285714288</v>
      </c>
      <c r="LC156" s="5">
        <v>4.4285714285714288</v>
      </c>
      <c r="LD156" s="3">
        <v>5</v>
      </c>
      <c r="LE156" s="3">
        <v>5</v>
      </c>
      <c r="LF156" s="5">
        <v>5</v>
      </c>
      <c r="LG156" s="3">
        <v>5</v>
      </c>
      <c r="LH156" s="3">
        <v>3</v>
      </c>
      <c r="LI156" s="3">
        <v>3</v>
      </c>
      <c r="LJ156" s="3">
        <v>5</v>
      </c>
      <c r="LK156" s="3">
        <v>5</v>
      </c>
      <c r="LL156" s="3">
        <v>5</v>
      </c>
      <c r="LM156" s="3">
        <v>5</v>
      </c>
      <c r="LN156" s="3">
        <v>5</v>
      </c>
      <c r="LO156" s="3">
        <v>5</v>
      </c>
      <c r="LP156" s="3">
        <v>5</v>
      </c>
      <c r="LQ156" s="3">
        <v>5</v>
      </c>
      <c r="LR156" s="3">
        <v>4</v>
      </c>
      <c r="LS156" s="3">
        <v>4</v>
      </c>
      <c r="LT156" s="5">
        <v>4.625</v>
      </c>
      <c r="LU156" s="5">
        <v>4.625</v>
      </c>
      <c r="LV156" s="3">
        <v>2</v>
      </c>
      <c r="LW156" s="3">
        <v>3</v>
      </c>
      <c r="LX156" s="3">
        <v>1</v>
      </c>
      <c r="LY156" s="3">
        <v>1</v>
      </c>
      <c r="LZ156" s="3">
        <v>3</v>
      </c>
      <c r="MA156" s="3">
        <v>3</v>
      </c>
      <c r="MB156" s="3">
        <v>3</v>
      </c>
      <c r="MC156" s="3">
        <v>3</v>
      </c>
      <c r="MD156" s="3">
        <v>3</v>
      </c>
      <c r="ME156" s="3">
        <v>1</v>
      </c>
      <c r="MF156" s="5">
        <f t="shared" si="101"/>
        <v>23</v>
      </c>
      <c r="MG156" s="5">
        <f t="shared" si="102"/>
        <v>2.2999999999999998</v>
      </c>
      <c r="MH156" s="3">
        <v>2</v>
      </c>
      <c r="MI156" s="3">
        <v>2</v>
      </c>
      <c r="MJ156" s="3">
        <v>7</v>
      </c>
      <c r="MK156" s="3">
        <v>3</v>
      </c>
      <c r="ML156" s="3">
        <v>3</v>
      </c>
      <c r="MM156" s="3">
        <v>7</v>
      </c>
      <c r="MN156" s="3">
        <v>7</v>
      </c>
      <c r="MO156" s="3">
        <v>7</v>
      </c>
      <c r="MP156" s="3">
        <v>7</v>
      </c>
      <c r="MQ156" s="5">
        <v>5</v>
      </c>
      <c r="MR156" s="3">
        <v>1</v>
      </c>
      <c r="MS156" s="3">
        <v>1</v>
      </c>
      <c r="MT156" s="3">
        <v>1</v>
      </c>
      <c r="MU156" s="3">
        <v>1</v>
      </c>
      <c r="MV156" s="3">
        <v>1</v>
      </c>
      <c r="MW156" s="3">
        <v>1</v>
      </c>
      <c r="MX156" s="3">
        <v>999</v>
      </c>
      <c r="MY156" s="3">
        <v>999</v>
      </c>
      <c r="MZ156" s="3">
        <v>5</v>
      </c>
      <c r="NA156" s="3">
        <v>5</v>
      </c>
      <c r="NB156" s="3">
        <v>5</v>
      </c>
      <c r="NC156" s="3">
        <v>5</v>
      </c>
      <c r="ND156" s="5">
        <v>1</v>
      </c>
      <c r="NE156" s="5">
        <v>1</v>
      </c>
      <c r="NF156" s="5">
        <v>5</v>
      </c>
      <c r="NG156" s="5">
        <v>5</v>
      </c>
      <c r="NH156" s="3">
        <v>5</v>
      </c>
      <c r="NI156" s="3">
        <v>5</v>
      </c>
      <c r="NJ156" s="3">
        <v>5</v>
      </c>
      <c r="NK156" s="3">
        <v>5</v>
      </c>
      <c r="NL156" s="3">
        <v>5</v>
      </c>
      <c r="NM156" s="3">
        <v>5</v>
      </c>
      <c r="NN156" s="3">
        <v>2</v>
      </c>
      <c r="NO156" s="3">
        <v>2</v>
      </c>
      <c r="NP156" s="3">
        <v>1</v>
      </c>
      <c r="NQ156" s="3">
        <v>1</v>
      </c>
      <c r="NR156" s="3">
        <v>3</v>
      </c>
      <c r="NS156" s="3">
        <v>3</v>
      </c>
      <c r="NT156" s="3">
        <v>1</v>
      </c>
      <c r="NU156" s="3">
        <v>1</v>
      </c>
      <c r="NV156" s="5">
        <v>3.1428571428571428</v>
      </c>
      <c r="NW156" s="5">
        <v>3.1428571428571428</v>
      </c>
      <c r="NX156" s="4">
        <v>43210</v>
      </c>
      <c r="NY156" s="3">
        <v>5</v>
      </c>
      <c r="NZ156" s="3">
        <v>5</v>
      </c>
      <c r="OA156" s="3">
        <v>5</v>
      </c>
      <c r="OB156" s="3">
        <v>2</v>
      </c>
      <c r="OC156" s="3">
        <v>5</v>
      </c>
      <c r="OD156" s="3">
        <v>5</v>
      </c>
      <c r="OE156" s="3">
        <v>5</v>
      </c>
      <c r="OF156" s="3">
        <v>3</v>
      </c>
      <c r="OG156" s="3">
        <v>5</v>
      </c>
      <c r="OH156" s="3">
        <v>5</v>
      </c>
      <c r="OI156" s="3">
        <v>5</v>
      </c>
      <c r="OJ156" s="3">
        <v>1</v>
      </c>
      <c r="OK156" s="5">
        <v>5</v>
      </c>
      <c r="OL156" s="5">
        <v>3.5</v>
      </c>
      <c r="OM156" s="3">
        <v>3</v>
      </c>
      <c r="ON156" s="3">
        <v>4</v>
      </c>
      <c r="OO156" s="3">
        <v>4</v>
      </c>
      <c r="OP156" s="3">
        <v>3</v>
      </c>
      <c r="OQ156" s="3">
        <v>2</v>
      </c>
      <c r="OR156" s="3">
        <v>3</v>
      </c>
      <c r="OS156" s="5">
        <v>3.1666666666666665</v>
      </c>
      <c r="OT156" s="3">
        <v>4</v>
      </c>
      <c r="OU156" s="3">
        <v>6</v>
      </c>
      <c r="OV156" s="3">
        <v>3</v>
      </c>
      <c r="OW156" s="3">
        <v>6</v>
      </c>
      <c r="OX156" s="3">
        <v>3</v>
      </c>
      <c r="OY156" s="3">
        <v>6</v>
      </c>
      <c r="OZ156" s="5">
        <v>4.666666666666667</v>
      </c>
      <c r="VN156">
        <v>15</v>
      </c>
      <c r="VO156">
        <v>0</v>
      </c>
      <c r="VP156">
        <v>0</v>
      </c>
      <c r="VQ156">
        <v>0</v>
      </c>
      <c r="VR156">
        <v>50</v>
      </c>
      <c r="VS156">
        <v>1181.5</v>
      </c>
      <c r="VT156">
        <v>23.6</v>
      </c>
      <c r="VU156">
        <v>168.8</v>
      </c>
      <c r="VV156">
        <v>49</v>
      </c>
      <c r="VW156">
        <v>13912.5</v>
      </c>
      <c r="VX156">
        <v>283.89999999999998</v>
      </c>
      <c r="VY156">
        <v>4127.5</v>
      </c>
      <c r="VZ156">
        <v>0.3</v>
      </c>
      <c r="WA156">
        <v>1987.5</v>
      </c>
      <c r="WB156" s="36">
        <v>3469.5</v>
      </c>
      <c r="WC156" s="36">
        <v>1262.75</v>
      </c>
      <c r="WD156" s="36">
        <v>140.25</v>
      </c>
      <c r="WE156" s="36">
        <v>35.5</v>
      </c>
      <c r="WF156" s="36">
        <v>70.69</v>
      </c>
      <c r="WG156" s="36">
        <v>25.73</v>
      </c>
      <c r="WH156" s="36">
        <v>2.86</v>
      </c>
      <c r="WI156" s="36">
        <v>0.72</v>
      </c>
      <c r="WJ156" s="36">
        <v>175.75</v>
      </c>
      <c r="WK156" s="36">
        <v>3.58</v>
      </c>
      <c r="WL156" s="36">
        <v>25.106999999999999</v>
      </c>
      <c r="WM156" s="37">
        <v>3469.5</v>
      </c>
      <c r="WN156" s="37">
        <v>1262.75</v>
      </c>
      <c r="WO156" s="37">
        <v>140.25</v>
      </c>
      <c r="WP156" s="37">
        <v>35.5</v>
      </c>
      <c r="WQ156" s="37">
        <v>70.69</v>
      </c>
      <c r="WR156" s="37">
        <v>25.73</v>
      </c>
      <c r="WS156" s="37">
        <v>2.86</v>
      </c>
      <c r="WT156" s="37">
        <v>0.72</v>
      </c>
      <c r="WU156" s="37">
        <v>175.75</v>
      </c>
      <c r="WV156" s="37">
        <v>3.58</v>
      </c>
      <c r="WW156" s="37">
        <v>25.106999999999999</v>
      </c>
      <c r="WX156" s="38">
        <v>2979.5</v>
      </c>
      <c r="WY156" s="38">
        <v>1195.5</v>
      </c>
      <c r="WZ156" s="38">
        <v>133.75</v>
      </c>
      <c r="XA156" s="38">
        <v>35.25</v>
      </c>
      <c r="XB156" s="38">
        <v>68.59</v>
      </c>
      <c r="XC156" s="38">
        <v>27.52</v>
      </c>
      <c r="XD156" s="38">
        <v>3.08</v>
      </c>
      <c r="XE156" s="38">
        <v>0.81</v>
      </c>
      <c r="XF156" s="38">
        <v>169</v>
      </c>
      <c r="XG156" s="38">
        <v>3.89</v>
      </c>
      <c r="XH156" s="38">
        <v>28.167000000000002</v>
      </c>
      <c r="XI156" s="39">
        <v>2979.5</v>
      </c>
      <c r="XJ156" s="39">
        <v>1195.5</v>
      </c>
      <c r="XK156" s="39">
        <v>133.75</v>
      </c>
      <c r="XL156" s="39">
        <v>35.25</v>
      </c>
      <c r="XM156" s="39">
        <v>68.59</v>
      </c>
      <c r="XN156" s="39">
        <v>27.52</v>
      </c>
      <c r="XO156" s="39">
        <v>3.08</v>
      </c>
      <c r="XP156" s="39">
        <v>0.81</v>
      </c>
      <c r="XQ156" s="39">
        <v>169</v>
      </c>
      <c r="XR156" s="39">
        <v>3.89</v>
      </c>
      <c r="XS156" s="39">
        <v>28.167000000000002</v>
      </c>
      <c r="XT156" t="s">
        <v>1236</v>
      </c>
      <c r="XU156">
        <v>7</v>
      </c>
      <c r="XV156">
        <v>18</v>
      </c>
      <c r="XW156" s="37">
        <v>7</v>
      </c>
      <c r="XX156" s="37">
        <v>0</v>
      </c>
      <c r="XY156" s="37">
        <v>2</v>
      </c>
      <c r="XZ156" s="39">
        <v>6</v>
      </c>
      <c r="YA156" s="39">
        <v>0</v>
      </c>
      <c r="YB156" s="39">
        <v>2</v>
      </c>
    </row>
    <row r="157" spans="1:652" x14ac:dyDescent="0.2">
      <c r="A157" s="11">
        <v>162</v>
      </c>
      <c r="B157" s="19" t="s">
        <v>860</v>
      </c>
      <c r="C157" s="3">
        <v>1</v>
      </c>
      <c r="D157" s="3" t="str">
        <f t="shared" si="103"/>
        <v>1</v>
      </c>
      <c r="E157" s="4">
        <v>38524</v>
      </c>
      <c r="F157" s="4">
        <v>43206</v>
      </c>
      <c r="G157" s="5">
        <v>12.818617385352498</v>
      </c>
      <c r="H157" s="21">
        <v>3</v>
      </c>
      <c r="I157" s="3">
        <v>7</v>
      </c>
      <c r="J157" s="3">
        <v>10</v>
      </c>
      <c r="K157" s="3">
        <v>1</v>
      </c>
      <c r="L157" s="3">
        <v>2</v>
      </c>
      <c r="M157" s="3">
        <v>300</v>
      </c>
      <c r="N157" s="6">
        <v>118</v>
      </c>
      <c r="O157" s="6">
        <v>165</v>
      </c>
      <c r="P157" s="5">
        <v>3.8713910761154859</v>
      </c>
      <c r="Q157" s="5">
        <v>162.5085</v>
      </c>
      <c r="R157" s="5">
        <v>73.7</v>
      </c>
      <c r="S157" s="5">
        <v>27.1</v>
      </c>
      <c r="T157" s="5">
        <v>1</v>
      </c>
      <c r="U157" s="5">
        <v>36.9</v>
      </c>
      <c r="V157" s="5">
        <v>1</v>
      </c>
      <c r="W157" s="5">
        <v>24.6</v>
      </c>
      <c r="X157" s="5">
        <v>23.4</v>
      </c>
      <c r="Y157" s="5">
        <v>19.7</v>
      </c>
      <c r="Z157" s="5">
        <v>22.2</v>
      </c>
      <c r="AA157" s="5">
        <v>21.9</v>
      </c>
      <c r="AB157" s="5">
        <v>19.8</v>
      </c>
      <c r="AC157" s="5">
        <f t="shared" si="104"/>
        <v>24.6</v>
      </c>
      <c r="AD157" s="5">
        <f t="shared" si="105"/>
        <v>22.2</v>
      </c>
      <c r="AE157" s="5">
        <f t="shared" si="106"/>
        <v>46.8</v>
      </c>
      <c r="AF157" s="5">
        <f t="shared" si="107"/>
        <v>23.4</v>
      </c>
      <c r="AG157" s="5">
        <f t="shared" si="108"/>
        <v>51.597000000000001</v>
      </c>
      <c r="AH157" s="5">
        <f t="shared" si="109"/>
        <v>103.194</v>
      </c>
      <c r="AI157" s="5">
        <v>2</v>
      </c>
      <c r="AJ157" s="3">
        <v>16</v>
      </c>
      <c r="AK157" s="5">
        <v>36.9</v>
      </c>
      <c r="AL157" s="5">
        <v>1</v>
      </c>
      <c r="AM157" s="5">
        <v>1.3333333333333333</v>
      </c>
      <c r="AN157" s="5"/>
      <c r="AO157" s="5"/>
      <c r="AP157" s="5"/>
      <c r="AQ157" s="5"/>
      <c r="AR157" s="5"/>
      <c r="AS157" s="5" t="e">
        <f t="shared" si="110"/>
        <v>#DIV/0!</v>
      </c>
      <c r="AT157" s="5">
        <v>14.62</v>
      </c>
      <c r="AU157" s="5">
        <v>14.82</v>
      </c>
      <c r="AV157" s="5">
        <v>-1.63</v>
      </c>
      <c r="AW157" s="5">
        <v>5</v>
      </c>
      <c r="AX157" s="3">
        <v>24</v>
      </c>
      <c r="AY157" s="3">
        <v>24</v>
      </c>
      <c r="AZ157" s="3"/>
      <c r="BA157" s="5">
        <v>-1.64</v>
      </c>
      <c r="BB157" s="5"/>
      <c r="BC157" s="5">
        <v>5</v>
      </c>
      <c r="BD157" s="5"/>
      <c r="BE157" s="3">
        <v>14</v>
      </c>
      <c r="BF157" s="3">
        <v>22</v>
      </c>
      <c r="BG157" s="5">
        <v>-0.28999999999999998</v>
      </c>
      <c r="BH157" s="5">
        <v>39</v>
      </c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3">
        <v>31</v>
      </c>
      <c r="CA157" s="3">
        <v>28</v>
      </c>
      <c r="CB157" s="3">
        <v>28</v>
      </c>
      <c r="CC157" s="5">
        <v>13.85824</v>
      </c>
      <c r="CD157" s="5">
        <v>12.51712</v>
      </c>
      <c r="CE157" s="5">
        <v>12.51712</v>
      </c>
      <c r="CF157" s="5">
        <v>0.97</v>
      </c>
      <c r="CG157" s="5">
        <v>83</v>
      </c>
      <c r="CH157" s="3">
        <v>30</v>
      </c>
      <c r="CI157" s="3">
        <v>29</v>
      </c>
      <c r="CJ157" s="3">
        <v>31</v>
      </c>
      <c r="CK157" s="5">
        <v>13.411199999999999</v>
      </c>
      <c r="CL157" s="5">
        <v>12.96416</v>
      </c>
      <c r="CM157" s="5">
        <v>13.85824</v>
      </c>
      <c r="CN157" s="5">
        <v>0.12</v>
      </c>
      <c r="CO157" s="5">
        <v>55</v>
      </c>
      <c r="CP157" s="6">
        <v>115</v>
      </c>
      <c r="CQ157" s="6">
        <v>101</v>
      </c>
      <c r="CR157" s="6">
        <v>101</v>
      </c>
      <c r="CS157" s="5">
        <v>-0.9</v>
      </c>
      <c r="CT157" s="5">
        <v>18</v>
      </c>
      <c r="CU157" s="7" t="e">
        <v>#NULL!</v>
      </c>
      <c r="CV157" s="7" t="e">
        <v>#NULL!</v>
      </c>
      <c r="CW157" s="3">
        <v>4</v>
      </c>
      <c r="CX157" s="3">
        <v>4</v>
      </c>
      <c r="CY157" s="3">
        <v>5</v>
      </c>
      <c r="CZ157" s="3">
        <v>5</v>
      </c>
      <c r="DA157" s="3">
        <v>4</v>
      </c>
      <c r="DB157" s="3">
        <v>3</v>
      </c>
      <c r="DC157" s="3">
        <v>3</v>
      </c>
      <c r="DD157" s="3">
        <v>3</v>
      </c>
      <c r="DE157" s="3">
        <v>2</v>
      </c>
      <c r="DF157" s="3">
        <v>2</v>
      </c>
      <c r="DG157" s="3">
        <v>3</v>
      </c>
      <c r="DH157" s="3">
        <v>3</v>
      </c>
      <c r="DI157" s="3"/>
      <c r="DJ157" s="3"/>
      <c r="DK157" s="3"/>
      <c r="DL157" s="3"/>
      <c r="DM157" s="3"/>
      <c r="DN157" s="3"/>
      <c r="DO157" s="3"/>
      <c r="DP157" s="3"/>
      <c r="DQ157" s="3">
        <v>1</v>
      </c>
      <c r="DR157" s="3">
        <v>1</v>
      </c>
      <c r="DS157" s="3">
        <v>1</v>
      </c>
      <c r="DT157" s="3">
        <v>1</v>
      </c>
      <c r="DU157" s="3">
        <v>1</v>
      </c>
      <c r="DV157" s="5">
        <v>22</v>
      </c>
      <c r="DW157" s="5">
        <v>-1.93</v>
      </c>
      <c r="DX157" s="5">
        <v>11.5</v>
      </c>
      <c r="DY157" s="5">
        <v>-2.5299999999999998</v>
      </c>
      <c r="DZ157" s="5">
        <v>69</v>
      </c>
      <c r="EA157" s="5">
        <v>1.0899999999999999</v>
      </c>
      <c r="EB157" s="5">
        <v>34.166666666666664</v>
      </c>
      <c r="EC157" s="5">
        <v>-3.37</v>
      </c>
      <c r="ED157" s="5">
        <v>2</v>
      </c>
      <c r="EE157" s="3">
        <v>6</v>
      </c>
      <c r="EF157" s="3">
        <v>1</v>
      </c>
      <c r="EG157" s="3">
        <v>6</v>
      </c>
      <c r="EH157" s="3">
        <v>1</v>
      </c>
      <c r="EI157" s="3">
        <v>5</v>
      </c>
      <c r="EJ157" s="3">
        <v>1</v>
      </c>
      <c r="EK157" s="3">
        <v>3</v>
      </c>
      <c r="EL157" s="3">
        <v>1</v>
      </c>
      <c r="EM157" s="3">
        <v>3</v>
      </c>
      <c r="EN157" s="3">
        <v>3</v>
      </c>
      <c r="EO157" s="3">
        <v>2</v>
      </c>
      <c r="EP157" s="3">
        <v>2</v>
      </c>
      <c r="EQ157" s="3">
        <v>2</v>
      </c>
      <c r="ER157" s="3">
        <v>3</v>
      </c>
      <c r="ES157" s="3">
        <v>1</v>
      </c>
      <c r="ET157" s="3">
        <v>1</v>
      </c>
      <c r="EU157" s="3">
        <v>1</v>
      </c>
      <c r="EV157" s="3">
        <v>2</v>
      </c>
      <c r="EW157" s="3">
        <v>0</v>
      </c>
      <c r="EX157" s="5">
        <v>0</v>
      </c>
      <c r="EY157" s="1" t="s">
        <v>426</v>
      </c>
      <c r="EZ157" s="3">
        <v>999</v>
      </c>
      <c r="FA157" s="6">
        <v>5</v>
      </c>
      <c r="FB157" s="1" t="s">
        <v>373</v>
      </c>
      <c r="FC157" s="6">
        <v>999</v>
      </c>
      <c r="FD157" s="5">
        <v>4</v>
      </c>
      <c r="FE157" s="1" t="s">
        <v>376</v>
      </c>
      <c r="FF157" s="3">
        <v>999</v>
      </c>
      <c r="FG157" s="5">
        <v>4</v>
      </c>
      <c r="FH157" s="3">
        <v>4</v>
      </c>
      <c r="FI157" s="3">
        <v>4</v>
      </c>
      <c r="FJ157" s="3">
        <v>2</v>
      </c>
      <c r="FK157" s="3">
        <v>3</v>
      </c>
      <c r="FL157" s="3">
        <v>4</v>
      </c>
      <c r="FM157" s="3">
        <v>3</v>
      </c>
      <c r="FN157" s="3">
        <v>3</v>
      </c>
      <c r="FO157" s="3">
        <v>2</v>
      </c>
      <c r="FP157" s="3">
        <v>4</v>
      </c>
      <c r="FQ157" s="3">
        <v>4</v>
      </c>
      <c r="FR157" s="3">
        <v>4</v>
      </c>
      <c r="FS157" s="3">
        <v>2</v>
      </c>
      <c r="FT157" s="3">
        <v>3.8333333333333335</v>
      </c>
      <c r="FU157" s="3">
        <v>2.6666666666666665</v>
      </c>
      <c r="FV157" s="3">
        <v>4</v>
      </c>
      <c r="FW157" s="3">
        <v>4</v>
      </c>
      <c r="FX157" s="7" t="e">
        <v>#NULL!</v>
      </c>
      <c r="FY157" s="3">
        <v>2</v>
      </c>
      <c r="FZ157" s="3">
        <v>4</v>
      </c>
      <c r="GA157" s="3">
        <v>4</v>
      </c>
      <c r="GB157" s="3">
        <v>3</v>
      </c>
      <c r="GC157" s="3">
        <v>4</v>
      </c>
      <c r="GD157" s="5">
        <v>3.5</v>
      </c>
      <c r="GE157" s="3">
        <v>4</v>
      </c>
      <c r="GF157" s="3">
        <v>2</v>
      </c>
      <c r="GG157" s="3">
        <v>3</v>
      </c>
      <c r="GH157" s="3">
        <v>2</v>
      </c>
      <c r="GI157" s="3">
        <v>3</v>
      </c>
      <c r="GJ157" s="3">
        <v>2</v>
      </c>
      <c r="GK157" s="3">
        <v>1</v>
      </c>
      <c r="GL157" s="3">
        <v>2</v>
      </c>
      <c r="GM157" s="3">
        <v>3</v>
      </c>
      <c r="GN157" s="3">
        <v>2</v>
      </c>
      <c r="GO157" s="3">
        <v>2</v>
      </c>
      <c r="GP157" s="3">
        <v>2</v>
      </c>
      <c r="GQ157" s="3">
        <v>2</v>
      </c>
      <c r="GR157" s="3">
        <v>3</v>
      </c>
      <c r="GS157" s="3">
        <v>1</v>
      </c>
      <c r="GT157" s="3">
        <v>3</v>
      </c>
      <c r="GU157" s="3">
        <v>3</v>
      </c>
      <c r="GV157" s="3">
        <v>1</v>
      </c>
      <c r="GW157" s="3">
        <v>4</v>
      </c>
      <c r="GX157" s="3">
        <v>1</v>
      </c>
      <c r="GY157" s="5">
        <v>3</v>
      </c>
      <c r="GZ157" s="5">
        <v>1.6</v>
      </c>
      <c r="HA157" s="3">
        <v>4</v>
      </c>
      <c r="HB157" s="3">
        <v>6</v>
      </c>
      <c r="HC157" s="3">
        <v>4</v>
      </c>
      <c r="HD157" s="3">
        <v>7</v>
      </c>
      <c r="HE157" s="3">
        <v>6</v>
      </c>
      <c r="HF157" s="3">
        <v>5</v>
      </c>
      <c r="HG157" s="3">
        <v>6</v>
      </c>
      <c r="HH157" s="3">
        <v>7</v>
      </c>
      <c r="HI157" s="5">
        <v>5.625</v>
      </c>
      <c r="HJ157" s="3">
        <v>3</v>
      </c>
      <c r="HK157" s="3">
        <v>3</v>
      </c>
      <c r="HL157" s="3">
        <v>2</v>
      </c>
      <c r="HM157" s="3">
        <v>2</v>
      </c>
      <c r="HN157" s="3">
        <v>2</v>
      </c>
      <c r="HO157" s="3">
        <v>2</v>
      </c>
      <c r="HP157" s="5">
        <v>2</v>
      </c>
      <c r="HQ157" s="5">
        <v>3</v>
      </c>
      <c r="HR157" s="5">
        <v>3</v>
      </c>
      <c r="HS157" s="5">
        <v>2.5</v>
      </c>
      <c r="HT157" s="3">
        <v>4</v>
      </c>
      <c r="HU157" s="3">
        <v>5</v>
      </c>
      <c r="HV157" s="3">
        <v>4</v>
      </c>
      <c r="HW157" s="3">
        <v>4</v>
      </c>
      <c r="HX157" s="3">
        <v>3</v>
      </c>
      <c r="HY157" s="3">
        <v>4</v>
      </c>
      <c r="HZ157" s="5">
        <v>4</v>
      </c>
      <c r="IA157" s="3">
        <v>5</v>
      </c>
      <c r="IB157" s="3">
        <v>4</v>
      </c>
      <c r="IC157" s="3">
        <v>6</v>
      </c>
      <c r="ID157" s="3">
        <v>4</v>
      </c>
      <c r="IE157" s="3">
        <v>4</v>
      </c>
      <c r="IF157" s="3">
        <v>5</v>
      </c>
      <c r="IG157" s="3">
        <v>4</v>
      </c>
      <c r="IH157" s="3">
        <v>5</v>
      </c>
      <c r="II157" s="3">
        <v>4</v>
      </c>
      <c r="IJ157" s="3">
        <v>3</v>
      </c>
      <c r="IK157" s="3">
        <v>3</v>
      </c>
      <c r="IL157" s="3">
        <v>4</v>
      </c>
      <c r="IM157" s="5">
        <v>4.25</v>
      </c>
      <c r="IN157" s="5">
        <v>4.75</v>
      </c>
      <c r="IO157" s="5">
        <v>3.75</v>
      </c>
      <c r="IP157" s="3">
        <v>3</v>
      </c>
      <c r="IQ157" s="3">
        <v>3</v>
      </c>
      <c r="IR157" s="3">
        <v>3</v>
      </c>
      <c r="IS157" s="3">
        <v>3</v>
      </c>
      <c r="IT157" s="3">
        <v>3</v>
      </c>
      <c r="IU157" s="3">
        <v>3</v>
      </c>
      <c r="IV157" s="3">
        <v>3</v>
      </c>
      <c r="IW157" s="3">
        <v>2</v>
      </c>
      <c r="IX157" s="3">
        <v>3</v>
      </c>
      <c r="IY157" s="3">
        <v>2</v>
      </c>
      <c r="IZ157" s="3">
        <v>3</v>
      </c>
      <c r="JA157" s="3">
        <v>3</v>
      </c>
      <c r="JB157" s="3">
        <v>3</v>
      </c>
      <c r="JC157" s="3">
        <v>3</v>
      </c>
      <c r="JD157" s="3">
        <v>3</v>
      </c>
      <c r="JE157" s="3">
        <v>2</v>
      </c>
      <c r="JF157" s="3">
        <v>3</v>
      </c>
      <c r="JG157" s="3">
        <v>3</v>
      </c>
      <c r="JH157" s="3">
        <v>3</v>
      </c>
      <c r="JI157" s="3">
        <v>4</v>
      </c>
      <c r="JJ157" s="3">
        <v>3</v>
      </c>
      <c r="JK157" s="3">
        <v>3</v>
      </c>
      <c r="JL157" s="3">
        <v>3</v>
      </c>
      <c r="JM157" s="3">
        <v>4</v>
      </c>
      <c r="JN157" s="5">
        <v>3</v>
      </c>
      <c r="JO157" s="5">
        <v>2.5</v>
      </c>
      <c r="JP157" s="5">
        <v>3.25</v>
      </c>
      <c r="JQ157" s="5">
        <v>3</v>
      </c>
      <c r="JR157" s="5">
        <v>3.25</v>
      </c>
      <c r="JS157" s="5">
        <v>2.75</v>
      </c>
      <c r="JT157" s="3">
        <v>4</v>
      </c>
      <c r="JU157" s="3">
        <v>1</v>
      </c>
      <c r="JV157" s="3">
        <v>2</v>
      </c>
      <c r="JW157" s="3">
        <v>4</v>
      </c>
      <c r="JX157" s="3">
        <v>4</v>
      </c>
      <c r="JY157" s="3">
        <v>2</v>
      </c>
      <c r="JZ157" s="3">
        <v>1</v>
      </c>
      <c r="KA157" s="3">
        <v>4</v>
      </c>
      <c r="KB157" s="3">
        <v>4</v>
      </c>
      <c r="KC157" s="3">
        <v>3</v>
      </c>
      <c r="KD157" s="3">
        <v>4</v>
      </c>
      <c r="KE157" s="3">
        <v>3</v>
      </c>
      <c r="KF157" s="3">
        <v>2</v>
      </c>
      <c r="KG157" s="3">
        <v>3</v>
      </c>
      <c r="KH157" s="3">
        <v>2</v>
      </c>
      <c r="KI157" s="3">
        <v>3</v>
      </c>
      <c r="KJ157" s="3">
        <v>2</v>
      </c>
      <c r="KK157" s="3">
        <v>3</v>
      </c>
      <c r="KL157" s="3">
        <v>4</v>
      </c>
      <c r="KM157" s="3">
        <v>2</v>
      </c>
      <c r="KN157" s="3">
        <v>2</v>
      </c>
      <c r="KO157" s="3">
        <v>3</v>
      </c>
      <c r="KP157" s="3">
        <v>3</v>
      </c>
      <c r="KQ157" s="3">
        <v>3</v>
      </c>
      <c r="KR157" s="3">
        <v>3</v>
      </c>
      <c r="KS157" s="3">
        <v>2</v>
      </c>
      <c r="KT157" s="3">
        <v>2</v>
      </c>
      <c r="KU157" s="3">
        <v>3</v>
      </c>
      <c r="KV157" s="3">
        <v>2</v>
      </c>
      <c r="KW157" s="3">
        <v>3</v>
      </c>
      <c r="KX157" s="3">
        <v>4</v>
      </c>
      <c r="KY157" s="3">
        <v>2</v>
      </c>
      <c r="KZ157" s="5">
        <v>2</v>
      </c>
      <c r="LA157" s="5">
        <v>3.2222222222222223</v>
      </c>
      <c r="LB157" s="5">
        <v>3.8571428571428572</v>
      </c>
      <c r="LC157" s="5">
        <v>2.1428571428571428</v>
      </c>
      <c r="LD157" s="3">
        <v>4</v>
      </c>
      <c r="LE157" s="3">
        <v>3</v>
      </c>
      <c r="LF157" s="5">
        <v>3</v>
      </c>
      <c r="LG157" s="3">
        <v>3</v>
      </c>
      <c r="LH157" s="3">
        <v>4</v>
      </c>
      <c r="LI157" s="3">
        <v>3</v>
      </c>
      <c r="LJ157" s="3">
        <v>4</v>
      </c>
      <c r="LK157" s="3">
        <v>3</v>
      </c>
      <c r="LL157" s="3">
        <v>4</v>
      </c>
      <c r="LM157" s="3">
        <v>2</v>
      </c>
      <c r="LN157" s="3">
        <v>4</v>
      </c>
      <c r="LO157" s="3">
        <v>2</v>
      </c>
      <c r="LP157" s="3">
        <v>4</v>
      </c>
      <c r="LQ157" s="3">
        <v>3</v>
      </c>
      <c r="LR157" s="3">
        <v>3</v>
      </c>
      <c r="LS157" s="3">
        <v>3</v>
      </c>
      <c r="LT157" s="5">
        <v>3.75</v>
      </c>
      <c r="LU157" s="5">
        <v>2.75</v>
      </c>
      <c r="LV157" s="3">
        <v>1</v>
      </c>
      <c r="LW157" s="3">
        <v>0</v>
      </c>
      <c r="LX157" s="3">
        <v>0</v>
      </c>
      <c r="LY157" s="3">
        <v>1</v>
      </c>
      <c r="LZ157" s="3">
        <v>2</v>
      </c>
      <c r="MA157" s="3">
        <v>1</v>
      </c>
      <c r="MB157" s="3">
        <v>2</v>
      </c>
      <c r="MC157" s="3">
        <v>2</v>
      </c>
      <c r="MD157" s="3">
        <v>2</v>
      </c>
      <c r="ME157" s="3">
        <v>1</v>
      </c>
      <c r="MF157" s="5">
        <f t="shared" si="101"/>
        <v>12</v>
      </c>
      <c r="MG157" s="5">
        <f t="shared" si="102"/>
        <v>1.2</v>
      </c>
      <c r="MH157" s="3">
        <v>2</v>
      </c>
      <c r="MI157" s="3">
        <v>2</v>
      </c>
      <c r="MJ157" s="3">
        <v>4</v>
      </c>
      <c r="MK157" s="3">
        <v>2</v>
      </c>
      <c r="ML157" s="3">
        <v>2</v>
      </c>
      <c r="MM157" s="3">
        <v>5</v>
      </c>
      <c r="MN157" s="3">
        <v>5</v>
      </c>
      <c r="MO157" s="3">
        <v>5</v>
      </c>
      <c r="MP157" s="3">
        <v>5</v>
      </c>
      <c r="MQ157" s="5">
        <v>3.5555555555555554</v>
      </c>
      <c r="MR157" s="3">
        <v>3</v>
      </c>
      <c r="MS157" s="3">
        <v>3</v>
      </c>
      <c r="MT157" s="3">
        <v>3</v>
      </c>
      <c r="MU157" s="3">
        <v>3</v>
      </c>
      <c r="MV157" s="3">
        <v>2</v>
      </c>
      <c r="MW157" s="3">
        <v>3</v>
      </c>
      <c r="MX157" s="3">
        <v>2</v>
      </c>
      <c r="MY157" s="3">
        <v>3</v>
      </c>
      <c r="MZ157" s="3">
        <v>3</v>
      </c>
      <c r="NA157" s="3">
        <v>3</v>
      </c>
      <c r="NB157" s="3">
        <v>3</v>
      </c>
      <c r="NC157" s="3">
        <v>3</v>
      </c>
      <c r="ND157" s="5">
        <v>2.6666666666666665</v>
      </c>
      <c r="NE157" s="5">
        <v>3</v>
      </c>
      <c r="NF157" s="5">
        <v>2.6666666666666665</v>
      </c>
      <c r="NG157" s="5">
        <v>3</v>
      </c>
      <c r="NH157" s="3">
        <v>3</v>
      </c>
      <c r="NI157" s="3">
        <v>3</v>
      </c>
      <c r="NJ157" s="3">
        <v>3</v>
      </c>
      <c r="NK157" s="3">
        <v>3</v>
      </c>
      <c r="NL157" s="3">
        <v>2</v>
      </c>
      <c r="NM157" s="3">
        <v>3</v>
      </c>
      <c r="NN157" s="3">
        <v>3</v>
      </c>
      <c r="NO157" s="3">
        <v>3</v>
      </c>
      <c r="NP157" s="3">
        <v>2</v>
      </c>
      <c r="NQ157" s="3">
        <v>3</v>
      </c>
      <c r="NR157" s="3">
        <v>3</v>
      </c>
      <c r="NS157" s="3">
        <v>3</v>
      </c>
      <c r="NT157" s="3">
        <v>3</v>
      </c>
      <c r="NU157" s="3">
        <v>3</v>
      </c>
      <c r="NV157" s="5">
        <v>2.7142857142857144</v>
      </c>
      <c r="NW157" s="5">
        <v>3</v>
      </c>
      <c r="NX157" s="4">
        <v>43210</v>
      </c>
      <c r="NY157" s="3">
        <v>3</v>
      </c>
      <c r="NZ157" s="3">
        <v>4</v>
      </c>
      <c r="OA157" s="3">
        <v>2</v>
      </c>
      <c r="OB157" s="3">
        <v>3</v>
      </c>
      <c r="OC157" s="3">
        <v>4</v>
      </c>
      <c r="OD157" s="3">
        <v>3</v>
      </c>
      <c r="OE157" s="3">
        <v>3</v>
      </c>
      <c r="OF157" s="3">
        <v>2</v>
      </c>
      <c r="OG157" s="3">
        <v>4</v>
      </c>
      <c r="OH157" s="3">
        <v>4</v>
      </c>
      <c r="OI157" s="3">
        <v>2</v>
      </c>
      <c r="OJ157" s="3">
        <v>2</v>
      </c>
      <c r="OK157" s="5">
        <v>3.6666666666666665</v>
      </c>
      <c r="OL157" s="5">
        <v>2.3333333333333335</v>
      </c>
      <c r="OM157" s="3">
        <v>2</v>
      </c>
      <c r="ON157" s="3">
        <v>3</v>
      </c>
      <c r="OO157" s="3">
        <v>2</v>
      </c>
      <c r="OP157" s="3">
        <v>2</v>
      </c>
      <c r="OQ157" s="3">
        <v>2</v>
      </c>
      <c r="OR157" s="3">
        <v>2</v>
      </c>
      <c r="OS157" s="5">
        <v>2.1666666666666665</v>
      </c>
      <c r="OT157" s="3">
        <v>3</v>
      </c>
      <c r="OU157" s="3">
        <v>4</v>
      </c>
      <c r="OV157" s="3">
        <v>4</v>
      </c>
      <c r="OW157" s="3">
        <v>4</v>
      </c>
      <c r="OX157" s="3">
        <v>3</v>
      </c>
      <c r="OY157" s="3">
        <v>3</v>
      </c>
      <c r="OZ157" s="5">
        <v>3.5</v>
      </c>
      <c r="VN157">
        <v>15</v>
      </c>
      <c r="VO157">
        <v>0</v>
      </c>
      <c r="VP157">
        <v>0</v>
      </c>
      <c r="VQ157">
        <v>0</v>
      </c>
      <c r="VR157">
        <v>113</v>
      </c>
      <c r="VS157">
        <v>2361.5</v>
      </c>
      <c r="VT157">
        <v>20.9</v>
      </c>
      <c r="VU157">
        <v>295.2</v>
      </c>
      <c r="VV157">
        <v>112</v>
      </c>
      <c r="VW157">
        <v>8146.8</v>
      </c>
      <c r="VX157">
        <v>72.7</v>
      </c>
      <c r="VY157">
        <v>673.8</v>
      </c>
      <c r="VZ157">
        <v>0.3</v>
      </c>
      <c r="WA157">
        <v>1018.3</v>
      </c>
      <c r="WB157" s="36">
        <v>3943.5</v>
      </c>
      <c r="WC157" s="36">
        <v>1217.5</v>
      </c>
      <c r="WD157" s="36">
        <v>129.5</v>
      </c>
      <c r="WE157" s="36">
        <v>25.5</v>
      </c>
      <c r="WF157" s="36">
        <v>74.180000000000007</v>
      </c>
      <c r="WG157" s="36">
        <v>22.9</v>
      </c>
      <c r="WH157" s="36">
        <v>2.44</v>
      </c>
      <c r="WI157" s="36">
        <v>0.48</v>
      </c>
      <c r="WJ157" s="36">
        <v>155</v>
      </c>
      <c r="WK157" s="36">
        <v>2.92</v>
      </c>
      <c r="WL157" s="36">
        <v>25.832999999999998</v>
      </c>
      <c r="WM157" s="37">
        <v>5573</v>
      </c>
      <c r="WN157" s="37">
        <v>1536.5</v>
      </c>
      <c r="WO157" s="37">
        <v>147</v>
      </c>
      <c r="WP157" s="37">
        <v>27.5</v>
      </c>
      <c r="WQ157" s="37">
        <v>76.510000000000005</v>
      </c>
      <c r="WR157" s="37">
        <v>21.09</v>
      </c>
      <c r="WS157" s="37">
        <v>2.02</v>
      </c>
      <c r="WT157" s="37">
        <v>0.38</v>
      </c>
      <c r="WU157" s="37">
        <v>174.5</v>
      </c>
      <c r="WV157" s="37">
        <v>2.4</v>
      </c>
      <c r="WW157" s="37">
        <v>21.812999999999999</v>
      </c>
      <c r="WX157" s="38">
        <v>3440.5</v>
      </c>
      <c r="WY157" s="38">
        <v>1144.5</v>
      </c>
      <c r="WZ157" s="38">
        <v>119.75</v>
      </c>
      <c r="XA157" s="38">
        <v>25.25</v>
      </c>
      <c r="XB157" s="38">
        <v>72.739999999999995</v>
      </c>
      <c r="XC157" s="38">
        <v>24.2</v>
      </c>
      <c r="XD157" s="38">
        <v>2.5299999999999998</v>
      </c>
      <c r="XE157" s="38">
        <v>0.53</v>
      </c>
      <c r="XF157" s="38">
        <v>145</v>
      </c>
      <c r="XG157" s="38">
        <v>3.07</v>
      </c>
      <c r="XH157" s="38">
        <v>29</v>
      </c>
      <c r="XI157" s="39">
        <v>4596.5</v>
      </c>
      <c r="XJ157" s="39">
        <v>1354.75</v>
      </c>
      <c r="XK157" s="39">
        <v>131.75</v>
      </c>
      <c r="XL157" s="39">
        <v>26</v>
      </c>
      <c r="XM157" s="39">
        <v>75.239999999999995</v>
      </c>
      <c r="XN157" s="39">
        <v>22.18</v>
      </c>
      <c r="XO157" s="39">
        <v>2.16</v>
      </c>
      <c r="XP157" s="39">
        <v>0.43</v>
      </c>
      <c r="XQ157" s="39">
        <v>157.75</v>
      </c>
      <c r="XR157" s="39">
        <v>2.58</v>
      </c>
      <c r="XS157" s="39">
        <v>26.292000000000002</v>
      </c>
      <c r="XT157" t="s">
        <v>1237</v>
      </c>
      <c r="XU157">
        <v>8</v>
      </c>
      <c r="XV157">
        <v>9</v>
      </c>
      <c r="XW157" s="37">
        <v>6</v>
      </c>
      <c r="XX157" s="37">
        <v>2</v>
      </c>
      <c r="XY157" s="37">
        <v>1</v>
      </c>
      <c r="XZ157" s="39">
        <v>5</v>
      </c>
      <c r="YA157" s="39">
        <v>1</v>
      </c>
      <c r="YB157" s="39">
        <v>1</v>
      </c>
    </row>
    <row r="158" spans="1:652" x14ac:dyDescent="0.2">
      <c r="A158" s="11">
        <v>163</v>
      </c>
      <c r="B158" s="19" t="s">
        <v>947</v>
      </c>
      <c r="C158" s="3">
        <v>0</v>
      </c>
      <c r="D158" s="3" t="str">
        <f t="shared" si="103"/>
        <v>2</v>
      </c>
      <c r="E158" s="4">
        <v>40280</v>
      </c>
      <c r="F158" s="4">
        <v>43209</v>
      </c>
      <c r="G158" s="5">
        <v>8.0197748707027685</v>
      </c>
      <c r="H158" s="22" t="s">
        <v>445</v>
      </c>
      <c r="I158" s="3">
        <v>2</v>
      </c>
      <c r="J158" s="3">
        <v>4</v>
      </c>
      <c r="K158" s="3">
        <v>2</v>
      </c>
      <c r="L158" s="3">
        <v>0</v>
      </c>
      <c r="M158" s="12">
        <v>45</v>
      </c>
      <c r="N158" s="6">
        <v>97.5</v>
      </c>
      <c r="O158" s="6">
        <v>127.5</v>
      </c>
      <c r="P158" s="9">
        <v>4.1830708661417324</v>
      </c>
      <c r="Q158" s="9">
        <v>287.09100000000001</v>
      </c>
      <c r="R158" s="9">
        <v>130.19999999999999</v>
      </c>
      <c r="S158" s="9">
        <v>18.7</v>
      </c>
      <c r="T158" s="3">
        <v>2</v>
      </c>
      <c r="U158" s="9">
        <v>28</v>
      </c>
      <c r="V158" s="3">
        <v>1</v>
      </c>
      <c r="W158" s="9">
        <v>12.1</v>
      </c>
      <c r="X158" s="9">
        <v>13</v>
      </c>
      <c r="Y158" s="9">
        <v>11</v>
      </c>
      <c r="Z158" s="9">
        <v>10.7</v>
      </c>
      <c r="AA158" s="9">
        <v>11.3</v>
      </c>
      <c r="AB158" s="9">
        <v>11.9</v>
      </c>
      <c r="AC158" s="5">
        <f t="shared" si="104"/>
        <v>13</v>
      </c>
      <c r="AD158" s="5">
        <f t="shared" si="105"/>
        <v>11.9</v>
      </c>
      <c r="AE158" s="5">
        <f t="shared" si="106"/>
        <v>24.9</v>
      </c>
      <c r="AF158" s="5">
        <f t="shared" si="107"/>
        <v>12.45</v>
      </c>
      <c r="AG158" s="5">
        <f t="shared" si="108"/>
        <v>27.452249999999999</v>
      </c>
      <c r="AH158" s="5">
        <f t="shared" si="109"/>
        <v>54.904499999999999</v>
      </c>
      <c r="AI158" s="1">
        <v>2</v>
      </c>
      <c r="AJ158" s="3">
        <v>10</v>
      </c>
      <c r="AK158" s="7" t="e">
        <v>#NULL!</v>
      </c>
      <c r="AL158" s="7" t="e">
        <v>#NULL!</v>
      </c>
      <c r="AS158" s="5" t="e">
        <f t="shared" si="110"/>
        <v>#DIV/0!</v>
      </c>
      <c r="AT158" s="9">
        <v>16.96</v>
      </c>
      <c r="AU158" s="9">
        <v>17</v>
      </c>
      <c r="AV158" s="9">
        <v>-1.7</v>
      </c>
      <c r="AW158" s="3">
        <v>4</v>
      </c>
      <c r="AX158" s="3">
        <v>18</v>
      </c>
      <c r="AY158" s="3">
        <v>16</v>
      </c>
      <c r="AZ158" s="5">
        <v>34</v>
      </c>
      <c r="BA158" s="9">
        <v>-0.95</v>
      </c>
      <c r="BB158" s="3">
        <v>17</v>
      </c>
      <c r="BD158" s="11">
        <v>97</v>
      </c>
      <c r="BE158" s="3">
        <v>14</v>
      </c>
      <c r="BF158" s="3">
        <v>14</v>
      </c>
      <c r="BG158" s="9">
        <v>-1.28</v>
      </c>
      <c r="BH158" s="5">
        <v>10</v>
      </c>
      <c r="BI158" s="9">
        <v>28</v>
      </c>
      <c r="BJ158" s="3">
        <v>94</v>
      </c>
      <c r="BK158" s="3">
        <v>4</v>
      </c>
      <c r="BL158" s="3">
        <v>4</v>
      </c>
      <c r="BM158" s="3">
        <v>4</v>
      </c>
      <c r="BN158" s="3">
        <v>1</v>
      </c>
      <c r="BO158" s="3">
        <v>3</v>
      </c>
      <c r="BP158" s="3">
        <v>4</v>
      </c>
      <c r="BQ158" s="3">
        <v>1</v>
      </c>
      <c r="BR158" s="3">
        <v>0</v>
      </c>
      <c r="BS158" s="3">
        <v>2</v>
      </c>
      <c r="BT158" s="11">
        <v>23</v>
      </c>
      <c r="BU158" s="11">
        <v>94</v>
      </c>
      <c r="BV158" s="14">
        <f t="shared" ref="BV158:BV165" si="111">SUM(BD158,BJ158,BU158)</f>
        <v>285</v>
      </c>
      <c r="BW158" s="13">
        <f t="shared" ref="BW158:BW195" si="112">BV158*(4/3)</f>
        <v>380</v>
      </c>
      <c r="BX158" s="14">
        <v>93</v>
      </c>
      <c r="BY158" s="14">
        <v>3</v>
      </c>
      <c r="BZ158" s="3">
        <v>21</v>
      </c>
      <c r="CA158" s="3">
        <v>23</v>
      </c>
      <c r="CB158" s="3">
        <v>21</v>
      </c>
      <c r="CC158" s="9">
        <v>9.3878400000000006</v>
      </c>
      <c r="CD158" s="9">
        <v>10.28192</v>
      </c>
      <c r="CE158" s="9">
        <v>9.3878400000000006</v>
      </c>
      <c r="CF158" s="9">
        <v>-0.65</v>
      </c>
      <c r="CG158" s="5">
        <v>26</v>
      </c>
      <c r="CH158" s="3">
        <v>9</v>
      </c>
      <c r="CI158" s="3">
        <v>25</v>
      </c>
      <c r="CJ158" s="3">
        <v>24</v>
      </c>
      <c r="CK158" s="9">
        <v>4.0233600000000003</v>
      </c>
      <c r="CL158" s="9">
        <v>11.176</v>
      </c>
      <c r="CM158" s="9">
        <v>10.728960000000001</v>
      </c>
      <c r="CN158" s="9">
        <v>-0.59</v>
      </c>
      <c r="CO158" s="5">
        <v>28</v>
      </c>
      <c r="CP158" s="3">
        <v>72</v>
      </c>
      <c r="CQ158" s="3">
        <v>83</v>
      </c>
      <c r="CR158" s="3">
        <v>82</v>
      </c>
      <c r="CS158" s="9">
        <v>-1.6</v>
      </c>
      <c r="CT158" s="3">
        <v>5</v>
      </c>
      <c r="CU158" s="3">
        <v>4</v>
      </c>
      <c r="CV158" s="3">
        <v>4</v>
      </c>
      <c r="CY158" s="3">
        <v>5</v>
      </c>
      <c r="CZ158" s="3">
        <v>5</v>
      </c>
      <c r="DA158" s="3">
        <v>4</v>
      </c>
      <c r="DB158" s="3">
        <v>3</v>
      </c>
      <c r="DC158" s="3">
        <v>1</v>
      </c>
      <c r="DD158" s="3">
        <v>1</v>
      </c>
      <c r="DE158" s="3">
        <v>2</v>
      </c>
      <c r="DF158" s="3">
        <v>2</v>
      </c>
      <c r="DG158" s="3">
        <v>4</v>
      </c>
      <c r="DH158" s="3">
        <v>4</v>
      </c>
      <c r="DI158" s="3">
        <v>8</v>
      </c>
      <c r="DJ158" s="3">
        <v>10</v>
      </c>
      <c r="DK158" s="3">
        <v>7</v>
      </c>
      <c r="DL158" s="3">
        <v>2</v>
      </c>
      <c r="DM158" s="3">
        <v>4</v>
      </c>
      <c r="DN158" s="3">
        <v>8</v>
      </c>
      <c r="DO158" s="3">
        <v>25</v>
      </c>
      <c r="DP158" s="3">
        <v>14</v>
      </c>
      <c r="DQ158" s="3">
        <v>0</v>
      </c>
      <c r="DR158" s="3">
        <v>1</v>
      </c>
      <c r="DS158" s="3">
        <v>0</v>
      </c>
      <c r="DT158" s="3">
        <v>0</v>
      </c>
      <c r="DU158" s="3">
        <v>0</v>
      </c>
      <c r="DW158" s="5">
        <v>-2.23</v>
      </c>
      <c r="DY158" s="5">
        <v>-3.3</v>
      </c>
      <c r="EA158" s="5">
        <v>-1.24</v>
      </c>
      <c r="EC158" s="5">
        <v>-6.77</v>
      </c>
      <c r="EW158" s="3">
        <v>0</v>
      </c>
      <c r="FH158" s="3">
        <v>5</v>
      </c>
      <c r="FI158" s="3">
        <v>5</v>
      </c>
      <c r="FJ158" s="3">
        <v>1</v>
      </c>
      <c r="FK158" s="3">
        <v>5</v>
      </c>
      <c r="FL158" s="3">
        <v>5</v>
      </c>
      <c r="FM158" s="3">
        <v>5</v>
      </c>
      <c r="FN158" s="3">
        <v>1</v>
      </c>
      <c r="FO158" s="3">
        <v>1</v>
      </c>
      <c r="FP158" s="3">
        <v>5</v>
      </c>
      <c r="FQ158" s="3">
        <v>5</v>
      </c>
      <c r="FR158" s="3">
        <v>5</v>
      </c>
      <c r="FS158" s="3">
        <v>1</v>
      </c>
      <c r="FT158" s="3">
        <f t="shared" ref="FT158:FT177" si="113">AVERAGE(FH158,FL158,FP158,FI158,FM158,FQ158)</f>
        <v>5</v>
      </c>
      <c r="FU158" s="3">
        <f t="shared" ref="FU158:FU195" si="114">AVERAGE(FJ158,FN158,FR158,FK158,FO158,FS158)</f>
        <v>2.3333333333333335</v>
      </c>
      <c r="PA158" s="3">
        <v>3</v>
      </c>
      <c r="PB158" s="3">
        <v>4</v>
      </c>
      <c r="PC158" s="3">
        <v>2</v>
      </c>
      <c r="PD158" s="3">
        <v>4</v>
      </c>
      <c r="PE158" s="3">
        <v>4</v>
      </c>
      <c r="PF158" s="3">
        <v>4</v>
      </c>
      <c r="PG158" s="3">
        <v>4</v>
      </c>
      <c r="PH158" s="3">
        <f t="shared" ref="PH158:PH195" si="115">AVERAGE(PB158:PG158)</f>
        <v>3.6666666666666665</v>
      </c>
      <c r="PI158" s="3">
        <v>4</v>
      </c>
      <c r="PJ158" s="3">
        <v>4</v>
      </c>
      <c r="PK158" s="3">
        <v>4</v>
      </c>
      <c r="PL158" s="3">
        <v>4</v>
      </c>
      <c r="PM158" s="3">
        <v>4</v>
      </c>
      <c r="PN158" s="3">
        <v>4</v>
      </c>
      <c r="PO158" s="3">
        <v>4</v>
      </c>
      <c r="PP158" s="3">
        <v>4</v>
      </c>
      <c r="PQ158" s="3">
        <v>4</v>
      </c>
      <c r="PR158" s="3">
        <v>4</v>
      </c>
      <c r="PS158" s="3">
        <v>2</v>
      </c>
      <c r="PT158" s="3">
        <v>4</v>
      </c>
      <c r="PU158" s="3">
        <f t="shared" ref="PU158:PU188" si="116">AVERAGE(PI158,PK158,PM158,PO158,PQ158,PS158,)</f>
        <v>3.1428571428571428</v>
      </c>
      <c r="PV158" s="3">
        <f t="shared" ref="PV158:PV195" si="117">AVERAGE(PJ158,PL158,PN158,PP158,PR158,PT158)</f>
        <v>4</v>
      </c>
      <c r="PW158" s="3">
        <f t="shared" ref="PW158:PW195" si="118">AVERAGE(PI158:PT158)</f>
        <v>3.8333333333333335</v>
      </c>
      <c r="PX158" s="3">
        <v>10</v>
      </c>
      <c r="PY158" s="3">
        <v>5</v>
      </c>
      <c r="PZ158" s="3">
        <v>1</v>
      </c>
      <c r="QA158" s="3">
        <v>10</v>
      </c>
      <c r="QB158" s="3">
        <v>1</v>
      </c>
      <c r="QC158" s="3">
        <v>10</v>
      </c>
      <c r="QD158" s="3">
        <v>10</v>
      </c>
      <c r="QE158" s="3">
        <v>5</v>
      </c>
      <c r="QF158" s="3">
        <v>10</v>
      </c>
      <c r="QG158" s="3">
        <v>10</v>
      </c>
      <c r="QH158" s="3">
        <v>5</v>
      </c>
      <c r="QI158" s="3">
        <v>10</v>
      </c>
      <c r="QJ158" s="3">
        <v>1</v>
      </c>
      <c r="QK158" s="3">
        <v>10</v>
      </c>
      <c r="QL158" s="3">
        <v>10</v>
      </c>
      <c r="QM158" s="3">
        <f t="shared" ref="QM158:QM195" si="119">SUM(PX158,PY158,PZ158,QA158,QB158,QC158,QD158,QJ158,QK158,QL158)</f>
        <v>68</v>
      </c>
      <c r="QN158" s="3">
        <f t="shared" ref="QN158:QN195" si="120">AVERAGE(PX158,PY158,PZ158,QA158,QB158,QC158,QD158,QJ158,QK158,QL158)</f>
        <v>6.8</v>
      </c>
      <c r="QO158" s="3">
        <f t="shared" ref="QO158:QO195" si="121">SUM(QE158:QI158)</f>
        <v>40</v>
      </c>
      <c r="QP158" s="3">
        <f t="shared" ref="QP158:QP195" si="122">AVERAGE(QE158:QI158)</f>
        <v>8</v>
      </c>
      <c r="QQ158" s="3">
        <f t="shared" ref="QQ158:QQ195" si="123">SUM(PX158:QL158)</f>
        <v>108</v>
      </c>
      <c r="QR158" s="3">
        <f t="shared" ref="QR158:QR195" si="124">AVERAGE(PX158:QL158)</f>
        <v>7.2</v>
      </c>
      <c r="QS158" s="4">
        <v>43216</v>
      </c>
      <c r="QT158" s="3">
        <v>5</v>
      </c>
      <c r="QU158" s="3">
        <v>5</v>
      </c>
      <c r="QV158" s="3">
        <v>1</v>
      </c>
      <c r="QW158" s="3">
        <v>5</v>
      </c>
      <c r="QX158" s="3">
        <v>5</v>
      </c>
      <c r="QY158" s="3">
        <v>5</v>
      </c>
      <c r="QZ158" s="3">
        <v>1</v>
      </c>
      <c r="RA158" s="3">
        <v>1</v>
      </c>
      <c r="RB158" s="3">
        <v>5</v>
      </c>
      <c r="RC158" s="3">
        <v>5</v>
      </c>
      <c r="RD158" s="3">
        <v>5</v>
      </c>
      <c r="RE158" s="3">
        <v>1</v>
      </c>
      <c r="RF158" s="3">
        <f t="shared" ref="RF158:RF177" si="125">AVERAGE(QT158,QX158,RB158,QU158,QY158,RC158)</f>
        <v>5</v>
      </c>
      <c r="RG158" s="3">
        <f t="shared" ref="RG158:RG177" si="126">AVERAGE(QV158,QZ158,RD158,QW158,RA158,RE158)</f>
        <v>2.3333333333333335</v>
      </c>
      <c r="RH158" s="3">
        <v>4</v>
      </c>
      <c r="RI158" s="3">
        <v>4</v>
      </c>
      <c r="RJ158" s="3">
        <v>4</v>
      </c>
      <c r="RK158" s="3">
        <v>4</v>
      </c>
      <c r="RL158" s="3">
        <v>4</v>
      </c>
      <c r="RM158" s="3">
        <v>4</v>
      </c>
      <c r="RN158" s="3">
        <v>4</v>
      </c>
      <c r="RO158" s="3">
        <v>4</v>
      </c>
      <c r="RP158" s="3">
        <v>4</v>
      </c>
      <c r="RQ158" s="3">
        <v>4</v>
      </c>
      <c r="RR158" s="3">
        <v>1</v>
      </c>
      <c r="RS158" s="3">
        <v>4</v>
      </c>
      <c r="RT158" s="3">
        <f t="shared" ref="RT158:RT177" si="127">SUM(RI158,RK158,RM158,RO158,RQ158,RS158)</f>
        <v>24</v>
      </c>
      <c r="RU158" s="3">
        <f t="shared" ref="RU158:RU177" si="128">AVERAGE(RI158,RK158,RM158,RO158,RQ158,RS158)</f>
        <v>4</v>
      </c>
      <c r="RV158" s="3">
        <f t="shared" ref="RV158:RV177" si="129">SUM(RH158,RJ158,RL158,RN158,RP158,RR158)</f>
        <v>21</v>
      </c>
      <c r="RW158" s="3">
        <f t="shared" ref="RW158:RW177" si="130">AVERAGE(RH158,RJ158,RL158,RN158,RP158,RR158)</f>
        <v>3.5</v>
      </c>
      <c r="RX158" s="3">
        <f t="shared" ref="RX158:RX177" si="131">AVERAGE(RH158:RS158)</f>
        <v>3.75</v>
      </c>
      <c r="RY158" s="3">
        <v>10</v>
      </c>
      <c r="RZ158" s="3">
        <v>10</v>
      </c>
      <c r="SA158" s="3">
        <v>10</v>
      </c>
      <c r="SB158" s="3">
        <v>10</v>
      </c>
      <c r="SC158" s="3">
        <v>1</v>
      </c>
      <c r="SD158" s="3">
        <v>1</v>
      </c>
      <c r="SE158" s="3">
        <v>5</v>
      </c>
      <c r="SF158" s="3">
        <v>10</v>
      </c>
      <c r="SG158" s="3">
        <v>10</v>
      </c>
      <c r="SH158" s="3">
        <v>10</v>
      </c>
      <c r="SI158" s="3">
        <v>1</v>
      </c>
      <c r="SJ158" s="3">
        <v>10</v>
      </c>
      <c r="SK158" s="3">
        <v>1</v>
      </c>
      <c r="SL158" s="3">
        <v>10</v>
      </c>
      <c r="SM158" s="3">
        <f t="shared" ref="SM158:SM177" si="132">SUM(RY158,RZ158,SA158,SB158,SC158,SD158,SE158,SK158,SL158)</f>
        <v>58</v>
      </c>
      <c r="SN158" s="3">
        <f t="shared" ref="SN158:SN177" si="133">AVERAGE(RY158,RZ158,SA158,SB158,SC158,SD158,SE158,SK158,SL158)</f>
        <v>6.4444444444444446</v>
      </c>
      <c r="SO158" s="3">
        <f t="shared" ref="SO158:SO177" si="134">SUM(SF158:SJ158)</f>
        <v>41</v>
      </c>
      <c r="SP158" s="3">
        <f t="shared" ref="SP158:SP177" si="135">AVERAGE(SF158:SJ158)</f>
        <v>8.1999999999999993</v>
      </c>
      <c r="SQ158" s="3">
        <f t="shared" ref="SQ158:SQ177" si="136">AVERAGE(RY158:SL158)</f>
        <v>7.0714285714285712</v>
      </c>
      <c r="SR158" s="3">
        <f t="shared" ref="SR158:SR177" si="137">SUM(RX158:SL158)</f>
        <v>102.75</v>
      </c>
      <c r="SS158" s="3">
        <v>10</v>
      </c>
      <c r="ST158" s="4">
        <v>43224</v>
      </c>
      <c r="SU158" s="3">
        <v>10</v>
      </c>
      <c r="SV158" s="3">
        <v>10</v>
      </c>
      <c r="SW158" s="3">
        <v>10</v>
      </c>
      <c r="SX158" s="5">
        <v>10</v>
      </c>
      <c r="SY158" s="3">
        <v>10</v>
      </c>
      <c r="SZ158" s="3">
        <v>5</v>
      </c>
      <c r="TA158" s="3">
        <v>1</v>
      </c>
      <c r="TB158" s="3">
        <v>10</v>
      </c>
      <c r="TC158" s="3">
        <v>10</v>
      </c>
      <c r="TD158" s="3">
        <v>10</v>
      </c>
      <c r="TE158" s="3">
        <v>10</v>
      </c>
      <c r="TF158" s="3">
        <v>10</v>
      </c>
      <c r="TG158" s="3">
        <v>5</v>
      </c>
      <c r="TH158" s="3">
        <v>10</v>
      </c>
      <c r="TI158" s="3">
        <v>10</v>
      </c>
      <c r="TJ158" s="3">
        <f t="shared" ref="TJ158:TJ177" si="138">SUM(SU158,SV158,SW158,SX158,SY158,SZ158,TA158,TG158,TH158,TI158)</f>
        <v>81</v>
      </c>
      <c r="TK158" s="3">
        <f t="shared" ref="TK158:TK177" si="139">AVERAGE(SU158,SV158,SW158,SX158,SY158,SZ158,TA158,TG158,TH158,TI158)</f>
        <v>8.1</v>
      </c>
      <c r="TL158" s="3">
        <f t="shared" ref="TL158:TL177" si="140">SUM(TB158:TF158)</f>
        <v>50</v>
      </c>
      <c r="TM158" s="3">
        <f t="shared" ref="TM158:TM177" si="141">AVERAGE(TB158:TF158)</f>
        <v>10</v>
      </c>
      <c r="TN158" s="3">
        <f t="shared" ref="TN158:TN177" si="142">AVERAGE(SU158:TI158)</f>
        <v>8.7333333333333325</v>
      </c>
      <c r="TO158" s="3">
        <f t="shared" ref="TO158:TO177" si="143">SUM(SU158:TI158)</f>
        <v>131</v>
      </c>
      <c r="TP158" s="3">
        <v>4</v>
      </c>
      <c r="TQ158" s="3">
        <v>4</v>
      </c>
      <c r="TR158" s="3">
        <v>4</v>
      </c>
      <c r="TS158" s="3">
        <v>4</v>
      </c>
      <c r="TT158" s="3">
        <v>4</v>
      </c>
      <c r="TU158" s="3">
        <v>4</v>
      </c>
      <c r="TV158" s="3">
        <v>4</v>
      </c>
      <c r="TW158" s="3">
        <v>4</v>
      </c>
      <c r="TX158" s="3">
        <v>4</v>
      </c>
      <c r="TY158" s="3">
        <v>4</v>
      </c>
      <c r="TZ158" s="3">
        <v>4</v>
      </c>
      <c r="UA158" s="3">
        <v>4</v>
      </c>
      <c r="UB158" s="3">
        <f t="shared" ref="UB158:UB177" si="144">SUM(TQ158,TS158,TU158,TW158,TY158,UA158)</f>
        <v>24</v>
      </c>
      <c r="UC158" s="3">
        <f t="shared" ref="UC158:UC177" si="145">AVERAGE(TQ158,TS158,TU158,TW158,TY158,UA158)</f>
        <v>4</v>
      </c>
      <c r="UD158" s="3">
        <f t="shared" ref="UD158:UD177" si="146">SUM(TP158,TR158,TT158,TV158,TX158,TZ158)</f>
        <v>24</v>
      </c>
      <c r="UE158" s="3">
        <f t="shared" ref="UE158:UE177" si="147">AVERAGE(TP158,TR158,TT158,TV158,TX158,TZ158)</f>
        <v>4</v>
      </c>
      <c r="UF158" s="3">
        <f t="shared" ref="UF158:UF177" si="148">AVERAGE(TP158:UA158)</f>
        <v>4</v>
      </c>
      <c r="VN158">
        <v>15</v>
      </c>
      <c r="VO158">
        <v>2</v>
      </c>
      <c r="VP158">
        <v>21.8</v>
      </c>
      <c r="VQ158">
        <v>10.9</v>
      </c>
      <c r="VR158">
        <v>26</v>
      </c>
      <c r="VS158">
        <v>639.29999999999995</v>
      </c>
      <c r="VT158">
        <v>24.6</v>
      </c>
      <c r="VU158">
        <v>106.5</v>
      </c>
      <c r="VV158">
        <v>25</v>
      </c>
      <c r="VW158">
        <v>8697.5</v>
      </c>
      <c r="VX158">
        <v>347.9</v>
      </c>
      <c r="VY158">
        <v>3948.8</v>
      </c>
      <c r="VZ158">
        <v>0.3</v>
      </c>
      <c r="WA158">
        <v>1449.6</v>
      </c>
      <c r="WB158" s="36">
        <v>1376.75</v>
      </c>
      <c r="WC158" s="36">
        <v>1251.5</v>
      </c>
      <c r="WD158" s="36">
        <v>199.5</v>
      </c>
      <c r="WE158" s="36">
        <v>82.25</v>
      </c>
      <c r="WF158" s="36">
        <v>47.31</v>
      </c>
      <c r="WG158" s="36">
        <v>43.01</v>
      </c>
      <c r="WH158" s="36">
        <v>6.86</v>
      </c>
      <c r="WI158" s="36">
        <v>2.83</v>
      </c>
      <c r="WJ158" s="36">
        <v>281.75</v>
      </c>
      <c r="WK158" s="36">
        <v>9.68</v>
      </c>
      <c r="WL158" s="36">
        <v>70.438000000000002</v>
      </c>
      <c r="WM158" s="37">
        <v>2613.75</v>
      </c>
      <c r="WN158" s="37">
        <v>1966.5</v>
      </c>
      <c r="WO158" s="37">
        <v>279.5</v>
      </c>
      <c r="WP158" s="37">
        <v>123.25</v>
      </c>
      <c r="WQ158" s="37">
        <v>52.45</v>
      </c>
      <c r="WR158" s="37">
        <v>39.46</v>
      </c>
      <c r="WS158" s="37">
        <v>5.61</v>
      </c>
      <c r="WT158" s="37">
        <v>2.4700000000000002</v>
      </c>
      <c r="WU158" s="37">
        <v>402.75</v>
      </c>
      <c r="WV158" s="37">
        <v>8.08</v>
      </c>
      <c r="WW158" s="37">
        <v>67.125</v>
      </c>
      <c r="WX158" s="38">
        <v>1144.5</v>
      </c>
      <c r="WY158" s="38">
        <v>1029</v>
      </c>
      <c r="WZ158" s="38">
        <v>173.25</v>
      </c>
      <c r="XA158" s="38">
        <v>70.25</v>
      </c>
      <c r="XB158" s="38">
        <v>47.35</v>
      </c>
      <c r="XC158" s="38">
        <v>42.57</v>
      </c>
      <c r="XD158" s="38">
        <v>7.17</v>
      </c>
      <c r="XE158" s="38">
        <v>2.91</v>
      </c>
      <c r="XF158" s="38">
        <v>243.5</v>
      </c>
      <c r="XG158" s="38">
        <v>10.07</v>
      </c>
      <c r="XH158" s="38">
        <v>81.167000000000002</v>
      </c>
      <c r="XI158" s="39">
        <v>2381.5</v>
      </c>
      <c r="XJ158" s="39">
        <v>1744</v>
      </c>
      <c r="XK158" s="39">
        <v>253.25</v>
      </c>
      <c r="XL158" s="39">
        <v>111.25</v>
      </c>
      <c r="XM158" s="39">
        <v>53.04</v>
      </c>
      <c r="XN158" s="39">
        <v>38.840000000000003</v>
      </c>
      <c r="XO158" s="39">
        <v>5.64</v>
      </c>
      <c r="XP158" s="39">
        <v>2.48</v>
      </c>
      <c r="XQ158" s="39">
        <v>364.5</v>
      </c>
      <c r="XR158" s="39">
        <v>8.1199999999999992</v>
      </c>
      <c r="XS158" s="39">
        <v>72.900000000000006</v>
      </c>
      <c r="XT158" t="s">
        <v>1238</v>
      </c>
      <c r="XU158">
        <v>6</v>
      </c>
      <c r="XV158">
        <v>11</v>
      </c>
      <c r="XW158" s="37">
        <v>4</v>
      </c>
      <c r="XX158" s="37">
        <v>2</v>
      </c>
      <c r="XY158" s="37">
        <v>1</v>
      </c>
      <c r="XZ158" s="39">
        <v>3</v>
      </c>
      <c r="YA158" s="39">
        <v>2</v>
      </c>
      <c r="YB158" s="39">
        <v>1</v>
      </c>
    </row>
    <row r="159" spans="1:652" x14ac:dyDescent="0.2">
      <c r="A159" s="11">
        <v>164</v>
      </c>
      <c r="B159" s="19" t="s">
        <v>948</v>
      </c>
      <c r="C159" s="3">
        <v>1</v>
      </c>
      <c r="D159" s="3" t="str">
        <f t="shared" si="103"/>
        <v>1</v>
      </c>
      <c r="E159" s="4">
        <v>40680</v>
      </c>
      <c r="F159" s="4">
        <v>43209</v>
      </c>
      <c r="G159" s="5">
        <v>6.924024640657084</v>
      </c>
      <c r="H159" s="22" t="s">
        <v>445</v>
      </c>
      <c r="I159" s="3">
        <v>1</v>
      </c>
      <c r="J159" s="3">
        <v>4</v>
      </c>
      <c r="K159" s="3">
        <v>2</v>
      </c>
      <c r="L159" s="3">
        <v>3</v>
      </c>
      <c r="M159" s="12">
        <v>45</v>
      </c>
      <c r="N159" s="6">
        <v>99</v>
      </c>
      <c r="O159" s="6">
        <v>124</v>
      </c>
      <c r="P159" s="9">
        <v>4.0682414698162725</v>
      </c>
      <c r="Q159" s="9">
        <v>65.709000000000003</v>
      </c>
      <c r="R159" s="9">
        <v>29.8</v>
      </c>
      <c r="S159" s="9">
        <v>19.399999999999999</v>
      </c>
      <c r="T159" s="3">
        <v>1</v>
      </c>
      <c r="U159" s="9">
        <v>30</v>
      </c>
      <c r="V159" s="3">
        <v>1</v>
      </c>
      <c r="W159" s="9">
        <v>11.5</v>
      </c>
      <c r="X159" s="9">
        <v>11.2</v>
      </c>
      <c r="Y159" s="9">
        <v>10.199999999999999</v>
      </c>
      <c r="Z159" s="9">
        <v>9</v>
      </c>
      <c r="AA159" s="9">
        <v>9.4</v>
      </c>
      <c r="AB159" s="9">
        <v>11.3</v>
      </c>
      <c r="AC159" s="5">
        <f t="shared" si="104"/>
        <v>11.5</v>
      </c>
      <c r="AD159" s="5">
        <f t="shared" si="105"/>
        <v>11.3</v>
      </c>
      <c r="AE159" s="5">
        <f t="shared" si="106"/>
        <v>22.8</v>
      </c>
      <c r="AF159" s="5">
        <f t="shared" si="107"/>
        <v>11.4</v>
      </c>
      <c r="AG159" s="5">
        <f t="shared" si="108"/>
        <v>25.137</v>
      </c>
      <c r="AH159" s="5">
        <f t="shared" si="109"/>
        <v>50.274000000000001</v>
      </c>
      <c r="AI159" s="1">
        <v>3</v>
      </c>
      <c r="AJ159" s="3">
        <v>13</v>
      </c>
      <c r="AK159" s="7" t="e">
        <v>#NULL!</v>
      </c>
      <c r="AL159" s="7" t="e">
        <v>#NULL!</v>
      </c>
      <c r="AS159" s="5" t="e">
        <f t="shared" si="110"/>
        <v>#DIV/0!</v>
      </c>
      <c r="AT159" s="9">
        <v>17.28</v>
      </c>
      <c r="AU159" s="9">
        <v>15.58</v>
      </c>
      <c r="AV159" s="9">
        <v>0.1</v>
      </c>
      <c r="AW159" s="3">
        <v>54</v>
      </c>
      <c r="AX159" s="3">
        <v>18</v>
      </c>
      <c r="AY159" s="3">
        <v>16</v>
      </c>
      <c r="AZ159" s="5">
        <v>34</v>
      </c>
      <c r="BA159" s="9">
        <v>-0.09</v>
      </c>
      <c r="BB159" s="3">
        <v>46</v>
      </c>
      <c r="BD159" s="11">
        <v>98</v>
      </c>
      <c r="BE159" s="3">
        <v>12</v>
      </c>
      <c r="BF159" s="3">
        <v>12</v>
      </c>
      <c r="BG159" s="9">
        <v>-0.63</v>
      </c>
      <c r="BH159" s="5">
        <v>27</v>
      </c>
      <c r="BI159" s="9">
        <v>24</v>
      </c>
      <c r="BJ159" s="3">
        <v>86</v>
      </c>
      <c r="BK159" s="3">
        <v>1</v>
      </c>
      <c r="BL159" s="3">
        <v>3</v>
      </c>
      <c r="BM159" s="3">
        <v>2</v>
      </c>
      <c r="BN159" s="3">
        <v>2</v>
      </c>
      <c r="BO159" s="3">
        <v>3</v>
      </c>
      <c r="BP159" s="3">
        <v>2</v>
      </c>
      <c r="BQ159" s="3">
        <v>1</v>
      </c>
      <c r="BR159" s="3">
        <v>0</v>
      </c>
      <c r="BS159" s="3">
        <v>0</v>
      </c>
      <c r="BT159" s="11">
        <v>14</v>
      </c>
      <c r="BU159" s="11">
        <v>96</v>
      </c>
      <c r="BV159" s="14">
        <f t="shared" si="111"/>
        <v>280</v>
      </c>
      <c r="BW159" s="13">
        <f t="shared" si="112"/>
        <v>373.33333333333331</v>
      </c>
      <c r="BX159" s="14">
        <v>91</v>
      </c>
      <c r="BY159" s="14">
        <v>3</v>
      </c>
      <c r="BZ159" s="3">
        <v>22</v>
      </c>
      <c r="CA159" s="3">
        <v>19</v>
      </c>
      <c r="CB159" s="3">
        <v>23</v>
      </c>
      <c r="CC159" s="9">
        <v>9.8348800000000001</v>
      </c>
      <c r="CD159" s="9">
        <v>8.49376</v>
      </c>
      <c r="CE159" s="9">
        <v>10.28192</v>
      </c>
      <c r="CF159" s="9">
        <v>1.24</v>
      </c>
      <c r="CG159" s="5">
        <v>89</v>
      </c>
      <c r="CH159" s="3">
        <v>16</v>
      </c>
      <c r="CI159" s="3">
        <v>19</v>
      </c>
      <c r="CJ159" s="3">
        <v>17</v>
      </c>
      <c r="CK159" s="9">
        <v>7.1526399999999999</v>
      </c>
      <c r="CL159" s="9">
        <v>8.49376</v>
      </c>
      <c r="CM159" s="9">
        <v>7.5996800000000002</v>
      </c>
      <c r="CN159" s="9">
        <v>-0.94</v>
      </c>
      <c r="CO159" s="5">
        <v>36</v>
      </c>
      <c r="CP159" s="3">
        <v>64</v>
      </c>
      <c r="CQ159" s="3">
        <v>96</v>
      </c>
      <c r="CR159" s="3">
        <v>83</v>
      </c>
      <c r="CS159" s="9">
        <v>0.12</v>
      </c>
      <c r="CT159" s="3">
        <v>55</v>
      </c>
      <c r="CU159" s="3">
        <v>4</v>
      </c>
      <c r="CV159" s="3">
        <v>4</v>
      </c>
      <c r="CY159" s="3">
        <v>4</v>
      </c>
      <c r="CZ159" s="3">
        <v>5</v>
      </c>
      <c r="DA159" s="3">
        <v>2</v>
      </c>
      <c r="DB159" s="3">
        <v>3</v>
      </c>
      <c r="DC159" s="3">
        <v>2</v>
      </c>
      <c r="DD159" s="3">
        <v>2</v>
      </c>
      <c r="DE159" s="3">
        <v>3</v>
      </c>
      <c r="DF159" s="3">
        <v>2</v>
      </c>
      <c r="DG159" s="3">
        <v>3</v>
      </c>
      <c r="DH159" s="3">
        <v>3</v>
      </c>
      <c r="DI159" s="3">
        <v>8</v>
      </c>
      <c r="DJ159" s="3">
        <v>9</v>
      </c>
      <c r="DK159" s="3">
        <v>5</v>
      </c>
      <c r="DL159" s="3">
        <v>4</v>
      </c>
      <c r="DM159" s="3">
        <v>5</v>
      </c>
      <c r="DN159" s="3">
        <v>6</v>
      </c>
      <c r="DO159" s="3">
        <v>22</v>
      </c>
      <c r="DP159" s="3">
        <v>15</v>
      </c>
      <c r="DQ159" s="3">
        <v>0</v>
      </c>
      <c r="DR159" s="3">
        <v>0</v>
      </c>
      <c r="DS159" s="3">
        <v>0</v>
      </c>
      <c r="DT159" s="3">
        <v>1</v>
      </c>
      <c r="DU159" s="3">
        <v>0</v>
      </c>
      <c r="DW159" s="5">
        <v>-0.72</v>
      </c>
      <c r="DY159" s="5">
        <v>0.22</v>
      </c>
      <c r="EA159" s="5">
        <v>0.30000000000000004</v>
      </c>
      <c r="EC159" s="5">
        <v>-0.19999999999999996</v>
      </c>
      <c r="EW159" s="3">
        <v>0</v>
      </c>
      <c r="FH159" s="3">
        <v>5</v>
      </c>
      <c r="FI159" s="3">
        <v>5</v>
      </c>
      <c r="FJ159" s="3">
        <v>3</v>
      </c>
      <c r="FK159" s="3">
        <v>5</v>
      </c>
      <c r="FL159" s="3">
        <v>5</v>
      </c>
      <c r="FM159" s="3">
        <v>5</v>
      </c>
      <c r="FN159" s="3">
        <v>5</v>
      </c>
      <c r="FO159" s="3">
        <v>4</v>
      </c>
      <c r="FP159" s="3">
        <v>5</v>
      </c>
      <c r="FQ159" s="3">
        <v>5</v>
      </c>
      <c r="FR159" s="3">
        <v>5</v>
      </c>
      <c r="FS159" s="3">
        <v>5</v>
      </c>
      <c r="FT159" s="3">
        <f t="shared" si="113"/>
        <v>5</v>
      </c>
      <c r="FU159" s="3">
        <f t="shared" si="114"/>
        <v>4.5</v>
      </c>
      <c r="PA159" s="3">
        <v>1</v>
      </c>
      <c r="PB159" s="3">
        <v>4</v>
      </c>
      <c r="PC159" s="3">
        <v>4</v>
      </c>
      <c r="PD159" s="3">
        <v>4</v>
      </c>
      <c r="PE159" s="3">
        <v>4</v>
      </c>
      <c r="PF159" s="3">
        <v>4</v>
      </c>
      <c r="PG159" s="3">
        <v>4</v>
      </c>
      <c r="PH159" s="3">
        <f t="shared" si="115"/>
        <v>4</v>
      </c>
      <c r="PI159" s="3">
        <v>4</v>
      </c>
      <c r="PJ159" s="3">
        <v>4</v>
      </c>
      <c r="PK159" s="3">
        <v>4</v>
      </c>
      <c r="PL159" s="3">
        <v>4</v>
      </c>
      <c r="PM159" s="3">
        <v>4</v>
      </c>
      <c r="PN159" s="3">
        <v>4</v>
      </c>
      <c r="PO159" s="3">
        <v>4</v>
      </c>
      <c r="PP159" s="3">
        <v>4</v>
      </c>
      <c r="PQ159" s="3">
        <v>4</v>
      </c>
      <c r="PR159" s="3">
        <v>4</v>
      </c>
      <c r="PS159" s="3">
        <v>4</v>
      </c>
      <c r="PT159" s="3">
        <v>4</v>
      </c>
      <c r="PU159" s="3">
        <f t="shared" si="116"/>
        <v>3.4285714285714284</v>
      </c>
      <c r="PV159" s="3">
        <f t="shared" si="117"/>
        <v>4</v>
      </c>
      <c r="PW159" s="3">
        <f t="shared" si="118"/>
        <v>4</v>
      </c>
      <c r="PX159" s="3">
        <v>10</v>
      </c>
      <c r="PY159" s="3">
        <v>10</v>
      </c>
      <c r="PZ159" s="3">
        <v>10</v>
      </c>
      <c r="QA159" s="3">
        <v>10</v>
      </c>
      <c r="QB159" s="3">
        <v>10</v>
      </c>
      <c r="QC159" s="3">
        <v>9</v>
      </c>
      <c r="QD159" s="3">
        <v>10</v>
      </c>
      <c r="QE159" s="3">
        <v>8</v>
      </c>
      <c r="QF159" s="3">
        <v>10</v>
      </c>
      <c r="QG159" s="3">
        <v>10</v>
      </c>
      <c r="QH159" s="3">
        <v>10</v>
      </c>
      <c r="QI159" s="3">
        <v>10</v>
      </c>
      <c r="QJ159" s="3">
        <v>10</v>
      </c>
      <c r="QK159" s="3">
        <v>10</v>
      </c>
      <c r="QL159" s="3">
        <v>10</v>
      </c>
      <c r="QM159" s="3">
        <f t="shared" si="119"/>
        <v>99</v>
      </c>
      <c r="QN159" s="3">
        <f t="shared" si="120"/>
        <v>9.9</v>
      </c>
      <c r="QO159" s="3">
        <f t="shared" si="121"/>
        <v>48</v>
      </c>
      <c r="QP159" s="3">
        <f t="shared" si="122"/>
        <v>9.6</v>
      </c>
      <c r="QQ159" s="3">
        <f t="shared" si="123"/>
        <v>147</v>
      </c>
      <c r="QR159" s="3">
        <f t="shared" si="124"/>
        <v>9.8000000000000007</v>
      </c>
      <c r="QS159" s="4">
        <v>43223</v>
      </c>
      <c r="QT159" s="3">
        <v>5</v>
      </c>
      <c r="QU159" s="3">
        <v>5</v>
      </c>
      <c r="QV159" s="3">
        <v>5</v>
      </c>
      <c r="QW159" s="3">
        <v>5</v>
      </c>
      <c r="QX159" s="3">
        <v>5</v>
      </c>
      <c r="QY159" s="3">
        <v>5</v>
      </c>
      <c r="QZ159" s="3">
        <v>5</v>
      </c>
      <c r="RA159" s="3">
        <v>5</v>
      </c>
      <c r="RB159" s="3">
        <v>5</v>
      </c>
      <c r="RC159" s="3">
        <v>5</v>
      </c>
      <c r="RD159" s="3">
        <v>5</v>
      </c>
      <c r="RE159" s="3">
        <v>5</v>
      </c>
      <c r="RF159" s="3">
        <f t="shared" si="125"/>
        <v>5</v>
      </c>
      <c r="RG159" s="3">
        <f t="shared" si="126"/>
        <v>5</v>
      </c>
      <c r="RH159" s="3">
        <v>4</v>
      </c>
      <c r="RI159" s="3">
        <v>4</v>
      </c>
      <c r="RJ159" s="3">
        <v>4</v>
      </c>
      <c r="RK159" s="3">
        <v>4</v>
      </c>
      <c r="RL159" s="3">
        <v>4</v>
      </c>
      <c r="RM159" s="3">
        <v>4</v>
      </c>
      <c r="RN159" s="3">
        <v>4</v>
      </c>
      <c r="RO159" s="3">
        <v>4</v>
      </c>
      <c r="RP159" s="3">
        <v>4</v>
      </c>
      <c r="RQ159" s="3">
        <v>4</v>
      </c>
      <c r="RR159" s="3">
        <v>4</v>
      </c>
      <c r="RS159" s="3">
        <v>4</v>
      </c>
      <c r="RT159" s="3">
        <f t="shared" si="127"/>
        <v>24</v>
      </c>
      <c r="RU159" s="3">
        <f t="shared" si="128"/>
        <v>4</v>
      </c>
      <c r="RV159" s="3">
        <f t="shared" si="129"/>
        <v>24</v>
      </c>
      <c r="RW159" s="3">
        <f t="shared" si="130"/>
        <v>4</v>
      </c>
      <c r="RX159" s="3">
        <f t="shared" si="131"/>
        <v>4</v>
      </c>
      <c r="RY159" s="3">
        <v>10</v>
      </c>
      <c r="RZ159" s="3">
        <v>5</v>
      </c>
      <c r="SA159" s="3">
        <v>10</v>
      </c>
      <c r="SB159" s="3">
        <v>10</v>
      </c>
      <c r="SC159" s="3">
        <v>10</v>
      </c>
      <c r="SD159" s="3">
        <v>10</v>
      </c>
      <c r="SE159" s="3">
        <v>10</v>
      </c>
      <c r="SF159" s="3">
        <v>10</v>
      </c>
      <c r="SG159" s="3">
        <v>10</v>
      </c>
      <c r="SH159" s="3">
        <v>10</v>
      </c>
      <c r="SI159" s="3">
        <v>5</v>
      </c>
      <c r="SJ159" s="3">
        <v>10</v>
      </c>
      <c r="SK159" s="3">
        <v>10</v>
      </c>
      <c r="SL159" s="3">
        <v>10</v>
      </c>
      <c r="SM159" s="3">
        <f t="shared" si="132"/>
        <v>85</v>
      </c>
      <c r="SN159" s="3">
        <f t="shared" si="133"/>
        <v>9.4444444444444446</v>
      </c>
      <c r="SO159" s="3">
        <f t="shared" si="134"/>
        <v>45</v>
      </c>
      <c r="SP159" s="3">
        <f t="shared" si="135"/>
        <v>9</v>
      </c>
      <c r="SQ159" s="3">
        <f t="shared" si="136"/>
        <v>9.2857142857142865</v>
      </c>
      <c r="SR159" s="3">
        <f t="shared" si="137"/>
        <v>134</v>
      </c>
      <c r="SS159" s="3">
        <v>10</v>
      </c>
      <c r="ST159" s="4">
        <v>43224</v>
      </c>
      <c r="SU159" s="3">
        <v>10</v>
      </c>
      <c r="SV159" s="3">
        <v>10</v>
      </c>
      <c r="SW159" s="3">
        <v>10</v>
      </c>
      <c r="SX159" s="5">
        <v>10</v>
      </c>
      <c r="SY159" s="3">
        <v>10</v>
      </c>
      <c r="SZ159" s="3">
        <v>10</v>
      </c>
      <c r="TA159" s="3">
        <v>10</v>
      </c>
      <c r="TB159" s="3">
        <v>10</v>
      </c>
      <c r="TC159" s="3">
        <v>10</v>
      </c>
      <c r="TD159" s="3">
        <v>10</v>
      </c>
      <c r="TE159" s="3">
        <v>1</v>
      </c>
      <c r="TF159" s="3">
        <v>10</v>
      </c>
      <c r="TG159" s="3">
        <v>10</v>
      </c>
      <c r="TH159" s="3">
        <v>10</v>
      </c>
      <c r="TI159" s="3">
        <v>10</v>
      </c>
      <c r="TJ159" s="3">
        <f t="shared" si="138"/>
        <v>100</v>
      </c>
      <c r="TK159" s="3">
        <f t="shared" si="139"/>
        <v>10</v>
      </c>
      <c r="TL159" s="3">
        <f t="shared" si="140"/>
        <v>41</v>
      </c>
      <c r="TM159" s="3">
        <f t="shared" si="141"/>
        <v>8.1999999999999993</v>
      </c>
      <c r="TN159" s="3">
        <f t="shared" si="142"/>
        <v>9.4</v>
      </c>
      <c r="TO159" s="3">
        <f t="shared" si="143"/>
        <v>141</v>
      </c>
      <c r="TP159" s="3">
        <v>4</v>
      </c>
      <c r="TQ159" s="3">
        <v>4</v>
      </c>
      <c r="TR159" s="3">
        <v>4</v>
      </c>
      <c r="TS159" s="3">
        <v>4</v>
      </c>
      <c r="TT159" s="3">
        <v>4</v>
      </c>
      <c r="TU159" s="3">
        <v>4</v>
      </c>
      <c r="TV159" s="3">
        <v>4</v>
      </c>
      <c r="TW159" s="3">
        <v>4</v>
      </c>
      <c r="TX159" s="3">
        <v>4</v>
      </c>
      <c r="TY159" s="3">
        <v>4</v>
      </c>
      <c r="TZ159" s="3">
        <v>4</v>
      </c>
      <c r="UA159" s="3">
        <v>4</v>
      </c>
      <c r="UB159" s="3">
        <f t="shared" si="144"/>
        <v>24</v>
      </c>
      <c r="UC159" s="3">
        <f t="shared" si="145"/>
        <v>4</v>
      </c>
      <c r="UD159" s="3">
        <f t="shared" si="146"/>
        <v>24</v>
      </c>
      <c r="UE159" s="3">
        <f t="shared" si="147"/>
        <v>4</v>
      </c>
      <c r="UF159" s="3">
        <f t="shared" si="148"/>
        <v>4</v>
      </c>
      <c r="VN159">
        <v>15</v>
      </c>
      <c r="VO159">
        <v>3</v>
      </c>
      <c r="VP159">
        <v>35.299999999999997</v>
      </c>
      <c r="VQ159">
        <v>11.8</v>
      </c>
      <c r="VR159">
        <v>23</v>
      </c>
      <c r="VS159">
        <v>583</v>
      </c>
      <c r="VT159">
        <v>25.3</v>
      </c>
      <c r="VU159">
        <v>83.3</v>
      </c>
      <c r="VV159">
        <v>22</v>
      </c>
      <c r="VW159">
        <v>7429.5</v>
      </c>
      <c r="VX159">
        <v>337.7</v>
      </c>
      <c r="VY159">
        <v>1168.3</v>
      </c>
      <c r="VZ159">
        <v>0.3</v>
      </c>
      <c r="WA159">
        <v>1061.4000000000001</v>
      </c>
      <c r="WB159" s="36">
        <v>2174.25</v>
      </c>
      <c r="WC159" s="36">
        <v>1667.75</v>
      </c>
      <c r="WD159" s="36">
        <v>158</v>
      </c>
      <c r="WE159" s="36">
        <v>69</v>
      </c>
      <c r="WF159" s="36">
        <v>53.43</v>
      </c>
      <c r="WG159" s="36">
        <v>40.99</v>
      </c>
      <c r="WH159" s="36">
        <v>3.88</v>
      </c>
      <c r="WI159" s="36">
        <v>1.7</v>
      </c>
      <c r="WJ159" s="36">
        <v>227</v>
      </c>
      <c r="WK159" s="36">
        <v>5.58</v>
      </c>
      <c r="WL159" s="36">
        <v>45.4</v>
      </c>
      <c r="WM159" s="37">
        <v>3102</v>
      </c>
      <c r="WN159" s="37">
        <v>2313.5</v>
      </c>
      <c r="WO159" s="37">
        <v>217.25</v>
      </c>
      <c r="WP159" s="37">
        <v>95.25</v>
      </c>
      <c r="WQ159" s="37">
        <v>54.16</v>
      </c>
      <c r="WR159" s="37">
        <v>40.39</v>
      </c>
      <c r="WS159" s="37">
        <v>3.79</v>
      </c>
      <c r="WT159" s="37">
        <v>1.66</v>
      </c>
      <c r="WU159" s="37">
        <v>312.5</v>
      </c>
      <c r="WV159" s="37">
        <v>5.46</v>
      </c>
      <c r="WW159" s="37">
        <v>44.643000000000001</v>
      </c>
      <c r="WX159" s="38">
        <v>2174.25</v>
      </c>
      <c r="WY159" s="38">
        <v>1667.75</v>
      </c>
      <c r="WZ159" s="38">
        <v>158</v>
      </c>
      <c r="XA159" s="38">
        <v>69</v>
      </c>
      <c r="XB159" s="38">
        <v>53.43</v>
      </c>
      <c r="XC159" s="38">
        <v>40.99</v>
      </c>
      <c r="XD159" s="38">
        <v>3.88</v>
      </c>
      <c r="XE159" s="38">
        <v>1.7</v>
      </c>
      <c r="XF159" s="38">
        <v>227</v>
      </c>
      <c r="XG159" s="38">
        <v>5.58</v>
      </c>
      <c r="XH159" s="38">
        <v>45.4</v>
      </c>
      <c r="XI159" s="39">
        <v>3102</v>
      </c>
      <c r="XJ159" s="39">
        <v>2313.5</v>
      </c>
      <c r="XK159" s="39">
        <v>217.25</v>
      </c>
      <c r="XL159" s="39">
        <v>95.25</v>
      </c>
      <c r="XM159" s="39">
        <v>54.16</v>
      </c>
      <c r="XN159" s="39">
        <v>40.39</v>
      </c>
      <c r="XO159" s="39">
        <v>3.79</v>
      </c>
      <c r="XP159" s="39">
        <v>1.66</v>
      </c>
      <c r="XQ159" s="39">
        <v>312.5</v>
      </c>
      <c r="XR159" s="39">
        <v>5.46</v>
      </c>
      <c r="XS159" s="39">
        <v>44.643000000000001</v>
      </c>
      <c r="XT159" t="s">
        <v>1239</v>
      </c>
      <c r="XU159">
        <v>7</v>
      </c>
      <c r="XV159">
        <v>11</v>
      </c>
      <c r="XW159" s="37">
        <v>5</v>
      </c>
      <c r="XX159" s="37">
        <v>2</v>
      </c>
      <c r="XY159" s="37">
        <v>1</v>
      </c>
      <c r="XZ159" s="39">
        <v>5</v>
      </c>
      <c r="YA159" s="39">
        <v>2</v>
      </c>
      <c r="YB159" s="39">
        <v>1</v>
      </c>
    </row>
    <row r="160" spans="1:652" x14ac:dyDescent="0.2">
      <c r="A160" s="11">
        <v>165</v>
      </c>
      <c r="B160" s="19" t="s">
        <v>949</v>
      </c>
      <c r="C160" s="3">
        <v>0</v>
      </c>
      <c r="D160" s="3" t="str">
        <f t="shared" si="103"/>
        <v>2</v>
      </c>
      <c r="E160" s="4">
        <v>40745</v>
      </c>
      <c r="F160" s="4">
        <v>43209</v>
      </c>
      <c r="G160" s="5">
        <v>6.7460643394934978</v>
      </c>
      <c r="H160" s="22" t="s">
        <v>445</v>
      </c>
      <c r="I160" s="3">
        <v>1</v>
      </c>
      <c r="J160" s="3">
        <v>4</v>
      </c>
      <c r="K160" s="3">
        <v>2</v>
      </c>
      <c r="L160" s="3">
        <v>0</v>
      </c>
      <c r="M160" s="12">
        <v>45</v>
      </c>
      <c r="N160" s="6">
        <v>97.5</v>
      </c>
      <c r="O160" s="6">
        <v>122.5</v>
      </c>
      <c r="P160" s="9">
        <v>4.0190288713910762</v>
      </c>
      <c r="Q160" s="9">
        <v>58.432500000000005</v>
      </c>
      <c r="R160" s="9">
        <v>26.5</v>
      </c>
      <c r="S160" s="9">
        <v>17.8</v>
      </c>
      <c r="T160" s="3">
        <v>2</v>
      </c>
      <c r="U160" s="9">
        <v>19.600000000000001</v>
      </c>
      <c r="V160" s="3">
        <v>2</v>
      </c>
      <c r="W160" s="9">
        <v>13.1</v>
      </c>
      <c r="X160" s="9">
        <v>15.1</v>
      </c>
      <c r="Y160" s="9">
        <v>13.6</v>
      </c>
      <c r="Z160" s="9">
        <v>12.6</v>
      </c>
      <c r="AA160" s="9">
        <v>11.2</v>
      </c>
      <c r="AB160" s="9">
        <v>12.8</v>
      </c>
      <c r="AC160" s="5">
        <f t="shared" si="104"/>
        <v>15.1</v>
      </c>
      <c r="AD160" s="5">
        <f t="shared" si="105"/>
        <v>12.8</v>
      </c>
      <c r="AE160" s="5">
        <f t="shared" si="106"/>
        <v>27.9</v>
      </c>
      <c r="AF160" s="5">
        <f t="shared" si="107"/>
        <v>13.95</v>
      </c>
      <c r="AG160" s="5">
        <f t="shared" si="108"/>
        <v>30.75975</v>
      </c>
      <c r="AH160" s="5">
        <f t="shared" si="109"/>
        <v>61.519500000000001</v>
      </c>
      <c r="AI160" s="1">
        <v>3</v>
      </c>
      <c r="AJ160" s="3">
        <v>14</v>
      </c>
      <c r="AK160" s="7" t="e">
        <v>#NULL!</v>
      </c>
      <c r="AL160" s="7" t="e">
        <v>#NULL!</v>
      </c>
      <c r="AS160" s="5" t="e">
        <f t="shared" si="110"/>
        <v>#DIV/0!</v>
      </c>
      <c r="AT160" s="9">
        <v>13.98</v>
      </c>
      <c r="AU160" s="9">
        <v>15.66</v>
      </c>
      <c r="AV160" s="9">
        <v>0.76</v>
      </c>
      <c r="AW160" s="3">
        <v>78</v>
      </c>
      <c r="AX160" s="3">
        <v>8</v>
      </c>
      <c r="AY160" s="3">
        <v>8</v>
      </c>
      <c r="AZ160" s="5">
        <v>16</v>
      </c>
      <c r="BA160" s="9">
        <v>-1.96</v>
      </c>
      <c r="BB160" s="3">
        <v>2</v>
      </c>
      <c r="BD160" s="11">
        <v>54</v>
      </c>
      <c r="BE160" s="3">
        <v>13</v>
      </c>
      <c r="BF160" s="3">
        <v>14</v>
      </c>
      <c r="BG160" s="9">
        <v>-0.36</v>
      </c>
      <c r="BH160" s="5">
        <v>36</v>
      </c>
      <c r="BI160" s="9">
        <v>27</v>
      </c>
      <c r="BJ160" s="3">
        <v>75</v>
      </c>
      <c r="BK160" s="3">
        <v>1</v>
      </c>
      <c r="BL160" s="3">
        <v>2</v>
      </c>
      <c r="BM160" s="3">
        <v>2</v>
      </c>
      <c r="BN160" s="3">
        <v>2</v>
      </c>
      <c r="BO160" s="3">
        <v>2</v>
      </c>
      <c r="BP160" s="3">
        <v>1</v>
      </c>
      <c r="BQ160" s="3">
        <v>2</v>
      </c>
      <c r="BR160" s="3">
        <v>1</v>
      </c>
      <c r="BS160" s="3">
        <v>3</v>
      </c>
      <c r="BT160" s="11">
        <v>16</v>
      </c>
      <c r="BU160" s="11">
        <v>78</v>
      </c>
      <c r="BV160" s="14">
        <f t="shared" si="111"/>
        <v>207</v>
      </c>
      <c r="BW160" s="13">
        <f t="shared" si="112"/>
        <v>276</v>
      </c>
      <c r="BX160" s="14">
        <v>60</v>
      </c>
      <c r="BY160" s="14">
        <v>5</v>
      </c>
      <c r="BZ160" s="3">
        <v>7</v>
      </c>
      <c r="CA160" s="3">
        <v>7</v>
      </c>
      <c r="CB160" s="3">
        <v>7</v>
      </c>
      <c r="CC160" s="9">
        <v>3.1292800000000001</v>
      </c>
      <c r="CD160" s="9">
        <v>3.1292800000000001</v>
      </c>
      <c r="CE160" s="9">
        <v>3.1292800000000001</v>
      </c>
      <c r="CF160" s="9">
        <v>-5.08</v>
      </c>
      <c r="CG160" s="5">
        <v>0</v>
      </c>
      <c r="CH160" s="3">
        <v>20</v>
      </c>
      <c r="CI160" s="3">
        <v>21</v>
      </c>
      <c r="CJ160" s="3">
        <v>21</v>
      </c>
      <c r="CK160" s="9">
        <v>8.9407999999999994</v>
      </c>
      <c r="CL160" s="9">
        <v>9.3878400000000006</v>
      </c>
      <c r="CM160" s="9">
        <v>9.3878400000000006</v>
      </c>
      <c r="CN160" s="9">
        <v>-0.47</v>
      </c>
      <c r="CO160" s="5">
        <v>32</v>
      </c>
      <c r="CP160" s="3">
        <v>99</v>
      </c>
      <c r="CQ160" s="3">
        <v>80</v>
      </c>
      <c r="CR160" s="3">
        <v>83</v>
      </c>
      <c r="CS160" s="9">
        <v>-0.2</v>
      </c>
      <c r="CT160" s="3">
        <v>42</v>
      </c>
      <c r="CU160" s="3">
        <v>3</v>
      </c>
      <c r="CV160" s="3">
        <v>4</v>
      </c>
      <c r="CY160" s="3">
        <v>5</v>
      </c>
      <c r="CZ160" s="3">
        <v>5</v>
      </c>
      <c r="DA160" s="3">
        <v>3</v>
      </c>
      <c r="DB160" s="3">
        <v>3</v>
      </c>
      <c r="DC160" s="3">
        <v>2</v>
      </c>
      <c r="DD160" s="3">
        <v>2</v>
      </c>
      <c r="DE160" s="3">
        <v>4</v>
      </c>
      <c r="DF160" s="3">
        <v>4</v>
      </c>
      <c r="DG160" s="3">
        <v>3</v>
      </c>
      <c r="DH160" s="3">
        <v>3</v>
      </c>
      <c r="DI160" s="3">
        <v>7</v>
      </c>
      <c r="DJ160" s="3">
        <v>10</v>
      </c>
      <c r="DK160" s="3">
        <v>6</v>
      </c>
      <c r="DL160" s="3">
        <v>4</v>
      </c>
      <c r="DM160" s="3">
        <v>8</v>
      </c>
      <c r="DN160" s="3">
        <v>6</v>
      </c>
      <c r="DO160" s="3">
        <v>23</v>
      </c>
      <c r="DP160" s="3">
        <v>18</v>
      </c>
      <c r="DQ160" s="3">
        <v>0</v>
      </c>
      <c r="DR160" s="3">
        <v>1</v>
      </c>
      <c r="DS160" s="3">
        <v>1</v>
      </c>
      <c r="DT160" s="3">
        <v>1</v>
      </c>
      <c r="DU160" s="3">
        <v>1</v>
      </c>
      <c r="DW160" s="5">
        <v>-2.3199999999999998</v>
      </c>
      <c r="DY160" s="5">
        <v>0.56000000000000005</v>
      </c>
      <c r="EA160" s="5">
        <v>-5.55</v>
      </c>
      <c r="EC160" s="5">
        <v>-7.31</v>
      </c>
      <c r="EW160" s="3">
        <v>1</v>
      </c>
      <c r="FH160" s="3">
        <v>5</v>
      </c>
      <c r="FI160" s="3">
        <v>4</v>
      </c>
      <c r="FJ160" s="3">
        <v>3</v>
      </c>
      <c r="FK160" s="3">
        <v>5</v>
      </c>
      <c r="FL160" s="3">
        <v>3</v>
      </c>
      <c r="FM160" s="3">
        <v>5</v>
      </c>
      <c r="FN160" s="3">
        <v>4</v>
      </c>
      <c r="FO160" s="3">
        <v>1</v>
      </c>
      <c r="FP160" s="3">
        <v>4</v>
      </c>
      <c r="FQ160" s="3">
        <v>5</v>
      </c>
      <c r="FR160" s="3">
        <v>5</v>
      </c>
      <c r="FS160" s="3">
        <v>3</v>
      </c>
      <c r="FT160" s="3">
        <f t="shared" si="113"/>
        <v>4.333333333333333</v>
      </c>
      <c r="FU160" s="3">
        <f t="shared" si="114"/>
        <v>3.5</v>
      </c>
      <c r="PA160" s="3">
        <v>2</v>
      </c>
      <c r="PB160" s="3">
        <v>4</v>
      </c>
      <c r="PC160" s="3">
        <v>4</v>
      </c>
      <c r="PD160" s="3">
        <v>4</v>
      </c>
      <c r="PE160" s="3">
        <v>1</v>
      </c>
      <c r="PF160" s="3">
        <v>3</v>
      </c>
      <c r="PG160" s="3">
        <v>4</v>
      </c>
      <c r="PH160" s="3">
        <f t="shared" si="115"/>
        <v>3.3333333333333335</v>
      </c>
      <c r="PI160" s="3">
        <v>4</v>
      </c>
      <c r="PJ160" s="3">
        <v>3</v>
      </c>
      <c r="PK160" s="3">
        <v>2</v>
      </c>
      <c r="PL160" s="3">
        <v>3</v>
      </c>
      <c r="PM160" s="3">
        <v>4</v>
      </c>
      <c r="PN160" s="3">
        <v>4</v>
      </c>
      <c r="PO160" s="3">
        <v>4</v>
      </c>
      <c r="PP160" s="3">
        <v>4</v>
      </c>
      <c r="PQ160" s="3">
        <v>3</v>
      </c>
      <c r="PR160" s="3">
        <v>4</v>
      </c>
      <c r="PS160" s="3">
        <v>4</v>
      </c>
      <c r="PT160" s="3">
        <v>4</v>
      </c>
      <c r="PU160" s="3">
        <f t="shared" si="116"/>
        <v>3</v>
      </c>
      <c r="PV160" s="3">
        <f t="shared" si="117"/>
        <v>3.6666666666666665</v>
      </c>
      <c r="PW160" s="3">
        <f t="shared" si="118"/>
        <v>3.5833333333333335</v>
      </c>
      <c r="PX160" s="3">
        <v>10</v>
      </c>
      <c r="PY160" s="3">
        <v>7</v>
      </c>
      <c r="PZ160" s="3">
        <v>5</v>
      </c>
      <c r="QA160" s="3">
        <v>10</v>
      </c>
      <c r="QB160" s="3">
        <v>9</v>
      </c>
      <c r="QC160" s="3">
        <v>9</v>
      </c>
      <c r="QD160" s="3">
        <v>4</v>
      </c>
      <c r="QE160" s="3">
        <v>10</v>
      </c>
      <c r="QF160" s="3">
        <v>6</v>
      </c>
      <c r="QG160" s="3">
        <v>5</v>
      </c>
      <c r="QH160" s="3">
        <v>10</v>
      </c>
      <c r="QI160" s="3">
        <v>10</v>
      </c>
      <c r="QJ160" s="3">
        <v>6</v>
      </c>
      <c r="QK160" s="3">
        <v>10</v>
      </c>
      <c r="QL160" s="3">
        <v>10</v>
      </c>
      <c r="QM160" s="3">
        <f t="shared" si="119"/>
        <v>80</v>
      </c>
      <c r="QN160" s="3">
        <f t="shared" si="120"/>
        <v>8</v>
      </c>
      <c r="QO160" s="3">
        <f t="shared" si="121"/>
        <v>41</v>
      </c>
      <c r="QP160" s="3">
        <f t="shared" si="122"/>
        <v>8.1999999999999993</v>
      </c>
      <c r="QQ160" s="3">
        <f t="shared" si="123"/>
        <v>121</v>
      </c>
      <c r="QR160" s="3">
        <f t="shared" si="124"/>
        <v>8.0666666666666664</v>
      </c>
      <c r="QS160" s="4">
        <v>43223</v>
      </c>
      <c r="QT160" s="3">
        <v>5</v>
      </c>
      <c r="QU160" s="3">
        <v>4</v>
      </c>
      <c r="QV160" s="3">
        <v>3</v>
      </c>
      <c r="QW160" s="3">
        <v>2</v>
      </c>
      <c r="QX160" s="3">
        <v>4</v>
      </c>
      <c r="QY160" s="3">
        <v>5</v>
      </c>
      <c r="QZ160" s="3">
        <v>1</v>
      </c>
      <c r="RA160" s="3">
        <v>4</v>
      </c>
      <c r="RB160" s="3">
        <v>1</v>
      </c>
      <c r="RC160" s="3">
        <v>2</v>
      </c>
      <c r="RD160" s="3">
        <v>5</v>
      </c>
      <c r="RE160" s="3">
        <v>4</v>
      </c>
      <c r="RF160" s="3">
        <f t="shared" si="125"/>
        <v>3.5</v>
      </c>
      <c r="RG160" s="3">
        <f t="shared" si="126"/>
        <v>3.1666666666666665</v>
      </c>
      <c r="RH160" s="3">
        <v>4</v>
      </c>
      <c r="RI160" s="3">
        <v>4</v>
      </c>
      <c r="RJ160" s="3">
        <v>3</v>
      </c>
      <c r="RK160" s="3">
        <v>3</v>
      </c>
      <c r="RL160" s="3">
        <v>4</v>
      </c>
      <c r="RM160" s="3">
        <v>4</v>
      </c>
      <c r="RN160" s="3">
        <v>3</v>
      </c>
      <c r="RO160" s="3">
        <v>4</v>
      </c>
      <c r="RP160" s="3">
        <v>4</v>
      </c>
      <c r="RQ160" s="3">
        <v>4</v>
      </c>
      <c r="RR160" s="3">
        <v>4</v>
      </c>
      <c r="RS160" s="3">
        <v>4</v>
      </c>
      <c r="RT160" s="3">
        <f t="shared" si="127"/>
        <v>23</v>
      </c>
      <c r="RU160" s="3">
        <f t="shared" si="128"/>
        <v>3.8333333333333335</v>
      </c>
      <c r="RV160" s="3">
        <f t="shared" si="129"/>
        <v>22</v>
      </c>
      <c r="RW160" s="3">
        <f t="shared" si="130"/>
        <v>3.6666666666666665</v>
      </c>
      <c r="RX160" s="3">
        <f t="shared" si="131"/>
        <v>3.75</v>
      </c>
      <c r="RY160" s="3">
        <v>6</v>
      </c>
      <c r="RZ160" s="3">
        <v>7</v>
      </c>
      <c r="SA160" s="3">
        <v>2</v>
      </c>
      <c r="SB160" s="3">
        <v>10</v>
      </c>
      <c r="SC160" s="3">
        <v>1</v>
      </c>
      <c r="SD160" s="3">
        <v>10</v>
      </c>
      <c r="SE160" s="3">
        <v>6</v>
      </c>
      <c r="SF160" s="3">
        <v>10</v>
      </c>
      <c r="SG160" s="3">
        <v>8</v>
      </c>
      <c r="SH160" s="3">
        <v>10</v>
      </c>
      <c r="SI160" s="3">
        <v>10</v>
      </c>
      <c r="SJ160" s="3">
        <v>10</v>
      </c>
      <c r="SK160" s="3">
        <v>7</v>
      </c>
      <c r="SL160" s="3">
        <v>2</v>
      </c>
      <c r="SM160" s="3">
        <f t="shared" si="132"/>
        <v>51</v>
      </c>
      <c r="SN160" s="3">
        <f t="shared" si="133"/>
        <v>5.666666666666667</v>
      </c>
      <c r="SO160" s="3">
        <f t="shared" si="134"/>
        <v>48</v>
      </c>
      <c r="SP160" s="3">
        <f t="shared" si="135"/>
        <v>9.6</v>
      </c>
      <c r="SQ160" s="3">
        <f t="shared" si="136"/>
        <v>7.0714285714285712</v>
      </c>
      <c r="SR160" s="3">
        <f t="shared" si="137"/>
        <v>102.75</v>
      </c>
      <c r="SS160" s="3">
        <v>9</v>
      </c>
      <c r="ST160" s="4">
        <v>43224</v>
      </c>
      <c r="SU160" s="3">
        <v>7</v>
      </c>
      <c r="SV160" s="3">
        <v>6</v>
      </c>
      <c r="SW160" s="3">
        <v>9</v>
      </c>
      <c r="SX160" s="5">
        <v>10</v>
      </c>
      <c r="SY160" s="3">
        <v>1</v>
      </c>
      <c r="SZ160" s="3">
        <v>10</v>
      </c>
      <c r="TA160" s="3">
        <v>10</v>
      </c>
      <c r="TB160" s="3">
        <v>2</v>
      </c>
      <c r="TC160" s="3">
        <v>1</v>
      </c>
      <c r="TD160" s="3">
        <v>10</v>
      </c>
      <c r="TE160" s="3">
        <v>10</v>
      </c>
      <c r="TF160" s="3">
        <v>10</v>
      </c>
      <c r="TG160" s="3">
        <v>10</v>
      </c>
      <c r="TH160" s="3">
        <v>10</v>
      </c>
      <c r="TI160" s="3">
        <v>1</v>
      </c>
      <c r="TJ160" s="3">
        <f t="shared" si="138"/>
        <v>74</v>
      </c>
      <c r="TK160" s="3">
        <f t="shared" si="139"/>
        <v>7.4</v>
      </c>
      <c r="TL160" s="3">
        <f t="shared" si="140"/>
        <v>33</v>
      </c>
      <c r="TM160" s="3">
        <f t="shared" si="141"/>
        <v>6.6</v>
      </c>
      <c r="TN160" s="3">
        <f t="shared" si="142"/>
        <v>7.1333333333333337</v>
      </c>
      <c r="TO160" s="3">
        <f t="shared" si="143"/>
        <v>107</v>
      </c>
      <c r="TP160" s="3">
        <v>4</v>
      </c>
      <c r="TQ160" s="3">
        <v>3</v>
      </c>
      <c r="TR160" s="3">
        <v>4</v>
      </c>
      <c r="TS160" s="3">
        <v>2</v>
      </c>
      <c r="TT160" s="3">
        <v>4</v>
      </c>
      <c r="TU160" s="3">
        <v>4</v>
      </c>
      <c r="TV160" s="3">
        <v>4</v>
      </c>
      <c r="TW160" s="3">
        <v>2</v>
      </c>
      <c r="TX160" s="3">
        <v>4</v>
      </c>
      <c r="TY160" s="3">
        <v>4</v>
      </c>
      <c r="TZ160" s="3">
        <v>4</v>
      </c>
      <c r="UA160" s="3">
        <v>4</v>
      </c>
      <c r="UB160" s="3">
        <f t="shared" si="144"/>
        <v>19</v>
      </c>
      <c r="UC160" s="3">
        <f t="shared" si="145"/>
        <v>3.1666666666666665</v>
      </c>
      <c r="UD160" s="3">
        <f t="shared" si="146"/>
        <v>24</v>
      </c>
      <c r="UE160" s="3">
        <f t="shared" si="147"/>
        <v>4</v>
      </c>
      <c r="UF160" s="3">
        <f t="shared" si="148"/>
        <v>3.5833333333333335</v>
      </c>
      <c r="VN160">
        <v>15</v>
      </c>
      <c r="VO160">
        <v>2</v>
      </c>
      <c r="VP160">
        <v>26.3</v>
      </c>
      <c r="VQ160">
        <v>13.1</v>
      </c>
      <c r="VR160">
        <v>23</v>
      </c>
      <c r="VS160">
        <v>584</v>
      </c>
      <c r="VT160">
        <v>25.4</v>
      </c>
      <c r="VU160">
        <v>83.4</v>
      </c>
      <c r="VV160">
        <v>22</v>
      </c>
      <c r="VW160">
        <v>286436</v>
      </c>
      <c r="VX160">
        <v>13019.8</v>
      </c>
      <c r="VY160">
        <v>263795.3</v>
      </c>
      <c r="VZ160">
        <v>0.3</v>
      </c>
      <c r="WA160">
        <v>40919.4</v>
      </c>
      <c r="WB160" s="36">
        <v>2197.5</v>
      </c>
      <c r="WC160" s="36">
        <v>2175</v>
      </c>
      <c r="WD160" s="36">
        <v>256.5</v>
      </c>
      <c r="WE160" s="36">
        <v>87</v>
      </c>
      <c r="WF160" s="36">
        <v>46.6</v>
      </c>
      <c r="WG160" s="36">
        <v>46.12</v>
      </c>
      <c r="WH160" s="36">
        <v>5.44</v>
      </c>
      <c r="WI160" s="36">
        <v>1.84</v>
      </c>
      <c r="WJ160" s="36">
        <v>343.5</v>
      </c>
      <c r="WK160" s="36">
        <v>7.28</v>
      </c>
      <c r="WL160" s="36">
        <v>49.070999999999998</v>
      </c>
      <c r="WM160" s="37">
        <v>2197.5</v>
      </c>
      <c r="WN160" s="37">
        <v>2175</v>
      </c>
      <c r="WO160" s="37">
        <v>256.5</v>
      </c>
      <c r="WP160" s="37">
        <v>87</v>
      </c>
      <c r="WQ160" s="37">
        <v>46.6</v>
      </c>
      <c r="WR160" s="37">
        <v>46.12</v>
      </c>
      <c r="WS160" s="37">
        <v>5.44</v>
      </c>
      <c r="WT160" s="37">
        <v>1.84</v>
      </c>
      <c r="WU160" s="37">
        <v>343.5</v>
      </c>
      <c r="WV160" s="37">
        <v>7.28</v>
      </c>
      <c r="WW160" s="37">
        <v>49.070999999999998</v>
      </c>
      <c r="WX160" s="38">
        <v>1643.25</v>
      </c>
      <c r="WY160" s="38">
        <v>1710</v>
      </c>
      <c r="WZ160" s="38">
        <v>210.75</v>
      </c>
      <c r="XA160" s="38">
        <v>70</v>
      </c>
      <c r="XB160" s="38">
        <v>45.22</v>
      </c>
      <c r="XC160" s="38">
        <v>47.06</v>
      </c>
      <c r="XD160" s="38">
        <v>5.8</v>
      </c>
      <c r="XE160" s="38">
        <v>1.93</v>
      </c>
      <c r="XF160" s="38">
        <v>280.75</v>
      </c>
      <c r="XG160" s="38">
        <v>7.73</v>
      </c>
      <c r="XH160" s="38">
        <v>56.15</v>
      </c>
      <c r="XI160" s="39">
        <v>1643.25</v>
      </c>
      <c r="XJ160" s="39">
        <v>1710</v>
      </c>
      <c r="XK160" s="39">
        <v>210.75</v>
      </c>
      <c r="XL160" s="39">
        <v>70</v>
      </c>
      <c r="XM160" s="39">
        <v>45.22</v>
      </c>
      <c r="XN160" s="39">
        <v>47.06</v>
      </c>
      <c r="XO160" s="39">
        <v>5.8</v>
      </c>
      <c r="XP160" s="39">
        <v>1.93</v>
      </c>
      <c r="XQ160" s="39">
        <v>280.75</v>
      </c>
      <c r="XR160" s="39">
        <v>7.73</v>
      </c>
      <c r="XS160" s="39">
        <v>56.15</v>
      </c>
      <c r="XT160" t="s">
        <v>1240</v>
      </c>
      <c r="XU160">
        <v>7</v>
      </c>
      <c r="XV160">
        <v>201</v>
      </c>
      <c r="XW160" s="37">
        <v>7</v>
      </c>
      <c r="XX160" s="37">
        <v>0</v>
      </c>
      <c r="XY160" s="37">
        <v>2</v>
      </c>
      <c r="XZ160" s="39">
        <v>5</v>
      </c>
      <c r="YA160" s="39">
        <v>0</v>
      </c>
      <c r="YB160" s="39">
        <v>2</v>
      </c>
    </row>
    <row r="161" spans="1:652" x14ac:dyDescent="0.2">
      <c r="A161" s="11">
        <v>166</v>
      </c>
      <c r="B161" s="19" t="s">
        <v>950</v>
      </c>
      <c r="C161" s="3">
        <v>0</v>
      </c>
      <c r="D161" s="3" t="str">
        <f t="shared" si="103"/>
        <v>2</v>
      </c>
      <c r="E161" s="4">
        <v>40224</v>
      </c>
      <c r="F161" s="4">
        <v>43209</v>
      </c>
      <c r="G161" s="5">
        <v>8.173106175844234</v>
      </c>
      <c r="H161" s="22" t="s">
        <v>445</v>
      </c>
      <c r="I161" s="3">
        <v>2</v>
      </c>
      <c r="J161" s="3">
        <v>4</v>
      </c>
      <c r="K161" s="3">
        <v>2</v>
      </c>
      <c r="L161" s="3">
        <v>0</v>
      </c>
      <c r="M161" s="12">
        <v>45</v>
      </c>
      <c r="N161" s="6">
        <v>96</v>
      </c>
      <c r="O161" s="6">
        <v>121.5</v>
      </c>
      <c r="P161" s="9">
        <v>3.9862204724409449</v>
      </c>
      <c r="Q161" s="9">
        <v>50.935500000000005</v>
      </c>
      <c r="R161" s="9">
        <v>23.1</v>
      </c>
      <c r="S161" s="9">
        <v>15.8</v>
      </c>
      <c r="T161" s="3">
        <v>3</v>
      </c>
      <c r="U161" s="9">
        <v>15.9</v>
      </c>
      <c r="V161" s="3">
        <v>3</v>
      </c>
      <c r="W161" s="9">
        <v>11.2</v>
      </c>
      <c r="X161" s="9">
        <v>14</v>
      </c>
      <c r="Y161" s="9">
        <v>12.9</v>
      </c>
      <c r="Z161" s="9">
        <v>11.4</v>
      </c>
      <c r="AA161" s="9">
        <v>13.1</v>
      </c>
      <c r="AB161" s="9">
        <v>13.4</v>
      </c>
      <c r="AC161" s="5">
        <f t="shared" si="104"/>
        <v>14</v>
      </c>
      <c r="AD161" s="5">
        <f t="shared" si="105"/>
        <v>13.4</v>
      </c>
      <c r="AE161" s="5">
        <f t="shared" si="106"/>
        <v>27.4</v>
      </c>
      <c r="AF161" s="5">
        <f t="shared" si="107"/>
        <v>13.7</v>
      </c>
      <c r="AG161" s="5">
        <f t="shared" si="108"/>
        <v>30.208500000000001</v>
      </c>
      <c r="AH161" s="5">
        <f t="shared" si="109"/>
        <v>60.417000000000002</v>
      </c>
      <c r="AI161" s="1">
        <v>2</v>
      </c>
      <c r="AJ161" s="3">
        <v>8</v>
      </c>
      <c r="AK161" s="7" t="e">
        <v>#NULL!</v>
      </c>
      <c r="AL161" s="7" t="e">
        <v>#NULL!</v>
      </c>
      <c r="AS161" s="5" t="e">
        <f t="shared" si="110"/>
        <v>#DIV/0!</v>
      </c>
      <c r="AT161" s="9">
        <v>19.850000000000001</v>
      </c>
      <c r="AU161" s="9">
        <v>16.88</v>
      </c>
      <c r="AV161" s="9">
        <v>-1.67</v>
      </c>
      <c r="AW161" s="3">
        <v>5</v>
      </c>
      <c r="AX161" s="3">
        <v>13</v>
      </c>
      <c r="AY161" s="3">
        <v>13</v>
      </c>
      <c r="AZ161" s="5">
        <v>26</v>
      </c>
      <c r="BA161" s="9">
        <v>-1.76</v>
      </c>
      <c r="BB161" s="3">
        <v>4</v>
      </c>
      <c r="BD161" s="11">
        <v>84</v>
      </c>
      <c r="BE161" s="3">
        <v>13</v>
      </c>
      <c r="BF161" s="3">
        <v>12</v>
      </c>
      <c r="BG161" s="9">
        <v>-1.59</v>
      </c>
      <c r="BH161" s="5">
        <v>6</v>
      </c>
      <c r="BI161" s="9">
        <v>25</v>
      </c>
      <c r="BJ161" s="3">
        <v>89</v>
      </c>
      <c r="BK161" s="3">
        <v>0</v>
      </c>
      <c r="BL161" s="3">
        <v>2</v>
      </c>
      <c r="BM161" s="3">
        <v>1</v>
      </c>
      <c r="BN161" s="3">
        <v>1</v>
      </c>
      <c r="BO161" s="3">
        <v>1</v>
      </c>
      <c r="BP161" s="3">
        <v>1</v>
      </c>
      <c r="BQ161" s="3">
        <v>1</v>
      </c>
      <c r="BR161" s="3">
        <v>0</v>
      </c>
      <c r="BS161" s="3">
        <v>1</v>
      </c>
      <c r="BT161" s="11">
        <v>8</v>
      </c>
      <c r="BU161" s="11">
        <v>81</v>
      </c>
      <c r="BV161" s="14">
        <f t="shared" si="111"/>
        <v>254</v>
      </c>
      <c r="BW161" s="13">
        <f t="shared" si="112"/>
        <v>338.66666666666663</v>
      </c>
      <c r="BX161" s="14">
        <v>80</v>
      </c>
      <c r="BY161" s="14">
        <v>4</v>
      </c>
      <c r="BZ161" s="3">
        <v>7</v>
      </c>
      <c r="CA161" s="3">
        <v>8</v>
      </c>
      <c r="CB161" s="3">
        <v>8</v>
      </c>
      <c r="CC161" s="9">
        <v>3.1292800000000001</v>
      </c>
      <c r="CD161" s="9">
        <v>3.5763199999999999</v>
      </c>
      <c r="CE161" s="9">
        <v>3.5763199999999999</v>
      </c>
      <c r="CF161" s="9">
        <v>-5.01</v>
      </c>
      <c r="CG161" s="5">
        <v>0</v>
      </c>
      <c r="CH161" s="3">
        <v>10</v>
      </c>
      <c r="CI161" s="3">
        <v>24</v>
      </c>
      <c r="CJ161" s="3">
        <v>11</v>
      </c>
      <c r="CK161" s="9">
        <v>4.4703999999999997</v>
      </c>
      <c r="CL161" s="9">
        <v>10.728960000000001</v>
      </c>
      <c r="CM161" s="9">
        <v>4.91744</v>
      </c>
      <c r="CN161" s="9">
        <v>-0.8</v>
      </c>
      <c r="CO161" s="5">
        <v>21</v>
      </c>
      <c r="CP161" s="3">
        <v>86</v>
      </c>
      <c r="CQ161" s="3">
        <v>81</v>
      </c>
      <c r="CR161" s="3">
        <v>71</v>
      </c>
      <c r="CS161" s="9">
        <v>-1.49</v>
      </c>
      <c r="CT161" s="3">
        <v>7</v>
      </c>
      <c r="CU161" s="3">
        <v>3</v>
      </c>
      <c r="CV161" s="3">
        <v>3</v>
      </c>
      <c r="CY161" s="3">
        <v>5</v>
      </c>
      <c r="CZ161" s="3">
        <v>5</v>
      </c>
      <c r="DA161" s="3">
        <v>4</v>
      </c>
      <c r="DB161" s="3">
        <v>4</v>
      </c>
      <c r="DC161" s="3">
        <v>3</v>
      </c>
      <c r="DD161" s="3">
        <v>3</v>
      </c>
      <c r="DE161" s="3">
        <v>2</v>
      </c>
      <c r="DF161" s="3">
        <v>2</v>
      </c>
      <c r="DG161" s="3">
        <v>4</v>
      </c>
      <c r="DH161" s="3">
        <v>4</v>
      </c>
      <c r="DI161" s="3">
        <v>6</v>
      </c>
      <c r="DJ161" s="3">
        <v>10</v>
      </c>
      <c r="DK161" s="3">
        <v>8</v>
      </c>
      <c r="DL161" s="3">
        <v>6</v>
      </c>
      <c r="DM161" s="3">
        <v>4</v>
      </c>
      <c r="DN161" s="3">
        <v>8</v>
      </c>
      <c r="DO161" s="3">
        <v>24</v>
      </c>
      <c r="DP161" s="3">
        <v>18</v>
      </c>
      <c r="DQ161" s="3">
        <v>1</v>
      </c>
      <c r="DR161" s="3">
        <v>1</v>
      </c>
      <c r="DS161" s="3">
        <v>1</v>
      </c>
      <c r="DT161" s="3">
        <v>1</v>
      </c>
      <c r="DU161" s="3">
        <v>1</v>
      </c>
      <c r="DW161" s="5">
        <v>-3.35</v>
      </c>
      <c r="DY161" s="5">
        <v>-3.16</v>
      </c>
      <c r="EA161" s="5">
        <v>-5.81</v>
      </c>
      <c r="EC161" s="5">
        <v>-12.32</v>
      </c>
      <c r="EW161" s="3">
        <v>1</v>
      </c>
      <c r="FH161" s="3">
        <v>5</v>
      </c>
      <c r="FI161" s="3">
        <v>5</v>
      </c>
      <c r="FJ161" s="3">
        <v>1</v>
      </c>
      <c r="FK161" s="3">
        <v>3</v>
      </c>
      <c r="FL161" s="3">
        <v>5</v>
      </c>
      <c r="FM161" s="3">
        <v>5</v>
      </c>
      <c r="FN161" s="3">
        <v>4</v>
      </c>
      <c r="FO161" s="3">
        <v>3</v>
      </c>
      <c r="FP161" s="3">
        <v>5</v>
      </c>
      <c r="FQ161" s="3">
        <v>5</v>
      </c>
      <c r="FR161" s="3">
        <v>5</v>
      </c>
      <c r="FS161" s="3">
        <v>5</v>
      </c>
      <c r="FT161" s="3">
        <f t="shared" si="113"/>
        <v>5</v>
      </c>
      <c r="FU161" s="3">
        <f t="shared" si="114"/>
        <v>3.5</v>
      </c>
      <c r="PA161" s="3">
        <v>3</v>
      </c>
      <c r="PB161" s="3">
        <v>4</v>
      </c>
      <c r="PC161" s="3">
        <v>4</v>
      </c>
      <c r="PD161" s="3">
        <v>4</v>
      </c>
      <c r="PE161" s="3">
        <v>2</v>
      </c>
      <c r="PF161" s="3">
        <v>4</v>
      </c>
      <c r="PG161" s="3">
        <v>1</v>
      </c>
      <c r="PH161" s="3">
        <f t="shared" si="115"/>
        <v>3.1666666666666665</v>
      </c>
      <c r="PI161" s="3">
        <v>4</v>
      </c>
      <c r="PJ161" s="3">
        <v>4</v>
      </c>
      <c r="PK161" s="3">
        <v>4</v>
      </c>
      <c r="PL161" s="3">
        <v>4</v>
      </c>
      <c r="PM161" s="3">
        <v>3</v>
      </c>
      <c r="PN161" s="3">
        <v>3</v>
      </c>
      <c r="PO161" s="3">
        <v>4</v>
      </c>
      <c r="PP161" s="3">
        <v>4</v>
      </c>
      <c r="PQ161" s="3">
        <v>4</v>
      </c>
      <c r="PR161" s="3">
        <v>4</v>
      </c>
      <c r="PS161" s="3">
        <v>4</v>
      </c>
      <c r="PT161" s="3">
        <v>4</v>
      </c>
      <c r="PU161" s="3">
        <f t="shared" si="116"/>
        <v>3.2857142857142856</v>
      </c>
      <c r="PV161" s="3">
        <f t="shared" si="117"/>
        <v>3.8333333333333335</v>
      </c>
      <c r="PW161" s="3">
        <f t="shared" si="118"/>
        <v>3.8333333333333335</v>
      </c>
      <c r="PX161" s="3">
        <v>10</v>
      </c>
      <c r="PY161" s="3">
        <v>9</v>
      </c>
      <c r="PZ161" s="3">
        <v>10</v>
      </c>
      <c r="QA161" s="3">
        <v>8</v>
      </c>
      <c r="QB161" s="3">
        <v>10</v>
      </c>
      <c r="QC161" s="3">
        <v>9</v>
      </c>
      <c r="QD161" s="3">
        <v>10</v>
      </c>
      <c r="QE161" s="3">
        <v>5</v>
      </c>
      <c r="QF161" s="3">
        <v>10</v>
      </c>
      <c r="QG161" s="3">
        <v>10</v>
      </c>
      <c r="QH161" s="3">
        <v>10</v>
      </c>
      <c r="QI161" s="3">
        <v>10</v>
      </c>
      <c r="QJ161" s="3">
        <v>1</v>
      </c>
      <c r="QK161" s="3">
        <v>10</v>
      </c>
      <c r="QL161" s="3">
        <v>10</v>
      </c>
      <c r="QM161" s="3">
        <f t="shared" si="119"/>
        <v>87</v>
      </c>
      <c r="QN161" s="3">
        <f t="shared" si="120"/>
        <v>8.6999999999999993</v>
      </c>
      <c r="QO161" s="3">
        <f t="shared" si="121"/>
        <v>45</v>
      </c>
      <c r="QP161" s="3">
        <f t="shared" si="122"/>
        <v>9</v>
      </c>
      <c r="QQ161" s="3">
        <f t="shared" si="123"/>
        <v>132</v>
      </c>
      <c r="QR161" s="3">
        <f t="shared" si="124"/>
        <v>8.8000000000000007</v>
      </c>
      <c r="QS161" s="4">
        <v>43223</v>
      </c>
      <c r="QT161" s="3">
        <v>5</v>
      </c>
      <c r="QU161" s="3">
        <v>4</v>
      </c>
      <c r="QV161" s="3">
        <v>5</v>
      </c>
      <c r="QW161" s="3">
        <v>5</v>
      </c>
      <c r="QX161" s="3">
        <v>5</v>
      </c>
      <c r="QY161" s="3">
        <v>4</v>
      </c>
      <c r="QZ161" s="3">
        <v>5</v>
      </c>
      <c r="RA161" s="3">
        <v>1</v>
      </c>
      <c r="RB161" s="3">
        <v>5</v>
      </c>
      <c r="RC161" s="3">
        <v>4</v>
      </c>
      <c r="RD161" s="3">
        <v>5</v>
      </c>
      <c r="RE161" s="3">
        <v>5</v>
      </c>
      <c r="RF161" s="3">
        <f t="shared" si="125"/>
        <v>4.5</v>
      </c>
      <c r="RG161" s="3">
        <f t="shared" si="126"/>
        <v>4.333333333333333</v>
      </c>
      <c r="RH161" s="3">
        <v>4</v>
      </c>
      <c r="RI161" s="3">
        <v>4</v>
      </c>
      <c r="RJ161" s="3">
        <v>4</v>
      </c>
      <c r="RK161" s="3">
        <v>3</v>
      </c>
      <c r="RL161" s="3">
        <v>3</v>
      </c>
      <c r="RM161" s="3">
        <v>1</v>
      </c>
      <c r="RN161" s="3">
        <v>3</v>
      </c>
      <c r="RO161" s="3">
        <v>3</v>
      </c>
      <c r="RP161" s="3">
        <v>4</v>
      </c>
      <c r="RQ161" s="3">
        <v>4</v>
      </c>
      <c r="RR161" s="3">
        <v>3</v>
      </c>
      <c r="RS161" s="3">
        <v>4</v>
      </c>
      <c r="RT161" s="3">
        <f t="shared" si="127"/>
        <v>19</v>
      </c>
      <c r="RU161" s="3">
        <f t="shared" si="128"/>
        <v>3.1666666666666665</v>
      </c>
      <c r="RV161" s="3">
        <f t="shared" si="129"/>
        <v>21</v>
      </c>
      <c r="RW161" s="3">
        <f t="shared" si="130"/>
        <v>3.5</v>
      </c>
      <c r="RX161" s="3">
        <f t="shared" si="131"/>
        <v>3.3333333333333335</v>
      </c>
      <c r="RY161" s="3">
        <v>10</v>
      </c>
      <c r="RZ161" s="3">
        <v>1</v>
      </c>
      <c r="SA161" s="3">
        <v>10</v>
      </c>
      <c r="SB161" s="3">
        <v>10</v>
      </c>
      <c r="SC161" s="3">
        <v>5</v>
      </c>
      <c r="SD161" s="3">
        <v>9</v>
      </c>
      <c r="SE161" s="3">
        <v>8</v>
      </c>
      <c r="SF161" s="3">
        <v>10</v>
      </c>
      <c r="SG161" s="3">
        <v>10</v>
      </c>
      <c r="SH161" s="3">
        <v>10</v>
      </c>
      <c r="SI161" s="3">
        <v>10</v>
      </c>
      <c r="SJ161" s="3">
        <v>10</v>
      </c>
      <c r="SK161" s="3">
        <v>6</v>
      </c>
      <c r="SL161" s="3">
        <v>10</v>
      </c>
      <c r="SM161" s="3">
        <f t="shared" si="132"/>
        <v>69</v>
      </c>
      <c r="SN161" s="3">
        <f t="shared" si="133"/>
        <v>7.666666666666667</v>
      </c>
      <c r="SO161" s="3">
        <f t="shared" si="134"/>
        <v>50</v>
      </c>
      <c r="SP161" s="3">
        <f t="shared" si="135"/>
        <v>10</v>
      </c>
      <c r="SQ161" s="3">
        <f t="shared" si="136"/>
        <v>8.5</v>
      </c>
      <c r="SR161" s="3">
        <f t="shared" si="137"/>
        <v>122.33333333333334</v>
      </c>
      <c r="SS161" s="3">
        <v>10</v>
      </c>
      <c r="ST161" s="4">
        <v>43224</v>
      </c>
      <c r="SU161" s="3">
        <v>10</v>
      </c>
      <c r="SV161" s="3">
        <v>1</v>
      </c>
      <c r="SW161" s="3">
        <v>10</v>
      </c>
      <c r="SX161" s="5">
        <v>5</v>
      </c>
      <c r="SY161" s="3">
        <v>10</v>
      </c>
      <c r="SZ161" s="3">
        <v>5</v>
      </c>
      <c r="TA161" s="3">
        <v>5</v>
      </c>
      <c r="TB161" s="3">
        <v>10</v>
      </c>
      <c r="TC161" s="3">
        <v>10</v>
      </c>
      <c r="TD161" s="3">
        <v>10</v>
      </c>
      <c r="TE161" s="3">
        <v>10</v>
      </c>
      <c r="TF161" s="3">
        <v>10</v>
      </c>
      <c r="TG161" s="3">
        <v>5</v>
      </c>
      <c r="TH161" s="3">
        <v>10</v>
      </c>
      <c r="TI161" s="3">
        <v>10</v>
      </c>
      <c r="TJ161" s="3">
        <f t="shared" si="138"/>
        <v>71</v>
      </c>
      <c r="TK161" s="3">
        <f t="shared" si="139"/>
        <v>7.1</v>
      </c>
      <c r="TL161" s="3">
        <f t="shared" si="140"/>
        <v>50</v>
      </c>
      <c r="TM161" s="3">
        <f t="shared" si="141"/>
        <v>10</v>
      </c>
      <c r="TN161" s="3">
        <f t="shared" si="142"/>
        <v>8.0666666666666664</v>
      </c>
      <c r="TO161" s="3">
        <f t="shared" si="143"/>
        <v>121</v>
      </c>
      <c r="TP161" s="3">
        <v>4</v>
      </c>
      <c r="TQ161" s="3">
        <v>4</v>
      </c>
      <c r="TR161" s="3">
        <v>4</v>
      </c>
      <c r="TS161" s="3">
        <v>4</v>
      </c>
      <c r="TT161" s="3">
        <v>4</v>
      </c>
      <c r="TU161" s="3">
        <v>4</v>
      </c>
      <c r="TV161" s="3">
        <v>4</v>
      </c>
      <c r="TW161" s="3">
        <v>4</v>
      </c>
      <c r="TX161" s="3">
        <v>4</v>
      </c>
      <c r="TY161" s="3">
        <v>4</v>
      </c>
      <c r="TZ161" s="3">
        <v>4</v>
      </c>
      <c r="UA161" s="3">
        <v>4</v>
      </c>
      <c r="UB161" s="3">
        <f t="shared" si="144"/>
        <v>24</v>
      </c>
      <c r="UC161" s="3">
        <f t="shared" si="145"/>
        <v>4</v>
      </c>
      <c r="UD161" s="3">
        <f t="shared" si="146"/>
        <v>24</v>
      </c>
      <c r="UE161" s="3">
        <f t="shared" si="147"/>
        <v>4</v>
      </c>
      <c r="UF161" s="3">
        <f t="shared" si="148"/>
        <v>4</v>
      </c>
      <c r="VN161">
        <v>15</v>
      </c>
      <c r="VO161">
        <v>5</v>
      </c>
      <c r="VP161">
        <v>61.5</v>
      </c>
      <c r="VQ161">
        <v>12.3</v>
      </c>
      <c r="VR161">
        <v>44</v>
      </c>
      <c r="VS161">
        <v>950</v>
      </c>
      <c r="VT161">
        <v>21.6</v>
      </c>
      <c r="VU161">
        <v>190</v>
      </c>
      <c r="VV161">
        <v>43</v>
      </c>
      <c r="VW161">
        <v>6787.8</v>
      </c>
      <c r="VX161">
        <v>157.9</v>
      </c>
      <c r="VY161">
        <v>1984.5</v>
      </c>
      <c r="VZ161">
        <v>0.3</v>
      </c>
      <c r="WA161">
        <v>1357.6</v>
      </c>
      <c r="WB161" s="36">
        <v>2534.25</v>
      </c>
      <c r="WC161" s="36">
        <v>1034.75</v>
      </c>
      <c r="WD161" s="36">
        <v>121.75</v>
      </c>
      <c r="WE161" s="36">
        <v>73.25</v>
      </c>
      <c r="WF161" s="36">
        <v>67.33</v>
      </c>
      <c r="WG161" s="36">
        <v>27.49</v>
      </c>
      <c r="WH161" s="36">
        <v>3.23</v>
      </c>
      <c r="WI161" s="36">
        <v>1.95</v>
      </c>
      <c r="WJ161" s="36">
        <v>195</v>
      </c>
      <c r="WK161" s="36">
        <v>5.18</v>
      </c>
      <c r="WL161" s="36">
        <v>48.75</v>
      </c>
      <c r="WM161" s="37">
        <v>2924.5</v>
      </c>
      <c r="WN161" s="37">
        <v>1203.5</v>
      </c>
      <c r="WO161" s="37">
        <v>160.75</v>
      </c>
      <c r="WP161" s="37">
        <v>107.25</v>
      </c>
      <c r="WQ161" s="37">
        <v>66.53</v>
      </c>
      <c r="WR161" s="37">
        <v>27.38</v>
      </c>
      <c r="WS161" s="37">
        <v>3.66</v>
      </c>
      <c r="WT161" s="37">
        <v>2.44</v>
      </c>
      <c r="WU161" s="37">
        <v>268</v>
      </c>
      <c r="WV161" s="37">
        <v>6.1</v>
      </c>
      <c r="WW161" s="37">
        <v>53.6</v>
      </c>
      <c r="WX161" s="38">
        <v>2534.25</v>
      </c>
      <c r="WY161" s="38">
        <v>1034.75</v>
      </c>
      <c r="WZ161" s="38">
        <v>121.75</v>
      </c>
      <c r="XA161" s="38">
        <v>73.25</v>
      </c>
      <c r="XB161" s="38">
        <v>67.33</v>
      </c>
      <c r="XC161" s="38">
        <v>27.49</v>
      </c>
      <c r="XD161" s="38">
        <v>3.23</v>
      </c>
      <c r="XE161" s="38">
        <v>1.95</v>
      </c>
      <c r="XF161" s="38">
        <v>195</v>
      </c>
      <c r="XG161" s="38">
        <v>5.18</v>
      </c>
      <c r="XH161" s="38">
        <v>48.75</v>
      </c>
      <c r="XI161" s="39">
        <v>2924.5</v>
      </c>
      <c r="XJ161" s="39">
        <v>1203.5</v>
      </c>
      <c r="XK161" s="39">
        <v>160.75</v>
      </c>
      <c r="XL161" s="39">
        <v>107.25</v>
      </c>
      <c r="XM161" s="39">
        <v>66.53</v>
      </c>
      <c r="XN161" s="39">
        <v>27.38</v>
      </c>
      <c r="XO161" s="39">
        <v>3.66</v>
      </c>
      <c r="XP161" s="39">
        <v>2.44</v>
      </c>
      <c r="XQ161" s="39">
        <v>268</v>
      </c>
      <c r="XR161" s="39">
        <v>6.1</v>
      </c>
      <c r="XS161" s="39">
        <v>53.6</v>
      </c>
      <c r="XT161" t="s">
        <v>1241</v>
      </c>
      <c r="XU161">
        <v>5</v>
      </c>
      <c r="XV161">
        <v>11</v>
      </c>
      <c r="XW161" s="37">
        <v>4</v>
      </c>
      <c r="XX161" s="37">
        <v>1</v>
      </c>
      <c r="XY161" s="37">
        <v>1</v>
      </c>
      <c r="XZ161" s="39">
        <v>4</v>
      </c>
      <c r="YA161" s="39">
        <v>1</v>
      </c>
      <c r="YB161" s="39">
        <v>1</v>
      </c>
    </row>
    <row r="162" spans="1:652" x14ac:dyDescent="0.2">
      <c r="A162" s="11">
        <v>167</v>
      </c>
      <c r="B162" s="19" t="s">
        <v>951</v>
      </c>
      <c r="C162" s="3">
        <v>0</v>
      </c>
      <c r="D162" s="3" t="str">
        <f t="shared" si="103"/>
        <v>2</v>
      </c>
      <c r="E162" s="4">
        <v>40989</v>
      </c>
      <c r="F162" s="4">
        <v>43209</v>
      </c>
      <c r="G162" s="5">
        <v>6.0774344935471261</v>
      </c>
      <c r="H162" s="22" t="s">
        <v>445</v>
      </c>
      <c r="I162" s="3">
        <v>1</v>
      </c>
      <c r="J162" s="3">
        <v>4</v>
      </c>
      <c r="K162" s="3">
        <v>2</v>
      </c>
      <c r="L162" s="3">
        <v>3</v>
      </c>
      <c r="M162" s="12">
        <v>45</v>
      </c>
      <c r="N162" s="6">
        <v>97.5</v>
      </c>
      <c r="O162" s="6">
        <v>123</v>
      </c>
      <c r="P162" s="9">
        <v>4.0354330708661417</v>
      </c>
      <c r="Q162" s="9">
        <v>55.345500000000008</v>
      </c>
      <c r="R162" s="9">
        <v>25.1</v>
      </c>
      <c r="S162" s="9">
        <v>15.3</v>
      </c>
      <c r="T162" s="3">
        <v>3</v>
      </c>
      <c r="U162" s="9">
        <v>20.100000000000001</v>
      </c>
      <c r="V162" s="3">
        <v>2</v>
      </c>
      <c r="W162" s="9">
        <v>10.4</v>
      </c>
      <c r="X162" s="9">
        <v>9.1</v>
      </c>
      <c r="Y162" s="9">
        <v>9.8000000000000007</v>
      </c>
      <c r="Z162" s="9">
        <v>9.9</v>
      </c>
      <c r="AA162" s="9">
        <v>9.1999999999999993</v>
      </c>
      <c r="AB162" s="9">
        <v>10.3</v>
      </c>
      <c r="AC162" s="5">
        <f t="shared" si="104"/>
        <v>10.4</v>
      </c>
      <c r="AD162" s="5">
        <f t="shared" si="105"/>
        <v>10.3</v>
      </c>
      <c r="AE162" s="5">
        <f t="shared" si="106"/>
        <v>20.700000000000003</v>
      </c>
      <c r="AF162" s="5">
        <f t="shared" si="107"/>
        <v>10.350000000000001</v>
      </c>
      <c r="AG162" s="5">
        <f t="shared" si="108"/>
        <v>22.821750000000005</v>
      </c>
      <c r="AH162" s="5">
        <f t="shared" si="109"/>
        <v>45.64350000000001</v>
      </c>
      <c r="AI162" s="1">
        <v>2</v>
      </c>
      <c r="AJ162" s="3">
        <v>10</v>
      </c>
      <c r="AK162" s="7" t="e">
        <v>#NULL!</v>
      </c>
      <c r="AL162" s="7" t="e">
        <v>#NULL!</v>
      </c>
      <c r="AS162" s="5" t="e">
        <f t="shared" si="110"/>
        <v>#DIV/0!</v>
      </c>
      <c r="AT162" s="9">
        <v>14.16</v>
      </c>
      <c r="AU162" s="9">
        <v>14.43</v>
      </c>
      <c r="AV162" s="9">
        <v>0.86</v>
      </c>
      <c r="AW162" s="3">
        <v>80</v>
      </c>
      <c r="AX162" s="3">
        <v>15</v>
      </c>
      <c r="AY162" s="3">
        <v>16</v>
      </c>
      <c r="AZ162" s="5">
        <v>31</v>
      </c>
      <c r="BA162" s="9">
        <v>-7.0000000000000007E-2</v>
      </c>
      <c r="BB162" s="3">
        <v>47</v>
      </c>
      <c r="BD162" s="11">
        <v>68</v>
      </c>
      <c r="BE162" s="3">
        <v>18</v>
      </c>
      <c r="BF162" s="3">
        <v>18</v>
      </c>
      <c r="BG162" s="9">
        <v>1.21</v>
      </c>
      <c r="BH162" s="5">
        <v>89</v>
      </c>
      <c r="BI162" s="9">
        <v>36</v>
      </c>
      <c r="BJ162" s="3">
        <v>97</v>
      </c>
      <c r="BK162" s="3">
        <v>3</v>
      </c>
      <c r="BL162" s="3">
        <v>8</v>
      </c>
      <c r="BM162" s="3">
        <v>7</v>
      </c>
      <c r="BN162" s="3">
        <v>3</v>
      </c>
      <c r="BO162" s="3">
        <v>4</v>
      </c>
      <c r="BP162" s="3">
        <v>2</v>
      </c>
      <c r="BQ162" s="3">
        <v>4</v>
      </c>
      <c r="BR162" s="3">
        <v>3</v>
      </c>
      <c r="BS162" s="3">
        <v>1</v>
      </c>
      <c r="BT162" s="11">
        <v>35</v>
      </c>
      <c r="BU162" s="11">
        <v>94</v>
      </c>
      <c r="BV162" s="14">
        <f t="shared" si="111"/>
        <v>259</v>
      </c>
      <c r="BW162" s="13">
        <f t="shared" si="112"/>
        <v>345.33333333333331</v>
      </c>
      <c r="BX162" s="14">
        <v>82</v>
      </c>
      <c r="BY162" s="14">
        <v>4</v>
      </c>
      <c r="BZ162" s="3">
        <v>16</v>
      </c>
      <c r="CA162" s="3">
        <v>15</v>
      </c>
      <c r="CB162" s="3">
        <v>9</v>
      </c>
      <c r="CC162" s="9">
        <v>7.1526399999999999</v>
      </c>
      <c r="CD162" s="9">
        <v>6.7055999999999996</v>
      </c>
      <c r="CE162" s="9">
        <v>4.0233600000000003</v>
      </c>
      <c r="CF162" s="9">
        <v>-1.49</v>
      </c>
      <c r="CG162" s="5">
        <v>7</v>
      </c>
      <c r="CH162" s="3">
        <v>27</v>
      </c>
      <c r="CI162" s="3">
        <v>24</v>
      </c>
      <c r="CJ162" s="3">
        <v>20</v>
      </c>
      <c r="CK162" s="9">
        <v>12.070079999999999</v>
      </c>
      <c r="CL162" s="9">
        <v>10.728960000000001</v>
      </c>
      <c r="CM162" s="9">
        <v>8.9407999999999994</v>
      </c>
      <c r="CN162" s="9">
        <v>1.48</v>
      </c>
      <c r="CO162" s="5">
        <v>93</v>
      </c>
      <c r="CP162" s="3">
        <v>90</v>
      </c>
      <c r="CQ162" s="3">
        <v>91</v>
      </c>
      <c r="CR162" s="3">
        <v>91</v>
      </c>
      <c r="CS162" s="9">
        <v>-0.26</v>
      </c>
      <c r="CT162" s="3">
        <v>40</v>
      </c>
      <c r="CU162" s="3">
        <v>1</v>
      </c>
      <c r="CV162" s="3">
        <v>1</v>
      </c>
      <c r="CY162" s="3">
        <v>5</v>
      </c>
      <c r="CZ162" s="3">
        <v>5</v>
      </c>
      <c r="DA162" s="3">
        <v>4</v>
      </c>
      <c r="DB162" s="3">
        <v>3</v>
      </c>
      <c r="DC162" s="3">
        <v>2</v>
      </c>
      <c r="DD162" s="3">
        <v>2</v>
      </c>
      <c r="DE162" s="3">
        <v>4</v>
      </c>
      <c r="DF162" s="3">
        <v>4</v>
      </c>
      <c r="DG162" s="3">
        <v>2</v>
      </c>
      <c r="DH162" s="3">
        <v>2</v>
      </c>
      <c r="DI162" s="3">
        <v>2</v>
      </c>
      <c r="DJ162" s="3">
        <v>10</v>
      </c>
      <c r="DK162" s="3">
        <v>7</v>
      </c>
      <c r="DL162" s="3">
        <v>4</v>
      </c>
      <c r="DM162" s="3">
        <v>8</v>
      </c>
      <c r="DN162" s="3">
        <v>4</v>
      </c>
      <c r="DO162" s="3">
        <v>19</v>
      </c>
      <c r="DP162" s="3">
        <v>16</v>
      </c>
      <c r="DQ162" s="3">
        <v>0</v>
      </c>
      <c r="DR162" s="3">
        <v>0</v>
      </c>
      <c r="DS162" s="3">
        <v>1</v>
      </c>
      <c r="DT162" s="3">
        <v>1</v>
      </c>
      <c r="DU162" s="3">
        <v>0</v>
      </c>
      <c r="DW162" s="5">
        <v>1.1399999999999999</v>
      </c>
      <c r="DY162" s="5">
        <v>0.6</v>
      </c>
      <c r="EA162" s="5">
        <v>-1.0000000000000011E-2</v>
      </c>
      <c r="EC162" s="5">
        <v>1.7299999999999998</v>
      </c>
      <c r="EW162" s="3">
        <v>1</v>
      </c>
      <c r="FH162" s="3">
        <v>3</v>
      </c>
      <c r="FI162" s="3">
        <v>5</v>
      </c>
      <c r="FJ162" s="3">
        <v>5</v>
      </c>
      <c r="FK162" s="3">
        <v>5</v>
      </c>
      <c r="FL162" s="3">
        <v>3</v>
      </c>
      <c r="FM162" s="3">
        <v>3</v>
      </c>
      <c r="FN162" s="3">
        <v>1</v>
      </c>
      <c r="FO162" s="3">
        <v>1</v>
      </c>
      <c r="FP162" s="3">
        <v>5</v>
      </c>
      <c r="FQ162" s="3">
        <v>4</v>
      </c>
      <c r="FR162" s="3">
        <v>5</v>
      </c>
      <c r="FS162" s="3">
        <v>5</v>
      </c>
      <c r="FT162" s="3">
        <f t="shared" si="113"/>
        <v>3.8333333333333335</v>
      </c>
      <c r="FU162" s="3">
        <f t="shared" si="114"/>
        <v>3.6666666666666665</v>
      </c>
      <c r="PA162" s="3">
        <v>1</v>
      </c>
      <c r="PB162" s="3">
        <v>3</v>
      </c>
      <c r="PC162" s="3">
        <v>2</v>
      </c>
      <c r="PD162" s="3">
        <v>4</v>
      </c>
      <c r="PE162" s="3">
        <v>4</v>
      </c>
      <c r="PF162" s="3">
        <v>4</v>
      </c>
      <c r="PG162" s="3">
        <v>3</v>
      </c>
      <c r="PH162" s="3">
        <f t="shared" si="115"/>
        <v>3.3333333333333335</v>
      </c>
      <c r="PI162" s="3">
        <v>4</v>
      </c>
      <c r="PJ162" s="3">
        <v>3</v>
      </c>
      <c r="PK162" s="3">
        <v>2</v>
      </c>
      <c r="PL162" s="3">
        <v>2</v>
      </c>
      <c r="PM162" s="3">
        <v>3</v>
      </c>
      <c r="PN162" s="3">
        <v>4</v>
      </c>
      <c r="PO162" s="3">
        <v>2</v>
      </c>
      <c r="PP162" s="3">
        <v>4</v>
      </c>
      <c r="PQ162" s="3">
        <v>4</v>
      </c>
      <c r="PR162" s="3">
        <v>2</v>
      </c>
      <c r="PS162" s="3">
        <v>3</v>
      </c>
      <c r="PT162" s="3">
        <v>4</v>
      </c>
      <c r="PU162" s="3">
        <f t="shared" si="116"/>
        <v>2.5714285714285716</v>
      </c>
      <c r="PV162" s="3">
        <f t="shared" si="117"/>
        <v>3.1666666666666665</v>
      </c>
      <c r="PW162" s="3">
        <f t="shared" si="118"/>
        <v>3.0833333333333335</v>
      </c>
      <c r="PX162" s="3">
        <v>10</v>
      </c>
      <c r="PY162" s="3">
        <v>10</v>
      </c>
      <c r="PZ162" s="3">
        <v>1</v>
      </c>
      <c r="QA162" s="3">
        <v>10</v>
      </c>
      <c r="QB162" s="3">
        <v>5</v>
      </c>
      <c r="QC162" s="3">
        <v>5</v>
      </c>
      <c r="QD162" s="3">
        <v>10</v>
      </c>
      <c r="QE162" s="3">
        <v>1</v>
      </c>
      <c r="QF162" s="3">
        <v>1</v>
      </c>
      <c r="QG162" s="3">
        <v>10</v>
      </c>
      <c r="QH162" s="3">
        <v>9</v>
      </c>
      <c r="QI162" s="3">
        <v>10</v>
      </c>
      <c r="QJ162" s="3">
        <v>1</v>
      </c>
      <c r="QK162" s="3">
        <v>10</v>
      </c>
      <c r="QL162" s="3">
        <v>10</v>
      </c>
      <c r="QM162" s="3">
        <f t="shared" si="119"/>
        <v>72</v>
      </c>
      <c r="QN162" s="3">
        <f t="shared" si="120"/>
        <v>7.2</v>
      </c>
      <c r="QO162" s="3">
        <f t="shared" si="121"/>
        <v>31</v>
      </c>
      <c r="QP162" s="3">
        <f t="shared" si="122"/>
        <v>6.2</v>
      </c>
      <c r="QQ162" s="3">
        <f t="shared" si="123"/>
        <v>103</v>
      </c>
      <c r="QR162" s="3">
        <f t="shared" si="124"/>
        <v>6.8666666666666663</v>
      </c>
      <c r="QS162" s="4">
        <v>43223</v>
      </c>
      <c r="QT162" s="3">
        <v>3</v>
      </c>
      <c r="QU162" s="3">
        <v>5</v>
      </c>
      <c r="QV162" s="3">
        <v>5</v>
      </c>
      <c r="QW162" s="3">
        <v>4</v>
      </c>
      <c r="QX162" s="3">
        <v>3</v>
      </c>
      <c r="QY162" s="3">
        <v>3</v>
      </c>
      <c r="QZ162" s="3">
        <v>5</v>
      </c>
      <c r="RA162" s="3">
        <v>1</v>
      </c>
      <c r="RB162" s="3">
        <v>5</v>
      </c>
      <c r="RC162" s="3">
        <v>4</v>
      </c>
      <c r="RD162" s="3">
        <v>3</v>
      </c>
      <c r="RE162" s="3">
        <v>5</v>
      </c>
      <c r="RF162" s="3">
        <f t="shared" si="125"/>
        <v>3.8333333333333335</v>
      </c>
      <c r="RG162" s="3">
        <f t="shared" si="126"/>
        <v>3.8333333333333335</v>
      </c>
      <c r="RH162" s="3">
        <v>4</v>
      </c>
      <c r="RI162" s="3">
        <v>3</v>
      </c>
      <c r="RJ162" s="3">
        <v>2</v>
      </c>
      <c r="RK162" s="3">
        <v>3</v>
      </c>
      <c r="RL162" s="3">
        <v>4</v>
      </c>
      <c r="RM162" s="3">
        <v>4</v>
      </c>
      <c r="RN162" s="3">
        <v>2</v>
      </c>
      <c r="RO162" s="3">
        <v>4</v>
      </c>
      <c r="RP162" s="3">
        <v>3</v>
      </c>
      <c r="RQ162" s="3">
        <v>2</v>
      </c>
      <c r="RR162" s="3">
        <v>3</v>
      </c>
      <c r="RS162" s="3">
        <v>4</v>
      </c>
      <c r="RT162" s="3">
        <f t="shared" si="127"/>
        <v>20</v>
      </c>
      <c r="RU162" s="3">
        <f t="shared" si="128"/>
        <v>3.3333333333333335</v>
      </c>
      <c r="RV162" s="3">
        <f t="shared" si="129"/>
        <v>18</v>
      </c>
      <c r="RW162" s="3">
        <f t="shared" si="130"/>
        <v>3</v>
      </c>
      <c r="RX162" s="3">
        <f t="shared" si="131"/>
        <v>3.1666666666666665</v>
      </c>
      <c r="RY162" s="3">
        <v>10</v>
      </c>
      <c r="RZ162" s="3">
        <v>5</v>
      </c>
      <c r="SA162" s="3">
        <v>1</v>
      </c>
      <c r="SB162" s="3">
        <v>5</v>
      </c>
      <c r="SC162" s="3">
        <v>10</v>
      </c>
      <c r="SD162" s="3">
        <v>5</v>
      </c>
      <c r="SE162" s="3">
        <v>1</v>
      </c>
      <c r="SF162" s="3">
        <v>5</v>
      </c>
      <c r="SG162" s="3">
        <v>1</v>
      </c>
      <c r="SH162" s="3">
        <v>10</v>
      </c>
      <c r="SI162" s="3">
        <v>5</v>
      </c>
      <c r="SJ162" s="3">
        <v>1</v>
      </c>
      <c r="SK162" s="3">
        <v>10</v>
      </c>
      <c r="SL162" s="3">
        <v>10</v>
      </c>
      <c r="SM162" s="3">
        <f t="shared" si="132"/>
        <v>57</v>
      </c>
      <c r="SN162" s="3">
        <f t="shared" si="133"/>
        <v>6.333333333333333</v>
      </c>
      <c r="SO162" s="3">
        <f t="shared" si="134"/>
        <v>22</v>
      </c>
      <c r="SP162" s="3">
        <f t="shared" si="135"/>
        <v>4.4000000000000004</v>
      </c>
      <c r="SQ162" s="3">
        <f t="shared" si="136"/>
        <v>5.6428571428571432</v>
      </c>
      <c r="SR162" s="3">
        <f t="shared" si="137"/>
        <v>82.166666666666657</v>
      </c>
      <c r="SS162" s="3">
        <v>5</v>
      </c>
      <c r="ST162" s="4">
        <v>43238</v>
      </c>
      <c r="SU162" s="3">
        <v>10</v>
      </c>
      <c r="SV162" s="3">
        <v>5</v>
      </c>
      <c r="SW162" s="3">
        <v>10</v>
      </c>
      <c r="SX162" s="5">
        <v>5</v>
      </c>
      <c r="SY162" s="3">
        <v>4</v>
      </c>
      <c r="SZ162" s="3">
        <v>5</v>
      </c>
      <c r="TA162" s="3">
        <v>6</v>
      </c>
      <c r="TB162" s="3">
        <v>10</v>
      </c>
      <c r="TC162" s="3">
        <v>10</v>
      </c>
      <c r="TD162" s="3">
        <v>10</v>
      </c>
      <c r="TE162" s="3">
        <v>1</v>
      </c>
      <c r="TF162" s="3">
        <v>7</v>
      </c>
      <c r="TG162" s="3">
        <v>9</v>
      </c>
      <c r="TH162" s="3">
        <v>10</v>
      </c>
      <c r="TI162" s="3">
        <v>9</v>
      </c>
      <c r="TJ162" s="3">
        <f t="shared" si="138"/>
        <v>73</v>
      </c>
      <c r="TK162" s="3">
        <f t="shared" si="139"/>
        <v>7.3</v>
      </c>
      <c r="TL162" s="3">
        <f t="shared" si="140"/>
        <v>38</v>
      </c>
      <c r="TM162" s="3">
        <f t="shared" si="141"/>
        <v>7.6</v>
      </c>
      <c r="TN162" s="3">
        <f t="shared" si="142"/>
        <v>7.4</v>
      </c>
      <c r="TO162" s="3">
        <f t="shared" si="143"/>
        <v>111</v>
      </c>
      <c r="TP162" s="3">
        <v>4</v>
      </c>
      <c r="TQ162" s="3">
        <v>3</v>
      </c>
      <c r="TR162" s="3">
        <v>2</v>
      </c>
      <c r="TS162" s="3">
        <v>4</v>
      </c>
      <c r="TT162" s="3">
        <v>3</v>
      </c>
      <c r="TU162" s="3">
        <v>4</v>
      </c>
      <c r="TV162" s="3">
        <v>2</v>
      </c>
      <c r="TW162" s="3">
        <v>4</v>
      </c>
      <c r="TX162" s="3">
        <v>3</v>
      </c>
      <c r="TY162" s="3">
        <v>2</v>
      </c>
      <c r="TZ162" s="3">
        <v>3</v>
      </c>
      <c r="UA162" s="3">
        <v>4</v>
      </c>
      <c r="UB162" s="3">
        <f t="shared" si="144"/>
        <v>21</v>
      </c>
      <c r="UC162" s="3">
        <f t="shared" si="145"/>
        <v>3.5</v>
      </c>
      <c r="UD162" s="3">
        <f t="shared" si="146"/>
        <v>17</v>
      </c>
      <c r="UE162" s="3">
        <f t="shared" si="147"/>
        <v>2.8333333333333335</v>
      </c>
      <c r="UF162" s="3">
        <f t="shared" si="148"/>
        <v>3.1666666666666665</v>
      </c>
      <c r="VN162">
        <v>15</v>
      </c>
      <c r="VO162">
        <v>9</v>
      </c>
      <c r="VP162">
        <v>134.30000000000001</v>
      </c>
      <c r="VQ162">
        <v>14.9</v>
      </c>
      <c r="VR162">
        <v>45</v>
      </c>
      <c r="VS162">
        <v>1160.8</v>
      </c>
      <c r="VT162">
        <v>25.8</v>
      </c>
      <c r="VU162">
        <v>165.8</v>
      </c>
      <c r="VV162">
        <v>44</v>
      </c>
      <c r="VW162">
        <v>7792.3</v>
      </c>
      <c r="VX162">
        <v>177.1</v>
      </c>
      <c r="VY162">
        <v>1219.8</v>
      </c>
      <c r="VZ162">
        <v>0.3</v>
      </c>
      <c r="WA162">
        <v>1113.2</v>
      </c>
      <c r="WB162" s="36">
        <v>2188.5</v>
      </c>
      <c r="WC162" s="36">
        <v>1782.25</v>
      </c>
      <c r="WD162" s="36">
        <v>215.5</v>
      </c>
      <c r="WE162" s="36">
        <v>78.75</v>
      </c>
      <c r="WF162" s="36">
        <v>51.31</v>
      </c>
      <c r="WG162" s="36">
        <v>41.79</v>
      </c>
      <c r="WH162" s="36">
        <v>5.05</v>
      </c>
      <c r="WI162" s="36">
        <v>1.85</v>
      </c>
      <c r="WJ162" s="36">
        <v>294.25</v>
      </c>
      <c r="WK162" s="36">
        <v>6.9</v>
      </c>
      <c r="WL162" s="36">
        <v>58.85</v>
      </c>
      <c r="WM162" s="37">
        <v>3425</v>
      </c>
      <c r="WN162" s="37">
        <v>2571.5</v>
      </c>
      <c r="WO162" s="37">
        <v>316.25</v>
      </c>
      <c r="WP162" s="37">
        <v>171.25</v>
      </c>
      <c r="WQ162" s="37">
        <v>52.82</v>
      </c>
      <c r="WR162" s="37">
        <v>39.659999999999997</v>
      </c>
      <c r="WS162" s="37">
        <v>4.88</v>
      </c>
      <c r="WT162" s="37">
        <v>2.64</v>
      </c>
      <c r="WU162" s="37">
        <v>487.5</v>
      </c>
      <c r="WV162" s="37">
        <v>7.52</v>
      </c>
      <c r="WW162" s="37">
        <v>69.643000000000001</v>
      </c>
      <c r="WX162" s="38">
        <v>2188.5</v>
      </c>
      <c r="WY162" s="38">
        <v>1782.25</v>
      </c>
      <c r="WZ162" s="38">
        <v>215.5</v>
      </c>
      <c r="XA162" s="38">
        <v>78.75</v>
      </c>
      <c r="XB162" s="38">
        <v>51.31</v>
      </c>
      <c r="XC162" s="38">
        <v>41.79</v>
      </c>
      <c r="XD162" s="38">
        <v>5.05</v>
      </c>
      <c r="XE162" s="38">
        <v>1.85</v>
      </c>
      <c r="XF162" s="38">
        <v>294.25</v>
      </c>
      <c r="XG162" s="38">
        <v>6.9</v>
      </c>
      <c r="XH162" s="38">
        <v>58.85</v>
      </c>
      <c r="XI162" s="39">
        <v>3425</v>
      </c>
      <c r="XJ162" s="39">
        <v>2571.5</v>
      </c>
      <c r="XK162" s="39">
        <v>316.25</v>
      </c>
      <c r="XL162" s="39">
        <v>171.25</v>
      </c>
      <c r="XM162" s="39">
        <v>52.82</v>
      </c>
      <c r="XN162" s="39">
        <v>39.659999999999997</v>
      </c>
      <c r="XO162" s="39">
        <v>4.88</v>
      </c>
      <c r="XP162" s="39">
        <v>2.64</v>
      </c>
      <c r="XQ162" s="39">
        <v>487.5</v>
      </c>
      <c r="XR162" s="39">
        <v>7.52</v>
      </c>
      <c r="XS162" s="39">
        <v>69.643000000000001</v>
      </c>
      <c r="XT162" t="s">
        <v>1242</v>
      </c>
      <c r="XU162">
        <v>7</v>
      </c>
      <c r="XV162">
        <v>11</v>
      </c>
      <c r="XW162" s="37">
        <v>5</v>
      </c>
      <c r="XX162" s="37">
        <v>2</v>
      </c>
      <c r="XY162" s="37">
        <v>1</v>
      </c>
      <c r="XZ162" s="39">
        <v>5</v>
      </c>
      <c r="YA162" s="39">
        <v>2</v>
      </c>
      <c r="YB162" s="39">
        <v>1</v>
      </c>
    </row>
    <row r="163" spans="1:652" x14ac:dyDescent="0.2">
      <c r="A163" s="11">
        <v>168</v>
      </c>
      <c r="B163" s="19" t="s">
        <v>952</v>
      </c>
      <c r="C163" s="3">
        <v>1</v>
      </c>
      <c r="D163" s="3" t="str">
        <f t="shared" si="103"/>
        <v>1</v>
      </c>
      <c r="E163" s="4">
        <v>40197</v>
      </c>
      <c r="F163" s="4">
        <v>43209</v>
      </c>
      <c r="G163" s="5">
        <v>8.2470337693945854</v>
      </c>
      <c r="H163" s="22" t="s">
        <v>445</v>
      </c>
      <c r="I163" s="3">
        <v>2</v>
      </c>
      <c r="J163" s="3">
        <v>4</v>
      </c>
      <c r="K163" s="3">
        <v>2</v>
      </c>
      <c r="L163" s="3">
        <v>2</v>
      </c>
      <c r="M163" s="12">
        <v>45</v>
      </c>
      <c r="N163" s="6">
        <v>100</v>
      </c>
      <c r="O163" s="6">
        <v>131</v>
      </c>
      <c r="P163" s="9">
        <v>4.2979002624671914</v>
      </c>
      <c r="Q163" s="9">
        <v>73.206000000000003</v>
      </c>
      <c r="R163" s="9">
        <v>33.200000000000003</v>
      </c>
      <c r="S163" s="9">
        <v>19.3</v>
      </c>
      <c r="T163" s="3">
        <v>2</v>
      </c>
      <c r="U163" s="9">
        <v>28.6</v>
      </c>
      <c r="V163" s="3">
        <v>1</v>
      </c>
      <c r="W163" s="9">
        <v>13.3</v>
      </c>
      <c r="X163" s="9">
        <v>12.5</v>
      </c>
      <c r="Y163" s="9">
        <v>13.7</v>
      </c>
      <c r="Z163" s="9">
        <v>12.2</v>
      </c>
      <c r="AA163" s="9">
        <v>12.8</v>
      </c>
      <c r="AB163" s="9">
        <v>12.4</v>
      </c>
      <c r="AC163" s="5">
        <f t="shared" si="104"/>
        <v>13.7</v>
      </c>
      <c r="AD163" s="5">
        <f t="shared" si="105"/>
        <v>12.8</v>
      </c>
      <c r="AE163" s="5">
        <f t="shared" si="106"/>
        <v>26.5</v>
      </c>
      <c r="AF163" s="5">
        <f t="shared" si="107"/>
        <v>13.25</v>
      </c>
      <c r="AG163" s="5">
        <f t="shared" si="108"/>
        <v>29.216250000000002</v>
      </c>
      <c r="AH163" s="5">
        <f t="shared" si="109"/>
        <v>58.432500000000005</v>
      </c>
      <c r="AI163" s="1">
        <v>2</v>
      </c>
      <c r="AJ163" s="3">
        <v>6</v>
      </c>
      <c r="AK163" s="7" t="e">
        <v>#NULL!</v>
      </c>
      <c r="AL163" s="7" t="e">
        <v>#NULL!</v>
      </c>
      <c r="AS163" s="5" t="e">
        <f t="shared" si="110"/>
        <v>#DIV/0!</v>
      </c>
      <c r="AT163" s="9">
        <v>19.98</v>
      </c>
      <c r="AU163" s="9">
        <v>19.97</v>
      </c>
      <c r="AV163" s="9">
        <v>-2.75</v>
      </c>
      <c r="AW163" s="3">
        <v>0</v>
      </c>
      <c r="AX163" s="3">
        <v>11</v>
      </c>
      <c r="AY163" s="3">
        <v>7</v>
      </c>
      <c r="AZ163" s="5">
        <v>18</v>
      </c>
      <c r="BA163" s="9">
        <v>-2.11</v>
      </c>
      <c r="BB163" s="3">
        <v>2</v>
      </c>
      <c r="BD163" s="11">
        <v>57</v>
      </c>
      <c r="BE163" s="3">
        <v>10</v>
      </c>
      <c r="BF163" s="3">
        <v>13</v>
      </c>
      <c r="BG163" s="9">
        <v>-1.22</v>
      </c>
      <c r="BH163" s="5">
        <v>11</v>
      </c>
      <c r="BI163" s="9">
        <v>23</v>
      </c>
      <c r="BJ163" s="3">
        <v>65</v>
      </c>
      <c r="BK163" s="3">
        <v>3</v>
      </c>
      <c r="BL163" s="3">
        <v>1</v>
      </c>
      <c r="BM163" s="3">
        <v>0</v>
      </c>
      <c r="BN163" s="3">
        <v>0</v>
      </c>
      <c r="BO163" s="3">
        <v>1</v>
      </c>
      <c r="BP163" s="3">
        <v>0</v>
      </c>
      <c r="BQ163" s="3">
        <v>0</v>
      </c>
      <c r="BR163" s="3">
        <v>0</v>
      </c>
      <c r="BS163" s="3">
        <v>1</v>
      </c>
      <c r="BT163" s="11">
        <v>6</v>
      </c>
      <c r="BU163" s="11">
        <v>67</v>
      </c>
      <c r="BV163" s="14">
        <f t="shared" si="111"/>
        <v>189</v>
      </c>
      <c r="BW163" s="13">
        <f t="shared" si="112"/>
        <v>252</v>
      </c>
      <c r="BX163" s="14">
        <v>52</v>
      </c>
      <c r="BY163" s="14">
        <v>6</v>
      </c>
      <c r="BZ163" s="3">
        <v>20</v>
      </c>
      <c r="CA163" s="3">
        <v>22</v>
      </c>
      <c r="CB163" s="3">
        <v>29</v>
      </c>
      <c r="CC163" s="9">
        <v>8.9407999999999994</v>
      </c>
      <c r="CD163" s="9">
        <v>9.8348800000000001</v>
      </c>
      <c r="CE163" s="9">
        <v>12.96416</v>
      </c>
      <c r="CF163" s="9">
        <v>2.02</v>
      </c>
      <c r="CG163" s="5">
        <v>98</v>
      </c>
      <c r="CH163" s="3">
        <v>9</v>
      </c>
      <c r="CI163" s="3">
        <v>17</v>
      </c>
      <c r="CJ163" s="3">
        <v>22</v>
      </c>
      <c r="CK163" s="9">
        <v>4.0233600000000003</v>
      </c>
      <c r="CL163" s="9">
        <v>7.5996800000000002</v>
      </c>
      <c r="CM163" s="9">
        <v>9.8348800000000001</v>
      </c>
      <c r="CN163" s="9">
        <v>7.0000000000000007E-2</v>
      </c>
      <c r="CO163" s="5">
        <v>53</v>
      </c>
      <c r="CP163" s="3">
        <v>67</v>
      </c>
      <c r="CQ163" s="3">
        <v>92</v>
      </c>
      <c r="CR163" s="3">
        <v>81</v>
      </c>
      <c r="CS163" s="9">
        <v>-0.98</v>
      </c>
      <c r="CT163" s="3">
        <v>16</v>
      </c>
      <c r="CU163" s="3">
        <v>2</v>
      </c>
      <c r="CV163" s="3">
        <v>2</v>
      </c>
      <c r="CY163" s="3">
        <v>5</v>
      </c>
      <c r="CZ163" s="3">
        <v>3</v>
      </c>
      <c r="DA163" s="3">
        <v>999</v>
      </c>
      <c r="DB163" s="3">
        <v>999</v>
      </c>
      <c r="DC163" s="3">
        <v>2</v>
      </c>
      <c r="DD163" s="3">
        <v>3</v>
      </c>
      <c r="DE163" s="3">
        <v>4</v>
      </c>
      <c r="DF163" s="3">
        <v>4</v>
      </c>
      <c r="DG163" s="3">
        <v>4</v>
      </c>
      <c r="DH163" s="3">
        <v>4</v>
      </c>
      <c r="DI163" s="3">
        <v>4</v>
      </c>
      <c r="DJ163" s="3">
        <v>8</v>
      </c>
      <c r="DK163" s="7" t="e">
        <v>#NULL!</v>
      </c>
      <c r="DL163" s="3">
        <v>5</v>
      </c>
      <c r="DM163" s="3">
        <v>8</v>
      </c>
      <c r="DN163" s="3">
        <v>8</v>
      </c>
      <c r="DO163" s="7" t="e">
        <v>#NULL!</v>
      </c>
      <c r="DP163" s="3">
        <v>21</v>
      </c>
      <c r="DQ163" s="3">
        <v>0</v>
      </c>
      <c r="DR163" s="3">
        <v>1</v>
      </c>
      <c r="DS163" s="3">
        <v>1</v>
      </c>
      <c r="DT163" s="3">
        <v>1</v>
      </c>
      <c r="DU163" s="3">
        <v>1</v>
      </c>
      <c r="DW163" s="5">
        <v>-3.33</v>
      </c>
      <c r="DY163" s="5">
        <v>-3.73</v>
      </c>
      <c r="EA163" s="5">
        <v>2.09</v>
      </c>
      <c r="EC163" s="5">
        <v>-4.9700000000000006</v>
      </c>
      <c r="EW163" s="3">
        <v>1</v>
      </c>
      <c r="FH163" s="3">
        <v>5</v>
      </c>
      <c r="FI163" s="3">
        <v>2</v>
      </c>
      <c r="FJ163" s="3">
        <v>1</v>
      </c>
      <c r="FK163" s="3">
        <v>1</v>
      </c>
      <c r="FL163" s="3">
        <v>4</v>
      </c>
      <c r="FM163" s="3">
        <v>3</v>
      </c>
      <c r="FN163" s="3">
        <v>1</v>
      </c>
      <c r="FO163" s="3">
        <v>1</v>
      </c>
      <c r="FP163" s="3">
        <v>3</v>
      </c>
      <c r="FQ163" s="3">
        <v>3</v>
      </c>
      <c r="FR163" s="3">
        <v>1</v>
      </c>
      <c r="FS163" s="3">
        <v>1</v>
      </c>
      <c r="FT163" s="3">
        <f t="shared" si="113"/>
        <v>3.3333333333333335</v>
      </c>
      <c r="FU163" s="3">
        <f t="shared" si="114"/>
        <v>1</v>
      </c>
      <c r="PA163" s="3">
        <v>2</v>
      </c>
      <c r="PB163" s="3">
        <v>4</v>
      </c>
      <c r="PC163" s="3">
        <v>3</v>
      </c>
      <c r="PD163" s="3">
        <v>3</v>
      </c>
      <c r="PE163" s="3">
        <v>4</v>
      </c>
      <c r="PF163" s="3">
        <v>3</v>
      </c>
      <c r="PG163" s="3">
        <v>4</v>
      </c>
      <c r="PH163" s="3">
        <f t="shared" si="115"/>
        <v>3.5</v>
      </c>
      <c r="PI163" s="3">
        <v>3</v>
      </c>
      <c r="PJ163" s="3">
        <v>3</v>
      </c>
      <c r="PK163" s="3">
        <v>4</v>
      </c>
      <c r="PL163" s="3">
        <v>3</v>
      </c>
      <c r="PM163" s="3">
        <v>2</v>
      </c>
      <c r="PN163" s="3">
        <v>4</v>
      </c>
      <c r="PO163" s="3">
        <v>3</v>
      </c>
      <c r="PP163" s="3">
        <v>2</v>
      </c>
      <c r="PQ163" s="3">
        <v>3</v>
      </c>
      <c r="PR163" s="3">
        <v>1</v>
      </c>
      <c r="PS163" s="3">
        <v>4</v>
      </c>
      <c r="PT163" s="3">
        <v>3</v>
      </c>
      <c r="PU163" s="3">
        <f t="shared" si="116"/>
        <v>2.7142857142857144</v>
      </c>
      <c r="PV163" s="3">
        <f t="shared" si="117"/>
        <v>2.6666666666666665</v>
      </c>
      <c r="PW163" s="3">
        <f t="shared" si="118"/>
        <v>2.9166666666666665</v>
      </c>
      <c r="PX163" s="3">
        <v>10</v>
      </c>
      <c r="PY163" s="3">
        <v>6</v>
      </c>
      <c r="PZ163" s="3">
        <v>1</v>
      </c>
      <c r="QA163" s="3">
        <v>4</v>
      </c>
      <c r="QB163" s="3">
        <v>9</v>
      </c>
      <c r="QC163" s="3">
        <v>2</v>
      </c>
      <c r="QD163" s="3">
        <v>1</v>
      </c>
      <c r="QE163" s="3">
        <v>1</v>
      </c>
      <c r="QF163" s="3">
        <v>1</v>
      </c>
      <c r="QG163" s="3">
        <v>8</v>
      </c>
      <c r="QH163" s="3">
        <v>1</v>
      </c>
      <c r="QI163" s="3">
        <v>9</v>
      </c>
      <c r="QJ163" s="3">
        <v>1</v>
      </c>
      <c r="QK163" s="3">
        <v>9</v>
      </c>
      <c r="QL163" s="3">
        <v>6</v>
      </c>
      <c r="QM163" s="3">
        <f t="shared" si="119"/>
        <v>49</v>
      </c>
      <c r="QN163" s="3">
        <f t="shared" si="120"/>
        <v>4.9000000000000004</v>
      </c>
      <c r="QO163" s="3">
        <f t="shared" si="121"/>
        <v>20</v>
      </c>
      <c r="QP163" s="3">
        <f t="shared" si="122"/>
        <v>4</v>
      </c>
      <c r="QQ163" s="3">
        <f t="shared" si="123"/>
        <v>69</v>
      </c>
      <c r="QR163" s="3">
        <f t="shared" si="124"/>
        <v>4.5999999999999996</v>
      </c>
      <c r="QS163" s="4">
        <v>43223</v>
      </c>
      <c r="QT163" s="3">
        <v>4</v>
      </c>
      <c r="QU163" s="3">
        <v>2</v>
      </c>
      <c r="QV163" s="3">
        <v>1</v>
      </c>
      <c r="QW163" s="3">
        <v>1</v>
      </c>
      <c r="QX163" s="3">
        <v>3</v>
      </c>
      <c r="QY163" s="3">
        <v>2</v>
      </c>
      <c r="QZ163" s="3">
        <v>1</v>
      </c>
      <c r="RA163" s="3">
        <v>1</v>
      </c>
      <c r="RB163" s="3">
        <v>4</v>
      </c>
      <c r="RC163" s="3">
        <v>1</v>
      </c>
      <c r="RD163" s="3">
        <v>1</v>
      </c>
      <c r="RE163" s="3">
        <v>1</v>
      </c>
      <c r="RF163" s="3">
        <f t="shared" si="125"/>
        <v>2.6666666666666665</v>
      </c>
      <c r="RG163" s="3">
        <f t="shared" si="126"/>
        <v>1</v>
      </c>
      <c r="RH163" s="3">
        <v>3</v>
      </c>
      <c r="RI163" s="3">
        <v>3</v>
      </c>
      <c r="RJ163" s="3">
        <v>4</v>
      </c>
      <c r="RK163" s="3">
        <v>3</v>
      </c>
      <c r="RL163" s="3">
        <v>1</v>
      </c>
      <c r="RM163" s="3">
        <v>3</v>
      </c>
      <c r="RN163" s="3">
        <v>3</v>
      </c>
      <c r="RO163" s="3">
        <v>1</v>
      </c>
      <c r="RP163" s="3">
        <v>2</v>
      </c>
      <c r="RQ163" s="3">
        <v>2</v>
      </c>
      <c r="RR163" s="3">
        <v>3</v>
      </c>
      <c r="RS163" s="3">
        <v>3</v>
      </c>
      <c r="RT163" s="3">
        <f t="shared" si="127"/>
        <v>15</v>
      </c>
      <c r="RU163" s="3">
        <f t="shared" si="128"/>
        <v>2.5</v>
      </c>
      <c r="RV163" s="3">
        <f t="shared" si="129"/>
        <v>16</v>
      </c>
      <c r="RW163" s="3">
        <f t="shared" si="130"/>
        <v>2.6666666666666665</v>
      </c>
      <c r="RX163" s="3">
        <f t="shared" si="131"/>
        <v>2.5833333333333335</v>
      </c>
      <c r="RY163" s="3">
        <v>4</v>
      </c>
      <c r="RZ163" s="3">
        <v>1</v>
      </c>
      <c r="SA163" s="3">
        <v>4</v>
      </c>
      <c r="SB163" s="3">
        <v>1</v>
      </c>
      <c r="SC163" s="3">
        <v>1</v>
      </c>
      <c r="SD163" s="3">
        <v>5</v>
      </c>
      <c r="SE163" s="3">
        <v>1</v>
      </c>
      <c r="SF163" s="3">
        <v>1</v>
      </c>
      <c r="SG163" s="3">
        <v>2</v>
      </c>
      <c r="SH163" s="3">
        <v>1</v>
      </c>
      <c r="SI163" s="3">
        <v>1</v>
      </c>
      <c r="SJ163" s="3">
        <v>1</v>
      </c>
      <c r="SK163" s="3">
        <v>1</v>
      </c>
      <c r="SL163" s="3">
        <v>3</v>
      </c>
      <c r="SM163" s="3">
        <f t="shared" si="132"/>
        <v>21</v>
      </c>
      <c r="SN163" s="3">
        <f t="shared" si="133"/>
        <v>2.3333333333333335</v>
      </c>
      <c r="SO163" s="3">
        <f t="shared" si="134"/>
        <v>6</v>
      </c>
      <c r="SP163" s="3">
        <f t="shared" si="135"/>
        <v>1.2</v>
      </c>
      <c r="SQ163" s="3">
        <f t="shared" si="136"/>
        <v>1.9285714285714286</v>
      </c>
      <c r="SR163" s="3">
        <f t="shared" si="137"/>
        <v>29.583333333333336</v>
      </c>
      <c r="SS163" s="3">
        <v>10</v>
      </c>
      <c r="ST163" s="4">
        <v>43231</v>
      </c>
      <c r="SU163" s="3">
        <v>6</v>
      </c>
      <c r="SV163" s="3">
        <v>6</v>
      </c>
      <c r="SW163" s="3">
        <v>6</v>
      </c>
      <c r="SX163" s="5">
        <v>6</v>
      </c>
      <c r="SY163" s="3">
        <v>5</v>
      </c>
      <c r="SZ163" s="3">
        <v>1</v>
      </c>
      <c r="TA163" s="3">
        <v>1</v>
      </c>
      <c r="TB163" s="3">
        <v>6</v>
      </c>
      <c r="TC163" s="3">
        <v>1</v>
      </c>
      <c r="TD163" s="3">
        <v>6</v>
      </c>
      <c r="TE163" s="3">
        <v>1</v>
      </c>
      <c r="TF163" s="3">
        <v>1</v>
      </c>
      <c r="TG163" s="3">
        <v>1</v>
      </c>
      <c r="TH163" s="3">
        <v>1</v>
      </c>
      <c r="TI163" s="3">
        <v>10</v>
      </c>
      <c r="TJ163" s="3">
        <f t="shared" si="138"/>
        <v>43</v>
      </c>
      <c r="TK163" s="3">
        <f t="shared" si="139"/>
        <v>4.3</v>
      </c>
      <c r="TL163" s="3">
        <f t="shared" si="140"/>
        <v>15</v>
      </c>
      <c r="TM163" s="3">
        <f t="shared" si="141"/>
        <v>3</v>
      </c>
      <c r="TN163" s="3">
        <f t="shared" si="142"/>
        <v>3.8666666666666667</v>
      </c>
      <c r="TO163" s="3">
        <f t="shared" si="143"/>
        <v>58</v>
      </c>
      <c r="TP163" s="3">
        <v>3</v>
      </c>
      <c r="TQ163" s="3">
        <v>3</v>
      </c>
      <c r="TR163" s="3">
        <v>3</v>
      </c>
      <c r="TS163" s="3">
        <v>3</v>
      </c>
      <c r="TT163" s="3">
        <v>2</v>
      </c>
      <c r="TU163" s="3">
        <v>4</v>
      </c>
      <c r="TV163" s="3">
        <v>2</v>
      </c>
      <c r="TW163" s="3">
        <v>2</v>
      </c>
      <c r="TX163" s="3">
        <v>2</v>
      </c>
      <c r="TY163" s="3">
        <v>2</v>
      </c>
      <c r="TZ163" s="3">
        <v>3</v>
      </c>
      <c r="UA163" s="3">
        <v>3</v>
      </c>
      <c r="UB163" s="3">
        <f t="shared" si="144"/>
        <v>17</v>
      </c>
      <c r="UC163" s="3">
        <f t="shared" si="145"/>
        <v>2.8333333333333335</v>
      </c>
      <c r="UD163" s="3">
        <f t="shared" si="146"/>
        <v>15</v>
      </c>
      <c r="UE163" s="3">
        <f t="shared" si="147"/>
        <v>2.5</v>
      </c>
      <c r="UF163" s="3">
        <f t="shared" si="148"/>
        <v>2.6666666666666665</v>
      </c>
      <c r="VN163">
        <v>15</v>
      </c>
      <c r="VO163">
        <v>1</v>
      </c>
      <c r="VP163">
        <v>10</v>
      </c>
      <c r="VQ163">
        <v>10</v>
      </c>
      <c r="VR163">
        <v>11</v>
      </c>
      <c r="VS163">
        <v>279.8</v>
      </c>
      <c r="VT163">
        <v>25.4</v>
      </c>
      <c r="VU163">
        <v>56</v>
      </c>
      <c r="VV163">
        <v>10</v>
      </c>
      <c r="VW163">
        <v>8393.7999999999993</v>
      </c>
      <c r="VX163">
        <v>839.4</v>
      </c>
      <c r="VY163">
        <v>4939</v>
      </c>
      <c r="VZ163">
        <v>2.5</v>
      </c>
      <c r="WA163">
        <v>1678.8</v>
      </c>
      <c r="WB163" s="36">
        <v>1674</v>
      </c>
      <c r="WC163" s="36">
        <v>1540.25</v>
      </c>
      <c r="WD163" s="36">
        <v>221.5</v>
      </c>
      <c r="WE163" s="36">
        <v>122.25</v>
      </c>
      <c r="WF163" s="36">
        <v>47.05</v>
      </c>
      <c r="WG163" s="36">
        <v>43.29</v>
      </c>
      <c r="WH163" s="36">
        <v>6.23</v>
      </c>
      <c r="WI163" s="36">
        <v>3.44</v>
      </c>
      <c r="WJ163" s="36">
        <v>343.75</v>
      </c>
      <c r="WK163" s="36">
        <v>9.66</v>
      </c>
      <c r="WL163" s="36">
        <v>68.75</v>
      </c>
      <c r="WM163" s="37">
        <v>1674</v>
      </c>
      <c r="WN163" s="37">
        <v>1540.25</v>
      </c>
      <c r="WO163" s="37">
        <v>221.5</v>
      </c>
      <c r="WP163" s="37">
        <v>122.25</v>
      </c>
      <c r="WQ163" s="37">
        <v>47.05</v>
      </c>
      <c r="WR163" s="37">
        <v>43.29</v>
      </c>
      <c r="WS163" s="37">
        <v>6.23</v>
      </c>
      <c r="WT163" s="37">
        <v>3.44</v>
      </c>
      <c r="WU163" s="37">
        <v>343.75</v>
      </c>
      <c r="WV163" s="37">
        <v>9.66</v>
      </c>
      <c r="WW163" s="37">
        <v>68.75</v>
      </c>
      <c r="WX163" s="38">
        <v>1428</v>
      </c>
      <c r="WY163" s="38">
        <v>1319</v>
      </c>
      <c r="WZ163" s="38">
        <v>173.5</v>
      </c>
      <c r="XA163" s="38">
        <v>97.5</v>
      </c>
      <c r="XB163" s="38">
        <v>47.32</v>
      </c>
      <c r="XC163" s="38">
        <v>43.7</v>
      </c>
      <c r="XD163" s="38">
        <v>5.75</v>
      </c>
      <c r="XE163" s="38">
        <v>3.23</v>
      </c>
      <c r="XF163" s="38">
        <v>271</v>
      </c>
      <c r="XG163" s="38">
        <v>8.98</v>
      </c>
      <c r="XH163" s="38">
        <v>67.75</v>
      </c>
      <c r="XI163" s="39">
        <v>1428</v>
      </c>
      <c r="XJ163" s="39">
        <v>1319</v>
      </c>
      <c r="XK163" s="39">
        <v>173.5</v>
      </c>
      <c r="XL163" s="39">
        <v>97.5</v>
      </c>
      <c r="XM163" s="39">
        <v>47.32</v>
      </c>
      <c r="XN163" s="39">
        <v>43.7</v>
      </c>
      <c r="XO163" s="39">
        <v>5.75</v>
      </c>
      <c r="XP163" s="39">
        <v>3.23</v>
      </c>
      <c r="XQ163" s="39">
        <v>271</v>
      </c>
      <c r="XR163" s="39">
        <v>8.98</v>
      </c>
      <c r="XS163" s="39">
        <v>67.75</v>
      </c>
      <c r="XT163" t="s">
        <v>1243</v>
      </c>
      <c r="XU163">
        <v>5</v>
      </c>
      <c r="XV163">
        <v>11</v>
      </c>
      <c r="XW163" s="37">
        <v>5</v>
      </c>
      <c r="XX163" s="37">
        <v>0</v>
      </c>
      <c r="XY163" s="37">
        <v>2</v>
      </c>
      <c r="XZ163" s="39">
        <v>4</v>
      </c>
      <c r="YA163" s="39">
        <v>0</v>
      </c>
      <c r="YB163" s="39">
        <v>2</v>
      </c>
    </row>
    <row r="164" spans="1:652" x14ac:dyDescent="0.2">
      <c r="A164" s="11">
        <v>169</v>
      </c>
      <c r="B164" s="19" t="s">
        <v>953</v>
      </c>
      <c r="C164" s="3">
        <v>0</v>
      </c>
      <c r="D164" s="3" t="str">
        <f t="shared" si="103"/>
        <v>2</v>
      </c>
      <c r="E164" s="4">
        <v>40098</v>
      </c>
      <c r="F164" s="4">
        <v>43209</v>
      </c>
      <c r="G164" s="5">
        <v>8.5186199342825848</v>
      </c>
      <c r="H164" s="22" t="s">
        <v>445</v>
      </c>
      <c r="I164" s="3">
        <v>2</v>
      </c>
      <c r="J164" s="3">
        <v>5</v>
      </c>
      <c r="K164" s="3">
        <v>2</v>
      </c>
      <c r="L164" s="3">
        <v>4</v>
      </c>
      <c r="M164" s="12">
        <v>45</v>
      </c>
      <c r="N164" s="6">
        <v>103</v>
      </c>
      <c r="O164" s="6">
        <v>144</v>
      </c>
      <c r="P164" s="9">
        <v>4.7244094488188972</v>
      </c>
      <c r="Q164" s="9">
        <v>101.65050000000001</v>
      </c>
      <c r="R164" s="9">
        <v>46.1</v>
      </c>
      <c r="S164" s="9">
        <v>22.2</v>
      </c>
      <c r="T164" s="3">
        <v>1</v>
      </c>
      <c r="U164" s="9">
        <v>29.6</v>
      </c>
      <c r="V164" s="3">
        <v>1</v>
      </c>
      <c r="W164" s="9">
        <v>19.100000000000001</v>
      </c>
      <c r="X164" s="9">
        <v>19</v>
      </c>
      <c r="Y164" s="9">
        <v>16.2</v>
      </c>
      <c r="Z164" s="9">
        <v>19</v>
      </c>
      <c r="AA164" s="9">
        <v>18.7</v>
      </c>
      <c r="AB164" s="9">
        <v>19.3</v>
      </c>
      <c r="AC164" s="5">
        <f t="shared" si="104"/>
        <v>19.100000000000001</v>
      </c>
      <c r="AD164" s="5">
        <f t="shared" si="105"/>
        <v>19.3</v>
      </c>
      <c r="AE164" s="5">
        <f t="shared" si="106"/>
        <v>38.400000000000006</v>
      </c>
      <c r="AF164" s="5">
        <f t="shared" si="107"/>
        <v>19.200000000000003</v>
      </c>
      <c r="AG164" s="5">
        <f t="shared" si="108"/>
        <v>42.336000000000006</v>
      </c>
      <c r="AH164" s="5">
        <f t="shared" si="109"/>
        <v>84.672000000000011</v>
      </c>
      <c r="AI164" s="1">
        <v>3</v>
      </c>
      <c r="AJ164" s="3">
        <v>11</v>
      </c>
      <c r="AK164" s="7" t="e">
        <v>#NULL!</v>
      </c>
      <c r="AL164" s="7" t="e">
        <v>#NULL!</v>
      </c>
      <c r="AS164" s="5" t="e">
        <f t="shared" si="110"/>
        <v>#DIV/0!</v>
      </c>
      <c r="AT164" s="9">
        <v>15.22</v>
      </c>
      <c r="AU164" s="9">
        <v>14.75</v>
      </c>
      <c r="AV164" s="9">
        <v>-0.72</v>
      </c>
      <c r="AW164" s="3">
        <v>24</v>
      </c>
      <c r="AX164" s="3">
        <v>21</v>
      </c>
      <c r="AY164" s="3">
        <v>17</v>
      </c>
      <c r="AZ164" s="5">
        <v>38</v>
      </c>
      <c r="BA164" s="9">
        <v>-0.73</v>
      </c>
      <c r="BB164" s="3">
        <v>23</v>
      </c>
      <c r="BD164" s="11">
        <v>90</v>
      </c>
      <c r="BE164" s="3">
        <v>23</v>
      </c>
      <c r="BF164" s="3">
        <v>22</v>
      </c>
      <c r="BG164" s="9">
        <v>0.96</v>
      </c>
      <c r="BH164" s="5">
        <v>83</v>
      </c>
      <c r="BI164" s="9">
        <v>45</v>
      </c>
      <c r="BJ164" s="3">
        <v>150</v>
      </c>
      <c r="BK164" s="3">
        <v>8</v>
      </c>
      <c r="BL164" s="3">
        <v>8</v>
      </c>
      <c r="BM164" s="3">
        <v>8</v>
      </c>
      <c r="BN164" s="3">
        <v>8</v>
      </c>
      <c r="BO164" s="3">
        <v>4</v>
      </c>
      <c r="BP164" s="3">
        <v>2</v>
      </c>
      <c r="BQ164" s="3">
        <v>2</v>
      </c>
      <c r="BR164" s="3">
        <v>1</v>
      </c>
      <c r="BS164" s="3">
        <v>3</v>
      </c>
      <c r="BT164" s="11">
        <v>44</v>
      </c>
      <c r="BU164" s="11">
        <v>115</v>
      </c>
      <c r="BV164" s="14">
        <f t="shared" si="111"/>
        <v>355</v>
      </c>
      <c r="BW164" s="13">
        <f t="shared" si="112"/>
        <v>473.33333333333331</v>
      </c>
      <c r="BX164" s="14">
        <v>123</v>
      </c>
      <c r="BY164" s="14">
        <v>2</v>
      </c>
      <c r="BZ164" s="3">
        <v>32</v>
      </c>
      <c r="CA164" s="3">
        <v>32</v>
      </c>
      <c r="CB164" s="3">
        <v>31</v>
      </c>
      <c r="CC164" s="9">
        <v>14.30528</v>
      </c>
      <c r="CD164" s="9">
        <v>14.30528</v>
      </c>
      <c r="CE164" s="9">
        <v>13.85824</v>
      </c>
      <c r="CF164" s="9">
        <v>0.98</v>
      </c>
      <c r="CG164" s="5">
        <v>84</v>
      </c>
      <c r="CH164" s="3">
        <v>28</v>
      </c>
      <c r="CI164" s="3">
        <v>31</v>
      </c>
      <c r="CJ164" s="3">
        <v>30</v>
      </c>
      <c r="CK164" s="9">
        <v>12.51712</v>
      </c>
      <c r="CL164" s="9">
        <v>13.85824</v>
      </c>
      <c r="CM164" s="9">
        <v>13.411199999999999</v>
      </c>
      <c r="CN164" s="9">
        <v>0.36</v>
      </c>
      <c r="CO164" s="5">
        <v>64</v>
      </c>
      <c r="CP164" s="3">
        <v>102</v>
      </c>
      <c r="CQ164" s="3">
        <v>100</v>
      </c>
      <c r="CR164" s="3">
        <v>101</v>
      </c>
      <c r="CS164" s="9">
        <v>-1.02</v>
      </c>
      <c r="CT164" s="3">
        <v>15</v>
      </c>
      <c r="CU164" s="3">
        <v>4</v>
      </c>
      <c r="CV164" s="3">
        <v>4</v>
      </c>
      <c r="CY164" s="3">
        <v>5</v>
      </c>
      <c r="CZ164" s="3">
        <v>5</v>
      </c>
      <c r="DA164" s="3">
        <v>3</v>
      </c>
      <c r="DB164" s="3">
        <v>3</v>
      </c>
      <c r="DC164" s="3">
        <v>3</v>
      </c>
      <c r="DD164" s="3">
        <v>2</v>
      </c>
      <c r="DE164" s="3">
        <v>2</v>
      </c>
      <c r="DF164" s="3">
        <v>2</v>
      </c>
      <c r="DG164" s="3">
        <v>4</v>
      </c>
      <c r="DH164" s="3">
        <v>4</v>
      </c>
      <c r="DI164" s="3">
        <v>8</v>
      </c>
      <c r="DJ164" s="3">
        <v>10</v>
      </c>
      <c r="DK164" s="3">
        <v>6</v>
      </c>
      <c r="DL164" s="3">
        <v>5</v>
      </c>
      <c r="DM164" s="3">
        <v>4</v>
      </c>
      <c r="DN164" s="3">
        <v>8</v>
      </c>
      <c r="DO164" s="3">
        <v>24</v>
      </c>
      <c r="DP164" s="3">
        <v>17</v>
      </c>
      <c r="DQ164" s="3">
        <v>1</v>
      </c>
      <c r="DR164" s="3">
        <v>0</v>
      </c>
      <c r="DS164" s="3">
        <v>1</v>
      </c>
      <c r="DT164" s="3">
        <v>1</v>
      </c>
      <c r="DU164" s="3">
        <v>1</v>
      </c>
      <c r="DW164" s="5">
        <v>0.22999999999999998</v>
      </c>
      <c r="DY164" s="5">
        <v>-1.74</v>
      </c>
      <c r="EA164" s="5">
        <v>1.3399999999999999</v>
      </c>
      <c r="EC164" s="5">
        <v>-0.17000000000000015</v>
      </c>
      <c r="EW164" s="3">
        <v>0</v>
      </c>
      <c r="FH164" s="3">
        <v>5</v>
      </c>
      <c r="FI164" s="3">
        <v>5</v>
      </c>
      <c r="FJ164" s="3">
        <v>3</v>
      </c>
      <c r="FK164" s="3">
        <v>5</v>
      </c>
      <c r="FL164" s="3">
        <v>5</v>
      </c>
      <c r="FM164" s="3">
        <v>3</v>
      </c>
      <c r="FN164" s="3">
        <v>5</v>
      </c>
      <c r="FO164" s="3">
        <v>3</v>
      </c>
      <c r="FP164" s="3">
        <v>5</v>
      </c>
      <c r="FQ164" s="3">
        <v>1</v>
      </c>
      <c r="FR164" s="3">
        <v>5</v>
      </c>
      <c r="FS164" s="3">
        <v>1</v>
      </c>
      <c r="FT164" s="3">
        <f t="shared" si="113"/>
        <v>4</v>
      </c>
      <c r="FU164" s="3">
        <f t="shared" si="114"/>
        <v>3.6666666666666665</v>
      </c>
      <c r="PA164" s="3">
        <v>3</v>
      </c>
      <c r="PB164" s="3">
        <v>4</v>
      </c>
      <c r="PC164" s="3">
        <v>4</v>
      </c>
      <c r="PD164" s="3">
        <v>2</v>
      </c>
      <c r="PE164" s="3">
        <v>4</v>
      </c>
      <c r="PF164" s="3">
        <v>4</v>
      </c>
      <c r="PG164" s="3">
        <v>3</v>
      </c>
      <c r="PH164" s="3">
        <f t="shared" si="115"/>
        <v>3.5</v>
      </c>
      <c r="PI164" s="3">
        <v>4</v>
      </c>
      <c r="PJ164" s="3">
        <v>3</v>
      </c>
      <c r="PK164" s="3">
        <v>4</v>
      </c>
      <c r="PL164" s="3">
        <v>4</v>
      </c>
      <c r="PM164" s="3">
        <v>2</v>
      </c>
      <c r="PN164" s="3">
        <v>4</v>
      </c>
      <c r="PO164" s="3">
        <v>2</v>
      </c>
      <c r="PP164" s="3">
        <v>4</v>
      </c>
      <c r="PQ164" s="3">
        <v>3</v>
      </c>
      <c r="PR164" s="3">
        <v>4</v>
      </c>
      <c r="PS164" s="3">
        <v>2</v>
      </c>
      <c r="PT164" s="3">
        <v>2</v>
      </c>
      <c r="PU164" s="3">
        <f t="shared" si="116"/>
        <v>2.4285714285714284</v>
      </c>
      <c r="PV164" s="3">
        <f t="shared" si="117"/>
        <v>3.5</v>
      </c>
      <c r="PW164" s="3">
        <f t="shared" si="118"/>
        <v>3.1666666666666665</v>
      </c>
      <c r="PX164" s="3">
        <v>5</v>
      </c>
      <c r="PY164" s="3">
        <v>10</v>
      </c>
      <c r="PZ164" s="3">
        <v>4</v>
      </c>
      <c r="QA164" s="3">
        <v>10</v>
      </c>
      <c r="QB164" s="3">
        <v>3</v>
      </c>
      <c r="QC164" s="3">
        <v>7</v>
      </c>
      <c r="QD164" s="3">
        <v>6</v>
      </c>
      <c r="QE164" s="3">
        <v>6</v>
      </c>
      <c r="QF164" s="3">
        <v>6</v>
      </c>
      <c r="QG164" s="3">
        <v>10</v>
      </c>
      <c r="QH164" s="3">
        <v>10</v>
      </c>
      <c r="QI164" s="3">
        <v>5</v>
      </c>
      <c r="QJ164" s="3">
        <v>5</v>
      </c>
      <c r="QK164" s="3">
        <v>10</v>
      </c>
      <c r="QL164" s="3">
        <v>9</v>
      </c>
      <c r="QM164" s="3">
        <f t="shared" si="119"/>
        <v>69</v>
      </c>
      <c r="QN164" s="3">
        <f t="shared" si="120"/>
        <v>6.9</v>
      </c>
      <c r="QO164" s="3">
        <f t="shared" si="121"/>
        <v>37</v>
      </c>
      <c r="QP164" s="3">
        <f t="shared" si="122"/>
        <v>7.4</v>
      </c>
      <c r="QQ164" s="3">
        <f t="shared" si="123"/>
        <v>106</v>
      </c>
      <c r="QR164" s="3">
        <f t="shared" si="124"/>
        <v>7.0666666666666664</v>
      </c>
      <c r="QS164" s="4">
        <v>43223</v>
      </c>
      <c r="QT164" s="3">
        <v>3</v>
      </c>
      <c r="QU164" s="3">
        <v>5</v>
      </c>
      <c r="QV164" s="3">
        <v>1</v>
      </c>
      <c r="QW164" s="3">
        <v>5</v>
      </c>
      <c r="QX164" s="3">
        <v>3</v>
      </c>
      <c r="QY164" s="3">
        <v>5</v>
      </c>
      <c r="QZ164" s="3">
        <v>4</v>
      </c>
      <c r="RA164" s="3">
        <v>1</v>
      </c>
      <c r="RB164" s="3">
        <v>5</v>
      </c>
      <c r="RC164" s="3">
        <v>4</v>
      </c>
      <c r="RD164" s="3">
        <v>5</v>
      </c>
      <c r="RE164" s="3">
        <v>1</v>
      </c>
      <c r="RF164" s="3">
        <f t="shared" si="125"/>
        <v>4.166666666666667</v>
      </c>
      <c r="RG164" s="3">
        <f t="shared" si="126"/>
        <v>2.8333333333333335</v>
      </c>
      <c r="RH164" s="3">
        <v>4</v>
      </c>
      <c r="RI164" s="3">
        <v>3</v>
      </c>
      <c r="RJ164" s="3">
        <v>2</v>
      </c>
      <c r="RK164" s="3">
        <v>3</v>
      </c>
      <c r="RL164" s="3">
        <v>3</v>
      </c>
      <c r="RM164" s="3">
        <v>4</v>
      </c>
      <c r="RN164" s="3">
        <v>3</v>
      </c>
      <c r="RO164" s="3">
        <v>2</v>
      </c>
      <c r="RP164" s="3">
        <v>2</v>
      </c>
      <c r="RQ164" s="3">
        <v>4</v>
      </c>
      <c r="RR164" s="3">
        <v>2</v>
      </c>
      <c r="RS164" s="3">
        <v>2</v>
      </c>
      <c r="RT164" s="3">
        <f t="shared" si="127"/>
        <v>18</v>
      </c>
      <c r="RU164" s="3">
        <f t="shared" si="128"/>
        <v>3</v>
      </c>
      <c r="RV164" s="3">
        <f t="shared" si="129"/>
        <v>16</v>
      </c>
      <c r="RW164" s="3">
        <f t="shared" si="130"/>
        <v>2.6666666666666665</v>
      </c>
      <c r="RX164" s="3">
        <f t="shared" si="131"/>
        <v>2.8333333333333335</v>
      </c>
      <c r="RY164" s="3">
        <v>6</v>
      </c>
      <c r="RZ164" s="3">
        <v>10</v>
      </c>
      <c r="SA164" s="3">
        <v>8</v>
      </c>
      <c r="SB164" s="3">
        <v>4</v>
      </c>
      <c r="SC164" s="3">
        <v>5</v>
      </c>
      <c r="SD164" s="3">
        <v>10</v>
      </c>
      <c r="SE164" s="3">
        <v>7</v>
      </c>
      <c r="SF164" s="3">
        <v>10</v>
      </c>
      <c r="SG164" s="3">
        <v>10</v>
      </c>
      <c r="SH164" s="3">
        <v>9</v>
      </c>
      <c r="SI164" s="3">
        <v>10</v>
      </c>
      <c r="SJ164" s="3">
        <v>10</v>
      </c>
      <c r="SK164" s="3">
        <v>10</v>
      </c>
      <c r="SL164" s="3">
        <v>7</v>
      </c>
      <c r="SM164" s="3">
        <f t="shared" si="132"/>
        <v>67</v>
      </c>
      <c r="SN164" s="3">
        <f t="shared" si="133"/>
        <v>7.4444444444444446</v>
      </c>
      <c r="SO164" s="3">
        <f t="shared" si="134"/>
        <v>49</v>
      </c>
      <c r="SP164" s="3">
        <f t="shared" si="135"/>
        <v>9.8000000000000007</v>
      </c>
      <c r="SQ164" s="3">
        <f t="shared" si="136"/>
        <v>8.2857142857142865</v>
      </c>
      <c r="SR164" s="3">
        <f t="shared" si="137"/>
        <v>118.83333333333334</v>
      </c>
      <c r="SS164" s="3">
        <v>6</v>
      </c>
      <c r="ST164" s="4">
        <v>43224</v>
      </c>
      <c r="SU164" s="3">
        <v>7</v>
      </c>
      <c r="SV164" s="3">
        <v>10</v>
      </c>
      <c r="SW164" s="3">
        <v>9</v>
      </c>
      <c r="SX164" s="5">
        <v>6</v>
      </c>
      <c r="SY164" s="3">
        <v>1</v>
      </c>
      <c r="SZ164" s="3">
        <v>10</v>
      </c>
      <c r="TA164" s="3">
        <v>8</v>
      </c>
      <c r="TB164" s="3">
        <v>10</v>
      </c>
      <c r="TC164" s="3">
        <v>10</v>
      </c>
      <c r="TD164" s="3">
        <v>9</v>
      </c>
      <c r="TE164" s="3">
        <v>10</v>
      </c>
      <c r="TF164" s="3">
        <v>10</v>
      </c>
      <c r="TG164" s="3">
        <v>7</v>
      </c>
      <c r="TH164" s="3">
        <v>10</v>
      </c>
      <c r="TI164" s="3">
        <v>5</v>
      </c>
      <c r="TJ164" s="3">
        <f t="shared" si="138"/>
        <v>73</v>
      </c>
      <c r="TK164" s="3">
        <f t="shared" si="139"/>
        <v>7.3</v>
      </c>
      <c r="TL164" s="3">
        <f t="shared" si="140"/>
        <v>49</v>
      </c>
      <c r="TM164" s="3">
        <f t="shared" si="141"/>
        <v>9.8000000000000007</v>
      </c>
      <c r="TN164" s="3">
        <f t="shared" si="142"/>
        <v>8.1333333333333329</v>
      </c>
      <c r="TO164" s="3">
        <f t="shared" si="143"/>
        <v>122</v>
      </c>
      <c r="TP164" s="3">
        <v>4</v>
      </c>
      <c r="TQ164" s="3">
        <v>3</v>
      </c>
      <c r="TR164" s="3">
        <v>3</v>
      </c>
      <c r="TS164" s="3">
        <v>4</v>
      </c>
      <c r="TT164" s="3">
        <v>3</v>
      </c>
      <c r="TU164" s="3">
        <v>3</v>
      </c>
      <c r="TV164" s="3">
        <v>4</v>
      </c>
      <c r="TW164" s="3">
        <v>3</v>
      </c>
      <c r="TX164" s="3">
        <v>3</v>
      </c>
      <c r="TY164" s="3">
        <v>4</v>
      </c>
      <c r="TZ164" s="3">
        <v>2</v>
      </c>
      <c r="UA164" s="3">
        <v>4</v>
      </c>
      <c r="UB164" s="3">
        <f t="shared" si="144"/>
        <v>21</v>
      </c>
      <c r="UC164" s="3">
        <f t="shared" si="145"/>
        <v>3.5</v>
      </c>
      <c r="UD164" s="3">
        <f t="shared" si="146"/>
        <v>19</v>
      </c>
      <c r="UE164" s="3">
        <f t="shared" si="147"/>
        <v>3.1666666666666665</v>
      </c>
      <c r="UF164" s="3">
        <f t="shared" si="148"/>
        <v>3.3333333333333335</v>
      </c>
      <c r="VN164">
        <v>15</v>
      </c>
      <c r="VO164">
        <v>10</v>
      </c>
      <c r="VP164">
        <v>117.5</v>
      </c>
      <c r="VQ164">
        <v>11.8</v>
      </c>
      <c r="VR164">
        <v>12</v>
      </c>
      <c r="VS164">
        <v>227.5</v>
      </c>
      <c r="VT164">
        <v>19</v>
      </c>
      <c r="VU164">
        <v>45.5</v>
      </c>
      <c r="VV164">
        <v>11</v>
      </c>
      <c r="VW164">
        <v>8357.7999999999993</v>
      </c>
      <c r="VX164">
        <v>759.8</v>
      </c>
      <c r="VY164">
        <v>3825.8</v>
      </c>
      <c r="VZ164">
        <v>1</v>
      </c>
      <c r="WA164">
        <v>1671.6</v>
      </c>
      <c r="WB164" s="36">
        <v>725.5</v>
      </c>
      <c r="WC164" s="36">
        <v>1157.25</v>
      </c>
      <c r="WD164" s="36">
        <v>269.25</v>
      </c>
      <c r="WE164" s="36">
        <v>95</v>
      </c>
      <c r="WF164" s="36">
        <v>32.29</v>
      </c>
      <c r="WG164" s="36">
        <v>51.5</v>
      </c>
      <c r="WH164" s="36">
        <v>11.98</v>
      </c>
      <c r="WI164" s="36">
        <v>4.2300000000000004</v>
      </c>
      <c r="WJ164" s="36">
        <v>364.25</v>
      </c>
      <c r="WK164" s="36">
        <v>16.21</v>
      </c>
      <c r="WL164" s="36">
        <v>121.417</v>
      </c>
      <c r="WM164" s="37">
        <v>1525.5</v>
      </c>
      <c r="WN164" s="37">
        <v>1780</v>
      </c>
      <c r="WO164" s="37">
        <v>334.5</v>
      </c>
      <c r="WP164" s="37">
        <v>116</v>
      </c>
      <c r="WQ164" s="37">
        <v>40.619999999999997</v>
      </c>
      <c r="WR164" s="37">
        <v>47.39</v>
      </c>
      <c r="WS164" s="37">
        <v>8.91</v>
      </c>
      <c r="WT164" s="37">
        <v>3.09</v>
      </c>
      <c r="WU164" s="37">
        <v>450.5</v>
      </c>
      <c r="WV164" s="37">
        <v>11.99</v>
      </c>
      <c r="WW164" s="37">
        <v>90.1</v>
      </c>
      <c r="WX164" s="38">
        <v>725.5</v>
      </c>
      <c r="WY164" s="38">
        <v>1157.25</v>
      </c>
      <c r="WZ164" s="38">
        <v>269.25</v>
      </c>
      <c r="XA164" s="38">
        <v>95</v>
      </c>
      <c r="XB164" s="38">
        <v>32.29</v>
      </c>
      <c r="XC164" s="38">
        <v>51.5</v>
      </c>
      <c r="XD164" s="38">
        <v>11.98</v>
      </c>
      <c r="XE164" s="38">
        <v>4.2300000000000004</v>
      </c>
      <c r="XF164" s="38">
        <v>364.25</v>
      </c>
      <c r="XG164" s="38">
        <v>16.21</v>
      </c>
      <c r="XH164" s="38">
        <v>121.417</v>
      </c>
      <c r="XI164" s="39">
        <v>1525.5</v>
      </c>
      <c r="XJ164" s="39">
        <v>1780</v>
      </c>
      <c r="XK164" s="39">
        <v>334.5</v>
      </c>
      <c r="XL164" s="39">
        <v>116</v>
      </c>
      <c r="XM164" s="39">
        <v>40.619999999999997</v>
      </c>
      <c r="XN164" s="39">
        <v>47.39</v>
      </c>
      <c r="XO164" s="39">
        <v>8.91</v>
      </c>
      <c r="XP164" s="39">
        <v>3.09</v>
      </c>
      <c r="XQ164" s="39">
        <v>450.5</v>
      </c>
      <c r="XR164" s="39">
        <v>11.99</v>
      </c>
      <c r="XS164" s="39">
        <v>90.1</v>
      </c>
      <c r="XT164" t="s">
        <v>1244</v>
      </c>
      <c r="XU164">
        <v>5</v>
      </c>
      <c r="XV164">
        <v>11</v>
      </c>
      <c r="XW164" s="37">
        <v>3</v>
      </c>
      <c r="XX164" s="37">
        <v>2</v>
      </c>
      <c r="XY164" s="37">
        <v>1</v>
      </c>
      <c r="XZ164" s="39">
        <v>3</v>
      </c>
      <c r="YA164" s="39">
        <v>2</v>
      </c>
      <c r="YB164" s="39">
        <v>1</v>
      </c>
    </row>
    <row r="165" spans="1:652" x14ac:dyDescent="0.2">
      <c r="A165" s="11">
        <v>170</v>
      </c>
      <c r="B165" s="19" t="s">
        <v>954</v>
      </c>
      <c r="C165" s="3">
        <v>0</v>
      </c>
      <c r="D165" s="3" t="str">
        <f t="shared" si="103"/>
        <v>2</v>
      </c>
      <c r="E165" s="4">
        <v>40334</v>
      </c>
      <c r="F165" s="4">
        <v>43209</v>
      </c>
      <c r="G165" s="5">
        <v>7.8719196836020684</v>
      </c>
      <c r="H165" s="22" t="s">
        <v>445</v>
      </c>
      <c r="I165" s="3">
        <v>2</v>
      </c>
      <c r="J165" s="3">
        <v>5</v>
      </c>
      <c r="K165" s="3">
        <v>2</v>
      </c>
      <c r="L165" s="3">
        <v>3</v>
      </c>
      <c r="M165" s="12">
        <v>45</v>
      </c>
      <c r="N165" s="6">
        <v>98</v>
      </c>
      <c r="O165" s="6">
        <v>129.5</v>
      </c>
      <c r="P165" s="9">
        <v>4.2486876640419942</v>
      </c>
      <c r="Q165" s="9">
        <v>58.653000000000006</v>
      </c>
      <c r="R165" s="9">
        <v>26.6</v>
      </c>
      <c r="S165" s="9">
        <v>16</v>
      </c>
      <c r="T165" s="3">
        <v>3</v>
      </c>
      <c r="U165" s="9">
        <v>20.7</v>
      </c>
      <c r="V165" s="3">
        <v>2</v>
      </c>
      <c r="W165" s="9">
        <v>13.4</v>
      </c>
      <c r="X165" s="9">
        <v>12.4</v>
      </c>
      <c r="Y165" s="9">
        <v>12.9</v>
      </c>
      <c r="Z165" s="9">
        <v>13.7</v>
      </c>
      <c r="AA165" s="9">
        <v>11.9</v>
      </c>
      <c r="AB165" s="9">
        <v>12.3</v>
      </c>
      <c r="AC165" s="5">
        <f t="shared" si="104"/>
        <v>13.4</v>
      </c>
      <c r="AD165" s="5">
        <f t="shared" si="105"/>
        <v>13.7</v>
      </c>
      <c r="AE165" s="5">
        <f t="shared" si="106"/>
        <v>27.1</v>
      </c>
      <c r="AF165" s="5">
        <f t="shared" si="107"/>
        <v>13.55</v>
      </c>
      <c r="AG165" s="5">
        <f t="shared" si="108"/>
        <v>29.877750000000002</v>
      </c>
      <c r="AH165" s="5">
        <f t="shared" si="109"/>
        <v>59.755500000000005</v>
      </c>
      <c r="AI165" s="1">
        <v>3</v>
      </c>
      <c r="AJ165" s="3">
        <v>8</v>
      </c>
      <c r="AK165" s="7" t="e">
        <v>#NULL!</v>
      </c>
      <c r="AL165" s="7" t="e">
        <v>#NULL!</v>
      </c>
      <c r="AS165" s="5" t="e">
        <f t="shared" si="110"/>
        <v>#DIV/0!</v>
      </c>
      <c r="AT165" s="9">
        <v>14.75</v>
      </c>
      <c r="AU165" s="9">
        <v>15.48</v>
      </c>
      <c r="AV165" s="9">
        <v>-0.25</v>
      </c>
      <c r="AW165" s="3">
        <v>40</v>
      </c>
      <c r="AX165" s="3">
        <v>15</v>
      </c>
      <c r="AY165" s="3">
        <v>13</v>
      </c>
      <c r="AZ165" s="5">
        <v>28</v>
      </c>
      <c r="BA165" s="9">
        <v>-1.18</v>
      </c>
      <c r="BB165" s="3">
        <v>12</v>
      </c>
      <c r="BD165" s="11">
        <v>77</v>
      </c>
      <c r="BE165" s="3">
        <v>18</v>
      </c>
      <c r="BF165" s="3">
        <v>20</v>
      </c>
      <c r="BG165" s="9">
        <v>0.67</v>
      </c>
      <c r="BH165" s="5">
        <v>75</v>
      </c>
      <c r="BI165" s="9">
        <v>38</v>
      </c>
      <c r="BJ165" s="3">
        <v>95</v>
      </c>
      <c r="BK165" s="3">
        <v>1</v>
      </c>
      <c r="BL165" s="3">
        <v>5</v>
      </c>
      <c r="BM165" s="3">
        <v>3</v>
      </c>
      <c r="BN165" s="3">
        <v>2</v>
      </c>
      <c r="BO165" s="3">
        <v>2</v>
      </c>
      <c r="BP165" s="3">
        <v>7</v>
      </c>
      <c r="BQ165" s="3">
        <v>1</v>
      </c>
      <c r="BR165" s="3">
        <v>3</v>
      </c>
      <c r="BS165" s="3">
        <v>1</v>
      </c>
      <c r="BT165" s="11">
        <v>25</v>
      </c>
      <c r="BU165" s="11">
        <v>87</v>
      </c>
      <c r="BV165" s="14">
        <f t="shared" si="111"/>
        <v>259</v>
      </c>
      <c r="BW165" s="13">
        <f t="shared" si="112"/>
        <v>345.33333333333331</v>
      </c>
      <c r="BX165" s="14">
        <v>82</v>
      </c>
      <c r="BY165" s="14">
        <v>4</v>
      </c>
      <c r="BZ165" s="3">
        <v>24</v>
      </c>
      <c r="CA165" s="3">
        <v>25</v>
      </c>
      <c r="CB165" s="3">
        <v>19</v>
      </c>
      <c r="CC165" s="9">
        <v>10.728960000000001</v>
      </c>
      <c r="CD165" s="9">
        <v>11.176</v>
      </c>
      <c r="CE165" s="9">
        <v>8.49376</v>
      </c>
      <c r="CF165" s="9">
        <v>0.05</v>
      </c>
      <c r="CG165" s="5">
        <v>52</v>
      </c>
      <c r="CH165" s="3">
        <v>41</v>
      </c>
      <c r="CI165" s="3">
        <v>38</v>
      </c>
      <c r="CJ165" s="3">
        <v>34</v>
      </c>
      <c r="CK165" s="9">
        <v>18.32864</v>
      </c>
      <c r="CL165" s="9">
        <v>16.98752</v>
      </c>
      <c r="CM165" s="9">
        <v>15.19936</v>
      </c>
      <c r="CN165" s="9">
        <v>3.34</v>
      </c>
      <c r="CO165" s="5">
        <v>100</v>
      </c>
      <c r="CP165" s="3">
        <v>102</v>
      </c>
      <c r="CQ165" s="3">
        <v>106</v>
      </c>
      <c r="CR165" s="3">
        <v>102</v>
      </c>
      <c r="CS165" s="9">
        <v>-0.43</v>
      </c>
      <c r="CT165" s="3">
        <v>33</v>
      </c>
      <c r="CU165" s="3">
        <v>3</v>
      </c>
      <c r="CV165" s="3">
        <v>3</v>
      </c>
      <c r="CY165" s="3">
        <v>5</v>
      </c>
      <c r="CZ165" s="3">
        <v>5</v>
      </c>
      <c r="DA165" s="3">
        <v>4</v>
      </c>
      <c r="DB165" s="3">
        <v>4</v>
      </c>
      <c r="DC165" s="3">
        <v>3</v>
      </c>
      <c r="DD165" s="3">
        <v>2</v>
      </c>
      <c r="DE165" s="3">
        <v>4</v>
      </c>
      <c r="DF165" s="3">
        <v>4</v>
      </c>
      <c r="DG165" s="3">
        <v>4</v>
      </c>
      <c r="DH165" s="3">
        <v>4</v>
      </c>
      <c r="DI165" s="3">
        <v>6</v>
      </c>
      <c r="DJ165" s="3">
        <v>10</v>
      </c>
      <c r="DK165" s="3">
        <v>8</v>
      </c>
      <c r="DL165" s="3">
        <v>5</v>
      </c>
      <c r="DM165" s="3">
        <v>8</v>
      </c>
      <c r="DN165" s="3">
        <v>8</v>
      </c>
      <c r="DO165" s="3">
        <v>24</v>
      </c>
      <c r="DP165" s="3">
        <v>21</v>
      </c>
      <c r="DQ165" s="3">
        <v>1</v>
      </c>
      <c r="DR165" s="3">
        <v>1</v>
      </c>
      <c r="DS165" s="3">
        <v>1</v>
      </c>
      <c r="DT165" s="3">
        <v>0</v>
      </c>
      <c r="DU165" s="3">
        <v>1</v>
      </c>
      <c r="DW165" s="5">
        <v>-0.5099999999999999</v>
      </c>
      <c r="DY165" s="5">
        <v>-0.67999999999999994</v>
      </c>
      <c r="EA165" s="5">
        <v>3.3899999999999997</v>
      </c>
      <c r="EC165" s="5">
        <v>2.1999999999999997</v>
      </c>
      <c r="EW165" s="3">
        <v>0</v>
      </c>
      <c r="FH165" s="3">
        <v>4</v>
      </c>
      <c r="FI165" s="3">
        <v>5</v>
      </c>
      <c r="FJ165" s="3">
        <v>3</v>
      </c>
      <c r="FK165" s="3">
        <v>2</v>
      </c>
      <c r="FL165" s="3">
        <v>5</v>
      </c>
      <c r="FM165" s="3">
        <v>4</v>
      </c>
      <c r="FN165" s="3">
        <v>1</v>
      </c>
      <c r="FO165" s="3">
        <v>3</v>
      </c>
      <c r="FP165" s="3">
        <v>5</v>
      </c>
      <c r="FQ165" s="3">
        <v>5</v>
      </c>
      <c r="FR165" s="3">
        <v>4</v>
      </c>
      <c r="FS165" s="3">
        <v>2</v>
      </c>
      <c r="FT165" s="3">
        <f t="shared" si="113"/>
        <v>4.666666666666667</v>
      </c>
      <c r="FU165" s="3">
        <f t="shared" si="114"/>
        <v>2.5</v>
      </c>
      <c r="PA165" s="3">
        <v>1</v>
      </c>
      <c r="PB165" s="3">
        <v>4</v>
      </c>
      <c r="PC165" s="3">
        <v>3</v>
      </c>
      <c r="PD165" s="3">
        <v>4</v>
      </c>
      <c r="PE165" s="3">
        <v>4</v>
      </c>
      <c r="PF165" s="3">
        <v>4</v>
      </c>
      <c r="PG165" s="3">
        <v>1</v>
      </c>
      <c r="PH165" s="3">
        <f t="shared" si="115"/>
        <v>3.3333333333333335</v>
      </c>
      <c r="PI165" s="3">
        <v>4</v>
      </c>
      <c r="PJ165" s="3">
        <v>4</v>
      </c>
      <c r="PK165" s="3">
        <v>4</v>
      </c>
      <c r="PL165" s="3">
        <v>3</v>
      </c>
      <c r="PM165" s="3">
        <v>3</v>
      </c>
      <c r="PN165" s="3">
        <v>4</v>
      </c>
      <c r="PO165" s="3">
        <v>2</v>
      </c>
      <c r="PP165" s="3">
        <v>4</v>
      </c>
      <c r="PQ165" s="3">
        <v>4</v>
      </c>
      <c r="PR165" s="3">
        <v>2</v>
      </c>
      <c r="PS165" s="3">
        <v>4</v>
      </c>
      <c r="PT165" s="3">
        <v>3</v>
      </c>
      <c r="PU165" s="3">
        <f t="shared" si="116"/>
        <v>3</v>
      </c>
      <c r="PV165" s="3">
        <f t="shared" si="117"/>
        <v>3.3333333333333335</v>
      </c>
      <c r="PW165" s="3">
        <f t="shared" si="118"/>
        <v>3.4166666666666665</v>
      </c>
      <c r="PX165" s="3">
        <v>9</v>
      </c>
      <c r="PY165" s="3">
        <v>10</v>
      </c>
      <c r="PZ165" s="3">
        <v>10</v>
      </c>
      <c r="QA165" s="3">
        <v>9</v>
      </c>
      <c r="QB165" s="3">
        <v>10</v>
      </c>
      <c r="QC165" s="3">
        <v>10</v>
      </c>
      <c r="QD165" s="3">
        <v>9</v>
      </c>
      <c r="QE165" s="3">
        <v>10</v>
      </c>
      <c r="QF165" s="3">
        <v>9</v>
      </c>
      <c r="QG165" s="3">
        <v>10</v>
      </c>
      <c r="QH165" s="3">
        <v>9</v>
      </c>
      <c r="QI165" s="3">
        <v>10</v>
      </c>
      <c r="QJ165" s="3">
        <v>9</v>
      </c>
      <c r="QK165" s="3">
        <v>10</v>
      </c>
      <c r="QL165" s="3">
        <v>10</v>
      </c>
      <c r="QM165" s="3">
        <f t="shared" si="119"/>
        <v>96</v>
      </c>
      <c r="QN165" s="3">
        <f t="shared" si="120"/>
        <v>9.6</v>
      </c>
      <c r="QO165" s="3">
        <f t="shared" si="121"/>
        <v>48</v>
      </c>
      <c r="QP165" s="3">
        <f t="shared" si="122"/>
        <v>9.6</v>
      </c>
      <c r="QQ165" s="3">
        <f t="shared" si="123"/>
        <v>144</v>
      </c>
      <c r="QR165" s="3">
        <f t="shared" si="124"/>
        <v>9.6</v>
      </c>
      <c r="QS165" s="4">
        <v>43223</v>
      </c>
      <c r="QT165" s="3">
        <v>5</v>
      </c>
      <c r="QU165" s="3">
        <v>4</v>
      </c>
      <c r="QV165" s="3">
        <v>5</v>
      </c>
      <c r="QW165" s="3">
        <v>1</v>
      </c>
      <c r="QX165" s="3">
        <v>5</v>
      </c>
      <c r="QY165" s="3">
        <v>4</v>
      </c>
      <c r="QZ165" s="3">
        <v>3</v>
      </c>
      <c r="RA165" s="3">
        <v>3</v>
      </c>
      <c r="RB165" s="3">
        <v>5</v>
      </c>
      <c r="RC165" s="3">
        <v>5</v>
      </c>
      <c r="RD165" s="3">
        <v>3</v>
      </c>
      <c r="RE165" s="3">
        <v>1</v>
      </c>
      <c r="RF165" s="3">
        <f t="shared" si="125"/>
        <v>4.666666666666667</v>
      </c>
      <c r="RG165" s="3">
        <f t="shared" si="126"/>
        <v>2.6666666666666665</v>
      </c>
      <c r="RH165" s="3">
        <v>4</v>
      </c>
      <c r="RI165" s="3">
        <v>4</v>
      </c>
      <c r="RJ165" s="3">
        <v>3</v>
      </c>
      <c r="RK165" s="3">
        <v>2</v>
      </c>
      <c r="RL165" s="3">
        <v>4</v>
      </c>
      <c r="RM165" s="3">
        <v>3</v>
      </c>
      <c r="RN165" s="3">
        <v>1</v>
      </c>
      <c r="RO165" s="3">
        <v>3</v>
      </c>
      <c r="RP165" s="3">
        <v>3</v>
      </c>
      <c r="RQ165" s="3">
        <v>2</v>
      </c>
      <c r="RR165" s="3">
        <v>3</v>
      </c>
      <c r="RS165" s="3">
        <v>4</v>
      </c>
      <c r="RT165" s="3">
        <f t="shared" si="127"/>
        <v>18</v>
      </c>
      <c r="RU165" s="3">
        <f t="shared" si="128"/>
        <v>3</v>
      </c>
      <c r="RV165" s="3">
        <f t="shared" si="129"/>
        <v>18</v>
      </c>
      <c r="RW165" s="3">
        <f t="shared" si="130"/>
        <v>3</v>
      </c>
      <c r="RX165" s="3">
        <f t="shared" si="131"/>
        <v>3</v>
      </c>
      <c r="RY165" s="3">
        <v>9</v>
      </c>
      <c r="RZ165" s="3">
        <v>10</v>
      </c>
      <c r="SA165" s="3">
        <v>8</v>
      </c>
      <c r="SB165" s="3">
        <v>7</v>
      </c>
      <c r="SC165" s="3">
        <v>8</v>
      </c>
      <c r="SD165" s="3">
        <v>10</v>
      </c>
      <c r="SE165" s="3">
        <v>9</v>
      </c>
      <c r="SF165" s="3">
        <v>10</v>
      </c>
      <c r="SG165" s="3">
        <v>10</v>
      </c>
      <c r="SH165" s="3">
        <v>10</v>
      </c>
      <c r="SI165" s="3">
        <v>9</v>
      </c>
      <c r="SJ165" s="3">
        <v>10</v>
      </c>
      <c r="SK165" s="3">
        <v>7</v>
      </c>
      <c r="SL165" s="3">
        <v>9</v>
      </c>
      <c r="SM165" s="3">
        <f t="shared" si="132"/>
        <v>77</v>
      </c>
      <c r="SN165" s="3">
        <f t="shared" si="133"/>
        <v>8.5555555555555554</v>
      </c>
      <c r="SO165" s="3">
        <f t="shared" si="134"/>
        <v>49</v>
      </c>
      <c r="SP165" s="3">
        <f t="shared" si="135"/>
        <v>9.8000000000000007</v>
      </c>
      <c r="SQ165" s="3">
        <f t="shared" si="136"/>
        <v>9</v>
      </c>
      <c r="SR165" s="3">
        <f t="shared" si="137"/>
        <v>129</v>
      </c>
      <c r="SS165" s="3">
        <v>10</v>
      </c>
      <c r="ST165" s="4">
        <v>43224</v>
      </c>
      <c r="SU165" s="3">
        <v>10</v>
      </c>
      <c r="SV165" s="3">
        <v>9</v>
      </c>
      <c r="SW165" s="3">
        <v>10</v>
      </c>
      <c r="SX165" s="5">
        <v>10</v>
      </c>
      <c r="SY165" s="3">
        <v>8</v>
      </c>
      <c r="SZ165" s="3">
        <v>9</v>
      </c>
      <c r="TA165" s="3">
        <v>10</v>
      </c>
      <c r="TB165" s="3">
        <v>10</v>
      </c>
      <c r="TC165" s="3">
        <v>9</v>
      </c>
      <c r="TD165" s="3">
        <v>10</v>
      </c>
      <c r="TE165" s="3">
        <v>9</v>
      </c>
      <c r="TF165" s="3">
        <v>10</v>
      </c>
      <c r="TG165" s="3">
        <v>9</v>
      </c>
      <c r="TH165" s="3">
        <v>10</v>
      </c>
      <c r="TI165" s="3">
        <v>10</v>
      </c>
      <c r="TJ165" s="3">
        <f t="shared" si="138"/>
        <v>95</v>
      </c>
      <c r="TK165" s="3">
        <f t="shared" si="139"/>
        <v>9.5</v>
      </c>
      <c r="TL165" s="3">
        <f t="shared" si="140"/>
        <v>48</v>
      </c>
      <c r="TM165" s="3">
        <f t="shared" si="141"/>
        <v>9.6</v>
      </c>
      <c r="TN165" s="3">
        <f t="shared" si="142"/>
        <v>9.5333333333333332</v>
      </c>
      <c r="TO165" s="3">
        <f t="shared" si="143"/>
        <v>143</v>
      </c>
      <c r="TP165" s="3">
        <v>4</v>
      </c>
      <c r="TQ165" s="3">
        <v>4</v>
      </c>
      <c r="TR165" s="3">
        <v>3</v>
      </c>
      <c r="TS165" s="3">
        <v>4</v>
      </c>
      <c r="TT165" s="3">
        <v>3</v>
      </c>
      <c r="TU165" s="3">
        <v>4</v>
      </c>
      <c r="TV165" s="3">
        <v>3</v>
      </c>
      <c r="TW165" s="3">
        <v>4</v>
      </c>
      <c r="TX165" s="3">
        <v>4</v>
      </c>
      <c r="TY165" s="3">
        <v>2</v>
      </c>
      <c r="TZ165" s="3">
        <v>3</v>
      </c>
      <c r="UA165" s="3">
        <v>4</v>
      </c>
      <c r="UB165" s="3">
        <f t="shared" si="144"/>
        <v>22</v>
      </c>
      <c r="UC165" s="3">
        <f t="shared" si="145"/>
        <v>3.6666666666666665</v>
      </c>
      <c r="UD165" s="3">
        <f t="shared" si="146"/>
        <v>20</v>
      </c>
      <c r="UE165" s="3">
        <f t="shared" si="147"/>
        <v>3.3333333333333335</v>
      </c>
      <c r="UF165" s="3">
        <f t="shared" si="148"/>
        <v>3.5</v>
      </c>
      <c r="VN165">
        <v>15</v>
      </c>
      <c r="VO165">
        <v>5</v>
      </c>
      <c r="VP165">
        <v>71.3</v>
      </c>
      <c r="VQ165">
        <v>14.3</v>
      </c>
      <c r="VR165">
        <v>132</v>
      </c>
      <c r="VS165">
        <v>3758</v>
      </c>
      <c r="VT165">
        <v>28.5</v>
      </c>
      <c r="VU165">
        <v>250.5</v>
      </c>
      <c r="VV165">
        <v>131</v>
      </c>
      <c r="VW165">
        <v>276981.8</v>
      </c>
      <c r="VX165">
        <v>2114.4</v>
      </c>
      <c r="VY165">
        <v>260935.3</v>
      </c>
      <c r="VZ165">
        <v>0.3</v>
      </c>
      <c r="WA165">
        <v>18465.5</v>
      </c>
      <c r="WB165" s="36">
        <v>6802.5</v>
      </c>
      <c r="WC165" s="36">
        <v>2799.75</v>
      </c>
      <c r="WD165" s="36">
        <v>295.25</v>
      </c>
      <c r="WE165" s="36">
        <v>116.25</v>
      </c>
      <c r="WG165" s="36">
        <v>27.96</v>
      </c>
      <c r="WH165" s="36">
        <v>2.95</v>
      </c>
      <c r="WI165" s="36">
        <v>1.1599999999999999</v>
      </c>
      <c r="WJ165" s="36">
        <v>411.5</v>
      </c>
      <c r="WK165" s="36">
        <v>4.1100000000000003</v>
      </c>
      <c r="WL165" s="36">
        <v>34.292000000000002</v>
      </c>
      <c r="WM165" s="37">
        <v>7901.25</v>
      </c>
      <c r="WN165" s="37">
        <v>3621.5</v>
      </c>
      <c r="WO165" s="37">
        <v>402.5</v>
      </c>
      <c r="WP165" s="37">
        <v>155.5</v>
      </c>
      <c r="WQ165" s="37">
        <v>65.400000000000006</v>
      </c>
      <c r="WR165" s="37">
        <v>29.98</v>
      </c>
      <c r="WS165" s="37">
        <v>3.33</v>
      </c>
      <c r="WT165" s="37">
        <v>1.29</v>
      </c>
      <c r="WU165" s="37">
        <v>558</v>
      </c>
      <c r="WV165" s="37">
        <v>4.62</v>
      </c>
      <c r="WW165" s="37">
        <v>37.200000000000003</v>
      </c>
      <c r="WX165" s="38">
        <v>5737.25</v>
      </c>
      <c r="WY165" s="38">
        <v>2387.25</v>
      </c>
      <c r="WZ165" s="38">
        <v>243.75</v>
      </c>
      <c r="XA165" s="38">
        <v>100.5</v>
      </c>
      <c r="XB165" s="38">
        <v>67.75</v>
      </c>
      <c r="XC165" s="38">
        <v>28.19</v>
      </c>
      <c r="XD165" s="38">
        <v>2.88</v>
      </c>
      <c r="XE165" s="38">
        <v>1.19</v>
      </c>
      <c r="XF165" s="38">
        <v>344.25</v>
      </c>
      <c r="XG165" s="38">
        <v>4.0599999999999996</v>
      </c>
      <c r="XH165" s="38">
        <v>38.25</v>
      </c>
      <c r="XI165" s="39">
        <v>6615.25</v>
      </c>
      <c r="XJ165" s="39">
        <v>2959.75</v>
      </c>
      <c r="XK165" s="39">
        <v>296.25</v>
      </c>
      <c r="XL165" s="39">
        <v>126.5</v>
      </c>
      <c r="XM165" s="39">
        <v>66.17</v>
      </c>
      <c r="XN165" s="39">
        <v>29.6</v>
      </c>
      <c r="XO165" s="39">
        <v>2.96</v>
      </c>
      <c r="XP165" s="39">
        <v>1.27</v>
      </c>
      <c r="XQ165" s="39">
        <v>422.75</v>
      </c>
      <c r="XR165" s="39">
        <v>4.2300000000000004</v>
      </c>
      <c r="XS165" s="39">
        <v>38.432000000000002</v>
      </c>
      <c r="XT165" t="s">
        <v>1245</v>
      </c>
      <c r="XU165">
        <v>15</v>
      </c>
      <c r="XV165">
        <v>196</v>
      </c>
      <c r="XW165" s="37">
        <v>12</v>
      </c>
      <c r="XX165" s="37">
        <v>3</v>
      </c>
      <c r="XY165" s="37">
        <v>1</v>
      </c>
      <c r="XZ165" s="39">
        <v>9</v>
      </c>
      <c r="YA165" s="39">
        <v>2</v>
      </c>
      <c r="YB165" s="39">
        <v>1</v>
      </c>
    </row>
    <row r="166" spans="1:652" x14ac:dyDescent="0.2">
      <c r="A166" s="11">
        <v>171</v>
      </c>
      <c r="B166" s="19" t="s">
        <v>955</v>
      </c>
      <c r="C166" s="3">
        <v>1</v>
      </c>
      <c r="D166" s="3" t="str">
        <f t="shared" si="103"/>
        <v>1</v>
      </c>
      <c r="E166" s="4">
        <v>40479</v>
      </c>
      <c r="F166" s="4">
        <v>43209</v>
      </c>
      <c r="G166" s="5">
        <v>7.4749011256464861</v>
      </c>
      <c r="H166" s="22" t="s">
        <v>445</v>
      </c>
      <c r="I166" s="3">
        <v>1</v>
      </c>
      <c r="J166" s="3">
        <v>5</v>
      </c>
      <c r="K166" s="3">
        <v>2</v>
      </c>
      <c r="L166" s="7" t="e">
        <v>#NULL!</v>
      </c>
      <c r="M166" s="12">
        <v>45</v>
      </c>
      <c r="N166" s="6">
        <v>94</v>
      </c>
      <c r="O166" s="6">
        <v>119.5</v>
      </c>
      <c r="P166" s="9">
        <v>3.9206036745406823</v>
      </c>
      <c r="Q166" s="9">
        <v>43.659000000000006</v>
      </c>
      <c r="R166" s="9">
        <v>19.8</v>
      </c>
      <c r="S166" s="9">
        <v>14</v>
      </c>
      <c r="T166" s="3">
        <v>3</v>
      </c>
      <c r="U166" s="9">
        <v>12.7</v>
      </c>
      <c r="V166" s="3">
        <v>3</v>
      </c>
      <c r="W166" s="9">
        <v>11.7</v>
      </c>
      <c r="X166" s="9">
        <v>9.6999999999999993</v>
      </c>
      <c r="Y166" s="9">
        <v>10.1</v>
      </c>
      <c r="Z166" s="9">
        <v>9.9</v>
      </c>
      <c r="AA166" s="9">
        <v>10.1</v>
      </c>
      <c r="AB166" s="9">
        <v>9.1999999999999993</v>
      </c>
      <c r="AC166" s="5">
        <f t="shared" si="104"/>
        <v>11.7</v>
      </c>
      <c r="AD166" s="5">
        <f t="shared" si="105"/>
        <v>10.1</v>
      </c>
      <c r="AE166" s="5">
        <f t="shared" si="106"/>
        <v>21.799999999999997</v>
      </c>
      <c r="AF166" s="5">
        <f t="shared" si="107"/>
        <v>10.899999999999999</v>
      </c>
      <c r="AG166" s="5">
        <f t="shared" si="108"/>
        <v>24.034499999999998</v>
      </c>
      <c r="AH166" s="5">
        <f t="shared" si="109"/>
        <v>48.068999999999996</v>
      </c>
      <c r="AI166" s="1">
        <v>2</v>
      </c>
      <c r="AJ166" s="3">
        <v>777</v>
      </c>
      <c r="AK166" s="7" t="e">
        <v>#NULL!</v>
      </c>
      <c r="AL166" s="7" t="e">
        <v>#NULL!</v>
      </c>
      <c r="AS166" s="5" t="e">
        <f t="shared" si="110"/>
        <v>#DIV/0!</v>
      </c>
      <c r="AT166" s="9">
        <v>19</v>
      </c>
      <c r="AU166" s="9">
        <v>19.899999999999999</v>
      </c>
      <c r="AV166" s="9">
        <v>-1.97</v>
      </c>
      <c r="AW166" s="3">
        <v>2</v>
      </c>
      <c r="AX166" s="3">
        <v>7</v>
      </c>
      <c r="AY166" s="3">
        <v>10</v>
      </c>
      <c r="AZ166" s="5">
        <v>17</v>
      </c>
      <c r="BA166" s="9">
        <v>-1.79</v>
      </c>
      <c r="BB166" s="3">
        <v>4</v>
      </c>
      <c r="BD166" s="11">
        <v>79</v>
      </c>
      <c r="BE166" s="3">
        <v>18</v>
      </c>
      <c r="BF166" s="3">
        <v>16</v>
      </c>
      <c r="BG166" s="9">
        <v>0.78</v>
      </c>
      <c r="BH166" s="5">
        <v>78</v>
      </c>
      <c r="BI166" s="9">
        <v>34</v>
      </c>
      <c r="BJ166" s="3">
        <v>106</v>
      </c>
      <c r="BK166" s="3">
        <v>777</v>
      </c>
      <c r="BL166" s="3">
        <v>777</v>
      </c>
      <c r="BM166" s="3">
        <v>777</v>
      </c>
      <c r="BN166" s="3">
        <v>777</v>
      </c>
      <c r="BO166" s="3">
        <v>777</v>
      </c>
      <c r="BP166" s="3">
        <v>777</v>
      </c>
      <c r="BQ166" s="3">
        <v>777</v>
      </c>
      <c r="BR166" s="3">
        <v>777</v>
      </c>
      <c r="BS166" s="3">
        <v>777</v>
      </c>
      <c r="BT166" s="11">
        <v>777</v>
      </c>
      <c r="BU166" s="11">
        <v>999</v>
      </c>
      <c r="BV166" s="14" t="s">
        <v>475</v>
      </c>
      <c r="BW166" s="13" t="e">
        <f t="shared" si="112"/>
        <v>#VALUE!</v>
      </c>
      <c r="BX166" s="16"/>
      <c r="BY166" s="16"/>
      <c r="BZ166" s="3">
        <v>18</v>
      </c>
      <c r="CA166" s="3">
        <v>13</v>
      </c>
      <c r="CB166" s="3">
        <v>22</v>
      </c>
      <c r="CC166" s="9">
        <v>8.0467200000000005</v>
      </c>
      <c r="CD166" s="9">
        <v>5.8115199999999998</v>
      </c>
      <c r="CE166" s="9">
        <v>9.8348800000000001</v>
      </c>
      <c r="CF166" s="9">
        <v>0.68</v>
      </c>
      <c r="CG166" s="5">
        <v>75</v>
      </c>
      <c r="CH166" s="3">
        <v>15</v>
      </c>
      <c r="CI166" s="3">
        <v>16</v>
      </c>
      <c r="CJ166" s="3">
        <v>19</v>
      </c>
      <c r="CK166" s="9">
        <v>6.7055999999999996</v>
      </c>
      <c r="CL166" s="9">
        <v>7.1526399999999999</v>
      </c>
      <c r="CM166" s="9">
        <v>8.49376</v>
      </c>
      <c r="CN166" s="9">
        <v>-0.01</v>
      </c>
      <c r="CO166" s="5">
        <v>50</v>
      </c>
      <c r="CP166" s="3">
        <v>94</v>
      </c>
      <c r="CQ166" s="3">
        <v>85</v>
      </c>
      <c r="CR166" s="3">
        <v>94</v>
      </c>
      <c r="CS166" s="9">
        <v>-0.31</v>
      </c>
      <c r="CT166" s="3">
        <v>38</v>
      </c>
      <c r="CU166" s="3">
        <v>4</v>
      </c>
      <c r="CV166" s="3">
        <v>4</v>
      </c>
      <c r="CY166" s="3">
        <v>3</v>
      </c>
      <c r="CZ166" s="3">
        <v>5</v>
      </c>
      <c r="DA166" s="3">
        <v>3</v>
      </c>
      <c r="DB166" s="3">
        <v>3</v>
      </c>
      <c r="DC166" s="3">
        <v>2</v>
      </c>
      <c r="DD166" s="3">
        <v>2</v>
      </c>
      <c r="DE166" s="3">
        <v>2</v>
      </c>
      <c r="DF166" s="3">
        <v>2</v>
      </c>
      <c r="DG166" s="3">
        <v>1</v>
      </c>
      <c r="DH166" s="3">
        <v>2</v>
      </c>
      <c r="DI166" s="3">
        <v>8</v>
      </c>
      <c r="DJ166" s="3">
        <v>8</v>
      </c>
      <c r="DK166" s="3">
        <v>6</v>
      </c>
      <c r="DL166" s="3">
        <v>4</v>
      </c>
      <c r="DM166" s="3">
        <v>4</v>
      </c>
      <c r="DN166" s="3">
        <v>3</v>
      </c>
      <c r="DO166" s="3">
        <v>22</v>
      </c>
      <c r="DP166" s="3">
        <v>11</v>
      </c>
      <c r="DQ166" s="3">
        <v>0</v>
      </c>
      <c r="DR166" s="3">
        <v>0</v>
      </c>
      <c r="DS166" s="3">
        <v>0</v>
      </c>
      <c r="DT166" s="3">
        <v>1</v>
      </c>
      <c r="DU166" s="3">
        <v>1</v>
      </c>
      <c r="DW166" s="5">
        <v>-1.01</v>
      </c>
      <c r="DY166" s="5">
        <v>-2.2799999999999998</v>
      </c>
      <c r="EA166" s="5">
        <v>0.67</v>
      </c>
      <c r="EC166" s="5">
        <v>-2.62</v>
      </c>
      <c r="EW166" s="3">
        <v>0</v>
      </c>
      <c r="FH166" s="3">
        <v>3</v>
      </c>
      <c r="FI166" s="3">
        <v>1</v>
      </c>
      <c r="FJ166" s="3">
        <v>5</v>
      </c>
      <c r="FK166" s="3">
        <v>1</v>
      </c>
      <c r="FL166" s="3">
        <v>5</v>
      </c>
      <c r="FM166" s="3">
        <v>1</v>
      </c>
      <c r="FN166" s="3">
        <v>3</v>
      </c>
      <c r="FO166" s="3">
        <v>1</v>
      </c>
      <c r="FP166" s="3">
        <v>5</v>
      </c>
      <c r="FQ166" s="3">
        <v>1</v>
      </c>
      <c r="FR166" s="3">
        <v>3</v>
      </c>
      <c r="FS166" s="3">
        <v>1</v>
      </c>
      <c r="FT166" s="3">
        <f t="shared" si="113"/>
        <v>2.6666666666666665</v>
      </c>
      <c r="FU166" s="3">
        <f t="shared" si="114"/>
        <v>2.3333333333333335</v>
      </c>
      <c r="PA166" s="3">
        <v>2</v>
      </c>
      <c r="PB166" s="3">
        <v>2</v>
      </c>
      <c r="PC166" s="3">
        <v>2</v>
      </c>
      <c r="PD166" s="3">
        <v>2</v>
      </c>
      <c r="PE166" s="3">
        <v>4</v>
      </c>
      <c r="PF166" s="3">
        <v>4</v>
      </c>
      <c r="PG166" s="3">
        <v>2</v>
      </c>
      <c r="PH166" s="3">
        <f t="shared" si="115"/>
        <v>2.6666666666666665</v>
      </c>
      <c r="PI166" s="3">
        <v>4</v>
      </c>
      <c r="PJ166" s="3">
        <v>1</v>
      </c>
      <c r="PK166" s="3">
        <v>3</v>
      </c>
      <c r="PL166" s="3">
        <v>1</v>
      </c>
      <c r="PM166" s="3">
        <v>4</v>
      </c>
      <c r="PN166" s="3">
        <v>2</v>
      </c>
      <c r="PO166" s="3">
        <v>2</v>
      </c>
      <c r="PP166" s="3">
        <v>2</v>
      </c>
      <c r="PQ166" s="3">
        <v>3</v>
      </c>
      <c r="PR166" s="3">
        <v>2</v>
      </c>
      <c r="PS166" s="3">
        <v>2</v>
      </c>
      <c r="PT166" s="3">
        <v>4</v>
      </c>
      <c r="PU166" s="3">
        <f t="shared" si="116"/>
        <v>2.5714285714285716</v>
      </c>
      <c r="PV166" s="3">
        <f t="shared" si="117"/>
        <v>2</v>
      </c>
      <c r="PW166" s="3">
        <f t="shared" si="118"/>
        <v>2.5</v>
      </c>
      <c r="PX166" s="3">
        <v>10</v>
      </c>
      <c r="PY166" s="3">
        <v>2</v>
      </c>
      <c r="PZ166" s="3">
        <v>5</v>
      </c>
      <c r="QA166" s="3">
        <v>10</v>
      </c>
      <c r="QB166" s="3">
        <v>1</v>
      </c>
      <c r="QC166" s="3">
        <v>10</v>
      </c>
      <c r="QD166" s="3">
        <v>1</v>
      </c>
      <c r="QE166" s="3">
        <v>5</v>
      </c>
      <c r="QF166" s="3">
        <v>10</v>
      </c>
      <c r="QG166" s="3">
        <v>9</v>
      </c>
      <c r="QH166" s="3">
        <v>1</v>
      </c>
      <c r="QI166" s="3">
        <v>5</v>
      </c>
      <c r="QJ166" s="3">
        <v>6</v>
      </c>
      <c r="QK166" s="3">
        <v>10</v>
      </c>
      <c r="QL166" s="3">
        <v>4</v>
      </c>
      <c r="QM166" s="3">
        <f t="shared" si="119"/>
        <v>59</v>
      </c>
      <c r="QN166" s="3">
        <f t="shared" si="120"/>
        <v>5.9</v>
      </c>
      <c r="QO166" s="3">
        <f t="shared" si="121"/>
        <v>30</v>
      </c>
      <c r="QP166" s="3">
        <f t="shared" si="122"/>
        <v>6</v>
      </c>
      <c r="QQ166" s="3">
        <f t="shared" si="123"/>
        <v>89</v>
      </c>
      <c r="QR166" s="3">
        <f t="shared" si="124"/>
        <v>5.9333333333333336</v>
      </c>
      <c r="QS166" s="4">
        <v>43223</v>
      </c>
      <c r="QT166" s="3">
        <v>5</v>
      </c>
      <c r="QU166" s="3">
        <v>1</v>
      </c>
      <c r="QV166" s="3">
        <v>1</v>
      </c>
      <c r="QW166" s="3">
        <v>1</v>
      </c>
      <c r="QX166" s="3">
        <v>5</v>
      </c>
      <c r="QY166" s="3">
        <v>1</v>
      </c>
      <c r="QZ166" s="3">
        <v>1</v>
      </c>
      <c r="RA166" s="3">
        <v>1</v>
      </c>
      <c r="RB166" s="3">
        <v>4</v>
      </c>
      <c r="RC166" s="3">
        <v>1</v>
      </c>
      <c r="RD166" s="3">
        <v>1</v>
      </c>
      <c r="RE166" s="3">
        <v>1</v>
      </c>
      <c r="RF166" s="3">
        <f t="shared" si="125"/>
        <v>2.8333333333333335</v>
      </c>
      <c r="RG166" s="3">
        <f t="shared" si="126"/>
        <v>1</v>
      </c>
      <c r="RH166" s="3">
        <v>4</v>
      </c>
      <c r="RI166" s="3">
        <v>1</v>
      </c>
      <c r="RJ166" s="3">
        <v>4</v>
      </c>
      <c r="RK166" s="3">
        <v>1</v>
      </c>
      <c r="RL166" s="3">
        <v>4</v>
      </c>
      <c r="RM166" s="3">
        <v>1</v>
      </c>
      <c r="RN166" s="3">
        <v>4</v>
      </c>
      <c r="RO166" s="3">
        <v>1</v>
      </c>
      <c r="RP166" s="3">
        <v>4</v>
      </c>
      <c r="RQ166" s="3">
        <v>1</v>
      </c>
      <c r="RR166" s="3">
        <v>1</v>
      </c>
      <c r="RS166" s="3">
        <v>1</v>
      </c>
      <c r="RT166" s="3">
        <f t="shared" si="127"/>
        <v>6</v>
      </c>
      <c r="RU166" s="3">
        <f t="shared" si="128"/>
        <v>1</v>
      </c>
      <c r="RV166" s="3">
        <f t="shared" si="129"/>
        <v>21</v>
      </c>
      <c r="RW166" s="3">
        <f t="shared" si="130"/>
        <v>3.5</v>
      </c>
      <c r="RX166" s="3">
        <f t="shared" si="131"/>
        <v>2.25</v>
      </c>
      <c r="RY166" s="3">
        <v>5</v>
      </c>
      <c r="RZ166" s="3">
        <v>7</v>
      </c>
      <c r="SA166" s="3">
        <v>10</v>
      </c>
      <c r="SB166" s="3">
        <v>10</v>
      </c>
      <c r="SC166" s="3">
        <v>1</v>
      </c>
      <c r="SD166" s="3">
        <v>10</v>
      </c>
      <c r="SE166" s="3">
        <v>10</v>
      </c>
      <c r="SF166" s="3">
        <v>1</v>
      </c>
      <c r="SG166" s="3">
        <v>5</v>
      </c>
      <c r="SH166" s="3">
        <v>8</v>
      </c>
      <c r="SI166" s="3">
        <v>5</v>
      </c>
      <c r="SJ166" s="3">
        <v>9</v>
      </c>
      <c r="SK166" s="3">
        <v>5</v>
      </c>
      <c r="SL166" s="3">
        <v>10</v>
      </c>
      <c r="SM166" s="3">
        <f t="shared" si="132"/>
        <v>68</v>
      </c>
      <c r="SN166" s="3">
        <f t="shared" si="133"/>
        <v>7.5555555555555554</v>
      </c>
      <c r="SO166" s="3">
        <f t="shared" si="134"/>
        <v>28</v>
      </c>
      <c r="SP166" s="3">
        <f t="shared" si="135"/>
        <v>5.6</v>
      </c>
      <c r="SQ166" s="3">
        <f t="shared" si="136"/>
        <v>6.8571428571428568</v>
      </c>
      <c r="SR166" s="3">
        <f t="shared" si="137"/>
        <v>98.25</v>
      </c>
      <c r="SS166" s="3">
        <v>2</v>
      </c>
      <c r="ST166" s="4">
        <v>43224</v>
      </c>
      <c r="SU166" s="3">
        <v>10</v>
      </c>
      <c r="SV166" s="3">
        <v>1</v>
      </c>
      <c r="SW166" s="3">
        <v>5</v>
      </c>
      <c r="SX166" s="5">
        <v>0.01</v>
      </c>
      <c r="SY166" s="3">
        <v>1</v>
      </c>
      <c r="SZ166" s="3">
        <v>10</v>
      </c>
      <c r="TA166" s="3">
        <v>1</v>
      </c>
      <c r="TB166" s="3">
        <v>5</v>
      </c>
      <c r="TC166" s="3">
        <v>10</v>
      </c>
      <c r="TD166" s="3">
        <v>5</v>
      </c>
      <c r="TE166" s="3">
        <v>1</v>
      </c>
      <c r="TF166" s="3">
        <v>1</v>
      </c>
      <c r="TG166" s="3">
        <v>5</v>
      </c>
      <c r="TH166" s="3">
        <v>10</v>
      </c>
      <c r="TI166" s="3">
        <v>5</v>
      </c>
      <c r="TJ166" s="3">
        <f t="shared" si="138"/>
        <v>48.010000000000005</v>
      </c>
      <c r="TK166" s="3">
        <f t="shared" si="139"/>
        <v>4.8010000000000002</v>
      </c>
      <c r="TL166" s="3">
        <f t="shared" si="140"/>
        <v>22</v>
      </c>
      <c r="TM166" s="3">
        <f t="shared" si="141"/>
        <v>4.4000000000000004</v>
      </c>
      <c r="TN166" s="3">
        <f t="shared" si="142"/>
        <v>4.6673333333333336</v>
      </c>
      <c r="TO166" s="3">
        <f t="shared" si="143"/>
        <v>70.010000000000005</v>
      </c>
      <c r="TP166" s="3">
        <v>4</v>
      </c>
      <c r="TQ166" s="3">
        <v>4</v>
      </c>
      <c r="TR166" s="3">
        <v>4</v>
      </c>
      <c r="TS166" s="3">
        <v>4</v>
      </c>
      <c r="TT166" s="3">
        <v>4</v>
      </c>
      <c r="TU166" s="3">
        <v>3</v>
      </c>
      <c r="TV166" s="3">
        <v>4</v>
      </c>
      <c r="TW166" s="3">
        <v>4</v>
      </c>
      <c r="TX166" s="3">
        <v>4</v>
      </c>
      <c r="TY166" s="3">
        <v>3</v>
      </c>
      <c r="TZ166" s="3">
        <v>3</v>
      </c>
      <c r="UA166" s="3">
        <v>3</v>
      </c>
      <c r="UB166" s="3">
        <f t="shared" si="144"/>
        <v>21</v>
      </c>
      <c r="UC166" s="3">
        <f t="shared" si="145"/>
        <v>3.5</v>
      </c>
      <c r="UD166" s="3">
        <f t="shared" si="146"/>
        <v>23</v>
      </c>
      <c r="UE166" s="3">
        <f t="shared" si="147"/>
        <v>3.8333333333333335</v>
      </c>
      <c r="UF166" s="3">
        <f t="shared" si="148"/>
        <v>3.6666666666666665</v>
      </c>
    </row>
    <row r="167" spans="1:652" x14ac:dyDescent="0.2">
      <c r="A167" s="11">
        <v>172</v>
      </c>
      <c r="B167" s="19" t="s">
        <v>956</v>
      </c>
      <c r="C167" s="3">
        <v>0</v>
      </c>
      <c r="D167" s="3" t="str">
        <f t="shared" si="103"/>
        <v>2</v>
      </c>
      <c r="E167" s="4">
        <v>41067</v>
      </c>
      <c r="F167" s="4">
        <v>43209</v>
      </c>
      <c r="G167" s="5">
        <v>5.8639030113414154</v>
      </c>
      <c r="H167" s="22" t="s">
        <v>445</v>
      </c>
      <c r="I167" s="3">
        <v>1</v>
      </c>
      <c r="J167" s="3">
        <v>5</v>
      </c>
      <c r="K167" s="3">
        <v>2</v>
      </c>
      <c r="L167" s="3">
        <v>2</v>
      </c>
      <c r="M167" s="12">
        <v>45</v>
      </c>
      <c r="N167" s="6">
        <v>93.5</v>
      </c>
      <c r="O167" s="6">
        <v>118.5</v>
      </c>
      <c r="P167" s="9">
        <v>3.8877952755905514</v>
      </c>
      <c r="Q167" s="9">
        <v>46.746000000000002</v>
      </c>
      <c r="R167" s="9">
        <v>21.2</v>
      </c>
      <c r="S167" s="9">
        <v>15.2</v>
      </c>
      <c r="T167" s="3">
        <v>3</v>
      </c>
      <c r="U167" s="9">
        <v>21</v>
      </c>
      <c r="V167" s="3">
        <v>2</v>
      </c>
      <c r="W167" s="9">
        <v>10.4</v>
      </c>
      <c r="X167" s="9">
        <v>8.8000000000000007</v>
      </c>
      <c r="Y167" s="9">
        <v>9.3000000000000007</v>
      </c>
      <c r="Z167" s="9">
        <v>8.8000000000000007</v>
      </c>
      <c r="AA167" s="9">
        <v>9.1</v>
      </c>
      <c r="AB167" s="9">
        <v>8.3000000000000007</v>
      </c>
      <c r="AC167" s="5">
        <f t="shared" si="104"/>
        <v>10.4</v>
      </c>
      <c r="AD167" s="5">
        <f t="shared" si="105"/>
        <v>9.1</v>
      </c>
      <c r="AE167" s="5">
        <f t="shared" si="106"/>
        <v>19.5</v>
      </c>
      <c r="AF167" s="5">
        <f t="shared" si="107"/>
        <v>9.75</v>
      </c>
      <c r="AG167" s="5">
        <f t="shared" si="108"/>
        <v>21.498750000000001</v>
      </c>
      <c r="AH167" s="5">
        <f t="shared" si="109"/>
        <v>42.997500000000002</v>
      </c>
      <c r="AJ167" s="3">
        <v>10</v>
      </c>
      <c r="AK167" s="7" t="e">
        <v>#NULL!</v>
      </c>
      <c r="AL167" s="7" t="e">
        <v>#NULL!</v>
      </c>
      <c r="AS167" s="5" t="e">
        <f t="shared" si="110"/>
        <v>#DIV/0!</v>
      </c>
      <c r="AT167" s="9">
        <v>19.600000000000001</v>
      </c>
      <c r="AU167" s="9">
        <v>17.149999999999999</v>
      </c>
      <c r="AV167" s="9">
        <v>-0.68</v>
      </c>
      <c r="AW167" s="3">
        <v>25</v>
      </c>
      <c r="AX167" s="3">
        <v>8</v>
      </c>
      <c r="AY167" s="3">
        <v>8</v>
      </c>
      <c r="AZ167" s="5">
        <v>16</v>
      </c>
      <c r="BA167" s="9">
        <v>-1.39</v>
      </c>
      <c r="BB167" s="3">
        <v>8</v>
      </c>
      <c r="BD167" s="11">
        <v>46</v>
      </c>
      <c r="BE167" s="3">
        <v>13</v>
      </c>
      <c r="BF167" s="3">
        <v>13</v>
      </c>
      <c r="BG167" s="9">
        <v>0.23</v>
      </c>
      <c r="BH167" s="5">
        <v>59</v>
      </c>
      <c r="BI167" s="9">
        <v>26</v>
      </c>
      <c r="BJ167" s="3">
        <v>69</v>
      </c>
      <c r="BK167" s="3">
        <v>8</v>
      </c>
      <c r="BL167" s="3">
        <v>4</v>
      </c>
      <c r="BM167" s="3">
        <v>1</v>
      </c>
      <c r="BN167" s="3">
        <v>0</v>
      </c>
      <c r="BO167" s="3">
        <v>2</v>
      </c>
      <c r="BP167" s="3">
        <v>1</v>
      </c>
      <c r="BQ167" s="3">
        <v>1</v>
      </c>
      <c r="BR167" s="3">
        <v>2</v>
      </c>
      <c r="BS167" s="3">
        <v>1</v>
      </c>
      <c r="BT167" s="11">
        <v>20</v>
      </c>
      <c r="BU167" s="11">
        <v>76</v>
      </c>
      <c r="BV167" s="14">
        <f>SUM(BD167,BJ167,BU167)</f>
        <v>191</v>
      </c>
      <c r="BW167" s="13">
        <f t="shared" si="112"/>
        <v>254.66666666666666</v>
      </c>
      <c r="BX167" s="14">
        <v>53</v>
      </c>
      <c r="BY167" s="14">
        <v>6</v>
      </c>
      <c r="BZ167" s="3">
        <v>16</v>
      </c>
      <c r="CA167" s="3">
        <v>22</v>
      </c>
      <c r="CB167" s="3">
        <v>20</v>
      </c>
      <c r="CC167" s="9">
        <v>7.1526399999999999</v>
      </c>
      <c r="CD167" s="9">
        <v>9.8348800000000001</v>
      </c>
      <c r="CE167" s="9">
        <v>8.9407999999999994</v>
      </c>
      <c r="CF167" s="9">
        <v>0.62</v>
      </c>
      <c r="CG167" s="5">
        <v>73</v>
      </c>
      <c r="CH167" s="3">
        <v>16</v>
      </c>
      <c r="CI167" s="3">
        <v>16</v>
      </c>
      <c r="CJ167" s="3">
        <v>15</v>
      </c>
      <c r="CK167" s="9">
        <v>7.1526399999999999</v>
      </c>
      <c r="CL167" s="9">
        <v>7.1526399999999999</v>
      </c>
      <c r="CM167" s="9">
        <v>6.7055999999999996</v>
      </c>
      <c r="CN167" s="9">
        <v>-0.85</v>
      </c>
      <c r="CO167" s="5">
        <v>20</v>
      </c>
      <c r="CP167" s="3">
        <v>74</v>
      </c>
      <c r="CQ167" s="3">
        <v>76</v>
      </c>
      <c r="CR167" s="3">
        <v>88</v>
      </c>
      <c r="CS167" s="9">
        <v>-0.03</v>
      </c>
      <c r="CT167" s="3">
        <v>49</v>
      </c>
      <c r="CU167" s="3">
        <v>3</v>
      </c>
      <c r="CV167" s="3">
        <v>3</v>
      </c>
      <c r="CY167" s="3">
        <v>5</v>
      </c>
      <c r="CZ167" s="3">
        <v>5</v>
      </c>
      <c r="DA167" s="3">
        <v>2</v>
      </c>
      <c r="DB167" s="3">
        <v>2</v>
      </c>
      <c r="DC167" s="3">
        <v>2</v>
      </c>
      <c r="DD167" s="3">
        <v>2</v>
      </c>
      <c r="DE167" s="3">
        <v>2</v>
      </c>
      <c r="DF167" s="3">
        <v>2</v>
      </c>
      <c r="DG167" s="3">
        <v>4</v>
      </c>
      <c r="DH167" s="3">
        <v>4</v>
      </c>
      <c r="DI167" s="3">
        <v>6</v>
      </c>
      <c r="DJ167" s="3">
        <v>10</v>
      </c>
      <c r="DK167" s="3">
        <v>4</v>
      </c>
      <c r="DL167" s="3">
        <v>4</v>
      </c>
      <c r="DM167" s="3">
        <v>4</v>
      </c>
      <c r="DN167" s="3">
        <v>8</v>
      </c>
      <c r="DO167" s="3">
        <v>20</v>
      </c>
      <c r="DP167" s="3">
        <v>16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W167" s="5">
        <v>-1.1599999999999999</v>
      </c>
      <c r="DY167" s="5">
        <v>-0.71000000000000008</v>
      </c>
      <c r="EA167" s="5">
        <v>-0.22999999999999998</v>
      </c>
      <c r="EC167" s="5">
        <v>-2.1</v>
      </c>
      <c r="EW167" s="3">
        <v>0</v>
      </c>
      <c r="FH167" s="3">
        <v>5</v>
      </c>
      <c r="FI167" s="3">
        <v>3</v>
      </c>
      <c r="FJ167" s="3">
        <v>1</v>
      </c>
      <c r="FK167" s="3">
        <v>1</v>
      </c>
      <c r="FL167" s="3">
        <v>5</v>
      </c>
      <c r="FM167" s="3">
        <v>3</v>
      </c>
      <c r="FN167" s="3">
        <v>1</v>
      </c>
      <c r="FO167" s="3">
        <v>1</v>
      </c>
      <c r="FP167" s="3">
        <v>5</v>
      </c>
      <c r="FQ167" s="3">
        <v>3</v>
      </c>
      <c r="FR167" s="3">
        <v>1</v>
      </c>
      <c r="FS167" s="3">
        <v>1</v>
      </c>
      <c r="FT167" s="3">
        <f t="shared" si="113"/>
        <v>4</v>
      </c>
      <c r="FU167" s="3">
        <f t="shared" si="114"/>
        <v>1</v>
      </c>
      <c r="PA167" s="3">
        <v>3</v>
      </c>
      <c r="PB167" s="3">
        <v>1</v>
      </c>
      <c r="PC167" s="3">
        <v>4</v>
      </c>
      <c r="PD167" s="3">
        <v>4</v>
      </c>
      <c r="PE167" s="3">
        <v>2</v>
      </c>
      <c r="PF167" s="3">
        <v>4</v>
      </c>
      <c r="PG167" s="3">
        <v>4</v>
      </c>
      <c r="PH167" s="3">
        <f t="shared" si="115"/>
        <v>3.1666666666666665</v>
      </c>
      <c r="PI167" s="3">
        <v>4</v>
      </c>
      <c r="PJ167" s="3">
        <v>4</v>
      </c>
      <c r="PK167" s="3">
        <v>4</v>
      </c>
      <c r="PL167" s="3">
        <v>1</v>
      </c>
      <c r="PM167" s="3">
        <v>4</v>
      </c>
      <c r="PN167" s="3">
        <v>4</v>
      </c>
      <c r="PO167" s="3">
        <v>3</v>
      </c>
      <c r="PP167" s="3">
        <v>4</v>
      </c>
      <c r="PQ167" s="3">
        <v>4</v>
      </c>
      <c r="PR167" s="3">
        <v>3</v>
      </c>
      <c r="PS167" s="3">
        <v>4</v>
      </c>
      <c r="PT167" s="3">
        <v>4</v>
      </c>
      <c r="PU167" s="3">
        <f t="shared" si="116"/>
        <v>3.2857142857142856</v>
      </c>
      <c r="PV167" s="3">
        <f t="shared" si="117"/>
        <v>3.3333333333333335</v>
      </c>
      <c r="PW167" s="3">
        <f t="shared" si="118"/>
        <v>3.5833333333333335</v>
      </c>
      <c r="PX167" s="3">
        <v>10</v>
      </c>
      <c r="PY167" s="3">
        <v>8</v>
      </c>
      <c r="PZ167" s="3">
        <v>10</v>
      </c>
      <c r="QA167" s="3">
        <v>5</v>
      </c>
      <c r="QB167" s="3">
        <v>10</v>
      </c>
      <c r="QC167" s="3">
        <v>10</v>
      </c>
      <c r="QD167" s="3">
        <v>5</v>
      </c>
      <c r="QE167" s="3">
        <v>10</v>
      </c>
      <c r="QF167" s="3">
        <v>1</v>
      </c>
      <c r="QG167" s="3">
        <v>10</v>
      </c>
      <c r="QH167" s="3">
        <v>10</v>
      </c>
      <c r="QI167" s="3">
        <v>10</v>
      </c>
      <c r="QJ167" s="3">
        <v>5</v>
      </c>
      <c r="QK167" s="3">
        <v>10</v>
      </c>
      <c r="QL167" s="3">
        <v>10</v>
      </c>
      <c r="QM167" s="3">
        <f t="shared" si="119"/>
        <v>83</v>
      </c>
      <c r="QN167" s="3">
        <f t="shared" si="120"/>
        <v>8.3000000000000007</v>
      </c>
      <c r="QO167" s="3">
        <f t="shared" si="121"/>
        <v>41</v>
      </c>
      <c r="QP167" s="3">
        <f t="shared" si="122"/>
        <v>8.1999999999999993</v>
      </c>
      <c r="QQ167" s="3">
        <f t="shared" si="123"/>
        <v>124</v>
      </c>
      <c r="QR167" s="3">
        <f t="shared" si="124"/>
        <v>8.2666666666666675</v>
      </c>
      <c r="QS167" s="4">
        <v>43223</v>
      </c>
      <c r="QT167" s="3">
        <v>5</v>
      </c>
      <c r="QU167" s="3">
        <v>3</v>
      </c>
      <c r="QV167" s="3">
        <v>1</v>
      </c>
      <c r="QW167" s="3">
        <v>1</v>
      </c>
      <c r="QX167" s="3">
        <v>5</v>
      </c>
      <c r="QY167" s="3">
        <v>5</v>
      </c>
      <c r="QZ167" s="3">
        <v>1</v>
      </c>
      <c r="RA167" s="3">
        <v>1</v>
      </c>
      <c r="RB167" s="3">
        <v>4</v>
      </c>
      <c r="RC167" s="3">
        <v>5</v>
      </c>
      <c r="RD167" s="3">
        <v>1</v>
      </c>
      <c r="RE167" s="3">
        <v>1</v>
      </c>
      <c r="RF167" s="3">
        <f t="shared" si="125"/>
        <v>4.5</v>
      </c>
      <c r="RG167" s="3">
        <f t="shared" si="126"/>
        <v>1</v>
      </c>
      <c r="RH167" s="3">
        <v>4</v>
      </c>
      <c r="RI167" s="3">
        <v>4</v>
      </c>
      <c r="RJ167" s="3">
        <v>1</v>
      </c>
      <c r="RK167" s="3">
        <v>2</v>
      </c>
      <c r="RL167" s="3">
        <v>4</v>
      </c>
      <c r="RM167" s="3">
        <v>4</v>
      </c>
      <c r="RN167" s="3">
        <v>4</v>
      </c>
      <c r="RO167" s="3">
        <v>4</v>
      </c>
      <c r="RP167" s="3">
        <v>4</v>
      </c>
      <c r="RQ167" s="3">
        <v>3</v>
      </c>
      <c r="RR167" s="3">
        <v>4</v>
      </c>
      <c r="RS167" s="3">
        <v>4</v>
      </c>
      <c r="RT167" s="3">
        <f t="shared" si="127"/>
        <v>21</v>
      </c>
      <c r="RU167" s="3">
        <f t="shared" si="128"/>
        <v>3.5</v>
      </c>
      <c r="RV167" s="3">
        <f t="shared" si="129"/>
        <v>21</v>
      </c>
      <c r="RW167" s="3">
        <f t="shared" si="130"/>
        <v>3.5</v>
      </c>
      <c r="RX167" s="3">
        <f t="shared" si="131"/>
        <v>3.5</v>
      </c>
      <c r="RY167" s="3">
        <v>10</v>
      </c>
      <c r="RZ167" s="3">
        <v>5</v>
      </c>
      <c r="SA167" s="3">
        <v>10</v>
      </c>
      <c r="SB167" s="3">
        <v>5</v>
      </c>
      <c r="SC167" s="3">
        <v>10</v>
      </c>
      <c r="SD167" s="3">
        <v>10</v>
      </c>
      <c r="SE167" s="3">
        <v>5</v>
      </c>
      <c r="SF167" s="3">
        <v>2</v>
      </c>
      <c r="SG167" s="3">
        <v>7</v>
      </c>
      <c r="SH167" s="3">
        <v>10</v>
      </c>
      <c r="SI167" s="3">
        <v>10</v>
      </c>
      <c r="SJ167" s="3">
        <v>6</v>
      </c>
      <c r="SK167" s="3">
        <v>10</v>
      </c>
      <c r="SL167" s="3">
        <v>5</v>
      </c>
      <c r="SM167" s="3">
        <f t="shared" si="132"/>
        <v>70</v>
      </c>
      <c r="SN167" s="3">
        <f t="shared" si="133"/>
        <v>7.7777777777777777</v>
      </c>
      <c r="SO167" s="3">
        <f t="shared" si="134"/>
        <v>35</v>
      </c>
      <c r="SP167" s="3">
        <f t="shared" si="135"/>
        <v>7</v>
      </c>
      <c r="SQ167" s="3">
        <f t="shared" si="136"/>
        <v>7.5</v>
      </c>
      <c r="SR167" s="3">
        <f t="shared" si="137"/>
        <v>108.5</v>
      </c>
      <c r="SS167" s="3">
        <v>10</v>
      </c>
      <c r="ST167" s="4">
        <v>43224</v>
      </c>
      <c r="SU167" s="3">
        <v>10</v>
      </c>
      <c r="SV167" s="3">
        <v>5</v>
      </c>
      <c r="SW167" s="3">
        <v>10</v>
      </c>
      <c r="SX167" s="5">
        <v>5</v>
      </c>
      <c r="SY167" s="3">
        <v>10</v>
      </c>
      <c r="SZ167" s="3">
        <v>10</v>
      </c>
      <c r="TA167" s="3">
        <v>10</v>
      </c>
      <c r="TB167" s="3">
        <v>10</v>
      </c>
      <c r="TC167" s="3">
        <v>1</v>
      </c>
      <c r="TD167" s="3">
        <v>10</v>
      </c>
      <c r="TE167" s="3">
        <v>10</v>
      </c>
      <c r="TF167" s="3">
        <v>10</v>
      </c>
      <c r="TG167" s="3">
        <v>10</v>
      </c>
      <c r="TH167" s="3">
        <v>10</v>
      </c>
      <c r="TI167" s="3">
        <v>10</v>
      </c>
      <c r="TJ167" s="3">
        <f t="shared" si="138"/>
        <v>90</v>
      </c>
      <c r="TK167" s="3">
        <f t="shared" si="139"/>
        <v>9</v>
      </c>
      <c r="TL167" s="3">
        <f t="shared" si="140"/>
        <v>41</v>
      </c>
      <c r="TM167" s="3">
        <f t="shared" si="141"/>
        <v>8.1999999999999993</v>
      </c>
      <c r="TN167" s="3">
        <f t="shared" si="142"/>
        <v>8.7333333333333325</v>
      </c>
      <c r="TO167" s="3">
        <f t="shared" si="143"/>
        <v>131</v>
      </c>
      <c r="TP167" s="3">
        <v>4</v>
      </c>
      <c r="TQ167" s="3">
        <v>4</v>
      </c>
      <c r="TR167" s="3">
        <v>1</v>
      </c>
      <c r="TS167" s="3">
        <v>1</v>
      </c>
      <c r="TT167" s="3">
        <v>4</v>
      </c>
      <c r="TU167" s="3">
        <v>4</v>
      </c>
      <c r="TV167" s="3">
        <v>4</v>
      </c>
      <c r="TW167" s="3">
        <v>4</v>
      </c>
      <c r="TX167" s="3">
        <v>4</v>
      </c>
      <c r="TY167" s="3">
        <v>4</v>
      </c>
      <c r="TZ167" s="3">
        <v>4</v>
      </c>
      <c r="UA167" s="3">
        <v>4</v>
      </c>
      <c r="UB167" s="3">
        <f t="shared" si="144"/>
        <v>21</v>
      </c>
      <c r="UC167" s="3">
        <f t="shared" si="145"/>
        <v>3.5</v>
      </c>
      <c r="UD167" s="3">
        <f t="shared" si="146"/>
        <v>21</v>
      </c>
      <c r="UE167" s="3">
        <f t="shared" si="147"/>
        <v>3.5</v>
      </c>
      <c r="UF167" s="3">
        <f t="shared" si="148"/>
        <v>3.5</v>
      </c>
      <c r="VN167">
        <v>15</v>
      </c>
      <c r="VO167">
        <v>3</v>
      </c>
      <c r="VP167">
        <v>32.299999999999997</v>
      </c>
      <c r="VQ167">
        <v>10.8</v>
      </c>
      <c r="VR167">
        <v>14</v>
      </c>
      <c r="VS167">
        <v>243.5</v>
      </c>
      <c r="VT167">
        <v>17.399999999999999</v>
      </c>
      <c r="VU167">
        <v>27.1</v>
      </c>
      <c r="VV167">
        <v>13</v>
      </c>
      <c r="VW167">
        <v>285375.3</v>
      </c>
      <c r="VX167">
        <v>21951.9</v>
      </c>
      <c r="VY167">
        <v>275002</v>
      </c>
      <c r="VZ167">
        <v>6.3</v>
      </c>
      <c r="WA167">
        <v>31708.400000000001</v>
      </c>
      <c r="WB167" s="36">
        <v>2161.25</v>
      </c>
      <c r="WC167" s="36">
        <v>1997.25</v>
      </c>
      <c r="WD167" s="36">
        <v>248.25</v>
      </c>
      <c r="WE167" s="36">
        <v>64.25</v>
      </c>
      <c r="WF167" s="36">
        <v>48.34</v>
      </c>
      <c r="WG167" s="36">
        <v>44.67</v>
      </c>
      <c r="WH167" s="36">
        <v>5.55</v>
      </c>
      <c r="WI167" s="36">
        <v>1.44</v>
      </c>
      <c r="WJ167" s="36">
        <v>312.5</v>
      </c>
      <c r="WK167" s="36">
        <v>6.99</v>
      </c>
      <c r="WL167" s="36">
        <v>52.082999999999998</v>
      </c>
      <c r="WM167" s="37">
        <v>3012.75</v>
      </c>
      <c r="WN167" s="37">
        <v>2868.25</v>
      </c>
      <c r="WO167" s="37">
        <v>317.25</v>
      </c>
      <c r="WP167" s="37">
        <v>81.75</v>
      </c>
      <c r="WQ167" s="37">
        <v>47.97</v>
      </c>
      <c r="WR167" s="37">
        <v>45.67</v>
      </c>
      <c r="WS167" s="37">
        <v>5.05</v>
      </c>
      <c r="WT167" s="37">
        <v>1.3</v>
      </c>
      <c r="WU167" s="37">
        <v>399</v>
      </c>
      <c r="WV167" s="37">
        <v>6.35</v>
      </c>
      <c r="WW167" s="37">
        <v>44.332999999999998</v>
      </c>
      <c r="WX167" s="38">
        <v>2161.25</v>
      </c>
      <c r="WY167" s="38">
        <v>1997.25</v>
      </c>
      <c r="WZ167" s="38">
        <v>248.25</v>
      </c>
      <c r="XA167" s="38">
        <v>64.25</v>
      </c>
      <c r="XB167" s="38">
        <v>48.34</v>
      </c>
      <c r="XC167" s="38">
        <v>44.67</v>
      </c>
      <c r="XD167" s="38">
        <v>5.55</v>
      </c>
      <c r="XE167" s="38">
        <v>1.44</v>
      </c>
      <c r="XF167" s="38">
        <v>312.5</v>
      </c>
      <c r="XG167" s="38">
        <v>6.99</v>
      </c>
      <c r="XH167" s="38">
        <v>52.082999999999998</v>
      </c>
      <c r="XI167" s="39">
        <v>2471.25</v>
      </c>
      <c r="XJ167" s="39">
        <v>2299</v>
      </c>
      <c r="XK167" s="39">
        <v>275.25</v>
      </c>
      <c r="XL167" s="39">
        <v>69.5</v>
      </c>
      <c r="XM167" s="39">
        <v>48.31</v>
      </c>
      <c r="XN167" s="39">
        <v>44.95</v>
      </c>
      <c r="XO167" s="39">
        <v>5.38</v>
      </c>
      <c r="XP167" s="39">
        <v>1.36</v>
      </c>
      <c r="XQ167" s="39">
        <v>344.75</v>
      </c>
      <c r="XR167" s="39">
        <v>6.74</v>
      </c>
      <c r="XS167" s="39">
        <v>49.25</v>
      </c>
      <c r="XT167" t="s">
        <v>1246</v>
      </c>
      <c r="XU167">
        <v>9</v>
      </c>
      <c r="XV167">
        <v>204</v>
      </c>
      <c r="XW167" s="37">
        <v>6</v>
      </c>
      <c r="XX167" s="37">
        <v>3</v>
      </c>
      <c r="XY167" s="37">
        <v>1</v>
      </c>
      <c r="XZ167" s="39">
        <v>6</v>
      </c>
      <c r="YA167" s="39">
        <v>1</v>
      </c>
      <c r="YB167" s="39">
        <v>1</v>
      </c>
    </row>
    <row r="168" spans="1:652" x14ac:dyDescent="0.2">
      <c r="A168" s="11">
        <v>173</v>
      </c>
      <c r="B168" s="19" t="s">
        <v>957</v>
      </c>
      <c r="C168" s="3">
        <v>1</v>
      </c>
      <c r="D168" s="3" t="str">
        <f t="shared" si="103"/>
        <v>1</v>
      </c>
      <c r="E168" s="4">
        <v>40088</v>
      </c>
      <c r="F168" s="4">
        <v>43209</v>
      </c>
      <c r="G168" s="5">
        <v>8.5460021905805039</v>
      </c>
      <c r="H168" s="22" t="s">
        <v>445</v>
      </c>
      <c r="I168" s="3">
        <v>2</v>
      </c>
      <c r="J168" s="3">
        <v>5</v>
      </c>
      <c r="K168" s="3">
        <v>2</v>
      </c>
      <c r="L168" s="3">
        <v>3</v>
      </c>
      <c r="M168" s="12">
        <v>45</v>
      </c>
      <c r="N168" s="6">
        <v>98</v>
      </c>
      <c r="O168" s="6">
        <v>130.5</v>
      </c>
      <c r="P168" s="9">
        <v>4.2814960629921259</v>
      </c>
      <c r="Q168" s="9">
        <v>78.938999999999993</v>
      </c>
      <c r="R168" s="9">
        <v>35.799999999999997</v>
      </c>
      <c r="S168" s="9">
        <v>21.2</v>
      </c>
      <c r="T168" s="3">
        <v>1</v>
      </c>
      <c r="U168" s="9">
        <v>32</v>
      </c>
      <c r="V168" s="3">
        <v>1</v>
      </c>
      <c r="W168" s="9">
        <v>11.7</v>
      </c>
      <c r="X168" s="9">
        <v>11.3</v>
      </c>
      <c r="Y168" s="9">
        <v>11.1</v>
      </c>
      <c r="Z168" s="9">
        <v>7.7</v>
      </c>
      <c r="AA168" s="9">
        <v>7.8</v>
      </c>
      <c r="AB168" s="9">
        <v>8.9</v>
      </c>
      <c r="AC168" s="5">
        <f t="shared" si="104"/>
        <v>11.7</v>
      </c>
      <c r="AD168" s="5">
        <f t="shared" si="105"/>
        <v>8.9</v>
      </c>
      <c r="AE168" s="5">
        <f t="shared" si="106"/>
        <v>20.6</v>
      </c>
      <c r="AF168" s="5">
        <f t="shared" si="107"/>
        <v>10.3</v>
      </c>
      <c r="AG168" s="5">
        <f t="shared" si="108"/>
        <v>22.711500000000001</v>
      </c>
      <c r="AH168" s="5">
        <f t="shared" si="109"/>
        <v>45.423000000000002</v>
      </c>
      <c r="AI168" s="1">
        <v>1</v>
      </c>
      <c r="AJ168" s="3">
        <v>8</v>
      </c>
      <c r="AK168" s="7" t="e">
        <v>#NULL!</v>
      </c>
      <c r="AL168" s="7" t="e">
        <v>#NULL!</v>
      </c>
      <c r="AS168" s="5" t="e">
        <f t="shared" si="110"/>
        <v>#DIV/0!</v>
      </c>
      <c r="AT168" s="9">
        <v>17.649999999999999</v>
      </c>
      <c r="AU168" s="9">
        <v>16.760000000000002</v>
      </c>
      <c r="AV168" s="9">
        <v>-1.73</v>
      </c>
      <c r="AW168" s="3">
        <v>4</v>
      </c>
      <c r="AX168" s="3">
        <v>10</v>
      </c>
      <c r="AY168" s="3">
        <v>13</v>
      </c>
      <c r="AZ168" s="5">
        <v>23</v>
      </c>
      <c r="BA168" s="9">
        <v>-2.02</v>
      </c>
      <c r="BB168" s="3">
        <v>2</v>
      </c>
      <c r="BD168" s="11">
        <v>78</v>
      </c>
      <c r="BE168" s="3">
        <v>13</v>
      </c>
      <c r="BF168" s="3">
        <v>12</v>
      </c>
      <c r="BG168" s="9">
        <v>-1.46</v>
      </c>
      <c r="BH168" s="5">
        <v>7</v>
      </c>
      <c r="BI168" s="9">
        <v>25</v>
      </c>
      <c r="BJ168" s="3">
        <v>89</v>
      </c>
      <c r="BK168" s="3">
        <v>1</v>
      </c>
      <c r="BL168" s="3">
        <v>2</v>
      </c>
      <c r="BM168" s="3">
        <v>6</v>
      </c>
      <c r="BN168" s="3">
        <v>3</v>
      </c>
      <c r="BO168" s="3">
        <v>1</v>
      </c>
      <c r="BP168" s="3">
        <v>1</v>
      </c>
      <c r="BQ168" s="3">
        <v>1</v>
      </c>
      <c r="BR168" s="3">
        <v>2</v>
      </c>
      <c r="BS168" s="3">
        <v>3</v>
      </c>
      <c r="BT168" s="11">
        <v>20</v>
      </c>
      <c r="BU168" s="11">
        <v>106</v>
      </c>
      <c r="BV168" s="14">
        <f>SUM(BD168,BJ168,BU168)</f>
        <v>273</v>
      </c>
      <c r="BW168" s="13">
        <f t="shared" si="112"/>
        <v>364</v>
      </c>
      <c r="BX168" s="14">
        <v>88</v>
      </c>
      <c r="BY168" s="14">
        <v>3</v>
      </c>
      <c r="BZ168" s="3">
        <v>21</v>
      </c>
      <c r="CA168" s="3">
        <v>20</v>
      </c>
      <c r="CB168" s="3">
        <v>19</v>
      </c>
      <c r="CC168" s="9">
        <v>9.3878400000000006</v>
      </c>
      <c r="CD168" s="9">
        <v>8.9407999999999994</v>
      </c>
      <c r="CE168" s="9">
        <v>8.49376</v>
      </c>
      <c r="CF168" s="9">
        <v>-0.31</v>
      </c>
      <c r="CG168" s="5">
        <v>38</v>
      </c>
      <c r="CH168" s="3">
        <v>23</v>
      </c>
      <c r="CI168" s="3">
        <v>23</v>
      </c>
      <c r="CJ168" s="3">
        <v>21</v>
      </c>
      <c r="CK168" s="9">
        <v>10.28192</v>
      </c>
      <c r="CL168" s="9">
        <v>10.28192</v>
      </c>
      <c r="CM168" s="9">
        <v>9.3878400000000006</v>
      </c>
      <c r="CN168" s="9">
        <v>0</v>
      </c>
      <c r="CO168" s="5">
        <v>50</v>
      </c>
      <c r="CP168" s="3">
        <v>65</v>
      </c>
      <c r="CQ168" s="3">
        <v>79</v>
      </c>
      <c r="CR168" s="3">
        <v>69</v>
      </c>
      <c r="CS168" s="9">
        <v>-1.9</v>
      </c>
      <c r="CT168" s="3">
        <v>3</v>
      </c>
      <c r="CU168" s="3">
        <v>3</v>
      </c>
      <c r="CV168" s="3">
        <v>3</v>
      </c>
      <c r="CY168" s="3">
        <v>5</v>
      </c>
      <c r="CZ168" s="3">
        <v>5</v>
      </c>
      <c r="DA168" s="3">
        <v>3</v>
      </c>
      <c r="DB168" s="3">
        <v>3</v>
      </c>
      <c r="DC168" s="3">
        <v>1</v>
      </c>
      <c r="DD168" s="3">
        <v>2</v>
      </c>
      <c r="DE168" s="3">
        <v>3</v>
      </c>
      <c r="DF168" s="3">
        <v>3</v>
      </c>
      <c r="DG168" s="3">
        <v>3</v>
      </c>
      <c r="DH168" s="3">
        <v>3</v>
      </c>
      <c r="DI168" s="3">
        <v>6</v>
      </c>
      <c r="DJ168" s="3">
        <v>10</v>
      </c>
      <c r="DK168" s="3">
        <v>6</v>
      </c>
      <c r="DL168" s="3">
        <v>3</v>
      </c>
      <c r="DM168" s="3">
        <v>6</v>
      </c>
      <c r="DN168" s="3">
        <v>6</v>
      </c>
      <c r="DO168" s="3">
        <v>22</v>
      </c>
      <c r="DP168" s="3">
        <v>15</v>
      </c>
      <c r="DQ168" s="3">
        <v>0</v>
      </c>
      <c r="DR168" s="3">
        <v>0</v>
      </c>
      <c r="DS168" s="3">
        <v>1</v>
      </c>
      <c r="DT168" s="3">
        <v>1</v>
      </c>
      <c r="DU168" s="3">
        <v>1</v>
      </c>
      <c r="DW168" s="5">
        <v>-3.48</v>
      </c>
      <c r="DY168" s="5">
        <v>-3.63</v>
      </c>
      <c r="EA168" s="5">
        <v>-0.31</v>
      </c>
      <c r="EC168" s="5">
        <v>-7.419999999999999</v>
      </c>
      <c r="EW168" s="3">
        <v>0</v>
      </c>
      <c r="FH168" s="3">
        <v>5</v>
      </c>
      <c r="FI168" s="3">
        <v>5</v>
      </c>
      <c r="FJ168" s="3">
        <v>4</v>
      </c>
      <c r="FK168" s="3">
        <v>1</v>
      </c>
      <c r="FL168" s="3">
        <v>5</v>
      </c>
      <c r="FM168" s="3">
        <v>5</v>
      </c>
      <c r="FN168" s="3">
        <v>4</v>
      </c>
      <c r="FO168" s="3">
        <v>2</v>
      </c>
      <c r="FP168" s="3">
        <v>5</v>
      </c>
      <c r="FQ168" s="3">
        <v>5</v>
      </c>
      <c r="FR168" s="3">
        <v>5</v>
      </c>
      <c r="FS168" s="3">
        <v>4</v>
      </c>
      <c r="FT168" s="3">
        <f t="shared" si="113"/>
        <v>5</v>
      </c>
      <c r="FU168" s="3">
        <f t="shared" si="114"/>
        <v>3.3333333333333335</v>
      </c>
      <c r="PA168" s="3">
        <v>1</v>
      </c>
      <c r="PB168" s="3">
        <v>4</v>
      </c>
      <c r="PC168" s="3">
        <v>4</v>
      </c>
      <c r="PD168" s="3">
        <v>4</v>
      </c>
      <c r="PE168" s="3">
        <v>4</v>
      </c>
      <c r="PF168" s="3">
        <v>4</v>
      </c>
      <c r="PG168" s="3">
        <v>1</v>
      </c>
      <c r="PH168" s="3">
        <f t="shared" si="115"/>
        <v>3.5</v>
      </c>
      <c r="PI168" s="3">
        <v>4</v>
      </c>
      <c r="PJ168" s="3">
        <v>4</v>
      </c>
      <c r="PK168" s="3">
        <v>3</v>
      </c>
      <c r="PL168" s="3">
        <v>4</v>
      </c>
      <c r="PM168" s="3">
        <v>2</v>
      </c>
      <c r="PN168" s="3">
        <v>4</v>
      </c>
      <c r="PO168" s="3">
        <v>2</v>
      </c>
      <c r="PP168" s="3">
        <v>4</v>
      </c>
      <c r="PQ168" s="3">
        <v>4</v>
      </c>
      <c r="PR168" s="3">
        <v>3</v>
      </c>
      <c r="PS168" s="3">
        <v>3</v>
      </c>
      <c r="PT168" s="3">
        <v>4</v>
      </c>
      <c r="PU168" s="3">
        <f t="shared" si="116"/>
        <v>2.5714285714285716</v>
      </c>
      <c r="PV168" s="3">
        <f t="shared" si="117"/>
        <v>3.8333333333333335</v>
      </c>
      <c r="PW168" s="3">
        <f t="shared" si="118"/>
        <v>3.4166666666666665</v>
      </c>
      <c r="PX168" s="3">
        <v>5</v>
      </c>
      <c r="PY168" s="3">
        <v>9</v>
      </c>
      <c r="PZ168" s="3">
        <v>10</v>
      </c>
      <c r="QA168" s="3">
        <v>10</v>
      </c>
      <c r="QB168" s="3">
        <v>1</v>
      </c>
      <c r="QC168" s="3">
        <v>4</v>
      </c>
      <c r="QD168" s="3">
        <v>7</v>
      </c>
      <c r="QE168" s="3">
        <v>9</v>
      </c>
      <c r="QF168" s="3">
        <v>10</v>
      </c>
      <c r="QG168" s="3">
        <v>8</v>
      </c>
      <c r="QH168" s="3">
        <v>5</v>
      </c>
      <c r="QI168" s="3">
        <v>10</v>
      </c>
      <c r="QJ168" s="3">
        <v>4</v>
      </c>
      <c r="QK168" s="3">
        <v>9</v>
      </c>
      <c r="QL168" s="3">
        <v>6</v>
      </c>
      <c r="QM168" s="3">
        <f t="shared" si="119"/>
        <v>65</v>
      </c>
      <c r="QN168" s="3">
        <f t="shared" si="120"/>
        <v>6.5</v>
      </c>
      <c r="QO168" s="3">
        <f t="shared" si="121"/>
        <v>42</v>
      </c>
      <c r="QP168" s="3">
        <f t="shared" si="122"/>
        <v>8.4</v>
      </c>
      <c r="QQ168" s="3">
        <f t="shared" si="123"/>
        <v>107</v>
      </c>
      <c r="QR168" s="3">
        <f t="shared" si="124"/>
        <v>7.1333333333333337</v>
      </c>
      <c r="QS168" s="4">
        <v>43223</v>
      </c>
      <c r="QT168" s="3">
        <v>5</v>
      </c>
      <c r="QU168" s="3">
        <v>5</v>
      </c>
      <c r="QV168" s="3">
        <v>3</v>
      </c>
      <c r="QW168" s="3">
        <v>5</v>
      </c>
      <c r="QX168" s="3">
        <v>4</v>
      </c>
      <c r="QY168" s="3">
        <v>5</v>
      </c>
      <c r="QZ168" s="3">
        <v>5</v>
      </c>
      <c r="RA168" s="3">
        <v>3</v>
      </c>
      <c r="RB168" s="3">
        <v>5</v>
      </c>
      <c r="RC168" s="3">
        <v>5</v>
      </c>
      <c r="RD168" s="3">
        <v>4</v>
      </c>
      <c r="RE168" s="3">
        <v>2</v>
      </c>
      <c r="RF168" s="3">
        <f t="shared" si="125"/>
        <v>4.833333333333333</v>
      </c>
      <c r="RG168" s="3">
        <f t="shared" si="126"/>
        <v>3.6666666666666665</v>
      </c>
      <c r="RH168" s="3">
        <v>4</v>
      </c>
      <c r="RI168" s="3">
        <v>3</v>
      </c>
      <c r="RJ168" s="3">
        <v>3</v>
      </c>
      <c r="RK168" s="3">
        <v>1</v>
      </c>
      <c r="RL168" s="3">
        <v>4</v>
      </c>
      <c r="RM168" s="3">
        <v>3</v>
      </c>
      <c r="RN168" s="3">
        <v>1</v>
      </c>
      <c r="RO168" s="3">
        <v>4</v>
      </c>
      <c r="RP168" s="3">
        <v>3</v>
      </c>
      <c r="RQ168" s="3">
        <v>3</v>
      </c>
      <c r="RR168" s="3">
        <v>2</v>
      </c>
      <c r="RS168" s="3">
        <v>4</v>
      </c>
      <c r="RT168" s="3">
        <f t="shared" si="127"/>
        <v>18</v>
      </c>
      <c r="RU168" s="3">
        <f t="shared" si="128"/>
        <v>3</v>
      </c>
      <c r="RV168" s="3">
        <f t="shared" si="129"/>
        <v>17</v>
      </c>
      <c r="RW168" s="3">
        <f t="shared" si="130"/>
        <v>2.8333333333333335</v>
      </c>
      <c r="RX168" s="3">
        <f t="shared" si="131"/>
        <v>2.9166666666666665</v>
      </c>
      <c r="RY168" s="3">
        <v>10</v>
      </c>
      <c r="RZ168" s="3">
        <v>7</v>
      </c>
      <c r="SA168" s="3">
        <v>10</v>
      </c>
      <c r="SB168" s="3">
        <v>5</v>
      </c>
      <c r="SC168" s="3">
        <v>1</v>
      </c>
      <c r="SD168" s="3">
        <v>4</v>
      </c>
      <c r="SE168" s="3">
        <v>4</v>
      </c>
      <c r="SF168" s="3">
        <v>8</v>
      </c>
      <c r="SG168" s="3">
        <v>9</v>
      </c>
      <c r="SH168" s="3">
        <v>10</v>
      </c>
      <c r="SI168" s="3">
        <v>6</v>
      </c>
      <c r="SJ168" s="3">
        <v>10</v>
      </c>
      <c r="SK168" s="3">
        <v>9</v>
      </c>
      <c r="SL168" s="3">
        <v>5</v>
      </c>
      <c r="SM168" s="3">
        <f t="shared" si="132"/>
        <v>55</v>
      </c>
      <c r="SN168" s="3">
        <f t="shared" si="133"/>
        <v>6.1111111111111107</v>
      </c>
      <c r="SO168" s="3">
        <f t="shared" si="134"/>
        <v>43</v>
      </c>
      <c r="SP168" s="3">
        <f t="shared" si="135"/>
        <v>8.6</v>
      </c>
      <c r="SQ168" s="3">
        <f t="shared" si="136"/>
        <v>7</v>
      </c>
      <c r="SR168" s="3">
        <f t="shared" si="137"/>
        <v>100.91666666666666</v>
      </c>
      <c r="SS168" s="3">
        <v>3</v>
      </c>
      <c r="ST168" s="4">
        <v>43224</v>
      </c>
      <c r="SU168" s="3">
        <v>10</v>
      </c>
      <c r="SV168" s="3">
        <v>10</v>
      </c>
      <c r="SW168" s="3">
        <v>9</v>
      </c>
      <c r="SX168" s="5">
        <v>10</v>
      </c>
      <c r="SY168" s="3">
        <v>8</v>
      </c>
      <c r="SZ168" s="3">
        <v>5</v>
      </c>
      <c r="TA168" s="3">
        <v>9</v>
      </c>
      <c r="TB168" s="3">
        <v>10</v>
      </c>
      <c r="TC168" s="3">
        <v>7</v>
      </c>
      <c r="TD168" s="3">
        <v>6</v>
      </c>
      <c r="TE168" s="3">
        <v>7</v>
      </c>
      <c r="TF168" s="3">
        <v>7</v>
      </c>
      <c r="TG168" s="3">
        <v>10</v>
      </c>
      <c r="TH168" s="3">
        <v>6</v>
      </c>
      <c r="TI168" s="3">
        <v>7</v>
      </c>
      <c r="TJ168" s="3">
        <f t="shared" si="138"/>
        <v>84</v>
      </c>
      <c r="TK168" s="3">
        <f t="shared" si="139"/>
        <v>8.4</v>
      </c>
      <c r="TL168" s="3">
        <f t="shared" si="140"/>
        <v>37</v>
      </c>
      <c r="TM168" s="3">
        <f t="shared" si="141"/>
        <v>7.4</v>
      </c>
      <c r="TN168" s="3">
        <f t="shared" si="142"/>
        <v>8.0666666666666664</v>
      </c>
      <c r="TO168" s="3">
        <f t="shared" si="143"/>
        <v>121</v>
      </c>
      <c r="TP168" s="3">
        <v>4</v>
      </c>
      <c r="TQ168" s="3">
        <v>3</v>
      </c>
      <c r="TR168" s="3">
        <v>4</v>
      </c>
      <c r="TS168" s="3">
        <v>2</v>
      </c>
      <c r="TT168" s="3">
        <v>3</v>
      </c>
      <c r="TU168" s="3">
        <v>3</v>
      </c>
      <c r="TV168" s="3">
        <v>4</v>
      </c>
      <c r="TW168" s="3">
        <v>3</v>
      </c>
      <c r="TX168" s="3">
        <v>3</v>
      </c>
      <c r="TY168" s="3">
        <v>4</v>
      </c>
      <c r="TZ168" s="3">
        <v>2</v>
      </c>
      <c r="UA168" s="3">
        <v>4</v>
      </c>
      <c r="UB168" s="3">
        <f t="shared" si="144"/>
        <v>19</v>
      </c>
      <c r="UC168" s="3">
        <f t="shared" si="145"/>
        <v>3.1666666666666665</v>
      </c>
      <c r="UD168" s="3">
        <f t="shared" si="146"/>
        <v>20</v>
      </c>
      <c r="UE168" s="3">
        <f t="shared" si="147"/>
        <v>3.3333333333333335</v>
      </c>
      <c r="UF168" s="3">
        <f t="shared" si="148"/>
        <v>3.25</v>
      </c>
      <c r="VN168">
        <v>15</v>
      </c>
      <c r="VO168">
        <v>6</v>
      </c>
      <c r="VP168">
        <v>70.5</v>
      </c>
      <c r="VQ168">
        <v>11.8</v>
      </c>
      <c r="VR168">
        <v>14</v>
      </c>
      <c r="VS168">
        <v>334.5</v>
      </c>
      <c r="VT168">
        <v>23.9</v>
      </c>
      <c r="VU168">
        <v>55.8</v>
      </c>
      <c r="VV168">
        <v>13</v>
      </c>
      <c r="VW168">
        <v>279553.3</v>
      </c>
      <c r="VX168">
        <v>21504.1</v>
      </c>
      <c r="VY168">
        <v>270288.3</v>
      </c>
      <c r="VZ168">
        <v>5.3</v>
      </c>
      <c r="WA168">
        <v>46592.2</v>
      </c>
      <c r="WB168" s="36">
        <v>1992</v>
      </c>
      <c r="WC168" s="36">
        <v>1592.75</v>
      </c>
      <c r="WD168" s="36">
        <v>221.5</v>
      </c>
      <c r="WE168" s="36">
        <v>81.75</v>
      </c>
      <c r="WF168" s="36">
        <v>51.23</v>
      </c>
      <c r="WG168" s="36">
        <v>40.97</v>
      </c>
      <c r="WH168" s="36">
        <v>5.7</v>
      </c>
      <c r="WI168" s="36">
        <v>2.1</v>
      </c>
      <c r="WJ168" s="36">
        <v>303.25</v>
      </c>
      <c r="WK168" s="36">
        <v>7.8</v>
      </c>
      <c r="WL168" s="36">
        <v>50.542000000000002</v>
      </c>
      <c r="WM168" s="37">
        <v>1992</v>
      </c>
      <c r="WN168" s="37">
        <v>1592.75</v>
      </c>
      <c r="WO168" s="37">
        <v>221.5</v>
      </c>
      <c r="WP168" s="37">
        <v>81.75</v>
      </c>
      <c r="WQ168" s="37">
        <v>51.23</v>
      </c>
      <c r="WR168" s="37">
        <v>40.97</v>
      </c>
      <c r="WS168" s="37">
        <v>5.7</v>
      </c>
      <c r="WT168" s="37">
        <v>2.1</v>
      </c>
      <c r="WU168" s="37">
        <v>303.25</v>
      </c>
      <c r="WV168" s="37">
        <v>7.8</v>
      </c>
      <c r="WW168" s="37">
        <v>50.542000000000002</v>
      </c>
      <c r="WX168" s="38">
        <v>1144.5</v>
      </c>
      <c r="WY168" s="38">
        <v>941.75</v>
      </c>
      <c r="WZ168" s="38">
        <v>152.25</v>
      </c>
      <c r="XA168" s="38">
        <v>42.5</v>
      </c>
      <c r="XB168" s="38">
        <v>50.18</v>
      </c>
      <c r="XC168" s="38">
        <v>41.29</v>
      </c>
      <c r="XD168" s="38">
        <v>6.67</v>
      </c>
      <c r="XE168" s="38">
        <v>1.86</v>
      </c>
      <c r="XF168" s="38">
        <v>194.75</v>
      </c>
      <c r="XG168" s="38">
        <v>8.5399999999999991</v>
      </c>
      <c r="XH168" s="38">
        <v>64.917000000000002</v>
      </c>
      <c r="XI168" s="39">
        <v>1144.5</v>
      </c>
      <c r="XJ168" s="39">
        <v>941.75</v>
      </c>
      <c r="XK168" s="39">
        <v>152.25</v>
      </c>
      <c r="XL168" s="39">
        <v>42.5</v>
      </c>
      <c r="XM168" s="39">
        <v>50.18</v>
      </c>
      <c r="XN168" s="39">
        <v>41.29</v>
      </c>
      <c r="XO168" s="39">
        <v>6.67</v>
      </c>
      <c r="XP168" s="39">
        <v>1.86</v>
      </c>
      <c r="XQ168" s="39">
        <v>194.75</v>
      </c>
      <c r="XR168" s="39">
        <v>8.5399999999999991</v>
      </c>
      <c r="XS168" s="39">
        <v>64.917000000000002</v>
      </c>
      <c r="XT168" t="s">
        <v>1247</v>
      </c>
      <c r="XU168">
        <v>6</v>
      </c>
      <c r="XV168">
        <v>196</v>
      </c>
      <c r="XW168" s="37">
        <v>6</v>
      </c>
      <c r="XX168" s="37">
        <v>0</v>
      </c>
      <c r="XY168" s="37">
        <v>2</v>
      </c>
      <c r="XZ168" s="39">
        <v>3</v>
      </c>
      <c r="YA168" s="39">
        <v>0</v>
      </c>
      <c r="YB168" s="39">
        <v>2</v>
      </c>
    </row>
    <row r="169" spans="1:652" x14ac:dyDescent="0.2">
      <c r="A169" s="11">
        <v>174</v>
      </c>
      <c r="B169" s="19" t="s">
        <v>958</v>
      </c>
      <c r="C169" s="3">
        <v>0</v>
      </c>
      <c r="D169" s="3" t="str">
        <f t="shared" si="103"/>
        <v>2</v>
      </c>
      <c r="E169" s="4">
        <v>40901</v>
      </c>
      <c r="F169" s="4">
        <v>43209</v>
      </c>
      <c r="G169" s="5">
        <v>6.3189596167008899</v>
      </c>
      <c r="H169" s="22" t="s">
        <v>445</v>
      </c>
      <c r="I169" s="3">
        <v>1</v>
      </c>
      <c r="J169" s="3">
        <v>5</v>
      </c>
      <c r="K169" s="3">
        <v>2</v>
      </c>
      <c r="L169" s="3">
        <v>2</v>
      </c>
      <c r="M169" s="12">
        <v>45</v>
      </c>
      <c r="N169" s="6">
        <v>96.5</v>
      </c>
      <c r="O169" s="6">
        <v>125</v>
      </c>
      <c r="P169" s="9">
        <v>4.1010498687664043</v>
      </c>
      <c r="Q169" s="9">
        <v>58.8735</v>
      </c>
      <c r="R169" s="9">
        <v>26.7</v>
      </c>
      <c r="S169" s="9">
        <v>17.100000000000001</v>
      </c>
      <c r="T169" s="3">
        <v>3</v>
      </c>
      <c r="U169" s="9">
        <v>23.3</v>
      </c>
      <c r="V169" s="3">
        <v>2</v>
      </c>
      <c r="W169" s="9">
        <v>13.2</v>
      </c>
      <c r="X169" s="9">
        <v>13.1</v>
      </c>
      <c r="Y169" s="9">
        <v>12.3</v>
      </c>
      <c r="Z169" s="9">
        <v>14.5</v>
      </c>
      <c r="AA169" s="9">
        <v>13.1</v>
      </c>
      <c r="AB169" s="9">
        <v>12.5</v>
      </c>
      <c r="AC169" s="5">
        <f t="shared" si="104"/>
        <v>13.2</v>
      </c>
      <c r="AD169" s="5">
        <f t="shared" si="105"/>
        <v>14.5</v>
      </c>
      <c r="AE169" s="5">
        <f t="shared" si="106"/>
        <v>27.7</v>
      </c>
      <c r="AF169" s="5">
        <f t="shared" si="107"/>
        <v>13.85</v>
      </c>
      <c r="AG169" s="5">
        <f t="shared" si="108"/>
        <v>30.539249999999999</v>
      </c>
      <c r="AH169" s="5">
        <f t="shared" si="109"/>
        <v>61.078499999999998</v>
      </c>
      <c r="AI169" s="1">
        <v>3</v>
      </c>
      <c r="AJ169" s="3">
        <v>10</v>
      </c>
      <c r="AK169" s="7" t="e">
        <v>#NULL!</v>
      </c>
      <c r="AL169" s="7" t="e">
        <v>#NULL!</v>
      </c>
      <c r="AS169" s="5" t="e">
        <f t="shared" si="110"/>
        <v>#DIV/0!</v>
      </c>
      <c r="AT169" s="9">
        <v>16.62</v>
      </c>
      <c r="AU169" s="9">
        <v>18.260000000000002</v>
      </c>
      <c r="AV169" s="9">
        <v>-0.64</v>
      </c>
      <c r="AW169" s="3">
        <v>26</v>
      </c>
      <c r="AX169" s="3">
        <v>20</v>
      </c>
      <c r="AY169" s="3">
        <v>19</v>
      </c>
      <c r="AZ169" s="5">
        <v>39</v>
      </c>
      <c r="BA169" s="9">
        <v>0.66</v>
      </c>
      <c r="BB169" s="3">
        <v>75</v>
      </c>
      <c r="BD169" s="11">
        <v>103</v>
      </c>
      <c r="BE169" s="3">
        <v>999</v>
      </c>
      <c r="BF169" s="3">
        <v>999</v>
      </c>
      <c r="BG169" s="9">
        <v>999</v>
      </c>
      <c r="BH169" s="5">
        <v>999</v>
      </c>
      <c r="BI169" s="9">
        <v>999</v>
      </c>
      <c r="BJ169" s="3">
        <v>999</v>
      </c>
      <c r="BK169" s="3">
        <v>3</v>
      </c>
      <c r="BL169" s="3">
        <v>2</v>
      </c>
      <c r="BM169" s="3">
        <v>2</v>
      </c>
      <c r="BN169" s="3">
        <v>4</v>
      </c>
      <c r="BO169" s="3">
        <v>1</v>
      </c>
      <c r="BP169" s="3">
        <v>8</v>
      </c>
      <c r="BQ169" s="3">
        <v>1</v>
      </c>
      <c r="BR169" s="3">
        <v>1</v>
      </c>
      <c r="BS169" s="3">
        <v>2</v>
      </c>
      <c r="BT169" s="11">
        <v>24</v>
      </c>
      <c r="BU169" s="11">
        <v>0.88</v>
      </c>
      <c r="BV169" s="14" t="s">
        <v>475</v>
      </c>
      <c r="BW169" s="13" t="e">
        <f t="shared" si="112"/>
        <v>#VALUE!</v>
      </c>
      <c r="BX169" s="16"/>
      <c r="BY169" s="16"/>
      <c r="BZ169" s="3">
        <v>28</v>
      </c>
      <c r="CA169" s="3">
        <v>35</v>
      </c>
      <c r="CB169" s="3">
        <v>41</v>
      </c>
      <c r="CC169" s="9">
        <v>12.51712</v>
      </c>
      <c r="CD169" s="9">
        <v>15.6464</v>
      </c>
      <c r="CE169" s="9">
        <v>18.32864</v>
      </c>
      <c r="CF169" s="9">
        <v>4.45</v>
      </c>
      <c r="CG169" s="5">
        <v>100</v>
      </c>
      <c r="CH169" s="3">
        <v>16</v>
      </c>
      <c r="CI169" s="3">
        <v>19</v>
      </c>
      <c r="CJ169" s="3">
        <v>21</v>
      </c>
      <c r="CK169" s="9">
        <v>7.1526399999999999</v>
      </c>
      <c r="CL169" s="9">
        <v>8.49376</v>
      </c>
      <c r="CM169" s="9">
        <v>9.3878400000000006</v>
      </c>
      <c r="CN169" s="9">
        <v>-0.02</v>
      </c>
      <c r="CO169" s="5">
        <v>49</v>
      </c>
      <c r="CP169" s="3">
        <v>94</v>
      </c>
      <c r="CQ169" s="3">
        <v>102</v>
      </c>
      <c r="CR169" s="3">
        <v>98</v>
      </c>
      <c r="CS169" s="9">
        <v>0.3</v>
      </c>
      <c r="CT169" s="3">
        <v>62</v>
      </c>
      <c r="CU169" s="3">
        <v>4</v>
      </c>
      <c r="CV169" s="3">
        <v>4</v>
      </c>
      <c r="CY169" s="3">
        <v>5</v>
      </c>
      <c r="CZ169" s="3">
        <v>5</v>
      </c>
      <c r="DA169" s="3">
        <v>999</v>
      </c>
      <c r="DB169" s="3">
        <v>999</v>
      </c>
      <c r="DC169" s="3">
        <v>2</v>
      </c>
      <c r="DD169" s="3">
        <v>3</v>
      </c>
      <c r="DE169" s="3">
        <v>4</v>
      </c>
      <c r="DF169" s="3">
        <v>4</v>
      </c>
      <c r="DG169" s="3">
        <v>4</v>
      </c>
      <c r="DH169" s="3">
        <v>4</v>
      </c>
      <c r="DI169" s="3">
        <v>8</v>
      </c>
      <c r="DJ169" s="3">
        <v>10</v>
      </c>
      <c r="DK169" s="7" t="e">
        <v>#NULL!</v>
      </c>
      <c r="DL169" s="3">
        <v>5</v>
      </c>
      <c r="DM169" s="3">
        <v>8</v>
      </c>
      <c r="DN169" s="3">
        <v>8</v>
      </c>
      <c r="DO169" s="7" t="e">
        <v>#NULL!</v>
      </c>
      <c r="DP169" s="3">
        <v>21</v>
      </c>
      <c r="DQ169" s="3">
        <v>0</v>
      </c>
      <c r="DR169" s="3">
        <v>1</v>
      </c>
      <c r="DS169" s="3">
        <v>0</v>
      </c>
      <c r="DT169" s="3">
        <v>1</v>
      </c>
      <c r="DU169" s="3">
        <v>1</v>
      </c>
      <c r="DW169" s="5">
        <v>999.66</v>
      </c>
      <c r="DY169" s="5">
        <v>-0.34</v>
      </c>
      <c r="EA169" s="5">
        <v>4.4300000000000006</v>
      </c>
      <c r="EC169" s="5">
        <v>1003.7499999999999</v>
      </c>
      <c r="EW169" s="3">
        <v>1</v>
      </c>
      <c r="FH169" s="3">
        <v>3</v>
      </c>
      <c r="FI169" s="3">
        <v>5</v>
      </c>
      <c r="FJ169" s="3">
        <v>2</v>
      </c>
      <c r="FK169" s="3">
        <v>5</v>
      </c>
      <c r="FL169" s="3">
        <v>5</v>
      </c>
      <c r="FM169" s="3">
        <v>5</v>
      </c>
      <c r="FN169" s="3">
        <v>5</v>
      </c>
      <c r="FO169" s="3">
        <v>1</v>
      </c>
      <c r="FP169" s="3">
        <v>5</v>
      </c>
      <c r="FQ169" s="3">
        <v>1</v>
      </c>
      <c r="FR169" s="3">
        <v>5</v>
      </c>
      <c r="FS169" s="3">
        <v>5</v>
      </c>
      <c r="FT169" s="3">
        <f t="shared" si="113"/>
        <v>4</v>
      </c>
      <c r="FU169" s="3">
        <f t="shared" si="114"/>
        <v>3.8333333333333335</v>
      </c>
      <c r="PA169" s="3">
        <v>2</v>
      </c>
      <c r="PB169" s="3">
        <v>4</v>
      </c>
      <c r="PC169" s="3">
        <v>4</v>
      </c>
      <c r="PD169" s="3">
        <v>4</v>
      </c>
      <c r="PE169" s="3">
        <v>1</v>
      </c>
      <c r="PF169" s="3">
        <v>4</v>
      </c>
      <c r="PG169" s="3">
        <v>4</v>
      </c>
      <c r="PH169" s="3">
        <f t="shared" si="115"/>
        <v>3.5</v>
      </c>
      <c r="PI169" s="3">
        <v>4</v>
      </c>
      <c r="PJ169" s="3">
        <v>4</v>
      </c>
      <c r="PK169" s="3">
        <v>1</v>
      </c>
      <c r="PL169" s="3">
        <v>4</v>
      </c>
      <c r="PM169" s="3">
        <v>2</v>
      </c>
      <c r="PN169" s="3">
        <v>4</v>
      </c>
      <c r="PO169" s="3">
        <v>4</v>
      </c>
      <c r="PP169" s="3">
        <v>4</v>
      </c>
      <c r="PQ169" s="3">
        <v>4</v>
      </c>
      <c r="PR169" s="3">
        <v>4</v>
      </c>
      <c r="PS169" s="3">
        <v>4</v>
      </c>
      <c r="PT169" s="3">
        <v>4</v>
      </c>
      <c r="PU169" s="3">
        <f t="shared" si="116"/>
        <v>2.7142857142857144</v>
      </c>
      <c r="PV169" s="3">
        <f t="shared" si="117"/>
        <v>4</v>
      </c>
      <c r="PW169" s="3">
        <f t="shared" si="118"/>
        <v>3.5833333333333335</v>
      </c>
      <c r="PX169" s="3">
        <v>10</v>
      </c>
      <c r="PY169" s="3">
        <v>1</v>
      </c>
      <c r="PZ169" s="3">
        <v>10</v>
      </c>
      <c r="QA169" s="3">
        <v>1</v>
      </c>
      <c r="QB169" s="3">
        <v>1</v>
      </c>
      <c r="QC169" s="3">
        <v>10</v>
      </c>
      <c r="QD169" s="3">
        <v>10</v>
      </c>
      <c r="QE169" s="3">
        <v>10</v>
      </c>
      <c r="QF169" s="3">
        <v>10</v>
      </c>
      <c r="QG169" s="3">
        <v>10</v>
      </c>
      <c r="QH169" s="3">
        <v>10</v>
      </c>
      <c r="QI169" s="3">
        <v>10</v>
      </c>
      <c r="QJ169" s="3">
        <v>10</v>
      </c>
      <c r="QK169" s="3">
        <v>1</v>
      </c>
      <c r="QL169" s="3">
        <v>10</v>
      </c>
      <c r="QM169" s="3">
        <f t="shared" si="119"/>
        <v>64</v>
      </c>
      <c r="QN169" s="3">
        <f t="shared" si="120"/>
        <v>6.4</v>
      </c>
      <c r="QO169" s="3">
        <f t="shared" si="121"/>
        <v>50</v>
      </c>
      <c r="QP169" s="3">
        <f t="shared" si="122"/>
        <v>10</v>
      </c>
      <c r="QQ169" s="3">
        <f t="shared" si="123"/>
        <v>114</v>
      </c>
      <c r="QR169" s="3">
        <f t="shared" si="124"/>
        <v>7.6</v>
      </c>
      <c r="QS169" s="4">
        <v>43223</v>
      </c>
      <c r="QT169" s="3">
        <v>5</v>
      </c>
      <c r="QU169" s="3">
        <v>2</v>
      </c>
      <c r="QV169" s="3">
        <v>5</v>
      </c>
      <c r="QW169" s="3">
        <v>1</v>
      </c>
      <c r="QX169" s="3">
        <v>5</v>
      </c>
      <c r="QY169" s="3">
        <v>5</v>
      </c>
      <c r="QZ169" s="3">
        <v>1</v>
      </c>
      <c r="RA169" s="3">
        <v>3</v>
      </c>
      <c r="RB169" s="3">
        <v>5</v>
      </c>
      <c r="RC169" s="3">
        <v>1</v>
      </c>
      <c r="RD169" s="3">
        <v>1</v>
      </c>
      <c r="RE169" s="3">
        <v>5</v>
      </c>
      <c r="RF169" s="3">
        <f t="shared" si="125"/>
        <v>3.8333333333333335</v>
      </c>
      <c r="RG169" s="3">
        <f t="shared" si="126"/>
        <v>2.6666666666666665</v>
      </c>
      <c r="RH169" s="3">
        <v>4</v>
      </c>
      <c r="RI169" s="3">
        <v>4</v>
      </c>
      <c r="RJ169" s="3">
        <v>2</v>
      </c>
      <c r="RK169" s="3">
        <v>4</v>
      </c>
      <c r="RL169" s="3">
        <v>4</v>
      </c>
      <c r="RM169" s="3">
        <v>4</v>
      </c>
      <c r="RN169" s="3">
        <v>4</v>
      </c>
      <c r="RO169" s="3">
        <v>4</v>
      </c>
      <c r="RP169" s="3">
        <v>4</v>
      </c>
      <c r="RQ169" s="3">
        <v>4</v>
      </c>
      <c r="RR169" s="3">
        <v>4</v>
      </c>
      <c r="RS169" s="3">
        <v>4</v>
      </c>
      <c r="RT169" s="3">
        <f t="shared" si="127"/>
        <v>24</v>
      </c>
      <c r="RU169" s="3">
        <f t="shared" si="128"/>
        <v>4</v>
      </c>
      <c r="RV169" s="3">
        <f t="shared" si="129"/>
        <v>22</v>
      </c>
      <c r="RW169" s="3">
        <f t="shared" si="130"/>
        <v>3.6666666666666665</v>
      </c>
      <c r="RX169" s="3">
        <f t="shared" si="131"/>
        <v>3.8333333333333335</v>
      </c>
      <c r="RY169" s="3">
        <v>10</v>
      </c>
      <c r="RZ169" s="3">
        <v>5</v>
      </c>
      <c r="SA169" s="3">
        <v>10</v>
      </c>
      <c r="SB169" s="3">
        <v>3</v>
      </c>
      <c r="SC169" s="3">
        <v>10</v>
      </c>
      <c r="SD169" s="3">
        <v>10</v>
      </c>
      <c r="SE169" s="3">
        <v>10</v>
      </c>
      <c r="SF169" s="3">
        <v>10</v>
      </c>
      <c r="SG169" s="3">
        <v>1</v>
      </c>
      <c r="SH169" s="3">
        <v>10</v>
      </c>
      <c r="SI169" s="3">
        <v>10</v>
      </c>
      <c r="SJ169" s="3">
        <v>10</v>
      </c>
      <c r="SK169" s="3">
        <v>10</v>
      </c>
      <c r="SL169" s="3">
        <v>10</v>
      </c>
      <c r="SM169" s="3">
        <f t="shared" si="132"/>
        <v>78</v>
      </c>
      <c r="SN169" s="3">
        <f t="shared" si="133"/>
        <v>8.6666666666666661</v>
      </c>
      <c r="SO169" s="3">
        <f t="shared" si="134"/>
        <v>41</v>
      </c>
      <c r="SP169" s="3">
        <f t="shared" si="135"/>
        <v>8.1999999999999993</v>
      </c>
      <c r="SQ169" s="3">
        <f t="shared" si="136"/>
        <v>8.5</v>
      </c>
      <c r="SR169" s="3">
        <f t="shared" si="137"/>
        <v>122.83333333333334</v>
      </c>
      <c r="SS169" s="3">
        <v>10</v>
      </c>
      <c r="ST169" s="4">
        <v>43224</v>
      </c>
      <c r="SU169" s="3">
        <v>10</v>
      </c>
      <c r="SV169" s="3">
        <v>10</v>
      </c>
      <c r="SW169" s="3">
        <v>10</v>
      </c>
      <c r="SX169" s="5">
        <v>1</v>
      </c>
      <c r="SY169" s="3">
        <v>10</v>
      </c>
      <c r="SZ169" s="3">
        <v>10</v>
      </c>
      <c r="TA169" s="3">
        <v>10</v>
      </c>
      <c r="TB169" s="3">
        <v>10</v>
      </c>
      <c r="TC169" s="3">
        <v>10</v>
      </c>
      <c r="TD169" s="3">
        <v>10</v>
      </c>
      <c r="TE169" s="3">
        <v>10</v>
      </c>
      <c r="TF169" s="3">
        <v>10</v>
      </c>
      <c r="TG169" s="3">
        <v>10</v>
      </c>
      <c r="TH169" s="3">
        <v>10</v>
      </c>
      <c r="TI169" s="3">
        <v>10</v>
      </c>
      <c r="TJ169" s="3">
        <f t="shared" si="138"/>
        <v>91</v>
      </c>
      <c r="TK169" s="3">
        <f t="shared" si="139"/>
        <v>9.1</v>
      </c>
      <c r="TL169" s="3">
        <f t="shared" si="140"/>
        <v>50</v>
      </c>
      <c r="TM169" s="3">
        <f t="shared" si="141"/>
        <v>10</v>
      </c>
      <c r="TN169" s="3">
        <f t="shared" si="142"/>
        <v>9.4</v>
      </c>
      <c r="TO169" s="3">
        <f t="shared" si="143"/>
        <v>141</v>
      </c>
      <c r="TP169" s="3">
        <v>4</v>
      </c>
      <c r="TQ169" s="3">
        <v>4</v>
      </c>
      <c r="TR169" s="3">
        <v>4</v>
      </c>
      <c r="TS169" s="3">
        <v>4</v>
      </c>
      <c r="TT169" s="3">
        <v>4</v>
      </c>
      <c r="TU169" s="3">
        <v>4</v>
      </c>
      <c r="TV169" s="3">
        <v>4</v>
      </c>
      <c r="TW169" s="3">
        <v>4</v>
      </c>
      <c r="TX169" s="3">
        <v>4</v>
      </c>
      <c r="TY169" s="3">
        <v>4</v>
      </c>
      <c r="TZ169" s="3">
        <v>4</v>
      </c>
      <c r="UA169" s="3">
        <v>4</v>
      </c>
      <c r="UB169" s="3">
        <f t="shared" si="144"/>
        <v>24</v>
      </c>
      <c r="UC169" s="3">
        <f t="shared" si="145"/>
        <v>4</v>
      </c>
      <c r="UD169" s="3">
        <f t="shared" si="146"/>
        <v>24</v>
      </c>
      <c r="UE169" s="3">
        <f t="shared" si="147"/>
        <v>4</v>
      </c>
      <c r="UF169" s="3">
        <f t="shared" si="148"/>
        <v>4</v>
      </c>
      <c r="VN169">
        <v>15</v>
      </c>
      <c r="VO169">
        <v>14</v>
      </c>
      <c r="VP169">
        <v>162.80000000000001</v>
      </c>
      <c r="VQ169">
        <v>11.6</v>
      </c>
      <c r="VR169">
        <v>25</v>
      </c>
      <c r="VS169">
        <v>453</v>
      </c>
      <c r="VT169">
        <v>18.100000000000001</v>
      </c>
      <c r="VU169">
        <v>64.7</v>
      </c>
      <c r="VV169">
        <v>24</v>
      </c>
      <c r="VW169">
        <v>270977</v>
      </c>
      <c r="VX169">
        <v>11290.7</v>
      </c>
      <c r="VY169">
        <v>262034.8</v>
      </c>
      <c r="VZ169">
        <v>0.3</v>
      </c>
      <c r="WA169">
        <v>38711</v>
      </c>
      <c r="WB169" s="36">
        <v>1848.25</v>
      </c>
      <c r="WC169" s="36">
        <v>1732.75</v>
      </c>
      <c r="WD169" s="36">
        <v>178.25</v>
      </c>
      <c r="WE169" s="36">
        <v>93.75</v>
      </c>
      <c r="WF169" s="36">
        <v>47.97</v>
      </c>
      <c r="WG169" s="36">
        <v>44.97</v>
      </c>
      <c r="WH169" s="36">
        <v>4.63</v>
      </c>
      <c r="WI169" s="36">
        <v>2.4300000000000002</v>
      </c>
      <c r="WJ169" s="36">
        <v>272</v>
      </c>
      <c r="WK169" s="36">
        <v>7.06</v>
      </c>
      <c r="WL169" s="36">
        <v>54.4</v>
      </c>
      <c r="WM169" s="37">
        <v>2478.25</v>
      </c>
      <c r="WN169" s="37">
        <v>2451.5</v>
      </c>
      <c r="WO169" s="37">
        <v>319.75</v>
      </c>
      <c r="WP169" s="37">
        <v>192.5</v>
      </c>
      <c r="WQ169" s="37">
        <v>45.54</v>
      </c>
      <c r="WR169" s="37">
        <v>45.05</v>
      </c>
      <c r="WS169" s="37">
        <v>5.88</v>
      </c>
      <c r="WT169" s="37">
        <v>3.54</v>
      </c>
      <c r="WU169" s="37">
        <v>512.25</v>
      </c>
      <c r="WV169" s="37">
        <v>9.41</v>
      </c>
      <c r="WW169" s="37">
        <v>73.179000000000002</v>
      </c>
      <c r="WX169" s="38">
        <v>1848.25</v>
      </c>
      <c r="WY169" s="38">
        <v>1732.75</v>
      </c>
      <c r="WZ169" s="38">
        <v>178.25</v>
      </c>
      <c r="XA169" s="38">
        <v>93.75</v>
      </c>
      <c r="XB169" s="38">
        <v>47.97</v>
      </c>
      <c r="XC169" s="38">
        <v>44.97</v>
      </c>
      <c r="XD169" s="38">
        <v>4.63</v>
      </c>
      <c r="XE169" s="38">
        <v>2.4300000000000002</v>
      </c>
      <c r="XF169" s="38">
        <v>272</v>
      </c>
      <c r="XG169" s="38">
        <v>7.06</v>
      </c>
      <c r="XH169" s="38">
        <v>54.4</v>
      </c>
      <c r="XI169" s="39">
        <v>2478.25</v>
      </c>
      <c r="XJ169" s="39">
        <v>2451.5</v>
      </c>
      <c r="XK169" s="39">
        <v>319.75</v>
      </c>
      <c r="XL169" s="39">
        <v>192.5</v>
      </c>
      <c r="XM169" s="39">
        <v>45.54</v>
      </c>
      <c r="XN169" s="39">
        <v>45.05</v>
      </c>
      <c r="XO169" s="39">
        <v>5.88</v>
      </c>
      <c r="XP169" s="39">
        <v>3.54</v>
      </c>
      <c r="XQ169" s="39">
        <v>512.25</v>
      </c>
      <c r="XR169" s="39">
        <v>9.41</v>
      </c>
      <c r="XS169" s="39">
        <v>73.179000000000002</v>
      </c>
      <c r="XT169" t="s">
        <v>1248</v>
      </c>
      <c r="XU169">
        <v>7</v>
      </c>
      <c r="XV169">
        <v>196</v>
      </c>
      <c r="XW169" s="37">
        <v>5</v>
      </c>
      <c r="XX169" s="37">
        <v>2</v>
      </c>
      <c r="XY169" s="37">
        <v>1</v>
      </c>
      <c r="XZ169" s="39">
        <v>5</v>
      </c>
      <c r="YA169" s="39">
        <v>2</v>
      </c>
      <c r="YB169" s="39">
        <v>1</v>
      </c>
    </row>
    <row r="170" spans="1:652" x14ac:dyDescent="0.2">
      <c r="A170" s="11">
        <v>176</v>
      </c>
      <c r="B170" s="19" t="s">
        <v>959</v>
      </c>
      <c r="C170" s="3">
        <v>0</v>
      </c>
      <c r="D170" s="3" t="str">
        <f t="shared" si="103"/>
        <v>2</v>
      </c>
      <c r="E170" s="4">
        <v>40394</v>
      </c>
      <c r="F170" s="4">
        <v>43209</v>
      </c>
      <c r="G170" s="5">
        <v>7.7076361423790694</v>
      </c>
      <c r="H170" s="22" t="s">
        <v>445</v>
      </c>
      <c r="I170" s="3">
        <v>2</v>
      </c>
      <c r="J170" s="3">
        <v>5</v>
      </c>
      <c r="K170" s="3">
        <v>2</v>
      </c>
      <c r="L170" s="3">
        <v>2</v>
      </c>
      <c r="M170" s="12">
        <v>45</v>
      </c>
      <c r="N170" s="6">
        <v>99.5</v>
      </c>
      <c r="O170" s="6">
        <v>127.5</v>
      </c>
      <c r="P170" s="9">
        <v>4.1830708661417324</v>
      </c>
      <c r="Q170" s="9">
        <v>65.929500000000004</v>
      </c>
      <c r="R170" s="9">
        <v>29.9</v>
      </c>
      <c r="S170" s="9">
        <v>18.5</v>
      </c>
      <c r="T170" s="3">
        <v>2</v>
      </c>
      <c r="U170" s="9">
        <v>21.8</v>
      </c>
      <c r="V170" s="3">
        <v>2</v>
      </c>
      <c r="W170" s="9">
        <v>11</v>
      </c>
      <c r="X170" s="9">
        <v>9.9</v>
      </c>
      <c r="Y170" s="9">
        <v>10.6</v>
      </c>
      <c r="Z170" s="9">
        <v>11.3</v>
      </c>
      <c r="AA170" s="9">
        <v>10.4</v>
      </c>
      <c r="AB170" s="9">
        <v>9.9</v>
      </c>
      <c r="AC170" s="5">
        <f t="shared" si="104"/>
        <v>11</v>
      </c>
      <c r="AD170" s="5">
        <f t="shared" si="105"/>
        <v>11.3</v>
      </c>
      <c r="AE170" s="5">
        <f t="shared" si="106"/>
        <v>22.3</v>
      </c>
      <c r="AF170" s="5">
        <f t="shared" si="107"/>
        <v>11.15</v>
      </c>
      <c r="AG170" s="5">
        <f t="shared" si="108"/>
        <v>24.585750000000001</v>
      </c>
      <c r="AH170" s="5">
        <f t="shared" si="109"/>
        <v>49.171500000000002</v>
      </c>
      <c r="AI170" s="1">
        <v>2</v>
      </c>
      <c r="AJ170" s="3">
        <v>13</v>
      </c>
      <c r="AK170" s="7" t="e">
        <v>#NULL!</v>
      </c>
      <c r="AL170" s="7" t="e">
        <v>#NULL!</v>
      </c>
      <c r="AS170" s="5" t="e">
        <f t="shared" si="110"/>
        <v>#DIV/0!</v>
      </c>
      <c r="AT170" s="9">
        <v>15.18</v>
      </c>
      <c r="AU170" s="9">
        <v>15.78</v>
      </c>
      <c r="AV170" s="9">
        <v>-1.32</v>
      </c>
      <c r="AW170" s="3">
        <v>9</v>
      </c>
      <c r="AX170" s="3">
        <v>14</v>
      </c>
      <c r="AY170" s="3">
        <v>11</v>
      </c>
      <c r="AZ170" s="5">
        <v>25</v>
      </c>
      <c r="BA170" s="9">
        <v>-1.35</v>
      </c>
      <c r="BB170" s="3">
        <v>9</v>
      </c>
      <c r="BD170" s="11">
        <v>71</v>
      </c>
      <c r="BE170" s="3">
        <v>14</v>
      </c>
      <c r="BF170" s="3">
        <v>18</v>
      </c>
      <c r="BG170" s="9">
        <v>0.14000000000000001</v>
      </c>
      <c r="BH170" s="5">
        <v>55</v>
      </c>
      <c r="BI170" s="9">
        <v>32</v>
      </c>
      <c r="BJ170" s="3">
        <v>110</v>
      </c>
      <c r="BK170" s="3">
        <v>1</v>
      </c>
      <c r="BL170" s="3">
        <v>8</v>
      </c>
      <c r="BM170" s="3">
        <v>8</v>
      </c>
      <c r="BN170" s="3">
        <v>1</v>
      </c>
      <c r="BO170" s="3">
        <v>2</v>
      </c>
      <c r="BP170" s="3">
        <v>2</v>
      </c>
      <c r="BQ170" s="3">
        <v>2</v>
      </c>
      <c r="BR170" s="3">
        <v>1</v>
      </c>
      <c r="BS170" s="3">
        <v>3</v>
      </c>
      <c r="BT170" s="11">
        <v>28</v>
      </c>
      <c r="BU170" s="11">
        <v>91</v>
      </c>
      <c r="BV170" s="14">
        <f>SUM(BD170,BJ170,BU170)</f>
        <v>272</v>
      </c>
      <c r="BW170" s="13">
        <f t="shared" si="112"/>
        <v>362.66666666666663</v>
      </c>
      <c r="BX170" s="14">
        <v>88</v>
      </c>
      <c r="BY170" s="14">
        <v>3</v>
      </c>
      <c r="BZ170" s="3">
        <v>45</v>
      </c>
      <c r="CA170" s="3">
        <v>44</v>
      </c>
      <c r="CB170" s="3">
        <v>46</v>
      </c>
      <c r="CC170" s="9">
        <v>20.116800000000001</v>
      </c>
      <c r="CD170" s="9">
        <v>19.66976</v>
      </c>
      <c r="CE170" s="9">
        <v>20.563839999999999</v>
      </c>
      <c r="CF170" s="9">
        <v>4.04</v>
      </c>
      <c r="CG170" s="5">
        <v>100</v>
      </c>
      <c r="CH170" s="3">
        <v>24</v>
      </c>
      <c r="CI170" s="3">
        <v>25</v>
      </c>
      <c r="CJ170" s="3">
        <v>27</v>
      </c>
      <c r="CK170" s="9">
        <v>10.728960000000001</v>
      </c>
      <c r="CL170" s="9">
        <v>11.176</v>
      </c>
      <c r="CM170" s="9">
        <v>12.070079999999999</v>
      </c>
      <c r="CN170" s="9">
        <v>0.14000000000000001</v>
      </c>
      <c r="CO170" s="5">
        <v>56</v>
      </c>
      <c r="CP170" s="3">
        <v>83</v>
      </c>
      <c r="CQ170" s="3">
        <v>92</v>
      </c>
      <c r="CR170" s="3">
        <v>78</v>
      </c>
      <c r="CS170" s="9">
        <v>-1.42</v>
      </c>
      <c r="CT170" s="3">
        <v>8</v>
      </c>
      <c r="CU170" s="3">
        <v>3</v>
      </c>
      <c r="CV170" s="3">
        <v>3</v>
      </c>
      <c r="CY170" s="3">
        <v>4</v>
      </c>
      <c r="CZ170" s="3">
        <v>4</v>
      </c>
      <c r="DA170" s="3">
        <v>1</v>
      </c>
      <c r="DB170" s="3">
        <v>1</v>
      </c>
      <c r="DC170" s="3">
        <v>3</v>
      </c>
      <c r="DD170" s="3">
        <v>3</v>
      </c>
      <c r="DE170" s="3">
        <v>4</v>
      </c>
      <c r="DF170" s="3">
        <v>4</v>
      </c>
      <c r="DG170" s="3">
        <v>4</v>
      </c>
      <c r="DH170" s="3">
        <v>4</v>
      </c>
      <c r="DI170" s="3">
        <v>6</v>
      </c>
      <c r="DJ170" s="3">
        <v>8</v>
      </c>
      <c r="DK170" s="3">
        <v>2</v>
      </c>
      <c r="DL170" s="3">
        <v>6</v>
      </c>
      <c r="DM170" s="3">
        <v>8</v>
      </c>
      <c r="DN170" s="3">
        <v>8</v>
      </c>
      <c r="DO170" s="3">
        <v>16</v>
      </c>
      <c r="DP170" s="3">
        <v>22</v>
      </c>
      <c r="DQ170" s="3">
        <v>1</v>
      </c>
      <c r="DR170" s="3">
        <v>1</v>
      </c>
      <c r="DS170" s="3">
        <v>1</v>
      </c>
      <c r="DT170" s="3">
        <v>1</v>
      </c>
      <c r="DU170" s="3">
        <v>1</v>
      </c>
      <c r="DW170" s="5">
        <v>-1.21</v>
      </c>
      <c r="DY170" s="5">
        <v>-2.74</v>
      </c>
      <c r="EA170" s="5">
        <v>4.18</v>
      </c>
      <c r="EC170" s="5">
        <v>0.22999999999999954</v>
      </c>
      <c r="EW170" s="3">
        <v>1</v>
      </c>
      <c r="FH170" s="3">
        <v>4</v>
      </c>
      <c r="FI170" s="3">
        <v>5</v>
      </c>
      <c r="FJ170" s="3">
        <v>1</v>
      </c>
      <c r="FK170" s="3">
        <v>3</v>
      </c>
      <c r="FL170" s="3">
        <v>5</v>
      </c>
      <c r="FM170" s="3">
        <v>5</v>
      </c>
      <c r="FN170" s="3">
        <v>5</v>
      </c>
      <c r="FO170" s="3">
        <v>2</v>
      </c>
      <c r="FP170" s="3">
        <v>5</v>
      </c>
      <c r="FQ170" s="3">
        <v>5</v>
      </c>
      <c r="FR170" s="3">
        <v>5</v>
      </c>
      <c r="FS170" s="3">
        <v>5</v>
      </c>
      <c r="FT170" s="3">
        <f t="shared" si="113"/>
        <v>4.833333333333333</v>
      </c>
      <c r="FU170" s="3">
        <f t="shared" si="114"/>
        <v>3.5</v>
      </c>
      <c r="PA170" s="3">
        <v>1</v>
      </c>
      <c r="PB170" s="3">
        <v>4</v>
      </c>
      <c r="PC170" s="3">
        <v>2</v>
      </c>
      <c r="PD170" s="3">
        <v>4</v>
      </c>
      <c r="PE170" s="3">
        <v>3</v>
      </c>
      <c r="PF170" s="3">
        <v>4</v>
      </c>
      <c r="PG170" s="3">
        <v>2</v>
      </c>
      <c r="PH170" s="3">
        <f t="shared" si="115"/>
        <v>3.1666666666666665</v>
      </c>
      <c r="PI170" s="3">
        <v>4</v>
      </c>
      <c r="PJ170" s="3">
        <v>4</v>
      </c>
      <c r="PK170" s="3">
        <v>2</v>
      </c>
      <c r="PL170" s="3">
        <v>4</v>
      </c>
      <c r="PM170" s="3">
        <v>1</v>
      </c>
      <c r="PN170" s="3">
        <v>4</v>
      </c>
      <c r="PO170" s="3">
        <v>1</v>
      </c>
      <c r="PP170" s="3">
        <v>4</v>
      </c>
      <c r="PQ170" s="3">
        <v>3</v>
      </c>
      <c r="PR170" s="3">
        <v>4</v>
      </c>
      <c r="PS170" s="3">
        <v>4</v>
      </c>
      <c r="PT170" s="3">
        <v>4</v>
      </c>
      <c r="PU170" s="3">
        <f t="shared" si="116"/>
        <v>2.1428571428571428</v>
      </c>
      <c r="PV170" s="3">
        <f t="shared" si="117"/>
        <v>4</v>
      </c>
      <c r="PW170" s="3">
        <f t="shared" si="118"/>
        <v>3.25</v>
      </c>
      <c r="PX170" s="3">
        <v>3</v>
      </c>
      <c r="PY170" s="3">
        <v>1</v>
      </c>
      <c r="PZ170" s="3">
        <v>10</v>
      </c>
      <c r="QA170" s="3">
        <v>5</v>
      </c>
      <c r="QB170" s="3">
        <v>10</v>
      </c>
      <c r="QC170" s="3">
        <v>10</v>
      </c>
      <c r="QD170" s="3">
        <v>2</v>
      </c>
      <c r="QE170" s="3">
        <v>10</v>
      </c>
      <c r="QF170" s="3">
        <v>10</v>
      </c>
      <c r="QG170" s="3">
        <v>10</v>
      </c>
      <c r="QH170" s="3">
        <v>10</v>
      </c>
      <c r="QI170" s="3">
        <v>4</v>
      </c>
      <c r="QJ170" s="3">
        <v>2</v>
      </c>
      <c r="QK170" s="3">
        <v>10</v>
      </c>
      <c r="QL170" s="3">
        <v>10</v>
      </c>
      <c r="QM170" s="3">
        <f t="shared" si="119"/>
        <v>63</v>
      </c>
      <c r="QN170" s="3">
        <f t="shared" si="120"/>
        <v>6.3</v>
      </c>
      <c r="QO170" s="3">
        <f t="shared" si="121"/>
        <v>44</v>
      </c>
      <c r="QP170" s="3">
        <f t="shared" si="122"/>
        <v>8.8000000000000007</v>
      </c>
      <c r="QQ170" s="3">
        <f t="shared" si="123"/>
        <v>107</v>
      </c>
      <c r="QR170" s="3">
        <f t="shared" si="124"/>
        <v>7.1333333333333337</v>
      </c>
      <c r="QS170" s="4">
        <v>43223</v>
      </c>
      <c r="QT170" s="3">
        <v>5</v>
      </c>
      <c r="QU170" s="3">
        <v>3</v>
      </c>
      <c r="QV170" s="3">
        <v>5</v>
      </c>
      <c r="QW170" s="3">
        <v>1</v>
      </c>
      <c r="QX170" s="3">
        <v>5</v>
      </c>
      <c r="QY170" s="3">
        <v>3</v>
      </c>
      <c r="QZ170" s="3">
        <v>2</v>
      </c>
      <c r="RA170" s="3">
        <v>5</v>
      </c>
      <c r="RB170" s="3">
        <v>4</v>
      </c>
      <c r="RC170" s="3">
        <v>1</v>
      </c>
      <c r="RD170" s="3">
        <v>4</v>
      </c>
      <c r="RE170" s="3">
        <v>3</v>
      </c>
      <c r="RF170" s="3">
        <f t="shared" si="125"/>
        <v>3.5</v>
      </c>
      <c r="RG170" s="3">
        <f t="shared" si="126"/>
        <v>3.3333333333333335</v>
      </c>
      <c r="RH170" s="3">
        <v>4</v>
      </c>
      <c r="RI170" s="3">
        <v>3</v>
      </c>
      <c r="RJ170" s="3">
        <v>1</v>
      </c>
      <c r="RK170" s="3">
        <v>4</v>
      </c>
      <c r="RL170" s="3">
        <v>2</v>
      </c>
      <c r="RM170" s="3">
        <v>4</v>
      </c>
      <c r="RN170" s="3">
        <v>3</v>
      </c>
      <c r="RO170" s="3">
        <v>4</v>
      </c>
      <c r="RP170" s="3">
        <v>3</v>
      </c>
      <c r="RQ170" s="3">
        <v>4</v>
      </c>
      <c r="RR170" s="3">
        <v>2</v>
      </c>
      <c r="RS170" s="3">
        <v>4</v>
      </c>
      <c r="RT170" s="3">
        <f t="shared" si="127"/>
        <v>23</v>
      </c>
      <c r="RU170" s="3">
        <f t="shared" si="128"/>
        <v>3.8333333333333335</v>
      </c>
      <c r="RV170" s="3">
        <f t="shared" si="129"/>
        <v>15</v>
      </c>
      <c r="RW170" s="3">
        <f t="shared" si="130"/>
        <v>2.5</v>
      </c>
      <c r="RX170" s="3">
        <f t="shared" si="131"/>
        <v>3.1666666666666665</v>
      </c>
      <c r="RY170" s="3">
        <v>10</v>
      </c>
      <c r="RZ170" s="3">
        <v>10</v>
      </c>
      <c r="SA170" s="3">
        <v>10</v>
      </c>
      <c r="SB170" s="3">
        <v>5</v>
      </c>
      <c r="SC170" s="3">
        <v>10</v>
      </c>
      <c r="SD170" s="3">
        <v>10</v>
      </c>
      <c r="SE170" s="3">
        <v>10</v>
      </c>
      <c r="SF170" s="3">
        <v>10</v>
      </c>
      <c r="SG170" s="3">
        <v>10</v>
      </c>
      <c r="SH170" s="3">
        <v>10</v>
      </c>
      <c r="SI170" s="3">
        <v>10</v>
      </c>
      <c r="SJ170" s="3">
        <v>10</v>
      </c>
      <c r="SK170" s="3">
        <v>10</v>
      </c>
      <c r="SL170" s="3">
        <v>10</v>
      </c>
      <c r="SM170" s="3">
        <f t="shared" si="132"/>
        <v>85</v>
      </c>
      <c r="SN170" s="3">
        <f t="shared" si="133"/>
        <v>9.4444444444444446</v>
      </c>
      <c r="SO170" s="3">
        <f t="shared" si="134"/>
        <v>50</v>
      </c>
      <c r="SP170" s="3">
        <f t="shared" si="135"/>
        <v>10</v>
      </c>
      <c r="SQ170" s="3">
        <f t="shared" si="136"/>
        <v>9.6428571428571423</v>
      </c>
      <c r="SR170" s="3">
        <f t="shared" si="137"/>
        <v>138.16666666666666</v>
      </c>
      <c r="SS170" s="3">
        <v>10</v>
      </c>
      <c r="ST170" s="4">
        <v>43224</v>
      </c>
      <c r="SU170" s="3">
        <v>10</v>
      </c>
      <c r="SV170" s="3">
        <v>10</v>
      </c>
      <c r="SW170" s="3">
        <v>10</v>
      </c>
      <c r="SX170" s="5">
        <v>10</v>
      </c>
      <c r="SY170" s="3">
        <v>10</v>
      </c>
      <c r="SZ170" s="3">
        <v>10</v>
      </c>
      <c r="TA170" s="3">
        <v>10</v>
      </c>
      <c r="TB170" s="3">
        <v>10</v>
      </c>
      <c r="TC170" s="3">
        <v>10</v>
      </c>
      <c r="TD170" s="3">
        <v>10</v>
      </c>
      <c r="TE170" s="3">
        <v>10</v>
      </c>
      <c r="TF170" s="3">
        <v>10</v>
      </c>
      <c r="TG170" s="3">
        <v>5</v>
      </c>
      <c r="TH170" s="3">
        <v>10</v>
      </c>
      <c r="TI170" s="3">
        <v>10</v>
      </c>
      <c r="TJ170" s="3">
        <f t="shared" si="138"/>
        <v>95</v>
      </c>
      <c r="TK170" s="3">
        <f t="shared" si="139"/>
        <v>9.5</v>
      </c>
      <c r="TL170" s="3">
        <f t="shared" si="140"/>
        <v>50</v>
      </c>
      <c r="TM170" s="3">
        <f t="shared" si="141"/>
        <v>10</v>
      </c>
      <c r="TN170" s="3">
        <f t="shared" si="142"/>
        <v>9.6666666666666661</v>
      </c>
      <c r="TO170" s="3">
        <f t="shared" si="143"/>
        <v>145</v>
      </c>
      <c r="TP170" s="3">
        <v>4</v>
      </c>
      <c r="TQ170" s="3">
        <v>4</v>
      </c>
      <c r="TR170" s="3">
        <v>3</v>
      </c>
      <c r="TS170" s="3">
        <v>4</v>
      </c>
      <c r="TT170" s="3">
        <v>2</v>
      </c>
      <c r="TU170" s="3">
        <v>4</v>
      </c>
      <c r="TV170" s="3">
        <v>4</v>
      </c>
      <c r="TW170" s="3">
        <v>4</v>
      </c>
      <c r="TX170" s="3">
        <v>3</v>
      </c>
      <c r="TY170" s="3">
        <v>4</v>
      </c>
      <c r="TZ170" s="3">
        <v>4</v>
      </c>
      <c r="UA170" s="3">
        <v>4</v>
      </c>
      <c r="UB170" s="3">
        <f t="shared" si="144"/>
        <v>24</v>
      </c>
      <c r="UC170" s="3">
        <f t="shared" si="145"/>
        <v>4</v>
      </c>
      <c r="UD170" s="3">
        <f t="shared" si="146"/>
        <v>20</v>
      </c>
      <c r="UE170" s="3">
        <f t="shared" si="147"/>
        <v>3.3333333333333335</v>
      </c>
      <c r="UF170" s="3">
        <f t="shared" si="148"/>
        <v>3.6666666666666665</v>
      </c>
      <c r="VN170">
        <v>15</v>
      </c>
      <c r="VO170">
        <v>4</v>
      </c>
      <c r="VP170">
        <v>49.8</v>
      </c>
      <c r="VQ170">
        <v>12.4</v>
      </c>
      <c r="VR170">
        <v>55</v>
      </c>
      <c r="VS170">
        <v>1678.5</v>
      </c>
      <c r="VT170">
        <v>30.5</v>
      </c>
      <c r="VU170">
        <v>186.5</v>
      </c>
      <c r="VV170">
        <v>54</v>
      </c>
      <c r="VW170">
        <v>286671.8</v>
      </c>
      <c r="VX170">
        <v>5308.7</v>
      </c>
      <c r="VY170">
        <v>261880.3</v>
      </c>
      <c r="VZ170">
        <v>0.3</v>
      </c>
      <c r="WA170">
        <v>31852.400000000001</v>
      </c>
      <c r="WB170" s="36">
        <v>2380.75</v>
      </c>
      <c r="WC170" s="36">
        <v>941</v>
      </c>
      <c r="WD170" s="36">
        <v>107.5</v>
      </c>
      <c r="WE170" s="36">
        <v>27.75</v>
      </c>
      <c r="WF170" s="36">
        <v>68.87</v>
      </c>
      <c r="WG170" s="36">
        <v>27.22</v>
      </c>
      <c r="WH170" s="36">
        <v>3.11</v>
      </c>
      <c r="WI170" s="36">
        <v>0.8</v>
      </c>
      <c r="WJ170" s="36">
        <v>135.25</v>
      </c>
      <c r="WK170" s="36">
        <v>3.91</v>
      </c>
      <c r="WL170" s="36">
        <v>22.542000000000002</v>
      </c>
      <c r="WM170" s="37">
        <v>3542.75</v>
      </c>
      <c r="WN170" s="37">
        <v>1445.75</v>
      </c>
      <c r="WO170" s="37">
        <v>175.5</v>
      </c>
      <c r="WP170" s="37">
        <v>60</v>
      </c>
      <c r="WQ170" s="37">
        <v>67.819999999999993</v>
      </c>
      <c r="WR170" s="37">
        <v>27.68</v>
      </c>
      <c r="WS170" s="37">
        <v>3.36</v>
      </c>
      <c r="WT170" s="37">
        <v>1.1499999999999999</v>
      </c>
      <c r="WU170" s="37">
        <v>235.5</v>
      </c>
      <c r="WV170" s="37">
        <v>4.51</v>
      </c>
      <c r="WW170" s="37">
        <v>26.167000000000002</v>
      </c>
      <c r="WX170" s="38">
        <v>1143</v>
      </c>
      <c r="WY170" s="38">
        <v>223</v>
      </c>
      <c r="WZ170" s="38">
        <v>16</v>
      </c>
      <c r="XA170" s="38">
        <v>2</v>
      </c>
      <c r="XB170" s="38">
        <v>82.59</v>
      </c>
      <c r="XC170" s="38">
        <v>16.11</v>
      </c>
      <c r="XD170" s="38">
        <v>1.1599999999999999</v>
      </c>
      <c r="XE170" s="38">
        <v>0.14000000000000001</v>
      </c>
      <c r="XF170" s="38">
        <v>18</v>
      </c>
      <c r="XG170" s="38">
        <v>1.3</v>
      </c>
      <c r="XH170" s="38">
        <v>9</v>
      </c>
      <c r="XI170" s="39">
        <v>1702.25</v>
      </c>
      <c r="XJ170" s="39">
        <v>368.75</v>
      </c>
      <c r="XK170" s="39">
        <v>41.5</v>
      </c>
      <c r="XL170" s="39">
        <v>9.5</v>
      </c>
      <c r="XM170" s="39">
        <v>80.22</v>
      </c>
      <c r="XN170" s="39">
        <v>17.38</v>
      </c>
      <c r="XO170" s="39">
        <v>1.96</v>
      </c>
      <c r="XP170" s="39">
        <v>0.45</v>
      </c>
      <c r="XQ170" s="39">
        <v>51</v>
      </c>
      <c r="XR170" s="39">
        <v>2.4</v>
      </c>
      <c r="XS170" s="39">
        <v>17</v>
      </c>
      <c r="XT170" t="s">
        <v>1249</v>
      </c>
      <c r="XU170">
        <v>9</v>
      </c>
      <c r="XV170">
        <v>204</v>
      </c>
      <c r="XW170" s="37">
        <v>6</v>
      </c>
      <c r="XX170" s="37">
        <v>3</v>
      </c>
      <c r="XY170" s="37">
        <v>1</v>
      </c>
      <c r="XZ170" s="39">
        <v>2</v>
      </c>
      <c r="YA170" s="39">
        <v>1</v>
      </c>
      <c r="YB170" s="39">
        <v>3</v>
      </c>
    </row>
    <row r="171" spans="1:652" x14ac:dyDescent="0.2">
      <c r="A171" s="11">
        <v>177</v>
      </c>
      <c r="B171" s="19" t="s">
        <v>962</v>
      </c>
      <c r="C171" s="3">
        <v>1</v>
      </c>
      <c r="D171" s="3" t="str">
        <f t="shared" si="103"/>
        <v>1</v>
      </c>
      <c r="E171" s="4">
        <v>40556</v>
      </c>
      <c r="F171" s="4">
        <v>43209</v>
      </c>
      <c r="G171" s="5">
        <v>7.2635181382614649</v>
      </c>
      <c r="H171" s="22" t="s">
        <v>445</v>
      </c>
      <c r="I171" s="3">
        <v>1</v>
      </c>
      <c r="J171" s="3">
        <v>5</v>
      </c>
      <c r="K171" s="3">
        <v>2</v>
      </c>
      <c r="L171" s="3">
        <v>2</v>
      </c>
      <c r="M171" s="12">
        <v>45</v>
      </c>
      <c r="N171" s="6">
        <v>92.5</v>
      </c>
      <c r="O171" s="6">
        <v>117.5</v>
      </c>
      <c r="P171" s="9">
        <v>3.8549868766404196</v>
      </c>
      <c r="Q171" s="9">
        <v>41.895000000000003</v>
      </c>
      <c r="R171" s="9">
        <v>19</v>
      </c>
      <c r="S171" s="9">
        <v>13.9</v>
      </c>
      <c r="T171" s="3">
        <v>3</v>
      </c>
      <c r="U171" s="9">
        <v>14.8</v>
      </c>
      <c r="V171" s="3">
        <v>3</v>
      </c>
      <c r="W171" s="9">
        <v>6.1</v>
      </c>
      <c r="X171" s="9">
        <v>7.8</v>
      </c>
      <c r="Y171" s="9">
        <v>8.1999999999999993</v>
      </c>
      <c r="Z171" s="9">
        <v>8.9</v>
      </c>
      <c r="AA171" s="9">
        <v>9.3000000000000007</v>
      </c>
      <c r="AB171" s="9">
        <v>9.1</v>
      </c>
      <c r="AC171" s="5">
        <f t="shared" si="104"/>
        <v>8.1999999999999993</v>
      </c>
      <c r="AD171" s="5">
        <f t="shared" si="105"/>
        <v>9.3000000000000007</v>
      </c>
      <c r="AE171" s="5">
        <f t="shared" si="106"/>
        <v>17.5</v>
      </c>
      <c r="AF171" s="5">
        <f t="shared" si="107"/>
        <v>8.75</v>
      </c>
      <c r="AG171" s="5">
        <f t="shared" si="108"/>
        <v>19.293749999999999</v>
      </c>
      <c r="AH171" s="5">
        <f t="shared" si="109"/>
        <v>38.587499999999999</v>
      </c>
      <c r="AI171" s="1">
        <v>1</v>
      </c>
      <c r="AJ171" s="3">
        <v>8</v>
      </c>
      <c r="AK171" s="7" t="e">
        <v>#NULL!</v>
      </c>
      <c r="AL171" s="7" t="e">
        <v>#NULL!</v>
      </c>
      <c r="AS171" s="5" t="e">
        <f t="shared" si="110"/>
        <v>#DIV/0!</v>
      </c>
      <c r="AT171" s="9">
        <v>18.02</v>
      </c>
      <c r="AU171" s="9">
        <v>21.8</v>
      </c>
      <c r="AV171" s="9">
        <v>-1.59</v>
      </c>
      <c r="AW171" s="3">
        <v>6</v>
      </c>
      <c r="AX171" s="3">
        <v>8</v>
      </c>
      <c r="AY171" s="3">
        <v>0</v>
      </c>
      <c r="AZ171" s="5">
        <v>8</v>
      </c>
      <c r="BA171" s="9">
        <v>-2.15</v>
      </c>
      <c r="BB171" s="3">
        <v>2</v>
      </c>
      <c r="BD171" s="11">
        <v>49</v>
      </c>
      <c r="BE171" s="3">
        <v>12</v>
      </c>
      <c r="BF171" s="3">
        <v>14</v>
      </c>
      <c r="BG171" s="9">
        <v>-0.34</v>
      </c>
      <c r="BH171" s="5">
        <v>37</v>
      </c>
      <c r="BI171" s="9">
        <v>26</v>
      </c>
      <c r="BJ171" s="3">
        <v>80</v>
      </c>
      <c r="BK171" s="3">
        <v>8</v>
      </c>
      <c r="BL171" s="3">
        <v>2</v>
      </c>
      <c r="BM171" s="3">
        <v>8</v>
      </c>
      <c r="BN171" s="3">
        <v>4</v>
      </c>
      <c r="BO171" s="3">
        <v>1</v>
      </c>
      <c r="BP171" s="3">
        <v>0</v>
      </c>
      <c r="BQ171" s="3">
        <v>1</v>
      </c>
      <c r="BR171" s="3">
        <v>0</v>
      </c>
      <c r="BS171" s="3">
        <v>2</v>
      </c>
      <c r="BT171" s="11">
        <v>26</v>
      </c>
      <c r="BU171" s="11">
        <v>88</v>
      </c>
      <c r="BV171" s="14">
        <f>SUM(BD171,BJ171,BU171)</f>
        <v>217</v>
      </c>
      <c r="BW171" s="13">
        <f t="shared" si="112"/>
        <v>289.33333333333331</v>
      </c>
      <c r="BX171" s="14">
        <v>64</v>
      </c>
      <c r="BY171" s="14">
        <v>5</v>
      </c>
      <c r="BZ171" s="3">
        <v>13</v>
      </c>
      <c r="CA171" s="3">
        <v>12</v>
      </c>
      <c r="CB171" s="3">
        <v>15</v>
      </c>
      <c r="CC171" s="9">
        <v>5.8115199999999998</v>
      </c>
      <c r="CD171" s="9">
        <v>5.3644800000000004</v>
      </c>
      <c r="CE171" s="9">
        <v>6.7055999999999996</v>
      </c>
      <c r="CF171" s="9">
        <v>-1.34</v>
      </c>
      <c r="CG171" s="5">
        <v>9</v>
      </c>
      <c r="CH171" s="3">
        <v>17</v>
      </c>
      <c r="CI171" s="3">
        <v>17</v>
      </c>
      <c r="CJ171" s="3">
        <v>16</v>
      </c>
      <c r="CK171" s="9">
        <v>7.5996800000000002</v>
      </c>
      <c r="CL171" s="9">
        <v>7.5996800000000002</v>
      </c>
      <c r="CM171" s="9">
        <v>7.1526399999999999</v>
      </c>
      <c r="CN171" s="9">
        <v>-0.55000000000000004</v>
      </c>
      <c r="CO171" s="5">
        <v>29</v>
      </c>
      <c r="CP171" s="3">
        <v>105</v>
      </c>
      <c r="CQ171" s="3">
        <v>101</v>
      </c>
      <c r="CR171" s="3">
        <v>87</v>
      </c>
      <c r="CS171" s="9">
        <v>0.24</v>
      </c>
      <c r="CT171" s="3">
        <v>59</v>
      </c>
      <c r="CU171" s="3">
        <v>3</v>
      </c>
      <c r="CV171" s="3">
        <v>3</v>
      </c>
      <c r="CY171" s="3">
        <v>5</v>
      </c>
      <c r="CZ171" s="3">
        <v>3</v>
      </c>
      <c r="DA171" s="3">
        <v>3</v>
      </c>
      <c r="DB171" s="3">
        <v>2</v>
      </c>
      <c r="DC171" s="3">
        <v>1</v>
      </c>
      <c r="DD171" s="3">
        <v>2</v>
      </c>
      <c r="DE171" s="3">
        <v>2</v>
      </c>
      <c r="DF171" s="3">
        <v>2</v>
      </c>
      <c r="DG171" s="3">
        <v>3</v>
      </c>
      <c r="DH171" s="3">
        <v>4</v>
      </c>
      <c r="DI171" s="3">
        <v>6</v>
      </c>
      <c r="DJ171" s="3">
        <v>8</v>
      </c>
      <c r="DK171" s="3">
        <v>5</v>
      </c>
      <c r="DL171" s="3">
        <v>3</v>
      </c>
      <c r="DM171" s="3">
        <v>4</v>
      </c>
      <c r="DN171" s="3">
        <v>7</v>
      </c>
      <c r="DO171" s="3">
        <v>19</v>
      </c>
      <c r="DP171" s="3">
        <v>14</v>
      </c>
      <c r="DQ171" s="3">
        <v>0</v>
      </c>
      <c r="DR171" s="3">
        <v>0</v>
      </c>
      <c r="DS171" s="3">
        <v>0</v>
      </c>
      <c r="DT171" s="3">
        <v>0</v>
      </c>
      <c r="DU171" s="3">
        <v>0</v>
      </c>
      <c r="DW171" s="5">
        <v>-2.4899999999999998</v>
      </c>
      <c r="DY171" s="5">
        <v>-1.35</v>
      </c>
      <c r="EA171" s="5">
        <v>-1.8900000000000001</v>
      </c>
      <c r="EC171" s="5">
        <v>-5.73</v>
      </c>
      <c r="EW171" s="3">
        <v>0</v>
      </c>
      <c r="FH171" s="3">
        <v>5</v>
      </c>
      <c r="FI171" s="3">
        <v>5</v>
      </c>
      <c r="FJ171" s="3">
        <v>4</v>
      </c>
      <c r="FK171" s="3">
        <v>1</v>
      </c>
      <c r="FL171" s="3">
        <v>3</v>
      </c>
      <c r="FM171" s="3">
        <v>4</v>
      </c>
      <c r="FN171" s="3">
        <v>1</v>
      </c>
      <c r="FO171" s="3">
        <v>4</v>
      </c>
      <c r="FP171" s="3">
        <v>3</v>
      </c>
      <c r="FQ171" s="3">
        <v>5</v>
      </c>
      <c r="FR171" s="3">
        <v>5</v>
      </c>
      <c r="FS171" s="3">
        <v>4</v>
      </c>
      <c r="FT171" s="3">
        <f t="shared" si="113"/>
        <v>4.166666666666667</v>
      </c>
      <c r="FU171" s="3">
        <f t="shared" si="114"/>
        <v>3.1666666666666665</v>
      </c>
      <c r="PA171" s="3">
        <v>2</v>
      </c>
      <c r="PB171" s="3">
        <v>4</v>
      </c>
      <c r="PC171" s="3">
        <v>3</v>
      </c>
      <c r="PD171" s="3">
        <v>4</v>
      </c>
      <c r="PE171" s="3">
        <v>4</v>
      </c>
      <c r="PF171" s="3">
        <v>4</v>
      </c>
      <c r="PG171" s="3">
        <v>3</v>
      </c>
      <c r="PH171" s="3">
        <f t="shared" si="115"/>
        <v>3.6666666666666665</v>
      </c>
      <c r="PI171" s="3">
        <v>4</v>
      </c>
      <c r="PJ171" s="3">
        <v>4</v>
      </c>
      <c r="PK171" s="3">
        <v>2</v>
      </c>
      <c r="PL171" s="3">
        <v>3</v>
      </c>
      <c r="PM171" s="3">
        <v>4</v>
      </c>
      <c r="PN171" s="3">
        <v>4</v>
      </c>
      <c r="PO171" s="3">
        <v>3</v>
      </c>
      <c r="PP171" s="3">
        <v>4</v>
      </c>
      <c r="PQ171" s="3">
        <v>4</v>
      </c>
      <c r="PR171" s="3">
        <v>3</v>
      </c>
      <c r="PS171" s="3">
        <v>3</v>
      </c>
      <c r="PT171" s="3">
        <v>3</v>
      </c>
      <c r="PU171" s="3">
        <f t="shared" si="116"/>
        <v>2.8571428571428572</v>
      </c>
      <c r="PV171" s="3">
        <f t="shared" si="117"/>
        <v>3.5</v>
      </c>
      <c r="PW171" s="3">
        <f t="shared" si="118"/>
        <v>3.4166666666666665</v>
      </c>
      <c r="PX171" s="3">
        <v>5</v>
      </c>
      <c r="PY171" s="3">
        <v>10</v>
      </c>
      <c r="PZ171" s="3">
        <v>1</v>
      </c>
      <c r="QA171" s="3">
        <v>1</v>
      </c>
      <c r="QB171" s="3">
        <v>1</v>
      </c>
      <c r="QC171" s="3">
        <v>7</v>
      </c>
      <c r="QD171" s="3">
        <v>5</v>
      </c>
      <c r="QE171" s="3">
        <v>2</v>
      </c>
      <c r="QF171" s="3">
        <v>1</v>
      </c>
      <c r="QG171" s="3">
        <v>2</v>
      </c>
      <c r="QH171" s="3">
        <v>7</v>
      </c>
      <c r="QI171" s="3">
        <v>1</v>
      </c>
      <c r="QJ171" s="3">
        <v>10</v>
      </c>
      <c r="QK171" s="3">
        <v>1</v>
      </c>
      <c r="QL171" s="3">
        <v>1</v>
      </c>
      <c r="QM171" s="3">
        <f t="shared" si="119"/>
        <v>42</v>
      </c>
      <c r="QN171" s="3">
        <f t="shared" si="120"/>
        <v>4.2</v>
      </c>
      <c r="QO171" s="3">
        <f t="shared" si="121"/>
        <v>13</v>
      </c>
      <c r="QP171" s="3">
        <f t="shared" si="122"/>
        <v>2.6</v>
      </c>
      <c r="QQ171" s="3">
        <f t="shared" si="123"/>
        <v>55</v>
      </c>
      <c r="QR171" s="3">
        <f t="shared" si="124"/>
        <v>3.6666666666666665</v>
      </c>
      <c r="QS171" s="4">
        <v>43223</v>
      </c>
      <c r="QT171" s="3">
        <v>5</v>
      </c>
      <c r="QU171" s="3">
        <v>2</v>
      </c>
      <c r="QV171" s="3">
        <v>4</v>
      </c>
      <c r="QW171" s="3">
        <v>2</v>
      </c>
      <c r="QX171" s="3">
        <v>1</v>
      </c>
      <c r="QY171" s="3">
        <v>5</v>
      </c>
      <c r="QZ171" s="3">
        <v>1</v>
      </c>
      <c r="RA171" s="3">
        <v>2</v>
      </c>
      <c r="RB171" s="3">
        <v>5</v>
      </c>
      <c r="RC171" s="3">
        <v>5</v>
      </c>
      <c r="RD171" s="3">
        <v>5</v>
      </c>
      <c r="RE171" s="3">
        <v>4</v>
      </c>
      <c r="RF171" s="3">
        <f t="shared" si="125"/>
        <v>3.8333333333333335</v>
      </c>
      <c r="RG171" s="3">
        <f t="shared" si="126"/>
        <v>3</v>
      </c>
      <c r="RH171" s="3">
        <v>4</v>
      </c>
      <c r="RI171" s="3">
        <v>4</v>
      </c>
      <c r="RJ171" s="3">
        <v>4</v>
      </c>
      <c r="RK171" s="3">
        <v>2</v>
      </c>
      <c r="RL171" s="3">
        <v>4</v>
      </c>
      <c r="RM171" s="3">
        <v>4</v>
      </c>
      <c r="RN171" s="3">
        <v>4</v>
      </c>
      <c r="RO171" s="3">
        <v>3</v>
      </c>
      <c r="RP171" s="3">
        <v>3</v>
      </c>
      <c r="RQ171" s="3">
        <v>2</v>
      </c>
      <c r="RR171" s="3">
        <v>3</v>
      </c>
      <c r="RS171" s="3">
        <v>3</v>
      </c>
      <c r="RT171" s="3">
        <f t="shared" si="127"/>
        <v>18</v>
      </c>
      <c r="RU171" s="3">
        <f t="shared" si="128"/>
        <v>3</v>
      </c>
      <c r="RV171" s="3">
        <f t="shared" si="129"/>
        <v>22</v>
      </c>
      <c r="RW171" s="3">
        <f t="shared" si="130"/>
        <v>3.6666666666666665</v>
      </c>
      <c r="RX171" s="3">
        <f t="shared" si="131"/>
        <v>3.3333333333333335</v>
      </c>
      <c r="RY171" s="3">
        <v>5</v>
      </c>
      <c r="RZ171" s="3">
        <v>2</v>
      </c>
      <c r="SA171" s="3">
        <v>10</v>
      </c>
      <c r="SB171" s="3">
        <v>1</v>
      </c>
      <c r="SC171" s="3">
        <v>1</v>
      </c>
      <c r="SD171" s="3">
        <v>4</v>
      </c>
      <c r="SE171" s="3">
        <v>1</v>
      </c>
      <c r="SF171" s="3">
        <v>2</v>
      </c>
      <c r="SG171" s="3">
        <v>3</v>
      </c>
      <c r="SH171" s="3">
        <v>4</v>
      </c>
      <c r="SI171" s="3">
        <v>1</v>
      </c>
      <c r="SJ171" s="3">
        <v>1</v>
      </c>
      <c r="SK171" s="3">
        <v>10</v>
      </c>
      <c r="SL171" s="3">
        <v>6</v>
      </c>
      <c r="SM171" s="3">
        <f t="shared" si="132"/>
        <v>40</v>
      </c>
      <c r="SN171" s="3">
        <f t="shared" si="133"/>
        <v>4.4444444444444446</v>
      </c>
      <c r="SO171" s="3">
        <f t="shared" si="134"/>
        <v>11</v>
      </c>
      <c r="SP171" s="3">
        <f t="shared" si="135"/>
        <v>2.2000000000000002</v>
      </c>
      <c r="SQ171" s="3">
        <f t="shared" si="136"/>
        <v>3.6428571428571428</v>
      </c>
      <c r="SR171" s="3">
        <f t="shared" si="137"/>
        <v>54.333333333333336</v>
      </c>
      <c r="SS171" s="3">
        <v>1</v>
      </c>
      <c r="ST171" s="4">
        <v>43224</v>
      </c>
      <c r="SU171" s="3">
        <v>10</v>
      </c>
      <c r="SV171" s="3">
        <v>2</v>
      </c>
      <c r="SW171" s="3">
        <v>10</v>
      </c>
      <c r="SX171" s="5">
        <v>10</v>
      </c>
      <c r="SY171" s="3">
        <v>1</v>
      </c>
      <c r="SZ171" s="3">
        <v>10</v>
      </c>
      <c r="TA171" s="3">
        <v>10</v>
      </c>
      <c r="TB171" s="3">
        <v>10</v>
      </c>
      <c r="TC171" s="3">
        <v>10</v>
      </c>
      <c r="TD171" s="3">
        <v>1</v>
      </c>
      <c r="TE171" s="3">
        <v>10</v>
      </c>
      <c r="TF171" s="3">
        <v>10</v>
      </c>
      <c r="TG171" s="3">
        <v>10</v>
      </c>
      <c r="TH171" s="3">
        <v>10</v>
      </c>
      <c r="TI171" s="3">
        <v>10</v>
      </c>
      <c r="TJ171" s="3">
        <f t="shared" si="138"/>
        <v>83</v>
      </c>
      <c r="TK171" s="3">
        <f t="shared" si="139"/>
        <v>8.3000000000000007</v>
      </c>
      <c r="TL171" s="3">
        <f t="shared" si="140"/>
        <v>41</v>
      </c>
      <c r="TM171" s="3">
        <f t="shared" si="141"/>
        <v>8.1999999999999993</v>
      </c>
      <c r="TN171" s="3">
        <f t="shared" si="142"/>
        <v>8.2666666666666675</v>
      </c>
      <c r="TO171" s="3">
        <f t="shared" si="143"/>
        <v>124</v>
      </c>
      <c r="TP171" s="3">
        <v>4</v>
      </c>
      <c r="TQ171" s="3">
        <v>4</v>
      </c>
      <c r="TR171" s="3">
        <v>3</v>
      </c>
      <c r="TS171" s="3">
        <v>2</v>
      </c>
      <c r="TT171" s="3">
        <v>4</v>
      </c>
      <c r="TU171" s="3">
        <v>4</v>
      </c>
      <c r="TV171" s="3">
        <v>3</v>
      </c>
      <c r="TW171" s="3">
        <v>4</v>
      </c>
      <c r="TX171" s="3">
        <v>4</v>
      </c>
      <c r="TY171" s="3">
        <v>3</v>
      </c>
      <c r="TZ171" s="3">
        <v>4</v>
      </c>
      <c r="UA171" s="3">
        <v>4</v>
      </c>
      <c r="UB171" s="3">
        <f t="shared" si="144"/>
        <v>21</v>
      </c>
      <c r="UC171" s="3">
        <f t="shared" si="145"/>
        <v>3.5</v>
      </c>
      <c r="UD171" s="3">
        <f t="shared" si="146"/>
        <v>22</v>
      </c>
      <c r="UE171" s="3">
        <f t="shared" si="147"/>
        <v>3.6666666666666665</v>
      </c>
      <c r="UF171" s="3">
        <f t="shared" si="148"/>
        <v>3.5833333333333335</v>
      </c>
      <c r="VN171">
        <v>15</v>
      </c>
      <c r="VO171">
        <v>2</v>
      </c>
      <c r="VP171">
        <v>22.3</v>
      </c>
      <c r="VQ171">
        <v>11.1</v>
      </c>
      <c r="VR171">
        <v>20</v>
      </c>
      <c r="VS171">
        <v>595</v>
      </c>
      <c r="VT171">
        <v>29.8</v>
      </c>
      <c r="VU171">
        <v>99.2</v>
      </c>
      <c r="VV171">
        <v>19</v>
      </c>
      <c r="VW171">
        <v>279384</v>
      </c>
      <c r="VX171">
        <v>14704.4</v>
      </c>
      <c r="VY171">
        <v>267533.5</v>
      </c>
      <c r="VZ171">
        <v>0.3</v>
      </c>
      <c r="WA171">
        <v>46564</v>
      </c>
      <c r="WB171" s="36">
        <v>2188</v>
      </c>
      <c r="WC171" s="36">
        <v>1298.25</v>
      </c>
      <c r="WD171" s="36">
        <v>136.75</v>
      </c>
      <c r="WE171" s="36">
        <v>78</v>
      </c>
      <c r="WF171" s="36">
        <v>59.12</v>
      </c>
      <c r="WG171" s="36">
        <v>35.08</v>
      </c>
      <c r="WH171" s="36">
        <v>3.69</v>
      </c>
      <c r="WI171" s="36">
        <v>2.11</v>
      </c>
      <c r="WJ171" s="36">
        <v>214.75</v>
      </c>
      <c r="WK171" s="36">
        <v>5.8</v>
      </c>
      <c r="WL171" s="36">
        <v>35.792000000000002</v>
      </c>
      <c r="WM171" s="37">
        <v>2188</v>
      </c>
      <c r="WN171" s="37">
        <v>1298.25</v>
      </c>
      <c r="WO171" s="37">
        <v>136.75</v>
      </c>
      <c r="WP171" s="37">
        <v>78</v>
      </c>
      <c r="WQ171" s="37">
        <v>59.12</v>
      </c>
      <c r="WR171" s="37">
        <v>35.08</v>
      </c>
      <c r="WS171" s="37">
        <v>3.69</v>
      </c>
      <c r="WT171" s="37">
        <v>2.11</v>
      </c>
      <c r="WU171" s="37">
        <v>214.75</v>
      </c>
      <c r="WV171" s="37">
        <v>5.8</v>
      </c>
      <c r="WW171" s="37">
        <v>35.792000000000002</v>
      </c>
      <c r="WX171" s="38">
        <v>1264.25</v>
      </c>
      <c r="WY171" s="38">
        <v>748.5</v>
      </c>
      <c r="WZ171" s="38">
        <v>79.75</v>
      </c>
      <c r="XA171" s="38">
        <v>44.5</v>
      </c>
      <c r="XB171" s="38">
        <v>59.16</v>
      </c>
      <c r="XC171" s="38">
        <v>35.03</v>
      </c>
      <c r="XD171" s="38">
        <v>3.73</v>
      </c>
      <c r="XE171" s="38">
        <v>2.08</v>
      </c>
      <c r="XF171" s="38">
        <v>124.25</v>
      </c>
      <c r="XG171" s="38">
        <v>5.81</v>
      </c>
      <c r="XH171" s="38">
        <v>41.417000000000002</v>
      </c>
      <c r="XI171" s="39">
        <v>1264.25</v>
      </c>
      <c r="XJ171" s="39">
        <v>748.5</v>
      </c>
      <c r="XK171" s="39">
        <v>79.75</v>
      </c>
      <c r="XL171" s="39">
        <v>44.5</v>
      </c>
      <c r="XM171" s="39">
        <v>59.16</v>
      </c>
      <c r="XN171" s="39">
        <v>35.03</v>
      </c>
      <c r="XO171" s="39">
        <v>3.73</v>
      </c>
      <c r="XP171" s="39">
        <v>2.08</v>
      </c>
      <c r="XQ171" s="39">
        <v>124.25</v>
      </c>
      <c r="XR171" s="39">
        <v>5.81</v>
      </c>
      <c r="XS171" s="39">
        <v>41.417000000000002</v>
      </c>
      <c r="XT171" t="s">
        <v>1250</v>
      </c>
      <c r="XU171">
        <v>6</v>
      </c>
      <c r="XV171">
        <v>196</v>
      </c>
      <c r="XW171" s="37">
        <v>6</v>
      </c>
      <c r="XX171" s="37">
        <v>0</v>
      </c>
      <c r="XY171" s="37">
        <v>2</v>
      </c>
      <c r="XZ171" s="39">
        <v>3</v>
      </c>
      <c r="YA171" s="39">
        <v>0</v>
      </c>
      <c r="YB171" s="39">
        <v>2</v>
      </c>
    </row>
    <row r="172" spans="1:652" x14ac:dyDescent="0.2">
      <c r="A172" s="11">
        <v>178</v>
      </c>
      <c r="B172" s="19" t="s">
        <v>961</v>
      </c>
      <c r="C172" s="3">
        <v>0</v>
      </c>
      <c r="D172" s="3" t="str">
        <f t="shared" si="103"/>
        <v>2</v>
      </c>
      <c r="E172" s="4">
        <v>40122</v>
      </c>
      <c r="F172" s="4">
        <v>43209</v>
      </c>
      <c r="G172" s="5">
        <v>8.45290251916758</v>
      </c>
      <c r="H172" s="22" t="s">
        <v>445</v>
      </c>
      <c r="I172" s="3">
        <v>2</v>
      </c>
      <c r="J172" s="3">
        <v>5</v>
      </c>
      <c r="K172" s="3">
        <v>2</v>
      </c>
      <c r="L172" s="3">
        <v>2</v>
      </c>
      <c r="M172" s="12">
        <v>45</v>
      </c>
      <c r="N172" s="6">
        <v>99</v>
      </c>
      <c r="O172" s="6">
        <v>130.5</v>
      </c>
      <c r="P172" s="9">
        <v>4.2814960629921259</v>
      </c>
      <c r="Q172" s="9">
        <v>55.786500000000004</v>
      </c>
      <c r="R172" s="9">
        <v>25.3</v>
      </c>
      <c r="S172" s="9">
        <v>15</v>
      </c>
      <c r="T172" s="3">
        <v>3</v>
      </c>
      <c r="U172" s="9">
        <v>17.600000000000001</v>
      </c>
      <c r="V172" s="3">
        <v>3</v>
      </c>
      <c r="W172" s="9">
        <v>14.8</v>
      </c>
      <c r="X172" s="9">
        <v>14.7</v>
      </c>
      <c r="Y172" s="9">
        <v>15.3</v>
      </c>
      <c r="Z172" s="9">
        <v>14.4</v>
      </c>
      <c r="AA172" s="9">
        <v>13.2</v>
      </c>
      <c r="AB172" s="9">
        <v>14.1</v>
      </c>
      <c r="AC172" s="5">
        <f t="shared" si="104"/>
        <v>15.3</v>
      </c>
      <c r="AD172" s="5">
        <f t="shared" si="105"/>
        <v>14.4</v>
      </c>
      <c r="AE172" s="5">
        <f t="shared" si="106"/>
        <v>29.700000000000003</v>
      </c>
      <c r="AF172" s="5">
        <f t="shared" si="107"/>
        <v>14.850000000000001</v>
      </c>
      <c r="AG172" s="5">
        <f t="shared" si="108"/>
        <v>32.744250000000001</v>
      </c>
      <c r="AH172" s="5">
        <f t="shared" si="109"/>
        <v>65.488500000000002</v>
      </c>
      <c r="AI172" s="1">
        <v>2</v>
      </c>
      <c r="AJ172" s="3">
        <v>10</v>
      </c>
      <c r="AK172" s="7" t="e">
        <v>#NULL!</v>
      </c>
      <c r="AL172" s="7" t="e">
        <v>#NULL!</v>
      </c>
      <c r="AS172" s="5" t="e">
        <f t="shared" si="110"/>
        <v>#DIV/0!</v>
      </c>
      <c r="AT172" s="9">
        <v>15.55</v>
      </c>
      <c r="AU172" s="9">
        <v>15.28</v>
      </c>
      <c r="AV172" s="9">
        <v>-0.82</v>
      </c>
      <c r="AW172" s="3">
        <v>21</v>
      </c>
      <c r="AX172" s="3">
        <v>15</v>
      </c>
      <c r="AY172" s="3">
        <v>13</v>
      </c>
      <c r="AZ172" s="5">
        <v>28</v>
      </c>
      <c r="BA172" s="9">
        <v>-1.43</v>
      </c>
      <c r="BB172" s="3">
        <v>8</v>
      </c>
      <c r="BD172" s="11">
        <v>70</v>
      </c>
      <c r="BE172" s="3">
        <v>20</v>
      </c>
      <c r="BF172" s="3">
        <v>21</v>
      </c>
      <c r="BG172" s="9">
        <v>0.67</v>
      </c>
      <c r="BH172" s="5">
        <v>75</v>
      </c>
      <c r="BI172" s="9">
        <v>41</v>
      </c>
      <c r="BJ172" s="3">
        <v>111</v>
      </c>
      <c r="BK172" s="3">
        <v>8</v>
      </c>
      <c r="BL172" s="3">
        <v>1</v>
      </c>
      <c r="BM172" s="3">
        <v>8</v>
      </c>
      <c r="BN172" s="3">
        <v>1</v>
      </c>
      <c r="BO172" s="3">
        <v>3</v>
      </c>
      <c r="BP172" s="3">
        <v>1</v>
      </c>
      <c r="BQ172" s="3">
        <v>3</v>
      </c>
      <c r="BR172" s="3">
        <v>1</v>
      </c>
      <c r="BS172" s="3">
        <v>3</v>
      </c>
      <c r="BT172" s="11">
        <v>29</v>
      </c>
      <c r="BU172" s="11">
        <v>92</v>
      </c>
      <c r="BV172" s="14">
        <f>SUM(BD172,BJ172,BU172)</f>
        <v>273</v>
      </c>
      <c r="BW172" s="13">
        <f t="shared" si="112"/>
        <v>364</v>
      </c>
      <c r="BX172" s="14">
        <v>88</v>
      </c>
      <c r="BY172" s="14">
        <v>3</v>
      </c>
      <c r="BZ172" s="3">
        <v>30</v>
      </c>
      <c r="CA172" s="3">
        <v>28</v>
      </c>
      <c r="CB172" s="3">
        <v>39</v>
      </c>
      <c r="CC172" s="9">
        <v>13.411199999999999</v>
      </c>
      <c r="CD172" s="9">
        <v>12.51712</v>
      </c>
      <c r="CE172" s="9">
        <v>17.434560000000001</v>
      </c>
      <c r="CF172" s="9">
        <v>2.52</v>
      </c>
      <c r="CG172" s="5">
        <v>99</v>
      </c>
      <c r="CH172" s="3">
        <v>29</v>
      </c>
      <c r="CI172" s="3">
        <v>22</v>
      </c>
      <c r="CJ172" s="3">
        <v>23</v>
      </c>
      <c r="CK172" s="9">
        <v>12.96416</v>
      </c>
      <c r="CL172" s="9">
        <v>9.8348800000000001</v>
      </c>
      <c r="CM172" s="9">
        <v>10.28192</v>
      </c>
      <c r="CN172" s="9">
        <v>0.24</v>
      </c>
      <c r="CO172" s="5">
        <v>59</v>
      </c>
      <c r="CP172" s="3">
        <v>109</v>
      </c>
      <c r="CQ172" s="3">
        <v>109</v>
      </c>
      <c r="CR172" s="3">
        <v>121</v>
      </c>
      <c r="CS172" s="9">
        <v>0.02</v>
      </c>
      <c r="CT172" s="3">
        <v>51</v>
      </c>
      <c r="CU172" s="3">
        <v>3</v>
      </c>
      <c r="CV172" s="3">
        <v>4</v>
      </c>
      <c r="CY172" s="3">
        <v>5</v>
      </c>
      <c r="CZ172" s="3">
        <v>5</v>
      </c>
      <c r="DA172" s="3">
        <v>999</v>
      </c>
      <c r="DB172" s="3">
        <v>999</v>
      </c>
      <c r="DC172" s="3">
        <v>3</v>
      </c>
      <c r="DD172" s="3">
        <v>3</v>
      </c>
      <c r="DE172" s="3">
        <v>4</v>
      </c>
      <c r="DF172" s="3">
        <v>4</v>
      </c>
      <c r="DG172" s="3">
        <v>4</v>
      </c>
      <c r="DH172" s="3">
        <v>4</v>
      </c>
      <c r="DI172" s="3">
        <v>7</v>
      </c>
      <c r="DJ172" s="3">
        <v>10</v>
      </c>
      <c r="DK172" s="7" t="e">
        <v>#NULL!</v>
      </c>
      <c r="DL172" s="3">
        <v>6</v>
      </c>
      <c r="DM172" s="3">
        <v>8</v>
      </c>
      <c r="DN172" s="3">
        <v>8</v>
      </c>
      <c r="DO172" s="7" t="e">
        <v>#NULL!</v>
      </c>
      <c r="DP172" s="3">
        <v>22</v>
      </c>
      <c r="DQ172" s="3">
        <v>1</v>
      </c>
      <c r="DR172" s="3">
        <v>1</v>
      </c>
      <c r="DS172" s="3">
        <v>0</v>
      </c>
      <c r="DT172" s="3">
        <v>1</v>
      </c>
      <c r="DU172" s="3">
        <v>1</v>
      </c>
      <c r="DW172" s="5">
        <v>-0.7599999999999999</v>
      </c>
      <c r="DY172" s="5">
        <v>-0.79999999999999993</v>
      </c>
      <c r="EA172" s="5">
        <v>2.76</v>
      </c>
      <c r="EC172" s="5">
        <v>1.2</v>
      </c>
      <c r="EW172" s="3">
        <v>0</v>
      </c>
      <c r="FH172" s="3">
        <v>4</v>
      </c>
      <c r="FI172" s="3">
        <v>5</v>
      </c>
      <c r="FJ172" s="3">
        <v>3</v>
      </c>
      <c r="FK172" s="3">
        <v>5</v>
      </c>
      <c r="FL172" s="3">
        <v>5</v>
      </c>
      <c r="FM172" s="3">
        <v>5</v>
      </c>
      <c r="FN172" s="3">
        <v>5</v>
      </c>
      <c r="FO172" s="3">
        <v>1</v>
      </c>
      <c r="FP172" s="3">
        <v>4</v>
      </c>
      <c r="FQ172" s="3">
        <v>5</v>
      </c>
      <c r="FR172" s="3">
        <v>5</v>
      </c>
      <c r="FS172" s="3">
        <v>1</v>
      </c>
      <c r="FT172" s="3">
        <f t="shared" si="113"/>
        <v>4.666666666666667</v>
      </c>
      <c r="FU172" s="3">
        <f t="shared" si="114"/>
        <v>3.3333333333333335</v>
      </c>
      <c r="PA172" s="3">
        <v>3</v>
      </c>
      <c r="PB172" s="3">
        <v>4</v>
      </c>
      <c r="PC172" s="3">
        <v>3</v>
      </c>
      <c r="PD172" s="3">
        <v>4</v>
      </c>
      <c r="PE172" s="3">
        <v>4</v>
      </c>
      <c r="PF172" s="3">
        <v>4</v>
      </c>
      <c r="PG172" s="3">
        <v>2</v>
      </c>
      <c r="PH172" s="3">
        <f t="shared" si="115"/>
        <v>3.5</v>
      </c>
      <c r="PI172" s="3">
        <v>4</v>
      </c>
      <c r="PJ172" s="3">
        <v>3</v>
      </c>
      <c r="PK172" s="3">
        <v>3</v>
      </c>
      <c r="PL172" s="3">
        <v>4</v>
      </c>
      <c r="PM172" s="3">
        <v>4</v>
      </c>
      <c r="PN172" s="3">
        <v>3</v>
      </c>
      <c r="PO172" s="3">
        <v>3</v>
      </c>
      <c r="PP172" s="3">
        <v>4</v>
      </c>
      <c r="PQ172" s="3">
        <v>4</v>
      </c>
      <c r="PR172" s="3">
        <v>4</v>
      </c>
      <c r="PS172" s="3">
        <v>3</v>
      </c>
      <c r="PT172" s="3">
        <v>4</v>
      </c>
      <c r="PU172" s="3">
        <f t="shared" si="116"/>
        <v>3</v>
      </c>
      <c r="PV172" s="3">
        <f t="shared" si="117"/>
        <v>3.6666666666666665</v>
      </c>
      <c r="PW172" s="3">
        <f t="shared" si="118"/>
        <v>3.5833333333333335</v>
      </c>
      <c r="PX172" s="3">
        <v>5</v>
      </c>
      <c r="PY172" s="3">
        <v>5</v>
      </c>
      <c r="PZ172" s="3">
        <v>10</v>
      </c>
      <c r="QA172" s="3">
        <v>10</v>
      </c>
      <c r="QB172" s="3">
        <v>1</v>
      </c>
      <c r="QC172" s="3">
        <v>5</v>
      </c>
      <c r="QD172" s="3">
        <v>10</v>
      </c>
      <c r="QE172" s="3">
        <v>10</v>
      </c>
      <c r="QF172" s="3">
        <v>10</v>
      </c>
      <c r="QG172" s="3">
        <v>10</v>
      </c>
      <c r="QH172" s="3">
        <v>10</v>
      </c>
      <c r="QI172" s="3">
        <v>5</v>
      </c>
      <c r="QJ172" s="3">
        <v>1</v>
      </c>
      <c r="QK172" s="3">
        <v>10</v>
      </c>
      <c r="QL172" s="3">
        <v>10</v>
      </c>
      <c r="QM172" s="3">
        <f t="shared" si="119"/>
        <v>67</v>
      </c>
      <c r="QN172" s="3">
        <f t="shared" si="120"/>
        <v>6.7</v>
      </c>
      <c r="QO172" s="3">
        <f t="shared" si="121"/>
        <v>45</v>
      </c>
      <c r="QP172" s="3">
        <f t="shared" si="122"/>
        <v>9</v>
      </c>
      <c r="QQ172" s="3">
        <f t="shared" si="123"/>
        <v>112</v>
      </c>
      <c r="QR172" s="3">
        <f t="shared" si="124"/>
        <v>7.4666666666666668</v>
      </c>
      <c r="QS172" s="4">
        <v>43223</v>
      </c>
      <c r="QT172" s="3">
        <v>5</v>
      </c>
      <c r="QU172" s="3">
        <v>5</v>
      </c>
      <c r="QV172" s="3">
        <v>1</v>
      </c>
      <c r="QW172" s="3">
        <v>5</v>
      </c>
      <c r="QX172" s="3">
        <v>5</v>
      </c>
      <c r="QY172" s="3">
        <v>5</v>
      </c>
      <c r="QZ172" s="3">
        <v>5</v>
      </c>
      <c r="RA172" s="3">
        <v>1</v>
      </c>
      <c r="RB172" s="3">
        <v>5</v>
      </c>
      <c r="RC172" s="3">
        <v>5</v>
      </c>
      <c r="RD172" s="3">
        <v>4</v>
      </c>
      <c r="RE172" s="3">
        <v>3</v>
      </c>
      <c r="RF172" s="3">
        <f t="shared" si="125"/>
        <v>5</v>
      </c>
      <c r="RG172" s="3">
        <f t="shared" si="126"/>
        <v>3.1666666666666665</v>
      </c>
      <c r="RH172" s="3">
        <v>4</v>
      </c>
      <c r="RI172" s="3">
        <v>3</v>
      </c>
      <c r="RJ172" s="3">
        <v>3</v>
      </c>
      <c r="RK172" s="3">
        <v>4</v>
      </c>
      <c r="RL172" s="3">
        <v>4</v>
      </c>
      <c r="RM172" s="3">
        <v>3</v>
      </c>
      <c r="RN172" s="3">
        <v>3</v>
      </c>
      <c r="RO172" s="3">
        <v>4</v>
      </c>
      <c r="RP172" s="3">
        <v>3</v>
      </c>
      <c r="RQ172" s="3">
        <v>4</v>
      </c>
      <c r="RR172" s="3">
        <v>4</v>
      </c>
      <c r="RS172" s="3">
        <v>4</v>
      </c>
      <c r="RT172" s="3">
        <f t="shared" si="127"/>
        <v>22</v>
      </c>
      <c r="RU172" s="3">
        <f t="shared" si="128"/>
        <v>3.6666666666666665</v>
      </c>
      <c r="RV172" s="3">
        <f t="shared" si="129"/>
        <v>21</v>
      </c>
      <c r="RW172" s="3">
        <f t="shared" si="130"/>
        <v>3.5</v>
      </c>
      <c r="RX172" s="3">
        <f t="shared" si="131"/>
        <v>3.5833333333333335</v>
      </c>
      <c r="RY172" s="3">
        <v>9</v>
      </c>
      <c r="RZ172" s="3">
        <v>10</v>
      </c>
      <c r="SA172" s="3">
        <v>5</v>
      </c>
      <c r="SB172" s="3">
        <v>10</v>
      </c>
      <c r="SC172" s="3">
        <v>8</v>
      </c>
      <c r="SD172" s="3">
        <v>10</v>
      </c>
      <c r="SE172" s="3">
        <v>10</v>
      </c>
      <c r="SF172" s="3">
        <v>9</v>
      </c>
      <c r="SG172" s="3">
        <v>10</v>
      </c>
      <c r="SH172" s="3">
        <v>10</v>
      </c>
      <c r="SI172" s="3">
        <v>9</v>
      </c>
      <c r="SJ172" s="3">
        <v>10</v>
      </c>
      <c r="SK172" s="3">
        <v>10</v>
      </c>
      <c r="SL172" s="3">
        <v>10</v>
      </c>
      <c r="SM172" s="3">
        <f t="shared" si="132"/>
        <v>82</v>
      </c>
      <c r="SN172" s="3">
        <f t="shared" si="133"/>
        <v>9.1111111111111107</v>
      </c>
      <c r="SO172" s="3">
        <f t="shared" si="134"/>
        <v>48</v>
      </c>
      <c r="SP172" s="3">
        <f t="shared" si="135"/>
        <v>9.6</v>
      </c>
      <c r="SQ172" s="3">
        <f t="shared" si="136"/>
        <v>9.2857142857142865</v>
      </c>
      <c r="SR172" s="3">
        <f t="shared" si="137"/>
        <v>133.58333333333334</v>
      </c>
      <c r="SS172" s="3">
        <v>10</v>
      </c>
      <c r="ST172" s="4">
        <v>43224</v>
      </c>
      <c r="SU172" s="3">
        <v>10</v>
      </c>
      <c r="SV172" s="3">
        <v>10</v>
      </c>
      <c r="SW172" s="3">
        <v>10</v>
      </c>
      <c r="SX172" s="5">
        <v>10</v>
      </c>
      <c r="SY172" s="3">
        <v>1</v>
      </c>
      <c r="SZ172" s="3">
        <v>10</v>
      </c>
      <c r="TA172" s="3">
        <v>10</v>
      </c>
      <c r="TB172" s="3">
        <v>10</v>
      </c>
      <c r="TC172" s="3">
        <v>10</v>
      </c>
      <c r="TD172" s="3">
        <v>10</v>
      </c>
      <c r="TE172" s="3">
        <v>10</v>
      </c>
      <c r="TF172" s="3">
        <v>10</v>
      </c>
      <c r="TG172" s="3">
        <v>1</v>
      </c>
      <c r="TH172" s="3">
        <v>10</v>
      </c>
      <c r="TI172" s="3">
        <v>10</v>
      </c>
      <c r="TJ172" s="3">
        <f t="shared" si="138"/>
        <v>82</v>
      </c>
      <c r="TK172" s="3">
        <f t="shared" si="139"/>
        <v>8.1999999999999993</v>
      </c>
      <c r="TL172" s="3">
        <f t="shared" si="140"/>
        <v>50</v>
      </c>
      <c r="TM172" s="3">
        <f t="shared" si="141"/>
        <v>10</v>
      </c>
      <c r="TN172" s="3">
        <f t="shared" si="142"/>
        <v>8.8000000000000007</v>
      </c>
      <c r="TO172" s="3">
        <f t="shared" si="143"/>
        <v>132</v>
      </c>
      <c r="TP172" s="3">
        <v>4</v>
      </c>
      <c r="TQ172" s="3">
        <v>4</v>
      </c>
      <c r="TR172" s="3">
        <v>3</v>
      </c>
      <c r="TS172" s="3">
        <v>4</v>
      </c>
      <c r="TT172" s="3">
        <v>4</v>
      </c>
      <c r="TU172" s="3">
        <v>4</v>
      </c>
      <c r="TV172" s="3">
        <v>3</v>
      </c>
      <c r="TW172" s="3">
        <v>4</v>
      </c>
      <c r="TX172" s="3">
        <v>4</v>
      </c>
      <c r="TY172" s="3">
        <v>4</v>
      </c>
      <c r="TZ172" s="3">
        <v>3</v>
      </c>
      <c r="UA172" s="3">
        <v>4</v>
      </c>
      <c r="UB172" s="3">
        <f t="shared" si="144"/>
        <v>24</v>
      </c>
      <c r="UC172" s="3">
        <f t="shared" si="145"/>
        <v>4</v>
      </c>
      <c r="UD172" s="3">
        <f t="shared" si="146"/>
        <v>21</v>
      </c>
      <c r="UE172" s="3">
        <f t="shared" si="147"/>
        <v>3.5</v>
      </c>
      <c r="UF172" s="3">
        <f t="shared" si="148"/>
        <v>3.75</v>
      </c>
      <c r="VN172">
        <v>15</v>
      </c>
      <c r="VO172">
        <v>1</v>
      </c>
      <c r="VP172">
        <v>10.8</v>
      </c>
      <c r="VQ172">
        <v>10.8</v>
      </c>
      <c r="VR172">
        <v>28</v>
      </c>
      <c r="VS172">
        <v>447.3</v>
      </c>
      <c r="VT172">
        <v>16</v>
      </c>
      <c r="VU172">
        <v>89.5</v>
      </c>
      <c r="VV172">
        <v>27</v>
      </c>
      <c r="VW172">
        <v>8555.2999999999993</v>
      </c>
      <c r="VX172">
        <v>316.89999999999998</v>
      </c>
      <c r="VY172">
        <v>2348.5</v>
      </c>
      <c r="VZ172">
        <v>0.3</v>
      </c>
      <c r="WA172">
        <v>1711.1</v>
      </c>
      <c r="WB172" s="36">
        <v>1781.5</v>
      </c>
      <c r="WC172" s="36">
        <v>1484</v>
      </c>
      <c r="WD172" s="36">
        <v>167.5</v>
      </c>
      <c r="WE172" s="36">
        <v>60</v>
      </c>
      <c r="WF172" s="36">
        <v>51</v>
      </c>
      <c r="WG172" s="36">
        <v>42.48</v>
      </c>
      <c r="WH172" s="36">
        <v>4.8</v>
      </c>
      <c r="WI172" s="36">
        <v>1.72</v>
      </c>
      <c r="WJ172" s="36">
        <v>227.5</v>
      </c>
      <c r="WK172" s="36">
        <v>6.51</v>
      </c>
      <c r="WL172" s="36">
        <v>56.875</v>
      </c>
      <c r="WM172" s="37">
        <v>2162</v>
      </c>
      <c r="WN172" s="37">
        <v>1782</v>
      </c>
      <c r="WO172" s="37">
        <v>199</v>
      </c>
      <c r="WP172" s="37">
        <v>75</v>
      </c>
      <c r="WQ172" s="37">
        <v>51.26</v>
      </c>
      <c r="WR172" s="37">
        <v>42.25</v>
      </c>
      <c r="WS172" s="37">
        <v>4.72</v>
      </c>
      <c r="WT172" s="37">
        <v>1.78</v>
      </c>
      <c r="WU172" s="37">
        <v>274</v>
      </c>
      <c r="WV172" s="37">
        <v>6.5</v>
      </c>
      <c r="WW172" s="37">
        <v>54.8</v>
      </c>
      <c r="WX172" s="38">
        <v>1781.5</v>
      </c>
      <c r="WY172" s="38">
        <v>1484</v>
      </c>
      <c r="WZ172" s="38">
        <v>167.5</v>
      </c>
      <c r="XA172" s="38">
        <v>60</v>
      </c>
      <c r="XB172" s="38">
        <v>51</v>
      </c>
      <c r="XC172" s="38">
        <v>42.48</v>
      </c>
      <c r="XD172" s="38">
        <v>4.8</v>
      </c>
      <c r="XE172" s="38">
        <v>1.72</v>
      </c>
      <c r="XF172" s="38">
        <v>227.5</v>
      </c>
      <c r="XG172" s="38">
        <v>6.51</v>
      </c>
      <c r="XH172" s="38">
        <v>56.875</v>
      </c>
      <c r="XI172" s="39">
        <v>2162</v>
      </c>
      <c r="XJ172" s="39">
        <v>1782</v>
      </c>
      <c r="XK172" s="39">
        <v>199</v>
      </c>
      <c r="XL172" s="39">
        <v>75</v>
      </c>
      <c r="XM172" s="39">
        <v>51.26</v>
      </c>
      <c r="XN172" s="39">
        <v>42.25</v>
      </c>
      <c r="XO172" s="39">
        <v>4.72</v>
      </c>
      <c r="XP172" s="39">
        <v>1.78</v>
      </c>
      <c r="XQ172" s="39">
        <v>274</v>
      </c>
      <c r="XR172" s="39">
        <v>6.5</v>
      </c>
      <c r="XS172" s="39">
        <v>54.8</v>
      </c>
      <c r="XT172" t="s">
        <v>1251</v>
      </c>
      <c r="XU172">
        <v>5</v>
      </c>
      <c r="XV172">
        <v>11</v>
      </c>
      <c r="XW172" s="37">
        <v>4</v>
      </c>
      <c r="XX172" s="37">
        <v>1</v>
      </c>
      <c r="XY172" s="37">
        <v>1</v>
      </c>
      <c r="XZ172" s="39">
        <v>4</v>
      </c>
      <c r="YA172" s="39">
        <v>1</v>
      </c>
      <c r="YB172" s="39">
        <v>1</v>
      </c>
    </row>
    <row r="173" spans="1:652" x14ac:dyDescent="0.2">
      <c r="A173" s="11">
        <v>179</v>
      </c>
      <c r="B173" s="19" t="s">
        <v>960</v>
      </c>
      <c r="C173" s="3">
        <v>0</v>
      </c>
      <c r="D173" s="3" t="str">
        <f t="shared" si="103"/>
        <v>2</v>
      </c>
      <c r="E173" s="4">
        <v>40373</v>
      </c>
      <c r="F173" s="4">
        <v>43209</v>
      </c>
      <c r="G173" s="5">
        <v>7.7651353818071192</v>
      </c>
      <c r="H173" s="22" t="s">
        <v>445</v>
      </c>
      <c r="I173" s="3">
        <v>1</v>
      </c>
      <c r="J173" s="3">
        <v>4</v>
      </c>
      <c r="K173" s="3">
        <v>2</v>
      </c>
      <c r="L173" s="3">
        <v>0</v>
      </c>
      <c r="M173" s="12">
        <v>45</v>
      </c>
      <c r="N173" s="6">
        <v>96.5</v>
      </c>
      <c r="O173" s="6">
        <v>124.5</v>
      </c>
      <c r="P173" s="9">
        <v>4.084645669291338</v>
      </c>
      <c r="Q173" s="9">
        <v>54.243000000000002</v>
      </c>
      <c r="R173" s="9">
        <v>24.6</v>
      </c>
      <c r="S173" s="9">
        <v>16</v>
      </c>
      <c r="T173" s="3">
        <v>3</v>
      </c>
      <c r="U173" s="9">
        <v>18.899999999999999</v>
      </c>
      <c r="V173" s="3">
        <v>2</v>
      </c>
      <c r="W173" s="9">
        <v>11.1</v>
      </c>
      <c r="X173" s="9">
        <v>12</v>
      </c>
      <c r="Y173" s="9">
        <v>12.3</v>
      </c>
      <c r="Z173" s="9">
        <v>11.9</v>
      </c>
      <c r="AA173" s="9">
        <v>11.6</v>
      </c>
      <c r="AB173" s="9">
        <v>11.8</v>
      </c>
      <c r="AC173" s="5">
        <f t="shared" si="104"/>
        <v>12.3</v>
      </c>
      <c r="AD173" s="5">
        <f t="shared" si="105"/>
        <v>11.9</v>
      </c>
      <c r="AE173" s="5">
        <f t="shared" si="106"/>
        <v>24.200000000000003</v>
      </c>
      <c r="AF173" s="5">
        <f t="shared" si="107"/>
        <v>12.100000000000001</v>
      </c>
      <c r="AG173" s="5">
        <f t="shared" si="108"/>
        <v>26.680500000000006</v>
      </c>
      <c r="AH173" s="5">
        <f t="shared" si="109"/>
        <v>53.361000000000011</v>
      </c>
      <c r="AI173" s="1">
        <v>2</v>
      </c>
      <c r="AJ173" s="3">
        <v>13</v>
      </c>
      <c r="AK173" s="7" t="e">
        <v>#NULL!</v>
      </c>
      <c r="AL173" s="7" t="e">
        <v>#NULL!</v>
      </c>
      <c r="AS173" s="5" t="e">
        <f t="shared" si="110"/>
        <v>#DIV/0!</v>
      </c>
      <c r="AT173" s="9">
        <v>13.68</v>
      </c>
      <c r="AU173" s="9">
        <v>15.02</v>
      </c>
      <c r="AV173" s="9">
        <v>0.52</v>
      </c>
      <c r="AW173" s="3">
        <v>70</v>
      </c>
      <c r="AX173" s="3">
        <v>15</v>
      </c>
      <c r="AY173" s="3">
        <v>15</v>
      </c>
      <c r="AZ173" s="5">
        <v>30</v>
      </c>
      <c r="BA173" s="9">
        <v>-1.18</v>
      </c>
      <c r="BB173" s="3">
        <v>12</v>
      </c>
      <c r="BD173" s="11">
        <v>78</v>
      </c>
      <c r="BE173" s="3">
        <v>14</v>
      </c>
      <c r="BF173" s="3">
        <v>16</v>
      </c>
      <c r="BG173" s="9">
        <v>-0.42</v>
      </c>
      <c r="BH173" s="5">
        <v>34</v>
      </c>
      <c r="BI173" s="9">
        <v>30</v>
      </c>
      <c r="BJ173" s="3">
        <v>104</v>
      </c>
      <c r="BK173" s="3">
        <v>6</v>
      </c>
      <c r="BL173" s="3">
        <v>1</v>
      </c>
      <c r="BM173" s="3">
        <v>3</v>
      </c>
      <c r="BN173" s="3">
        <v>1</v>
      </c>
      <c r="BO173" s="3">
        <v>2</v>
      </c>
      <c r="BP173" s="3">
        <v>0</v>
      </c>
      <c r="BQ173" s="3">
        <v>0</v>
      </c>
      <c r="BR173" s="3">
        <v>2</v>
      </c>
      <c r="BS173" s="3">
        <v>0</v>
      </c>
      <c r="BT173" s="11">
        <v>15</v>
      </c>
      <c r="BU173" s="11">
        <v>82</v>
      </c>
      <c r="BV173" s="14">
        <f>SUM(BD173,BJ173,BU173)</f>
        <v>264</v>
      </c>
      <c r="BW173" s="13">
        <f t="shared" si="112"/>
        <v>352</v>
      </c>
      <c r="BX173" s="14">
        <v>84</v>
      </c>
      <c r="BY173" s="14">
        <v>4</v>
      </c>
      <c r="BZ173" s="3">
        <v>14</v>
      </c>
      <c r="CA173" s="3">
        <v>27</v>
      </c>
      <c r="CB173" s="3">
        <v>32</v>
      </c>
      <c r="CC173" s="9">
        <v>6.2585600000000001</v>
      </c>
      <c r="CD173" s="9">
        <v>12.070079999999999</v>
      </c>
      <c r="CE173" s="9">
        <v>14.30528</v>
      </c>
      <c r="CF173" s="9">
        <v>1.53</v>
      </c>
      <c r="CG173" s="5">
        <v>94</v>
      </c>
      <c r="CH173" s="3">
        <v>22</v>
      </c>
      <c r="CI173" s="3">
        <v>16</v>
      </c>
      <c r="CJ173" s="3">
        <v>19</v>
      </c>
      <c r="CK173" s="9">
        <v>9.8348800000000001</v>
      </c>
      <c r="CL173" s="9">
        <v>7.1526399999999999</v>
      </c>
      <c r="CM173" s="9">
        <v>8.49376</v>
      </c>
      <c r="CN173" s="9">
        <v>-0.93</v>
      </c>
      <c r="CO173" s="5">
        <v>18</v>
      </c>
      <c r="CP173" s="3">
        <v>115</v>
      </c>
      <c r="CQ173" s="3">
        <v>113</v>
      </c>
      <c r="CR173" s="3">
        <v>108</v>
      </c>
      <c r="CS173" s="9">
        <v>-0.02</v>
      </c>
      <c r="CT173" s="3">
        <v>49</v>
      </c>
      <c r="CU173" s="3">
        <v>4</v>
      </c>
      <c r="CV173" s="3">
        <v>3</v>
      </c>
      <c r="CY173" s="3">
        <v>5</v>
      </c>
      <c r="CZ173" s="3">
        <v>5</v>
      </c>
      <c r="DA173" s="3">
        <v>999</v>
      </c>
      <c r="DB173" s="3">
        <v>999</v>
      </c>
      <c r="DC173" s="3">
        <v>3</v>
      </c>
      <c r="DD173" s="3">
        <v>3</v>
      </c>
      <c r="DE173" s="3">
        <v>3</v>
      </c>
      <c r="DF173" s="3">
        <v>4</v>
      </c>
      <c r="DG173" s="3">
        <v>4</v>
      </c>
      <c r="DH173" s="3">
        <v>4</v>
      </c>
      <c r="DI173" s="3">
        <v>7</v>
      </c>
      <c r="DJ173" s="3">
        <v>10</v>
      </c>
      <c r="DK173" s="7" t="e">
        <v>#NULL!</v>
      </c>
      <c r="DL173" s="3">
        <v>6</v>
      </c>
      <c r="DM173" s="3">
        <v>7</v>
      </c>
      <c r="DN173" s="3">
        <v>8</v>
      </c>
      <c r="DO173" s="7" t="e">
        <v>#NULL!</v>
      </c>
      <c r="DP173" s="3">
        <v>21</v>
      </c>
      <c r="DQ173" s="3">
        <v>1</v>
      </c>
      <c r="DR173" s="3">
        <v>1</v>
      </c>
      <c r="DS173" s="3">
        <v>0</v>
      </c>
      <c r="DT173" s="3">
        <v>1</v>
      </c>
      <c r="DU173" s="3">
        <v>1</v>
      </c>
      <c r="DW173" s="5">
        <v>-1.5999999999999999</v>
      </c>
      <c r="DY173" s="5">
        <v>0.5</v>
      </c>
      <c r="EA173" s="5">
        <v>0.6</v>
      </c>
      <c r="EC173" s="5">
        <v>-0.49999999999999989</v>
      </c>
      <c r="EW173" s="3">
        <v>0</v>
      </c>
      <c r="FH173" s="3">
        <v>5</v>
      </c>
      <c r="FI173" s="3">
        <v>2</v>
      </c>
      <c r="FJ173" s="3">
        <v>1</v>
      </c>
      <c r="FK173" s="3">
        <v>3</v>
      </c>
      <c r="FL173" s="3">
        <v>5</v>
      </c>
      <c r="FM173" s="3">
        <v>3</v>
      </c>
      <c r="FN173" s="3">
        <v>5</v>
      </c>
      <c r="FO173" s="3">
        <v>4</v>
      </c>
      <c r="FP173" s="3">
        <v>3</v>
      </c>
      <c r="FQ173" s="3">
        <v>5</v>
      </c>
      <c r="FR173" s="3">
        <v>5</v>
      </c>
      <c r="FS173" s="3">
        <v>5</v>
      </c>
      <c r="FT173" s="3">
        <f t="shared" si="113"/>
        <v>3.8333333333333335</v>
      </c>
      <c r="FU173" s="3">
        <f t="shared" si="114"/>
        <v>3.8333333333333335</v>
      </c>
      <c r="PA173" s="3">
        <v>1</v>
      </c>
      <c r="PB173" s="3">
        <v>4</v>
      </c>
      <c r="PC173" s="3">
        <v>4</v>
      </c>
      <c r="PD173" s="3">
        <v>4</v>
      </c>
      <c r="PE173" s="3">
        <v>4</v>
      </c>
      <c r="PF173" s="3">
        <v>4</v>
      </c>
      <c r="PG173" s="3">
        <v>4</v>
      </c>
      <c r="PH173" s="3">
        <f t="shared" si="115"/>
        <v>4</v>
      </c>
      <c r="PI173" s="3">
        <v>4</v>
      </c>
      <c r="PJ173" s="3">
        <v>4</v>
      </c>
      <c r="PK173" s="3">
        <v>4</v>
      </c>
      <c r="PL173" s="3">
        <v>4</v>
      </c>
      <c r="PM173" s="3">
        <v>4</v>
      </c>
      <c r="PN173" s="3">
        <v>4</v>
      </c>
      <c r="PO173" s="3">
        <v>4</v>
      </c>
      <c r="PP173" s="3">
        <v>4</v>
      </c>
      <c r="PQ173" s="3">
        <v>4</v>
      </c>
      <c r="PR173" s="3">
        <v>4</v>
      </c>
      <c r="PS173" s="3">
        <v>4</v>
      </c>
      <c r="PT173" s="3">
        <v>4</v>
      </c>
      <c r="PU173" s="3">
        <f t="shared" si="116"/>
        <v>3.4285714285714284</v>
      </c>
      <c r="PV173" s="3">
        <f t="shared" si="117"/>
        <v>4</v>
      </c>
      <c r="PW173" s="3">
        <f t="shared" si="118"/>
        <v>4</v>
      </c>
      <c r="PX173" s="3">
        <v>10</v>
      </c>
      <c r="PY173" s="3">
        <v>10</v>
      </c>
      <c r="PZ173" s="3">
        <v>10</v>
      </c>
      <c r="QA173" s="3">
        <v>10</v>
      </c>
      <c r="QB173" s="3">
        <v>1</v>
      </c>
      <c r="QC173" s="3">
        <v>10</v>
      </c>
      <c r="QD173" s="3">
        <v>5</v>
      </c>
      <c r="QE173" s="3">
        <v>10</v>
      </c>
      <c r="QF173" s="3">
        <v>10</v>
      </c>
      <c r="QG173" s="3">
        <v>10</v>
      </c>
      <c r="QH173" s="3">
        <v>10</v>
      </c>
      <c r="QI173" s="3">
        <v>10</v>
      </c>
      <c r="QJ173" s="3">
        <v>10</v>
      </c>
      <c r="QK173" s="3">
        <v>10</v>
      </c>
      <c r="QL173" s="3">
        <v>10</v>
      </c>
      <c r="QM173" s="3">
        <f t="shared" si="119"/>
        <v>86</v>
      </c>
      <c r="QN173" s="3">
        <f t="shared" si="120"/>
        <v>8.6</v>
      </c>
      <c r="QO173" s="3">
        <f t="shared" si="121"/>
        <v>50</v>
      </c>
      <c r="QP173" s="3">
        <f t="shared" si="122"/>
        <v>10</v>
      </c>
      <c r="QQ173" s="3">
        <f t="shared" si="123"/>
        <v>136</v>
      </c>
      <c r="QR173" s="3">
        <f t="shared" si="124"/>
        <v>9.0666666666666664</v>
      </c>
      <c r="QS173" s="4">
        <v>43223</v>
      </c>
      <c r="QT173" s="3">
        <v>5</v>
      </c>
      <c r="QU173" s="3">
        <v>4</v>
      </c>
      <c r="QV173" s="3">
        <v>1</v>
      </c>
      <c r="QW173" s="3">
        <v>1</v>
      </c>
      <c r="QX173" s="3">
        <v>5</v>
      </c>
      <c r="QY173" s="3">
        <v>1</v>
      </c>
      <c r="QZ173" s="3">
        <v>5</v>
      </c>
      <c r="RA173" s="3">
        <v>1</v>
      </c>
      <c r="RB173" s="3">
        <v>5</v>
      </c>
      <c r="RC173" s="3">
        <v>1</v>
      </c>
      <c r="RD173" s="3">
        <v>5</v>
      </c>
      <c r="RE173" s="3">
        <v>1</v>
      </c>
      <c r="RF173" s="3">
        <f t="shared" si="125"/>
        <v>3.5</v>
      </c>
      <c r="RG173" s="3">
        <f t="shared" si="126"/>
        <v>2.3333333333333335</v>
      </c>
      <c r="RH173" s="3">
        <v>4</v>
      </c>
      <c r="RI173" s="3">
        <v>4</v>
      </c>
      <c r="RJ173" s="3">
        <v>4</v>
      </c>
      <c r="RK173" s="3">
        <v>1</v>
      </c>
      <c r="RL173" s="3">
        <v>4</v>
      </c>
      <c r="RM173" s="3">
        <v>4</v>
      </c>
      <c r="RN173" s="3">
        <v>4</v>
      </c>
      <c r="RO173" s="3">
        <v>4</v>
      </c>
      <c r="RP173" s="3">
        <v>4</v>
      </c>
      <c r="RQ173" s="3">
        <v>4</v>
      </c>
      <c r="RR173" s="3">
        <v>1</v>
      </c>
      <c r="RS173" s="3">
        <v>4</v>
      </c>
      <c r="RT173" s="3">
        <f t="shared" si="127"/>
        <v>21</v>
      </c>
      <c r="RU173" s="3">
        <f t="shared" si="128"/>
        <v>3.5</v>
      </c>
      <c r="RV173" s="3">
        <f t="shared" si="129"/>
        <v>21</v>
      </c>
      <c r="RW173" s="3">
        <f t="shared" si="130"/>
        <v>3.5</v>
      </c>
      <c r="RX173" s="3">
        <f t="shared" si="131"/>
        <v>3.5</v>
      </c>
      <c r="RY173" s="3">
        <v>10</v>
      </c>
      <c r="RZ173" s="3">
        <v>10</v>
      </c>
      <c r="SA173" s="3">
        <v>10</v>
      </c>
      <c r="SB173" s="3">
        <v>10</v>
      </c>
      <c r="SC173" s="3">
        <v>10</v>
      </c>
      <c r="SD173" s="3">
        <v>1</v>
      </c>
      <c r="SE173" s="3">
        <v>1</v>
      </c>
      <c r="SF173" s="3">
        <v>5</v>
      </c>
      <c r="SG173" s="3">
        <v>10</v>
      </c>
      <c r="SH173" s="3">
        <v>10</v>
      </c>
      <c r="SI173" s="3">
        <v>10</v>
      </c>
      <c r="SJ173" s="3">
        <v>1</v>
      </c>
      <c r="SK173" s="3">
        <v>10</v>
      </c>
      <c r="SL173" s="3">
        <v>10</v>
      </c>
      <c r="SM173" s="3">
        <f t="shared" si="132"/>
        <v>72</v>
      </c>
      <c r="SN173" s="3">
        <f t="shared" si="133"/>
        <v>8</v>
      </c>
      <c r="SO173" s="3">
        <f t="shared" si="134"/>
        <v>36</v>
      </c>
      <c r="SP173" s="3">
        <f t="shared" si="135"/>
        <v>7.2</v>
      </c>
      <c r="SQ173" s="3">
        <f t="shared" si="136"/>
        <v>7.7142857142857144</v>
      </c>
      <c r="SR173" s="3">
        <f t="shared" si="137"/>
        <v>111.5</v>
      </c>
      <c r="SS173" s="3">
        <v>10</v>
      </c>
      <c r="ST173" s="4">
        <v>43224</v>
      </c>
      <c r="SU173" s="3">
        <v>10</v>
      </c>
      <c r="SV173" s="3">
        <v>10</v>
      </c>
      <c r="SW173" s="3">
        <v>10</v>
      </c>
      <c r="SX173" s="5">
        <v>10</v>
      </c>
      <c r="SY173" s="3">
        <v>10</v>
      </c>
      <c r="SZ173" s="3">
        <v>5</v>
      </c>
      <c r="TA173" s="3">
        <v>1</v>
      </c>
      <c r="TB173" s="3">
        <v>10</v>
      </c>
      <c r="TC173" s="3">
        <v>10</v>
      </c>
      <c r="TD173" s="3">
        <v>5</v>
      </c>
      <c r="TE173" s="3">
        <v>10</v>
      </c>
      <c r="TF173" s="3">
        <v>10</v>
      </c>
      <c r="TG173" s="3">
        <v>5</v>
      </c>
      <c r="TH173" s="3">
        <v>10</v>
      </c>
      <c r="TI173" s="3">
        <v>10</v>
      </c>
      <c r="TJ173" s="3">
        <f t="shared" si="138"/>
        <v>81</v>
      </c>
      <c r="TK173" s="3">
        <f t="shared" si="139"/>
        <v>8.1</v>
      </c>
      <c r="TL173" s="3">
        <f t="shared" si="140"/>
        <v>45</v>
      </c>
      <c r="TM173" s="3">
        <f t="shared" si="141"/>
        <v>9</v>
      </c>
      <c r="TN173" s="3">
        <f t="shared" si="142"/>
        <v>8.4</v>
      </c>
      <c r="TO173" s="3">
        <f t="shared" si="143"/>
        <v>126</v>
      </c>
      <c r="TP173" s="3">
        <v>4</v>
      </c>
      <c r="TQ173" s="3">
        <v>4</v>
      </c>
      <c r="TR173" s="3">
        <v>4</v>
      </c>
      <c r="TS173" s="3">
        <v>4</v>
      </c>
      <c r="TT173" s="3">
        <v>4</v>
      </c>
      <c r="TU173" s="3">
        <v>4</v>
      </c>
      <c r="TV173" s="3">
        <v>4</v>
      </c>
      <c r="TW173" s="3">
        <v>4</v>
      </c>
      <c r="TX173" s="3">
        <v>4</v>
      </c>
      <c r="TY173" s="3">
        <v>4</v>
      </c>
      <c r="TZ173" s="3">
        <v>4</v>
      </c>
      <c r="UA173" s="3">
        <v>4</v>
      </c>
      <c r="UB173" s="3">
        <f t="shared" si="144"/>
        <v>24</v>
      </c>
      <c r="UC173" s="3">
        <f t="shared" si="145"/>
        <v>4</v>
      </c>
      <c r="UD173" s="3">
        <f t="shared" si="146"/>
        <v>24</v>
      </c>
      <c r="UE173" s="3">
        <f t="shared" si="147"/>
        <v>4</v>
      </c>
      <c r="UF173" s="3">
        <f t="shared" si="148"/>
        <v>4</v>
      </c>
      <c r="VN173">
        <v>15</v>
      </c>
      <c r="VO173">
        <v>0</v>
      </c>
      <c r="VP173">
        <v>0</v>
      </c>
      <c r="VQ173">
        <v>0</v>
      </c>
      <c r="VR173">
        <v>0</v>
      </c>
      <c r="VS173">
        <v>0</v>
      </c>
      <c r="VT173">
        <v>0</v>
      </c>
      <c r="VU173">
        <v>0</v>
      </c>
      <c r="VV173">
        <v>0</v>
      </c>
      <c r="VW173">
        <v>0</v>
      </c>
      <c r="VX173">
        <v>0</v>
      </c>
      <c r="VY173">
        <v>0</v>
      </c>
      <c r="VZ173">
        <v>0</v>
      </c>
      <c r="WA173">
        <v>0</v>
      </c>
      <c r="WB173" s="36">
        <v>0</v>
      </c>
      <c r="WC173" s="36">
        <v>0</v>
      </c>
      <c r="WD173" s="36">
        <v>0</v>
      </c>
      <c r="WE173" s="36">
        <v>0</v>
      </c>
      <c r="WF173" s="36">
        <v>0</v>
      </c>
      <c r="WG173" s="36">
        <v>0</v>
      </c>
      <c r="WH173" s="36">
        <v>0</v>
      </c>
      <c r="WI173" s="36">
        <v>0</v>
      </c>
      <c r="WJ173" s="36">
        <v>0</v>
      </c>
      <c r="WK173" s="36">
        <v>0</v>
      </c>
      <c r="WL173" s="36">
        <v>0</v>
      </c>
      <c r="WM173" s="37">
        <v>0</v>
      </c>
      <c r="WN173" s="37">
        <v>0</v>
      </c>
      <c r="WO173" s="37">
        <v>0</v>
      </c>
      <c r="WP173" s="37">
        <v>0</v>
      </c>
      <c r="WQ173" s="37">
        <v>0</v>
      </c>
      <c r="WR173" s="37">
        <v>0</v>
      </c>
      <c r="WS173" s="37">
        <v>0</v>
      </c>
      <c r="WT173" s="37">
        <v>0</v>
      </c>
      <c r="WU173" s="37">
        <v>0</v>
      </c>
      <c r="WV173" s="37">
        <v>0</v>
      </c>
      <c r="WW173" s="37">
        <v>0</v>
      </c>
      <c r="WX173" s="38">
        <v>0</v>
      </c>
      <c r="WY173" s="38">
        <v>0</v>
      </c>
      <c r="WZ173" s="38">
        <v>0</v>
      </c>
      <c r="XA173" s="38">
        <v>0</v>
      </c>
      <c r="XB173" s="38">
        <v>0</v>
      </c>
      <c r="XC173" s="38">
        <v>0</v>
      </c>
      <c r="XD173" s="38">
        <v>0</v>
      </c>
      <c r="XE173" s="38">
        <v>0</v>
      </c>
      <c r="XF173" s="38">
        <v>0</v>
      </c>
      <c r="XG173" s="38">
        <v>0</v>
      </c>
      <c r="XH173" s="38">
        <v>0</v>
      </c>
      <c r="XI173" s="39">
        <v>0</v>
      </c>
      <c r="XJ173" s="39">
        <v>0</v>
      </c>
      <c r="XK173" s="39">
        <v>0</v>
      </c>
      <c r="XL173" s="39">
        <v>0</v>
      </c>
      <c r="XM173" s="39">
        <v>0</v>
      </c>
      <c r="XN173" s="39">
        <v>0</v>
      </c>
      <c r="XO173" s="39">
        <v>0</v>
      </c>
      <c r="XP173" s="39">
        <v>0</v>
      </c>
      <c r="XQ173" s="39">
        <v>0</v>
      </c>
      <c r="XR173" s="39">
        <v>0</v>
      </c>
      <c r="XS173" s="39">
        <v>0</v>
      </c>
      <c r="XT173" t="s">
        <v>1117</v>
      </c>
      <c r="XU173">
        <v>0</v>
      </c>
      <c r="XV173">
        <v>11</v>
      </c>
      <c r="XW173" s="37">
        <v>0</v>
      </c>
      <c r="XX173" s="37">
        <v>0</v>
      </c>
      <c r="XY173" s="37">
        <v>3</v>
      </c>
      <c r="XZ173" s="39">
        <v>0</v>
      </c>
      <c r="YA173" s="39">
        <v>0</v>
      </c>
      <c r="YB173" s="39">
        <v>3</v>
      </c>
    </row>
    <row r="174" spans="1:652" x14ac:dyDescent="0.2">
      <c r="A174" s="11">
        <v>180</v>
      </c>
      <c r="B174" s="19" t="s">
        <v>963</v>
      </c>
      <c r="C174" s="3">
        <v>0</v>
      </c>
      <c r="D174" s="3" t="str">
        <f t="shared" si="103"/>
        <v>2</v>
      </c>
      <c r="E174" s="4">
        <v>40123</v>
      </c>
      <c r="F174" s="4">
        <v>43209</v>
      </c>
      <c r="G174" s="5">
        <v>8.450164293537787</v>
      </c>
      <c r="H174" s="22" t="s">
        <v>445</v>
      </c>
      <c r="I174" s="3">
        <v>2</v>
      </c>
      <c r="J174" s="3">
        <v>4</v>
      </c>
      <c r="K174" s="3">
        <v>2</v>
      </c>
      <c r="L174" s="3">
        <v>2</v>
      </c>
      <c r="M174" s="12">
        <v>45</v>
      </c>
      <c r="N174" s="6">
        <v>97.5</v>
      </c>
      <c r="O174" s="6">
        <v>123</v>
      </c>
      <c r="P174" s="9">
        <v>4.0354330708661417</v>
      </c>
      <c r="Q174" s="9">
        <v>65.268000000000001</v>
      </c>
      <c r="R174" s="9">
        <v>29.6</v>
      </c>
      <c r="S174" s="9">
        <v>19.600000000000001</v>
      </c>
      <c r="T174" s="3">
        <v>2</v>
      </c>
      <c r="U174" s="9">
        <v>19</v>
      </c>
      <c r="V174" s="3">
        <v>2</v>
      </c>
      <c r="W174" s="9">
        <v>15.4</v>
      </c>
      <c r="X174" s="9">
        <v>15.9</v>
      </c>
      <c r="Y174" s="9">
        <v>16.2</v>
      </c>
      <c r="Z174" s="9">
        <v>17.2</v>
      </c>
      <c r="AA174" s="9">
        <v>19</v>
      </c>
      <c r="AB174" s="9">
        <v>16.899999999999999</v>
      </c>
      <c r="AC174" s="5">
        <f t="shared" si="104"/>
        <v>16.2</v>
      </c>
      <c r="AD174" s="5">
        <f t="shared" si="105"/>
        <v>19</v>
      </c>
      <c r="AE174" s="5">
        <f t="shared" si="106"/>
        <v>35.200000000000003</v>
      </c>
      <c r="AF174" s="5">
        <f t="shared" si="107"/>
        <v>17.600000000000001</v>
      </c>
      <c r="AG174" s="5">
        <f t="shared" si="108"/>
        <v>38.808000000000007</v>
      </c>
      <c r="AH174" s="5">
        <f t="shared" si="109"/>
        <v>77.616000000000014</v>
      </c>
      <c r="AI174" s="1">
        <v>3</v>
      </c>
      <c r="AJ174" s="3">
        <v>16</v>
      </c>
      <c r="AK174" s="7" t="e">
        <v>#NULL!</v>
      </c>
      <c r="AL174" s="7" t="e">
        <v>#NULL!</v>
      </c>
      <c r="AS174" s="5" t="e">
        <f t="shared" si="110"/>
        <v>#DIV/0!</v>
      </c>
      <c r="AT174" s="9">
        <v>14.98</v>
      </c>
      <c r="AU174" s="9">
        <v>14.76</v>
      </c>
      <c r="AV174" s="9">
        <v>-0.49</v>
      </c>
      <c r="AW174" s="3">
        <v>31</v>
      </c>
      <c r="AX174" s="3">
        <v>21</v>
      </c>
      <c r="AY174" s="3">
        <v>22</v>
      </c>
      <c r="AZ174" s="5">
        <v>43</v>
      </c>
      <c r="BA174" s="9">
        <v>-0.34</v>
      </c>
      <c r="BB174" s="3">
        <v>37</v>
      </c>
      <c r="BD174" s="11">
        <v>90</v>
      </c>
      <c r="BE174" s="3">
        <v>18</v>
      </c>
      <c r="BF174" s="3">
        <v>21</v>
      </c>
      <c r="BG174" s="9">
        <v>0.67</v>
      </c>
      <c r="BH174" s="5">
        <v>75</v>
      </c>
      <c r="BI174" s="9">
        <v>39</v>
      </c>
      <c r="BJ174" s="3">
        <v>106</v>
      </c>
      <c r="BK174" s="3">
        <v>4</v>
      </c>
      <c r="BL174" s="3">
        <v>5</v>
      </c>
      <c r="BM174" s="3">
        <v>2</v>
      </c>
      <c r="BN174" s="3">
        <v>1</v>
      </c>
      <c r="BO174" s="3">
        <v>1</v>
      </c>
      <c r="BP174" s="3">
        <v>1</v>
      </c>
      <c r="BQ174" s="3">
        <v>0</v>
      </c>
      <c r="BR174" s="3">
        <v>1</v>
      </c>
      <c r="BS174" s="3">
        <v>1</v>
      </c>
      <c r="BT174" s="11">
        <v>16</v>
      </c>
      <c r="BU174" s="11">
        <v>78</v>
      </c>
      <c r="BV174" s="14">
        <f>SUM(BD174,BJ174,BU174)</f>
        <v>274</v>
      </c>
      <c r="BW174" s="13">
        <f t="shared" si="112"/>
        <v>365.33333333333331</v>
      </c>
      <c r="BX174" s="14">
        <v>89</v>
      </c>
      <c r="BY174" s="14">
        <v>3</v>
      </c>
      <c r="BZ174" s="3">
        <v>42</v>
      </c>
      <c r="CA174" s="3">
        <v>33</v>
      </c>
      <c r="CB174" s="3">
        <v>47</v>
      </c>
      <c r="CC174" s="9">
        <v>18.775680000000001</v>
      </c>
      <c r="CD174" s="9">
        <v>14.752319999999999</v>
      </c>
      <c r="CE174" s="9">
        <v>21.01088</v>
      </c>
      <c r="CF174" s="9">
        <v>3.85</v>
      </c>
      <c r="CG174" s="5">
        <v>100</v>
      </c>
      <c r="CH174" s="3">
        <v>28</v>
      </c>
      <c r="CI174" s="3">
        <v>24</v>
      </c>
      <c r="CJ174" s="3">
        <v>28</v>
      </c>
      <c r="CK174" s="9">
        <v>12.51712</v>
      </c>
      <c r="CL174" s="9">
        <v>10.728960000000001</v>
      </c>
      <c r="CM174" s="9">
        <v>12.51712</v>
      </c>
      <c r="CN174" s="9">
        <v>0.03</v>
      </c>
      <c r="CO174" s="5">
        <v>51</v>
      </c>
      <c r="CP174" s="3">
        <v>130</v>
      </c>
      <c r="CQ174" s="3">
        <v>110</v>
      </c>
      <c r="CR174" s="3">
        <v>124</v>
      </c>
      <c r="CS174" s="9">
        <v>0.44</v>
      </c>
      <c r="CT174" s="3">
        <v>67</v>
      </c>
      <c r="CU174" s="3">
        <v>3</v>
      </c>
      <c r="CV174" s="3">
        <v>3</v>
      </c>
      <c r="CY174" s="3">
        <v>5</v>
      </c>
      <c r="CZ174" s="3">
        <v>5</v>
      </c>
      <c r="DA174" s="3">
        <v>999</v>
      </c>
      <c r="DB174" s="3">
        <v>999</v>
      </c>
      <c r="DC174" s="3">
        <v>0</v>
      </c>
      <c r="DD174" s="3">
        <v>1</v>
      </c>
      <c r="DE174" s="3">
        <v>4</v>
      </c>
      <c r="DF174" s="3">
        <v>3</v>
      </c>
      <c r="DG174" s="3">
        <v>4</v>
      </c>
      <c r="DH174" s="3">
        <v>4</v>
      </c>
      <c r="DI174" s="3">
        <v>6</v>
      </c>
      <c r="DJ174" s="3">
        <v>10</v>
      </c>
      <c r="DK174" s="7" t="e">
        <v>#NULL!</v>
      </c>
      <c r="DL174" s="3">
        <v>1</v>
      </c>
      <c r="DM174" s="3">
        <v>7</v>
      </c>
      <c r="DN174" s="3">
        <v>8</v>
      </c>
      <c r="DO174" s="7" t="e">
        <v>#NULL!</v>
      </c>
      <c r="DP174" s="3">
        <v>16</v>
      </c>
      <c r="DQ174" s="3">
        <v>0</v>
      </c>
      <c r="DR174" s="3">
        <v>1</v>
      </c>
      <c r="DS174" s="3">
        <v>1</v>
      </c>
      <c r="DT174" s="3">
        <v>1</v>
      </c>
      <c r="DU174" s="3">
        <v>0</v>
      </c>
      <c r="DW174" s="5">
        <v>0.33</v>
      </c>
      <c r="DY174" s="5">
        <v>-4.9999999999999989E-2</v>
      </c>
      <c r="EA174" s="5">
        <v>3.88</v>
      </c>
      <c r="EC174" s="5">
        <v>4.16</v>
      </c>
      <c r="EW174" s="3">
        <v>1</v>
      </c>
      <c r="FH174" s="3">
        <v>1</v>
      </c>
      <c r="FI174" s="3">
        <v>5</v>
      </c>
      <c r="FJ174" s="3">
        <v>1</v>
      </c>
      <c r="FK174" s="3">
        <v>3</v>
      </c>
      <c r="FL174" s="3">
        <v>4</v>
      </c>
      <c r="FM174" s="3">
        <v>2</v>
      </c>
      <c r="FN174" s="3">
        <v>1</v>
      </c>
      <c r="FO174" s="3">
        <v>1</v>
      </c>
      <c r="FP174" s="3">
        <v>5</v>
      </c>
      <c r="FQ174" s="3">
        <v>5</v>
      </c>
      <c r="FR174" s="3">
        <v>2</v>
      </c>
      <c r="FS174" s="3">
        <v>1</v>
      </c>
      <c r="FT174" s="3">
        <f t="shared" si="113"/>
        <v>3.6666666666666665</v>
      </c>
      <c r="FU174" s="3">
        <f t="shared" si="114"/>
        <v>1.5</v>
      </c>
      <c r="PA174" s="3">
        <v>2</v>
      </c>
      <c r="PB174" s="3">
        <v>4</v>
      </c>
      <c r="PC174" s="3">
        <v>4</v>
      </c>
      <c r="PD174" s="3">
        <v>4</v>
      </c>
      <c r="PE174" s="3">
        <v>4</v>
      </c>
      <c r="PF174" s="3">
        <v>4</v>
      </c>
      <c r="PG174" s="3">
        <v>4</v>
      </c>
      <c r="PH174" s="3">
        <f t="shared" si="115"/>
        <v>4</v>
      </c>
      <c r="PI174" s="3">
        <v>4</v>
      </c>
      <c r="PJ174" s="3">
        <v>4</v>
      </c>
      <c r="PK174" s="3">
        <v>3</v>
      </c>
      <c r="PL174" s="3">
        <v>4</v>
      </c>
      <c r="PM174" s="3">
        <v>3</v>
      </c>
      <c r="PN174" s="3">
        <v>4</v>
      </c>
      <c r="PO174" s="3">
        <v>2</v>
      </c>
      <c r="PP174" s="3">
        <v>4</v>
      </c>
      <c r="PQ174" s="3">
        <v>4</v>
      </c>
      <c r="PR174" s="3">
        <v>4</v>
      </c>
      <c r="PS174" s="3">
        <v>4</v>
      </c>
      <c r="PT174" s="3">
        <v>4</v>
      </c>
      <c r="PU174" s="3">
        <f t="shared" si="116"/>
        <v>2.8571428571428572</v>
      </c>
      <c r="PV174" s="3">
        <f t="shared" si="117"/>
        <v>4</v>
      </c>
      <c r="PW174" s="3">
        <f t="shared" si="118"/>
        <v>3.6666666666666665</v>
      </c>
      <c r="PX174" s="3">
        <v>10</v>
      </c>
      <c r="PY174" s="3">
        <v>7</v>
      </c>
      <c r="PZ174" s="3">
        <v>10</v>
      </c>
      <c r="QA174" s="3">
        <v>10</v>
      </c>
      <c r="QB174" s="3">
        <v>3</v>
      </c>
      <c r="QC174" s="3">
        <v>10</v>
      </c>
      <c r="QD174" s="3">
        <v>9</v>
      </c>
      <c r="QE174" s="3">
        <v>8</v>
      </c>
      <c r="QF174" s="3">
        <v>2</v>
      </c>
      <c r="QG174" s="3">
        <v>10</v>
      </c>
      <c r="QH174" s="3">
        <v>10</v>
      </c>
      <c r="QI174" s="3">
        <v>9</v>
      </c>
      <c r="QJ174" s="3">
        <v>5</v>
      </c>
      <c r="QK174" s="3">
        <v>10</v>
      </c>
      <c r="QL174" s="3">
        <v>10</v>
      </c>
      <c r="QM174" s="3">
        <f t="shared" si="119"/>
        <v>84</v>
      </c>
      <c r="QN174" s="3">
        <f t="shared" si="120"/>
        <v>8.4</v>
      </c>
      <c r="QO174" s="3">
        <f t="shared" si="121"/>
        <v>39</v>
      </c>
      <c r="QP174" s="3">
        <f t="shared" si="122"/>
        <v>7.8</v>
      </c>
      <c r="QQ174" s="3">
        <f t="shared" si="123"/>
        <v>123</v>
      </c>
      <c r="QR174" s="3">
        <f t="shared" si="124"/>
        <v>8.1999999999999993</v>
      </c>
      <c r="QS174" s="4">
        <v>43223</v>
      </c>
      <c r="QT174" s="3">
        <v>3</v>
      </c>
      <c r="QU174" s="3">
        <v>5</v>
      </c>
      <c r="QV174" s="3">
        <v>1</v>
      </c>
      <c r="QW174" s="3">
        <v>2</v>
      </c>
      <c r="QX174" s="3">
        <v>4</v>
      </c>
      <c r="QY174" s="3">
        <v>5</v>
      </c>
      <c r="QZ174" s="3">
        <v>1</v>
      </c>
      <c r="RA174" s="3">
        <v>2</v>
      </c>
      <c r="RB174" s="3">
        <v>3</v>
      </c>
      <c r="RC174" s="3">
        <v>5</v>
      </c>
      <c r="RD174" s="3">
        <v>2</v>
      </c>
      <c r="RE174" s="3">
        <v>1</v>
      </c>
      <c r="RF174" s="3">
        <f t="shared" si="125"/>
        <v>4.166666666666667</v>
      </c>
      <c r="RG174" s="3">
        <f t="shared" si="126"/>
        <v>1.5</v>
      </c>
      <c r="RH174" s="3">
        <v>4</v>
      </c>
      <c r="RI174" s="3">
        <v>4</v>
      </c>
      <c r="RJ174" s="3">
        <v>4</v>
      </c>
      <c r="RK174" s="3">
        <v>4</v>
      </c>
      <c r="RL174" s="3">
        <v>4</v>
      </c>
      <c r="RM174" s="3">
        <v>4</v>
      </c>
      <c r="RN174" s="3">
        <v>4</v>
      </c>
      <c r="RO174" s="3">
        <v>4</v>
      </c>
      <c r="RP174" s="3">
        <v>4</v>
      </c>
      <c r="RQ174" s="3">
        <v>4</v>
      </c>
      <c r="RR174" s="3">
        <v>4</v>
      </c>
      <c r="RS174" s="3">
        <v>4</v>
      </c>
      <c r="RT174" s="3">
        <f t="shared" si="127"/>
        <v>24</v>
      </c>
      <c r="RU174" s="3">
        <f t="shared" si="128"/>
        <v>4</v>
      </c>
      <c r="RV174" s="3">
        <f t="shared" si="129"/>
        <v>24</v>
      </c>
      <c r="RW174" s="3">
        <f t="shared" si="130"/>
        <v>4</v>
      </c>
      <c r="RX174" s="3">
        <f t="shared" si="131"/>
        <v>4</v>
      </c>
      <c r="RY174" s="3">
        <v>10</v>
      </c>
      <c r="RZ174" s="3">
        <v>9</v>
      </c>
      <c r="SA174" s="3">
        <v>10</v>
      </c>
      <c r="SB174" s="3">
        <v>6</v>
      </c>
      <c r="SC174" s="3">
        <v>9</v>
      </c>
      <c r="SD174" s="3">
        <v>5</v>
      </c>
      <c r="SE174" s="3">
        <v>10</v>
      </c>
      <c r="SF174" s="3">
        <v>10</v>
      </c>
      <c r="SG174" s="3">
        <v>7</v>
      </c>
      <c r="SH174" s="3">
        <v>10</v>
      </c>
      <c r="SI174" s="3">
        <v>9</v>
      </c>
      <c r="SJ174" s="3">
        <v>10</v>
      </c>
      <c r="SK174" s="3">
        <v>10</v>
      </c>
      <c r="SL174" s="3">
        <v>8</v>
      </c>
      <c r="SM174" s="3">
        <f t="shared" si="132"/>
        <v>77</v>
      </c>
      <c r="SN174" s="3">
        <f t="shared" si="133"/>
        <v>8.5555555555555554</v>
      </c>
      <c r="SO174" s="3">
        <f t="shared" si="134"/>
        <v>46</v>
      </c>
      <c r="SP174" s="3">
        <f t="shared" si="135"/>
        <v>9.1999999999999993</v>
      </c>
      <c r="SQ174" s="3">
        <f t="shared" si="136"/>
        <v>8.7857142857142865</v>
      </c>
      <c r="SR174" s="3">
        <f t="shared" si="137"/>
        <v>127</v>
      </c>
      <c r="SS174" s="3">
        <v>6</v>
      </c>
      <c r="ST174" s="4">
        <v>43224</v>
      </c>
      <c r="SU174" s="3">
        <v>10</v>
      </c>
      <c r="SV174" s="3">
        <v>10</v>
      </c>
      <c r="SW174" s="3">
        <v>10</v>
      </c>
      <c r="SX174" s="5">
        <v>10</v>
      </c>
      <c r="SY174" s="3">
        <v>10</v>
      </c>
      <c r="SZ174" s="3">
        <v>10</v>
      </c>
      <c r="TA174" s="3">
        <v>10</v>
      </c>
      <c r="TB174" s="3">
        <v>10</v>
      </c>
      <c r="TC174" s="3">
        <v>10</v>
      </c>
      <c r="TD174" s="3">
        <v>10</v>
      </c>
      <c r="TE174" s="3">
        <v>10</v>
      </c>
      <c r="TF174" s="3">
        <v>10</v>
      </c>
      <c r="TG174" s="3">
        <v>10</v>
      </c>
      <c r="TH174" s="3">
        <v>10</v>
      </c>
      <c r="TI174" s="3">
        <v>10</v>
      </c>
      <c r="TJ174" s="3">
        <f t="shared" si="138"/>
        <v>100</v>
      </c>
      <c r="TK174" s="3">
        <f t="shared" si="139"/>
        <v>10</v>
      </c>
      <c r="TL174" s="3">
        <f t="shared" si="140"/>
        <v>50</v>
      </c>
      <c r="TM174" s="3">
        <f t="shared" si="141"/>
        <v>10</v>
      </c>
      <c r="TN174" s="3">
        <f t="shared" si="142"/>
        <v>10</v>
      </c>
      <c r="TO174" s="3">
        <f t="shared" si="143"/>
        <v>150</v>
      </c>
      <c r="TP174" s="3">
        <v>4</v>
      </c>
      <c r="TQ174" s="3">
        <v>4</v>
      </c>
      <c r="TR174" s="3">
        <v>4</v>
      </c>
      <c r="TS174" s="3">
        <v>4</v>
      </c>
      <c r="TT174" s="3">
        <v>4</v>
      </c>
      <c r="TU174" s="3">
        <v>4</v>
      </c>
      <c r="TV174" s="3">
        <v>4</v>
      </c>
      <c r="TW174" s="3">
        <v>4</v>
      </c>
      <c r="TX174" s="3">
        <v>4</v>
      </c>
      <c r="TY174" s="3">
        <v>4</v>
      </c>
      <c r="TZ174" s="3">
        <v>4</v>
      </c>
      <c r="UA174" s="3">
        <v>4</v>
      </c>
      <c r="UB174" s="3">
        <f t="shared" si="144"/>
        <v>24</v>
      </c>
      <c r="UC174" s="3">
        <f t="shared" si="145"/>
        <v>4</v>
      </c>
      <c r="UD174" s="3">
        <f t="shared" si="146"/>
        <v>24</v>
      </c>
      <c r="UE174" s="3">
        <f t="shared" si="147"/>
        <v>4</v>
      </c>
      <c r="UF174" s="3">
        <f t="shared" si="148"/>
        <v>4</v>
      </c>
      <c r="VN174">
        <v>15</v>
      </c>
      <c r="VO174">
        <v>10</v>
      </c>
      <c r="VP174">
        <v>143.5</v>
      </c>
      <c r="VQ174">
        <v>14.4</v>
      </c>
      <c r="VR174">
        <v>25</v>
      </c>
      <c r="VS174">
        <v>736.8</v>
      </c>
      <c r="VT174">
        <v>29.5</v>
      </c>
      <c r="VU174">
        <v>105.3</v>
      </c>
      <c r="VV174">
        <v>24</v>
      </c>
      <c r="VW174">
        <v>12807.3</v>
      </c>
      <c r="VX174">
        <v>533.6</v>
      </c>
      <c r="VY174">
        <v>7392.8</v>
      </c>
      <c r="VZ174">
        <v>0.3</v>
      </c>
      <c r="WA174">
        <v>1829.6</v>
      </c>
      <c r="WB174" s="36">
        <v>1079.5</v>
      </c>
      <c r="WC174" s="36">
        <v>1249</v>
      </c>
      <c r="WD174" s="36">
        <v>202.5</v>
      </c>
      <c r="WE174" s="36">
        <v>119</v>
      </c>
      <c r="WF174" s="36">
        <v>40.74</v>
      </c>
      <c r="WG174" s="36">
        <v>47.13</v>
      </c>
      <c r="WH174" s="36">
        <v>7.64</v>
      </c>
      <c r="WI174" s="36">
        <v>4.49</v>
      </c>
      <c r="WJ174" s="36">
        <v>321.5</v>
      </c>
      <c r="WK174" s="36">
        <v>12.13</v>
      </c>
      <c r="WL174" s="36">
        <v>107.167</v>
      </c>
      <c r="WM174" s="37">
        <v>2615</v>
      </c>
      <c r="WN174" s="37">
        <v>2361.25</v>
      </c>
      <c r="WO174" s="37">
        <v>439.75</v>
      </c>
      <c r="WP174" s="37">
        <v>263</v>
      </c>
      <c r="WQ174" s="37">
        <v>46.05</v>
      </c>
      <c r="WR174" s="37">
        <v>41.58</v>
      </c>
      <c r="WS174" s="37">
        <v>7.74</v>
      </c>
      <c r="WT174" s="37">
        <v>4.63</v>
      </c>
      <c r="WU174" s="37">
        <v>702.75</v>
      </c>
      <c r="WV174" s="37">
        <v>12.37</v>
      </c>
      <c r="WW174" s="37">
        <v>100.393</v>
      </c>
      <c r="WX174" s="38">
        <v>1079.5</v>
      </c>
      <c r="WY174" s="38">
        <v>1249</v>
      </c>
      <c r="WZ174" s="38">
        <v>202.5</v>
      </c>
      <c r="XA174" s="38">
        <v>119</v>
      </c>
      <c r="XB174" s="38">
        <v>40.74</v>
      </c>
      <c r="XC174" s="38">
        <v>47.13</v>
      </c>
      <c r="XD174" s="38">
        <v>7.64</v>
      </c>
      <c r="XE174" s="38">
        <v>4.49</v>
      </c>
      <c r="XF174" s="38">
        <v>321.5</v>
      </c>
      <c r="XG174" s="38">
        <v>12.13</v>
      </c>
      <c r="XH174" s="38">
        <v>107.167</v>
      </c>
      <c r="XI174" s="39">
        <v>2222.75</v>
      </c>
      <c r="XJ174" s="39">
        <v>2248.5</v>
      </c>
      <c r="XK174" s="39">
        <v>404</v>
      </c>
      <c r="XL174" s="39">
        <v>207.75</v>
      </c>
      <c r="XM174" s="39">
        <v>43.73</v>
      </c>
      <c r="XN174" s="39">
        <v>44.24</v>
      </c>
      <c r="XO174" s="39">
        <v>7.95</v>
      </c>
      <c r="XP174" s="39">
        <v>4.09</v>
      </c>
      <c r="XQ174" s="39">
        <v>611.75</v>
      </c>
      <c r="XR174" s="39">
        <v>12.04</v>
      </c>
      <c r="XS174" s="39">
        <v>101.958</v>
      </c>
      <c r="XT174" t="s">
        <v>1252</v>
      </c>
      <c r="XU174">
        <v>7</v>
      </c>
      <c r="XV174">
        <v>11</v>
      </c>
      <c r="XW174" s="37">
        <v>3</v>
      </c>
      <c r="XX174" s="37">
        <v>4</v>
      </c>
      <c r="XY174" s="37">
        <v>1</v>
      </c>
      <c r="XZ174" s="39">
        <v>3</v>
      </c>
      <c r="YA174" s="39">
        <v>3</v>
      </c>
      <c r="YB174" s="39">
        <v>1</v>
      </c>
    </row>
    <row r="175" spans="1:652" x14ac:dyDescent="0.2">
      <c r="A175" s="11">
        <v>181</v>
      </c>
      <c r="B175" s="19" t="s">
        <v>964</v>
      </c>
      <c r="C175" s="3">
        <v>1</v>
      </c>
      <c r="D175" s="3" t="str">
        <f t="shared" si="103"/>
        <v>1</v>
      </c>
      <c r="E175" s="4">
        <v>40084</v>
      </c>
      <c r="F175" s="4">
        <v>43209</v>
      </c>
      <c r="G175" s="5">
        <v>8.5569550930996723</v>
      </c>
      <c r="H175" s="22" t="s">
        <v>445</v>
      </c>
      <c r="I175" s="3">
        <v>2</v>
      </c>
      <c r="J175" s="3">
        <v>4</v>
      </c>
      <c r="K175" s="3">
        <v>2</v>
      </c>
      <c r="L175" s="3">
        <v>2</v>
      </c>
      <c r="M175" s="12">
        <v>45</v>
      </c>
      <c r="N175" s="6">
        <v>101.5</v>
      </c>
      <c r="O175" s="6">
        <v>130.5</v>
      </c>
      <c r="P175" s="9">
        <v>4.2814960629921259</v>
      </c>
      <c r="Q175" s="9">
        <v>72.323999999999998</v>
      </c>
      <c r="R175" s="9">
        <v>32.799999999999997</v>
      </c>
      <c r="S175" s="9">
        <v>19.399999999999999</v>
      </c>
      <c r="T175" s="3">
        <v>2</v>
      </c>
      <c r="U175" s="9">
        <v>28.4</v>
      </c>
      <c r="V175" s="3">
        <v>1</v>
      </c>
      <c r="W175" s="9">
        <v>12.3</v>
      </c>
      <c r="X175" s="9">
        <v>10.8</v>
      </c>
      <c r="Y175" s="9">
        <v>10.9</v>
      </c>
      <c r="Z175" s="9">
        <v>8.4</v>
      </c>
      <c r="AA175" s="9">
        <v>8.9</v>
      </c>
      <c r="AB175" s="9">
        <v>11.1</v>
      </c>
      <c r="AC175" s="5">
        <f t="shared" si="104"/>
        <v>12.3</v>
      </c>
      <c r="AD175" s="5">
        <f t="shared" si="105"/>
        <v>11.1</v>
      </c>
      <c r="AE175" s="5">
        <f t="shared" si="106"/>
        <v>23.4</v>
      </c>
      <c r="AF175" s="5">
        <f t="shared" si="107"/>
        <v>11.7</v>
      </c>
      <c r="AG175" s="5">
        <f t="shared" si="108"/>
        <v>25.798500000000001</v>
      </c>
      <c r="AH175" s="5">
        <f t="shared" si="109"/>
        <v>51.597000000000001</v>
      </c>
      <c r="AI175" s="1">
        <v>2</v>
      </c>
      <c r="AJ175" s="3">
        <v>11</v>
      </c>
      <c r="AK175" s="7" t="e">
        <v>#NULL!</v>
      </c>
      <c r="AL175" s="7" t="e">
        <v>#NULL!</v>
      </c>
      <c r="AS175" s="5" t="e">
        <f t="shared" si="110"/>
        <v>#DIV/0!</v>
      </c>
      <c r="AT175" s="9">
        <v>16.579999999999998</v>
      </c>
      <c r="AU175" s="9">
        <v>15.81</v>
      </c>
      <c r="AV175" s="9">
        <v>-1.21</v>
      </c>
      <c r="AW175" s="3">
        <v>11</v>
      </c>
      <c r="AX175" s="3">
        <v>11</v>
      </c>
      <c r="AY175" s="3">
        <v>15</v>
      </c>
      <c r="AZ175" s="5">
        <v>26</v>
      </c>
      <c r="BA175" s="9">
        <v>-1.71</v>
      </c>
      <c r="BB175" s="3">
        <v>4</v>
      </c>
      <c r="BD175" s="11">
        <v>71</v>
      </c>
      <c r="BE175" s="3">
        <v>16</v>
      </c>
      <c r="BF175" s="3">
        <v>17</v>
      </c>
      <c r="BG175" s="9">
        <v>-0.32</v>
      </c>
      <c r="BH175" s="5">
        <v>37</v>
      </c>
      <c r="BI175" s="9">
        <v>33</v>
      </c>
      <c r="BJ175" s="3">
        <v>88</v>
      </c>
      <c r="BK175" s="3">
        <v>8</v>
      </c>
      <c r="BL175" s="3">
        <v>6</v>
      </c>
      <c r="BM175" s="3">
        <v>8</v>
      </c>
      <c r="BN175" s="3">
        <v>5</v>
      </c>
      <c r="BO175" s="3">
        <v>3</v>
      </c>
      <c r="BP175" s="3">
        <v>2</v>
      </c>
      <c r="BQ175" s="3">
        <v>999</v>
      </c>
      <c r="BR175" s="3">
        <v>999</v>
      </c>
      <c r="BS175" s="3">
        <v>999</v>
      </c>
      <c r="BT175" s="11">
        <v>999</v>
      </c>
      <c r="BU175" s="11">
        <v>999</v>
      </c>
      <c r="BV175" s="14" t="s">
        <v>475</v>
      </c>
      <c r="BW175" s="13" t="e">
        <f t="shared" si="112"/>
        <v>#VALUE!</v>
      </c>
      <c r="BX175" s="16"/>
      <c r="BY175" s="16"/>
      <c r="BZ175" s="3">
        <v>21</v>
      </c>
      <c r="CA175" s="3">
        <v>19</v>
      </c>
      <c r="CB175" s="3">
        <v>18</v>
      </c>
      <c r="CC175" s="9">
        <v>9.3878400000000006</v>
      </c>
      <c r="CD175" s="9">
        <v>8.49376</v>
      </c>
      <c r="CE175" s="9">
        <v>8.0467200000000005</v>
      </c>
      <c r="CF175" s="9">
        <v>-0.31</v>
      </c>
      <c r="CG175" s="5">
        <v>38</v>
      </c>
      <c r="CH175" s="3">
        <v>21</v>
      </c>
      <c r="CI175" s="3">
        <v>18</v>
      </c>
      <c r="CJ175" s="3">
        <v>19</v>
      </c>
      <c r="CK175" s="9">
        <v>9.3878400000000006</v>
      </c>
      <c r="CL175" s="9">
        <v>8.0467200000000005</v>
      </c>
      <c r="CM175" s="9">
        <v>8.49376</v>
      </c>
      <c r="CN175" s="9">
        <v>4.28</v>
      </c>
      <c r="CO175" s="5">
        <v>100</v>
      </c>
      <c r="CP175" s="3">
        <v>95</v>
      </c>
      <c r="CQ175" s="3">
        <v>74</v>
      </c>
      <c r="CR175" s="3">
        <v>87</v>
      </c>
      <c r="CS175" s="9">
        <v>-1.06</v>
      </c>
      <c r="CT175" s="3">
        <v>15</v>
      </c>
      <c r="CU175" s="3">
        <v>3</v>
      </c>
      <c r="CV175" s="3">
        <v>3</v>
      </c>
      <c r="CY175" s="3">
        <v>5</v>
      </c>
      <c r="CZ175" s="3">
        <v>5</v>
      </c>
      <c r="DA175" s="3">
        <v>3</v>
      </c>
      <c r="DB175" s="3">
        <v>3</v>
      </c>
      <c r="DC175" s="3">
        <v>2</v>
      </c>
      <c r="DD175" s="3">
        <v>2</v>
      </c>
      <c r="DE175" s="3">
        <v>3</v>
      </c>
      <c r="DF175" s="3">
        <v>3</v>
      </c>
      <c r="DG175" s="3">
        <v>4</v>
      </c>
      <c r="DH175" s="3">
        <v>4</v>
      </c>
      <c r="DI175" s="3">
        <v>6</v>
      </c>
      <c r="DJ175" s="3">
        <v>10</v>
      </c>
      <c r="DK175" s="3">
        <v>6</v>
      </c>
      <c r="DL175" s="3">
        <v>4</v>
      </c>
      <c r="DM175" s="3">
        <v>6</v>
      </c>
      <c r="DN175" s="3">
        <v>8</v>
      </c>
      <c r="DO175" s="3">
        <v>22</v>
      </c>
      <c r="DP175" s="3">
        <v>18</v>
      </c>
      <c r="DQ175" s="3">
        <v>0</v>
      </c>
      <c r="DR175" s="3">
        <v>0</v>
      </c>
      <c r="DS175" s="3">
        <v>1</v>
      </c>
      <c r="DT175" s="3">
        <v>1</v>
      </c>
      <c r="DU175" s="3">
        <v>0</v>
      </c>
      <c r="DW175" s="5">
        <v>-2.0299999999999998</v>
      </c>
      <c r="DY175" s="5">
        <v>-2.27</v>
      </c>
      <c r="EA175" s="5">
        <v>3.97</v>
      </c>
      <c r="EC175" s="5">
        <v>-0.32999999999999963</v>
      </c>
      <c r="EW175" s="3">
        <v>0</v>
      </c>
      <c r="FH175" s="3">
        <v>5</v>
      </c>
      <c r="FI175" s="3">
        <v>4</v>
      </c>
      <c r="FJ175" s="3">
        <v>2</v>
      </c>
      <c r="FK175" s="3">
        <v>1</v>
      </c>
      <c r="FL175" s="3">
        <v>5</v>
      </c>
      <c r="FM175" s="3">
        <v>5</v>
      </c>
      <c r="FN175" s="3">
        <v>4</v>
      </c>
      <c r="FO175" s="3">
        <v>1</v>
      </c>
      <c r="FP175" s="3">
        <v>5</v>
      </c>
      <c r="FQ175" s="3">
        <v>4</v>
      </c>
      <c r="FR175" s="3">
        <v>3</v>
      </c>
      <c r="FS175" s="3">
        <v>2</v>
      </c>
      <c r="FT175" s="3">
        <f t="shared" si="113"/>
        <v>4.666666666666667</v>
      </c>
      <c r="FU175" s="3">
        <f t="shared" si="114"/>
        <v>2.1666666666666665</v>
      </c>
      <c r="PA175" s="3">
        <v>3</v>
      </c>
      <c r="PB175" s="3">
        <v>4</v>
      </c>
      <c r="PC175" s="3">
        <v>3</v>
      </c>
      <c r="PD175" s="3">
        <v>3</v>
      </c>
      <c r="PE175" s="3">
        <v>4</v>
      </c>
      <c r="PF175" s="3">
        <v>2</v>
      </c>
      <c r="PG175" s="3">
        <v>2</v>
      </c>
      <c r="PH175" s="3">
        <f t="shared" si="115"/>
        <v>3</v>
      </c>
      <c r="PI175" s="3">
        <v>3</v>
      </c>
      <c r="PJ175" s="3">
        <v>3</v>
      </c>
      <c r="PK175" s="3">
        <v>4</v>
      </c>
      <c r="PL175" s="3">
        <v>2</v>
      </c>
      <c r="PM175" s="3">
        <v>3</v>
      </c>
      <c r="PN175" s="3">
        <v>3</v>
      </c>
      <c r="PO175" s="3">
        <v>2</v>
      </c>
      <c r="PP175" s="3">
        <v>3</v>
      </c>
      <c r="PQ175" s="3">
        <v>2</v>
      </c>
      <c r="PR175" s="3">
        <v>3</v>
      </c>
      <c r="PS175" s="3">
        <v>3</v>
      </c>
      <c r="PT175" s="3">
        <v>2</v>
      </c>
      <c r="PU175" s="3">
        <f t="shared" si="116"/>
        <v>2.4285714285714284</v>
      </c>
      <c r="PV175" s="3">
        <f t="shared" si="117"/>
        <v>2.6666666666666665</v>
      </c>
      <c r="PW175" s="3">
        <f t="shared" si="118"/>
        <v>2.75</v>
      </c>
      <c r="PX175" s="3">
        <v>8</v>
      </c>
      <c r="PY175" s="3">
        <v>8</v>
      </c>
      <c r="PZ175" s="3">
        <v>9</v>
      </c>
      <c r="QA175" s="3">
        <v>10</v>
      </c>
      <c r="QB175" s="3">
        <v>9</v>
      </c>
      <c r="QC175" s="3">
        <v>7</v>
      </c>
      <c r="QD175" s="3">
        <v>8</v>
      </c>
      <c r="QE175" s="3">
        <v>7</v>
      </c>
      <c r="QF175" s="3">
        <v>5</v>
      </c>
      <c r="QG175" s="3">
        <v>7</v>
      </c>
      <c r="QH175" s="3">
        <v>8</v>
      </c>
      <c r="QI175" s="3">
        <v>8</v>
      </c>
      <c r="QJ175" s="3">
        <v>7</v>
      </c>
      <c r="QK175" s="3">
        <v>8</v>
      </c>
      <c r="QL175" s="3">
        <v>10</v>
      </c>
      <c r="QM175" s="3">
        <f t="shared" si="119"/>
        <v>84</v>
      </c>
      <c r="QN175" s="3">
        <f t="shared" si="120"/>
        <v>8.4</v>
      </c>
      <c r="QO175" s="3">
        <f t="shared" si="121"/>
        <v>35</v>
      </c>
      <c r="QP175" s="3">
        <f t="shared" si="122"/>
        <v>7</v>
      </c>
      <c r="QQ175" s="3">
        <f t="shared" si="123"/>
        <v>119</v>
      </c>
      <c r="QR175" s="3">
        <f t="shared" si="124"/>
        <v>7.9333333333333336</v>
      </c>
      <c r="QS175" s="4">
        <v>43223</v>
      </c>
      <c r="QT175" s="3">
        <v>5</v>
      </c>
      <c r="QU175" s="3">
        <v>5</v>
      </c>
      <c r="QV175" s="3">
        <v>1</v>
      </c>
      <c r="QW175" s="3">
        <v>1</v>
      </c>
      <c r="QX175" s="3">
        <v>5</v>
      </c>
      <c r="QY175" s="3">
        <v>5</v>
      </c>
      <c r="QZ175" s="3">
        <v>1</v>
      </c>
      <c r="RA175" s="3">
        <v>1</v>
      </c>
      <c r="RB175" s="3">
        <v>5</v>
      </c>
      <c r="RC175" s="3">
        <v>5</v>
      </c>
      <c r="RD175" s="3">
        <v>1</v>
      </c>
      <c r="RE175" s="3">
        <v>1</v>
      </c>
      <c r="RF175" s="3">
        <f t="shared" si="125"/>
        <v>5</v>
      </c>
      <c r="RG175" s="3">
        <f t="shared" si="126"/>
        <v>1</v>
      </c>
      <c r="RH175" s="3">
        <v>4</v>
      </c>
      <c r="RI175" s="3">
        <v>3</v>
      </c>
      <c r="RJ175" s="3">
        <v>3</v>
      </c>
      <c r="RK175" s="3">
        <v>2</v>
      </c>
      <c r="RL175" s="3">
        <v>2</v>
      </c>
      <c r="RM175" s="3">
        <v>3</v>
      </c>
      <c r="RN175" s="3">
        <v>2</v>
      </c>
      <c r="RO175" s="3">
        <v>3</v>
      </c>
      <c r="RP175" s="3">
        <v>3</v>
      </c>
      <c r="RQ175" s="3">
        <v>2</v>
      </c>
      <c r="RR175" s="3">
        <v>3</v>
      </c>
      <c r="RS175" s="3">
        <v>3</v>
      </c>
      <c r="RT175" s="3">
        <f t="shared" si="127"/>
        <v>16</v>
      </c>
      <c r="RU175" s="3">
        <f t="shared" si="128"/>
        <v>2.6666666666666665</v>
      </c>
      <c r="RV175" s="3">
        <f t="shared" si="129"/>
        <v>17</v>
      </c>
      <c r="RW175" s="3">
        <f t="shared" si="130"/>
        <v>2.8333333333333335</v>
      </c>
      <c r="RX175" s="3">
        <f t="shared" si="131"/>
        <v>2.75</v>
      </c>
      <c r="RY175" s="3">
        <v>8</v>
      </c>
      <c r="RZ175" s="3">
        <v>7</v>
      </c>
      <c r="SA175" s="3">
        <v>8</v>
      </c>
      <c r="SB175" s="3">
        <v>8</v>
      </c>
      <c r="SC175" s="3">
        <v>7</v>
      </c>
      <c r="SD175" s="3">
        <v>8</v>
      </c>
      <c r="SE175" s="3">
        <v>8</v>
      </c>
      <c r="SF175" s="3">
        <v>7</v>
      </c>
      <c r="SG175" s="3">
        <v>5</v>
      </c>
      <c r="SH175" s="3">
        <v>7</v>
      </c>
      <c r="SI175" s="3">
        <v>7</v>
      </c>
      <c r="SJ175" s="3">
        <v>8</v>
      </c>
      <c r="SK175" s="3">
        <v>8</v>
      </c>
      <c r="SL175" s="3">
        <v>8</v>
      </c>
      <c r="SM175" s="3">
        <f t="shared" si="132"/>
        <v>70</v>
      </c>
      <c r="SN175" s="3">
        <f t="shared" si="133"/>
        <v>7.7777777777777777</v>
      </c>
      <c r="SO175" s="3">
        <f t="shared" si="134"/>
        <v>34</v>
      </c>
      <c r="SP175" s="3">
        <f t="shared" si="135"/>
        <v>6.8</v>
      </c>
      <c r="SQ175" s="3">
        <f t="shared" si="136"/>
        <v>7.4285714285714288</v>
      </c>
      <c r="SR175" s="3">
        <f t="shared" si="137"/>
        <v>106.75</v>
      </c>
      <c r="SS175" s="3">
        <v>7</v>
      </c>
      <c r="ST175" s="4">
        <v>43238</v>
      </c>
      <c r="SU175" s="3">
        <v>9</v>
      </c>
      <c r="SV175" s="3">
        <v>9</v>
      </c>
      <c r="SW175" s="3">
        <v>8</v>
      </c>
      <c r="SX175" s="5">
        <v>9</v>
      </c>
      <c r="SY175" s="3">
        <v>8</v>
      </c>
      <c r="SZ175" s="3">
        <v>7</v>
      </c>
      <c r="TA175" s="3">
        <v>7</v>
      </c>
      <c r="TB175" s="3">
        <v>8</v>
      </c>
      <c r="TC175" s="3">
        <v>8</v>
      </c>
      <c r="TD175" s="3">
        <v>8</v>
      </c>
      <c r="TE175" s="3">
        <v>7</v>
      </c>
      <c r="TF175" s="3">
        <v>8</v>
      </c>
      <c r="TG175" s="3">
        <v>7</v>
      </c>
      <c r="TH175" s="3">
        <v>8</v>
      </c>
      <c r="TI175" s="3">
        <v>9</v>
      </c>
      <c r="TJ175" s="3">
        <f t="shared" si="138"/>
        <v>81</v>
      </c>
      <c r="TK175" s="3">
        <f t="shared" si="139"/>
        <v>8.1</v>
      </c>
      <c r="TL175" s="3">
        <f t="shared" si="140"/>
        <v>39</v>
      </c>
      <c r="TM175" s="3">
        <f t="shared" si="141"/>
        <v>7.8</v>
      </c>
      <c r="TN175" s="3">
        <f t="shared" si="142"/>
        <v>8</v>
      </c>
      <c r="TO175" s="3">
        <f t="shared" si="143"/>
        <v>120</v>
      </c>
      <c r="TP175" s="3">
        <v>3</v>
      </c>
      <c r="TQ175" s="3">
        <v>3</v>
      </c>
      <c r="TR175" s="3">
        <v>2</v>
      </c>
      <c r="TS175" s="3">
        <v>3</v>
      </c>
      <c r="TT175" s="3">
        <v>3</v>
      </c>
      <c r="TU175" s="3">
        <v>3</v>
      </c>
      <c r="TV175" s="3">
        <v>2</v>
      </c>
      <c r="TW175" s="3">
        <v>3</v>
      </c>
      <c r="TX175" s="3">
        <v>3</v>
      </c>
      <c r="TY175" s="3">
        <v>3</v>
      </c>
      <c r="TZ175" s="3">
        <v>3</v>
      </c>
      <c r="UA175" s="3">
        <v>3</v>
      </c>
      <c r="UB175" s="3">
        <f t="shared" si="144"/>
        <v>18</v>
      </c>
      <c r="UC175" s="3">
        <f t="shared" si="145"/>
        <v>3</v>
      </c>
      <c r="UD175" s="3">
        <f t="shared" si="146"/>
        <v>16</v>
      </c>
      <c r="UE175" s="3">
        <f t="shared" si="147"/>
        <v>2.6666666666666665</v>
      </c>
      <c r="UF175" s="3">
        <f t="shared" si="148"/>
        <v>2.8333333333333335</v>
      </c>
      <c r="VN175">
        <v>15</v>
      </c>
      <c r="VO175">
        <v>3</v>
      </c>
      <c r="VP175">
        <v>44.8</v>
      </c>
      <c r="VQ175">
        <v>14.9</v>
      </c>
      <c r="VR175">
        <v>32</v>
      </c>
      <c r="VS175">
        <v>618</v>
      </c>
      <c r="VT175">
        <v>19.3</v>
      </c>
      <c r="VU175">
        <v>123.6</v>
      </c>
      <c r="VV175">
        <v>31</v>
      </c>
      <c r="VW175">
        <v>12909.5</v>
      </c>
      <c r="VX175">
        <v>416.4</v>
      </c>
      <c r="VY175">
        <v>5664.3</v>
      </c>
      <c r="VZ175">
        <v>0.3</v>
      </c>
      <c r="WA175">
        <v>2581.9</v>
      </c>
      <c r="WB175" s="36">
        <v>1380</v>
      </c>
      <c r="WC175" s="36">
        <v>808.75</v>
      </c>
      <c r="WD175" s="36">
        <v>142</v>
      </c>
      <c r="WE175" s="36">
        <v>77.25</v>
      </c>
      <c r="WF175" s="36">
        <v>57.31</v>
      </c>
      <c r="WG175" s="36">
        <v>33.590000000000003</v>
      </c>
      <c r="WH175" s="36">
        <v>5.9</v>
      </c>
      <c r="WI175" s="36">
        <v>3.21</v>
      </c>
      <c r="WJ175" s="36">
        <v>219.25</v>
      </c>
      <c r="WK175" s="36">
        <v>9.11</v>
      </c>
      <c r="WL175" s="36">
        <v>73.082999999999998</v>
      </c>
      <c r="WM175" s="37">
        <v>2043.75</v>
      </c>
      <c r="WN175" s="37">
        <v>1212</v>
      </c>
      <c r="WO175" s="37">
        <v>189.75</v>
      </c>
      <c r="WP175" s="37">
        <v>94.5</v>
      </c>
      <c r="WQ175" s="37">
        <v>57.73</v>
      </c>
      <c r="WR175" s="37">
        <v>34.24</v>
      </c>
      <c r="WS175" s="37">
        <v>5.36</v>
      </c>
      <c r="WT175" s="37">
        <v>2.67</v>
      </c>
      <c r="WU175" s="37">
        <v>284.25</v>
      </c>
      <c r="WV175" s="37">
        <v>8.0299999999999994</v>
      </c>
      <c r="WW175" s="37">
        <v>56.85</v>
      </c>
      <c r="WX175" s="38">
        <v>1380</v>
      </c>
      <c r="WY175" s="38">
        <v>808.75</v>
      </c>
      <c r="WZ175" s="38">
        <v>142</v>
      </c>
      <c r="XA175" s="38">
        <v>77.25</v>
      </c>
      <c r="XB175" s="38">
        <v>57.31</v>
      </c>
      <c r="XC175" s="38">
        <v>33.590000000000003</v>
      </c>
      <c r="XD175" s="38">
        <v>5.9</v>
      </c>
      <c r="XE175" s="38">
        <v>3.21</v>
      </c>
      <c r="XF175" s="38">
        <v>219.25</v>
      </c>
      <c r="XG175" s="38">
        <v>9.11</v>
      </c>
      <c r="XH175" s="38">
        <v>73.082999999999998</v>
      </c>
      <c r="XI175" s="39">
        <v>1724.75</v>
      </c>
      <c r="XJ175" s="39">
        <v>1062.25</v>
      </c>
      <c r="XK175" s="39">
        <v>170</v>
      </c>
      <c r="XL175" s="39">
        <v>90</v>
      </c>
      <c r="XM175" s="39">
        <v>56.6</v>
      </c>
      <c r="XN175" s="39">
        <v>34.86</v>
      </c>
      <c r="XO175" s="39">
        <v>5.58</v>
      </c>
      <c r="XP175" s="39">
        <v>2.95</v>
      </c>
      <c r="XQ175" s="39">
        <v>260</v>
      </c>
      <c r="XR175" s="39">
        <v>8.5299999999999994</v>
      </c>
      <c r="XS175" s="39">
        <v>65</v>
      </c>
      <c r="XT175" t="s">
        <v>1253</v>
      </c>
      <c r="XU175">
        <v>5</v>
      </c>
      <c r="XV175">
        <v>11</v>
      </c>
      <c r="XW175" s="37">
        <v>3</v>
      </c>
      <c r="XX175" s="37">
        <v>2</v>
      </c>
      <c r="XY175" s="37">
        <v>1</v>
      </c>
      <c r="XZ175" s="39">
        <v>3</v>
      </c>
      <c r="YA175" s="39">
        <v>1</v>
      </c>
      <c r="YB175" s="39">
        <v>1</v>
      </c>
    </row>
    <row r="176" spans="1:652" x14ac:dyDescent="0.2">
      <c r="A176" s="11">
        <v>183</v>
      </c>
      <c r="B176" s="19" t="s">
        <v>965</v>
      </c>
      <c r="C176" s="3">
        <v>0</v>
      </c>
      <c r="D176" s="3" t="str">
        <f t="shared" si="103"/>
        <v>2</v>
      </c>
      <c r="E176" s="4">
        <v>40748</v>
      </c>
      <c r="F176" s="4">
        <v>43214</v>
      </c>
      <c r="G176" s="5">
        <v>6.751540041067762</v>
      </c>
      <c r="H176" s="22" t="s">
        <v>445</v>
      </c>
      <c r="I176" s="3">
        <v>1</v>
      </c>
      <c r="J176" s="3">
        <v>4</v>
      </c>
      <c r="K176" s="3">
        <v>2</v>
      </c>
      <c r="L176" s="3">
        <v>0</v>
      </c>
      <c r="M176" s="12">
        <v>45</v>
      </c>
      <c r="N176" s="6">
        <v>96.5</v>
      </c>
      <c r="O176" s="6">
        <v>124.5</v>
      </c>
      <c r="P176" s="9">
        <v>4.084645669291338</v>
      </c>
      <c r="Q176" s="9">
        <v>70.119</v>
      </c>
      <c r="R176" s="9">
        <v>31.8</v>
      </c>
      <c r="S176" s="9">
        <v>20.7</v>
      </c>
      <c r="T176" s="3">
        <v>1</v>
      </c>
      <c r="U176" s="9">
        <v>28.9</v>
      </c>
      <c r="V176" s="3">
        <v>1</v>
      </c>
      <c r="W176" s="9">
        <v>11.7</v>
      </c>
      <c r="X176" s="9">
        <v>12.3</v>
      </c>
      <c r="Y176" s="9">
        <v>12.2</v>
      </c>
      <c r="Z176" s="9">
        <v>13.8</v>
      </c>
      <c r="AA176" s="9">
        <v>11.1</v>
      </c>
      <c r="AB176" s="9">
        <v>13.3</v>
      </c>
      <c r="AC176" s="5">
        <f t="shared" si="104"/>
        <v>12.3</v>
      </c>
      <c r="AD176" s="5">
        <f t="shared" si="105"/>
        <v>13.8</v>
      </c>
      <c r="AE176" s="5">
        <f t="shared" si="106"/>
        <v>26.1</v>
      </c>
      <c r="AF176" s="5">
        <f t="shared" si="107"/>
        <v>13.05</v>
      </c>
      <c r="AG176" s="5">
        <f t="shared" si="108"/>
        <v>28.775250000000003</v>
      </c>
      <c r="AH176" s="5">
        <f t="shared" si="109"/>
        <v>57.550500000000007</v>
      </c>
      <c r="AI176" s="1">
        <v>3</v>
      </c>
      <c r="AJ176" s="3">
        <v>777</v>
      </c>
      <c r="AK176" s="7" t="e">
        <v>#NULL!</v>
      </c>
      <c r="AL176" s="7" t="e">
        <v>#NULL!</v>
      </c>
      <c r="AS176" s="5" t="e">
        <f t="shared" si="110"/>
        <v>#DIV/0!</v>
      </c>
      <c r="AT176" s="9">
        <v>16.34</v>
      </c>
      <c r="AU176" s="9">
        <v>15.33</v>
      </c>
      <c r="AV176" s="9">
        <v>-0.16</v>
      </c>
      <c r="AW176" s="3">
        <v>44</v>
      </c>
      <c r="AX176" s="3">
        <v>16</v>
      </c>
      <c r="AY176" s="3">
        <v>16</v>
      </c>
      <c r="AZ176" s="5">
        <v>32</v>
      </c>
      <c r="BA176" s="9">
        <v>-0.43</v>
      </c>
      <c r="BB176" s="3">
        <v>33</v>
      </c>
      <c r="BD176" s="11">
        <v>81</v>
      </c>
      <c r="BE176" s="3">
        <v>7</v>
      </c>
      <c r="BF176" s="3">
        <v>7</v>
      </c>
      <c r="BG176" s="9">
        <v>-2.91</v>
      </c>
      <c r="BH176" s="5">
        <v>0</v>
      </c>
      <c r="BI176" s="9">
        <v>14</v>
      </c>
      <c r="BJ176" s="3">
        <v>55</v>
      </c>
      <c r="BK176" s="3">
        <v>7</v>
      </c>
      <c r="BL176" s="3">
        <v>7</v>
      </c>
      <c r="BM176" s="3">
        <v>7</v>
      </c>
      <c r="BN176" s="3">
        <v>7</v>
      </c>
      <c r="BO176" s="3">
        <v>7</v>
      </c>
      <c r="BP176" s="3">
        <v>7</v>
      </c>
      <c r="BQ176" s="3">
        <v>7</v>
      </c>
      <c r="BR176" s="3">
        <v>7</v>
      </c>
      <c r="BS176" s="3">
        <v>7</v>
      </c>
      <c r="BT176" s="11">
        <v>63</v>
      </c>
      <c r="BU176" s="11">
        <v>136</v>
      </c>
      <c r="BV176" s="14">
        <f>SUM(BD176,BJ176,BU176)</f>
        <v>272</v>
      </c>
      <c r="BW176" s="13">
        <f t="shared" si="112"/>
        <v>362.66666666666663</v>
      </c>
      <c r="BX176" s="14">
        <v>88</v>
      </c>
      <c r="BY176" s="14">
        <v>3</v>
      </c>
      <c r="BZ176" s="3">
        <v>36</v>
      </c>
      <c r="CA176" s="3">
        <v>30</v>
      </c>
      <c r="CB176" s="3">
        <v>33</v>
      </c>
      <c r="CC176" s="9">
        <v>16.093440000000001</v>
      </c>
      <c r="CD176" s="9">
        <v>13.411199999999999</v>
      </c>
      <c r="CE176" s="9">
        <v>14.752319999999999</v>
      </c>
      <c r="CF176" s="9">
        <v>2.63</v>
      </c>
      <c r="CG176" s="5">
        <v>100</v>
      </c>
      <c r="CH176" s="3">
        <v>26</v>
      </c>
      <c r="CI176" s="3">
        <v>26</v>
      </c>
      <c r="CJ176" s="3">
        <v>24</v>
      </c>
      <c r="CK176" s="9">
        <v>11.62304</v>
      </c>
      <c r="CL176" s="9">
        <v>11.62304</v>
      </c>
      <c r="CM176" s="9">
        <v>10.728960000000001</v>
      </c>
      <c r="CN176" s="9">
        <v>0.72</v>
      </c>
      <c r="CO176" s="5">
        <v>76</v>
      </c>
      <c r="CP176" s="3">
        <v>118</v>
      </c>
      <c r="CQ176" s="3">
        <v>118</v>
      </c>
      <c r="CR176" s="3">
        <v>117</v>
      </c>
      <c r="CS176" s="9">
        <v>0.76</v>
      </c>
      <c r="CT176" s="3">
        <v>78</v>
      </c>
      <c r="CU176" s="3">
        <v>4</v>
      </c>
      <c r="CV176" s="3">
        <v>4</v>
      </c>
      <c r="CY176" s="3">
        <v>5</v>
      </c>
      <c r="CZ176" s="3">
        <v>5</v>
      </c>
      <c r="DA176" s="3">
        <v>4</v>
      </c>
      <c r="DB176" s="3">
        <v>4</v>
      </c>
      <c r="DC176" s="3">
        <v>2</v>
      </c>
      <c r="DD176" s="3">
        <v>2</v>
      </c>
      <c r="DE176" s="3">
        <v>4</v>
      </c>
      <c r="DF176" s="3">
        <v>4</v>
      </c>
      <c r="DG176" s="3">
        <v>4</v>
      </c>
      <c r="DH176" s="3">
        <v>4</v>
      </c>
      <c r="DI176" s="3">
        <v>8</v>
      </c>
      <c r="DJ176" s="3">
        <v>10</v>
      </c>
      <c r="DK176" s="3">
        <v>8</v>
      </c>
      <c r="DL176" s="3">
        <v>4</v>
      </c>
      <c r="DM176" s="3">
        <v>8</v>
      </c>
      <c r="DN176" s="3">
        <v>8</v>
      </c>
      <c r="DO176" s="3">
        <v>26</v>
      </c>
      <c r="DP176" s="3">
        <v>20</v>
      </c>
      <c r="DQ176" s="3">
        <v>0</v>
      </c>
      <c r="DR176" s="3">
        <v>1</v>
      </c>
      <c r="DS176" s="3">
        <v>0</v>
      </c>
      <c r="DT176" s="3">
        <v>0</v>
      </c>
      <c r="DU176" s="3">
        <v>1</v>
      </c>
      <c r="DW176" s="5">
        <v>-3.3400000000000003</v>
      </c>
      <c r="DY176" s="5">
        <v>0.6</v>
      </c>
      <c r="EA176" s="5">
        <v>3.3499999999999996</v>
      </c>
      <c r="EC176" s="5">
        <v>0.60999999999999943</v>
      </c>
      <c r="EW176" s="3">
        <v>1</v>
      </c>
      <c r="FH176" s="3">
        <v>5</v>
      </c>
      <c r="FI176" s="3">
        <v>5</v>
      </c>
      <c r="FJ176" s="3">
        <v>2</v>
      </c>
      <c r="FK176" s="3">
        <v>3</v>
      </c>
      <c r="FL176" s="3">
        <v>5</v>
      </c>
      <c r="FM176" s="3">
        <v>2</v>
      </c>
      <c r="FN176" s="3">
        <v>2</v>
      </c>
      <c r="FO176" s="3">
        <v>1</v>
      </c>
      <c r="FP176" s="3">
        <v>4</v>
      </c>
      <c r="FQ176" s="3">
        <v>4</v>
      </c>
      <c r="FR176" s="3">
        <v>5</v>
      </c>
      <c r="FS176" s="3">
        <v>2</v>
      </c>
      <c r="FT176" s="3">
        <f t="shared" si="113"/>
        <v>4.166666666666667</v>
      </c>
      <c r="FU176" s="3">
        <f t="shared" si="114"/>
        <v>2.5</v>
      </c>
      <c r="PA176" s="3">
        <v>1</v>
      </c>
      <c r="PB176" s="3">
        <v>4</v>
      </c>
      <c r="PC176" s="3">
        <v>4</v>
      </c>
      <c r="PD176" s="3">
        <v>4</v>
      </c>
      <c r="PE176" s="3">
        <v>4</v>
      </c>
      <c r="PF176" s="3">
        <v>4</v>
      </c>
      <c r="PG176" s="3">
        <v>4</v>
      </c>
      <c r="PH176" s="3">
        <f t="shared" si="115"/>
        <v>4</v>
      </c>
      <c r="PI176" s="3">
        <v>4</v>
      </c>
      <c r="PJ176" s="3">
        <v>4</v>
      </c>
      <c r="PK176" s="3">
        <v>4</v>
      </c>
      <c r="PL176" s="3">
        <v>4</v>
      </c>
      <c r="PM176" s="3">
        <v>4</v>
      </c>
      <c r="PN176" s="3">
        <v>4</v>
      </c>
      <c r="PO176" s="3">
        <v>4</v>
      </c>
      <c r="PP176" s="3">
        <v>4</v>
      </c>
      <c r="PQ176" s="3">
        <v>4</v>
      </c>
      <c r="PR176" s="3">
        <v>4</v>
      </c>
      <c r="PS176" s="3">
        <v>4</v>
      </c>
      <c r="PT176" s="3">
        <v>4</v>
      </c>
      <c r="PU176" s="3">
        <f t="shared" si="116"/>
        <v>3.4285714285714284</v>
      </c>
      <c r="PV176" s="3">
        <f t="shared" si="117"/>
        <v>4</v>
      </c>
      <c r="PW176" s="3">
        <f t="shared" si="118"/>
        <v>4</v>
      </c>
      <c r="PX176" s="3">
        <v>10</v>
      </c>
      <c r="PY176" s="3">
        <v>10</v>
      </c>
      <c r="PZ176" s="3">
        <v>10</v>
      </c>
      <c r="QA176" s="3">
        <v>10</v>
      </c>
      <c r="QB176" s="3">
        <v>10</v>
      </c>
      <c r="QC176" s="3">
        <v>10</v>
      </c>
      <c r="QD176" s="3">
        <v>10</v>
      </c>
      <c r="QE176" s="3">
        <v>10</v>
      </c>
      <c r="QF176" s="3">
        <v>10</v>
      </c>
      <c r="QG176" s="3">
        <v>10</v>
      </c>
      <c r="QH176" s="3">
        <v>10</v>
      </c>
      <c r="QI176" s="3">
        <v>10</v>
      </c>
      <c r="QJ176" s="3">
        <v>10</v>
      </c>
      <c r="QK176" s="3">
        <v>10</v>
      </c>
      <c r="QL176" s="3">
        <v>10</v>
      </c>
      <c r="QM176" s="3">
        <f t="shared" si="119"/>
        <v>100</v>
      </c>
      <c r="QN176" s="3">
        <f t="shared" si="120"/>
        <v>10</v>
      </c>
      <c r="QO176" s="3">
        <f t="shared" si="121"/>
        <v>50</v>
      </c>
      <c r="QP176" s="3">
        <f t="shared" si="122"/>
        <v>10</v>
      </c>
      <c r="QQ176" s="3">
        <f t="shared" si="123"/>
        <v>150</v>
      </c>
      <c r="QR176" s="3">
        <f t="shared" si="124"/>
        <v>10</v>
      </c>
      <c r="QS176" s="4">
        <v>43223</v>
      </c>
      <c r="QT176" s="3">
        <v>5</v>
      </c>
      <c r="QU176" s="3">
        <v>2</v>
      </c>
      <c r="QV176" s="3">
        <v>1</v>
      </c>
      <c r="QW176" s="3">
        <v>1</v>
      </c>
      <c r="QX176" s="3">
        <v>5</v>
      </c>
      <c r="QY176" s="3">
        <v>4</v>
      </c>
      <c r="QZ176" s="3">
        <v>4</v>
      </c>
      <c r="RA176" s="3">
        <v>3</v>
      </c>
      <c r="RB176" s="3">
        <v>3</v>
      </c>
      <c r="RC176" s="3">
        <v>3</v>
      </c>
      <c r="RD176" s="3">
        <v>5</v>
      </c>
      <c r="RE176" s="3">
        <v>5</v>
      </c>
      <c r="RF176" s="3">
        <f t="shared" si="125"/>
        <v>3.6666666666666665</v>
      </c>
      <c r="RG176" s="3">
        <f t="shared" si="126"/>
        <v>3.1666666666666665</v>
      </c>
      <c r="RH176" s="3">
        <v>4</v>
      </c>
      <c r="RI176" s="3">
        <v>4</v>
      </c>
      <c r="RJ176" s="3">
        <v>4</v>
      </c>
      <c r="RK176" s="3">
        <v>4</v>
      </c>
      <c r="RL176" s="3">
        <v>4</v>
      </c>
      <c r="RM176" s="3">
        <v>4</v>
      </c>
      <c r="RN176" s="3">
        <v>4</v>
      </c>
      <c r="RO176" s="3">
        <v>4</v>
      </c>
      <c r="RP176" s="3">
        <v>4</v>
      </c>
      <c r="RQ176" s="3">
        <v>4</v>
      </c>
      <c r="RR176" s="3">
        <v>4</v>
      </c>
      <c r="RS176" s="3">
        <v>4</v>
      </c>
      <c r="RT176" s="3">
        <f t="shared" si="127"/>
        <v>24</v>
      </c>
      <c r="RU176" s="3">
        <f t="shared" si="128"/>
        <v>4</v>
      </c>
      <c r="RV176" s="3">
        <f t="shared" si="129"/>
        <v>24</v>
      </c>
      <c r="RW176" s="3">
        <f t="shared" si="130"/>
        <v>4</v>
      </c>
      <c r="RX176" s="3">
        <f t="shared" si="131"/>
        <v>4</v>
      </c>
      <c r="RY176" s="3">
        <v>10</v>
      </c>
      <c r="RZ176" s="3">
        <v>10</v>
      </c>
      <c r="SA176" s="3">
        <v>10</v>
      </c>
      <c r="SB176" s="3">
        <v>10</v>
      </c>
      <c r="SC176" s="3">
        <v>10</v>
      </c>
      <c r="SD176" s="3">
        <v>10</v>
      </c>
      <c r="SE176" s="3">
        <v>10</v>
      </c>
      <c r="SF176" s="3">
        <v>10</v>
      </c>
      <c r="SG176" s="3">
        <v>10</v>
      </c>
      <c r="SH176" s="3">
        <v>10</v>
      </c>
      <c r="SI176" s="3">
        <v>10</v>
      </c>
      <c r="SJ176" s="3">
        <v>10</v>
      </c>
      <c r="SK176" s="3">
        <v>10</v>
      </c>
      <c r="SL176" s="3">
        <v>10</v>
      </c>
      <c r="SM176" s="3">
        <f t="shared" si="132"/>
        <v>90</v>
      </c>
      <c r="SN176" s="3">
        <f t="shared" si="133"/>
        <v>10</v>
      </c>
      <c r="SO176" s="3">
        <f t="shared" si="134"/>
        <v>50</v>
      </c>
      <c r="SP176" s="3">
        <f t="shared" si="135"/>
        <v>10</v>
      </c>
      <c r="SQ176" s="3">
        <f t="shared" si="136"/>
        <v>10</v>
      </c>
      <c r="SR176" s="3">
        <f t="shared" si="137"/>
        <v>144</v>
      </c>
      <c r="SS176" s="3">
        <v>10</v>
      </c>
      <c r="ST176" s="4">
        <v>43231</v>
      </c>
      <c r="SU176" s="3">
        <v>10</v>
      </c>
      <c r="SV176" s="3">
        <v>10</v>
      </c>
      <c r="SW176" s="3">
        <v>10</v>
      </c>
      <c r="SX176" s="5">
        <v>10</v>
      </c>
      <c r="SY176" s="3">
        <v>10</v>
      </c>
      <c r="SZ176" s="3">
        <v>10</v>
      </c>
      <c r="TA176" s="3">
        <v>10</v>
      </c>
      <c r="TB176" s="3">
        <v>10</v>
      </c>
      <c r="TC176" s="3">
        <v>10</v>
      </c>
      <c r="TD176" s="3">
        <v>10</v>
      </c>
      <c r="TE176" s="3">
        <v>10</v>
      </c>
      <c r="TF176" s="3">
        <v>10</v>
      </c>
      <c r="TG176" s="3">
        <v>10</v>
      </c>
      <c r="TH176" s="3">
        <v>10</v>
      </c>
      <c r="TI176" s="3">
        <v>10</v>
      </c>
      <c r="TJ176" s="3">
        <f t="shared" si="138"/>
        <v>100</v>
      </c>
      <c r="TK176" s="3">
        <f t="shared" si="139"/>
        <v>10</v>
      </c>
      <c r="TL176" s="3">
        <f t="shared" si="140"/>
        <v>50</v>
      </c>
      <c r="TM176" s="3">
        <f t="shared" si="141"/>
        <v>10</v>
      </c>
      <c r="TN176" s="3">
        <f t="shared" si="142"/>
        <v>10</v>
      </c>
      <c r="TO176" s="3">
        <f t="shared" si="143"/>
        <v>150</v>
      </c>
      <c r="TP176" s="3">
        <v>4</v>
      </c>
      <c r="TQ176" s="3">
        <v>4</v>
      </c>
      <c r="TR176" s="3">
        <v>4</v>
      </c>
      <c r="TS176" s="3">
        <v>4</v>
      </c>
      <c r="TT176" s="3">
        <v>3</v>
      </c>
      <c r="TU176" s="3">
        <v>4</v>
      </c>
      <c r="TV176" s="3">
        <v>3</v>
      </c>
      <c r="TW176" s="3">
        <v>4</v>
      </c>
      <c r="TX176" s="3">
        <v>4</v>
      </c>
      <c r="TY176" s="3">
        <v>4</v>
      </c>
      <c r="TZ176" s="3">
        <v>4</v>
      </c>
      <c r="UA176" s="3">
        <v>4</v>
      </c>
      <c r="UB176" s="3">
        <f t="shared" si="144"/>
        <v>24</v>
      </c>
      <c r="UC176" s="3">
        <f t="shared" si="145"/>
        <v>4</v>
      </c>
      <c r="UD176" s="3">
        <f t="shared" si="146"/>
        <v>22</v>
      </c>
      <c r="UE176" s="3">
        <f t="shared" si="147"/>
        <v>3.6666666666666665</v>
      </c>
      <c r="UF176" s="3">
        <f t="shared" si="148"/>
        <v>3.8333333333333335</v>
      </c>
      <c r="VN176">
        <v>15</v>
      </c>
      <c r="VO176">
        <v>2</v>
      </c>
      <c r="VP176">
        <v>20.3</v>
      </c>
      <c r="VQ176">
        <v>10.1</v>
      </c>
      <c r="VR176">
        <v>26</v>
      </c>
      <c r="VS176">
        <v>667</v>
      </c>
      <c r="VT176">
        <v>25.7</v>
      </c>
      <c r="VU176">
        <v>111.2</v>
      </c>
      <c r="VV176">
        <v>25</v>
      </c>
      <c r="VW176">
        <v>14158.8</v>
      </c>
      <c r="VX176">
        <v>566.4</v>
      </c>
      <c r="VY176">
        <v>10235.799999999999</v>
      </c>
      <c r="VZ176">
        <v>0.3</v>
      </c>
      <c r="WA176">
        <v>2359.8000000000002</v>
      </c>
      <c r="WB176" s="36">
        <v>1697.25</v>
      </c>
      <c r="WC176" s="36">
        <v>1429</v>
      </c>
      <c r="WD176" s="36">
        <v>205.25</v>
      </c>
      <c r="WE176" s="36">
        <v>60.5</v>
      </c>
      <c r="WF176" s="36">
        <v>50.04</v>
      </c>
      <c r="WG176" s="36">
        <v>42.13</v>
      </c>
      <c r="WH176" s="36">
        <v>6.05</v>
      </c>
      <c r="WI176" s="36">
        <v>1.78</v>
      </c>
      <c r="WJ176" s="36">
        <v>265.75</v>
      </c>
      <c r="WK176" s="36">
        <v>7.83</v>
      </c>
      <c r="WL176" s="36">
        <v>66.438000000000002</v>
      </c>
      <c r="WM176" s="37">
        <v>2569.75</v>
      </c>
      <c r="WN176" s="37">
        <v>2120</v>
      </c>
      <c r="WO176" s="37">
        <v>316.75</v>
      </c>
      <c r="WP176" s="37">
        <v>111.5</v>
      </c>
      <c r="WQ176" s="37">
        <v>50.21</v>
      </c>
      <c r="WR176" s="37">
        <v>41.42</v>
      </c>
      <c r="WS176" s="37">
        <v>6.19</v>
      </c>
      <c r="WT176" s="37">
        <v>2.1800000000000002</v>
      </c>
      <c r="WU176" s="37">
        <v>428.25</v>
      </c>
      <c r="WV176" s="37">
        <v>8.3699999999999992</v>
      </c>
      <c r="WW176" s="37">
        <v>71.375</v>
      </c>
      <c r="WX176" s="38">
        <v>1697.25</v>
      </c>
      <c r="WY176" s="38">
        <v>1429</v>
      </c>
      <c r="WZ176" s="38">
        <v>205.25</v>
      </c>
      <c r="XA176" s="38">
        <v>60.5</v>
      </c>
      <c r="XB176" s="38">
        <v>50.04</v>
      </c>
      <c r="XC176" s="38">
        <v>42.13</v>
      </c>
      <c r="XD176" s="38">
        <v>6.05</v>
      </c>
      <c r="XE176" s="38">
        <v>1.78</v>
      </c>
      <c r="XF176" s="38">
        <v>265.75</v>
      </c>
      <c r="XG176" s="38">
        <v>7.83</v>
      </c>
      <c r="XH176" s="38">
        <v>66.438000000000002</v>
      </c>
      <c r="XI176" s="39">
        <v>2569.75</v>
      </c>
      <c r="XJ176" s="39">
        <v>2120</v>
      </c>
      <c r="XK176" s="39">
        <v>316.75</v>
      </c>
      <c r="XL176" s="39">
        <v>111.5</v>
      </c>
      <c r="XM176" s="39">
        <v>50.21</v>
      </c>
      <c r="XN176" s="39">
        <v>41.42</v>
      </c>
      <c r="XO176" s="39">
        <v>6.19</v>
      </c>
      <c r="XP176" s="39">
        <v>2.1800000000000002</v>
      </c>
      <c r="XQ176" s="39">
        <v>428.25</v>
      </c>
      <c r="XR176" s="39">
        <v>8.3699999999999992</v>
      </c>
      <c r="XS176" s="39">
        <v>71.375</v>
      </c>
      <c r="XT176" t="s">
        <v>1254</v>
      </c>
      <c r="XU176">
        <v>6</v>
      </c>
      <c r="XV176">
        <v>11</v>
      </c>
      <c r="XW176" s="37">
        <v>4</v>
      </c>
      <c r="XX176" s="37">
        <v>2</v>
      </c>
      <c r="XY176" s="37">
        <v>1</v>
      </c>
      <c r="XZ176" s="39">
        <v>4</v>
      </c>
      <c r="YA176" s="39">
        <v>2</v>
      </c>
      <c r="YB176" s="39">
        <v>1</v>
      </c>
    </row>
    <row r="177" spans="1:652" x14ac:dyDescent="0.2">
      <c r="A177" s="11">
        <v>184</v>
      </c>
      <c r="B177" s="19" t="s">
        <v>966</v>
      </c>
      <c r="C177" s="3">
        <v>0</v>
      </c>
      <c r="D177" s="3" t="str">
        <f t="shared" si="103"/>
        <v>2</v>
      </c>
      <c r="E177" s="4">
        <v>40783</v>
      </c>
      <c r="F177" s="4">
        <v>43214</v>
      </c>
      <c r="G177" s="5">
        <v>6.6557152635181387</v>
      </c>
      <c r="H177" s="22" t="s">
        <v>445</v>
      </c>
      <c r="I177" s="3">
        <v>1</v>
      </c>
      <c r="J177" s="3">
        <v>5</v>
      </c>
      <c r="K177" s="3">
        <v>2</v>
      </c>
      <c r="L177" s="3">
        <v>3</v>
      </c>
      <c r="M177" s="12">
        <v>45</v>
      </c>
      <c r="N177" s="6">
        <v>89.5</v>
      </c>
      <c r="O177" s="6">
        <v>110.2</v>
      </c>
      <c r="P177" s="9">
        <v>3.6154855643044619</v>
      </c>
      <c r="Q177" s="9">
        <v>36.823500000000003</v>
      </c>
      <c r="R177" s="9">
        <v>16.7</v>
      </c>
      <c r="S177" s="9">
        <v>13.8</v>
      </c>
      <c r="T177" s="3">
        <v>3</v>
      </c>
      <c r="U177" s="9">
        <v>16.100000000000001</v>
      </c>
      <c r="V177" s="3">
        <v>3</v>
      </c>
      <c r="W177" s="9">
        <v>9</v>
      </c>
      <c r="X177" s="9">
        <v>8.9</v>
      </c>
      <c r="Y177" s="9">
        <v>8.8000000000000007</v>
      </c>
      <c r="Z177" s="9">
        <v>9.3000000000000007</v>
      </c>
      <c r="AA177" s="9">
        <v>8.1999999999999993</v>
      </c>
      <c r="AB177" s="9">
        <v>8.6</v>
      </c>
      <c r="AC177" s="5">
        <f t="shared" si="104"/>
        <v>9</v>
      </c>
      <c r="AD177" s="5">
        <f t="shared" si="105"/>
        <v>9.3000000000000007</v>
      </c>
      <c r="AE177" s="5">
        <f t="shared" si="106"/>
        <v>18.3</v>
      </c>
      <c r="AF177" s="5">
        <f t="shared" si="107"/>
        <v>9.15</v>
      </c>
      <c r="AG177" s="5">
        <f t="shared" si="108"/>
        <v>20.175750000000001</v>
      </c>
      <c r="AH177" s="5">
        <f t="shared" si="109"/>
        <v>40.351500000000001</v>
      </c>
      <c r="AI177" s="1">
        <v>2</v>
      </c>
      <c r="AJ177" s="3">
        <v>10</v>
      </c>
      <c r="AK177" s="7" t="e">
        <v>#NULL!</v>
      </c>
      <c r="AL177" s="7" t="e">
        <v>#NULL!</v>
      </c>
      <c r="AS177" s="5" t="e">
        <f t="shared" si="110"/>
        <v>#DIV/0!</v>
      </c>
      <c r="AT177" s="9">
        <v>15.9</v>
      </c>
      <c r="AU177" s="9">
        <v>18.86</v>
      </c>
      <c r="AV177" s="9">
        <v>-0.49</v>
      </c>
      <c r="AW177" s="3">
        <v>31</v>
      </c>
      <c r="AX177" s="3">
        <v>999</v>
      </c>
      <c r="AY177" s="3">
        <v>999</v>
      </c>
      <c r="AZ177" s="5">
        <v>999</v>
      </c>
      <c r="BA177" s="9">
        <v>999</v>
      </c>
      <c r="BB177" s="3">
        <v>999</v>
      </c>
      <c r="BD177" s="11">
        <v>999</v>
      </c>
      <c r="BE177" s="3">
        <v>13</v>
      </c>
      <c r="BF177" s="3">
        <v>14</v>
      </c>
      <c r="BG177" s="9">
        <v>-0.36</v>
      </c>
      <c r="BH177" s="5">
        <v>36</v>
      </c>
      <c r="BI177" s="9">
        <v>27</v>
      </c>
      <c r="BJ177" s="14">
        <v>87</v>
      </c>
      <c r="BK177" s="3">
        <v>8</v>
      </c>
      <c r="BL177" s="3">
        <v>5</v>
      </c>
      <c r="BM177" s="3">
        <v>8</v>
      </c>
      <c r="BN177" s="3">
        <v>3</v>
      </c>
      <c r="BO177" s="3">
        <v>0</v>
      </c>
      <c r="BP177" s="3">
        <v>3</v>
      </c>
      <c r="BQ177" s="3">
        <v>1</v>
      </c>
      <c r="BR177" s="3">
        <v>1</v>
      </c>
      <c r="BS177" s="3">
        <v>0</v>
      </c>
      <c r="BT177" s="11">
        <f t="shared" ref="BT177:BT188" si="149">SUM(BK177:BS177)</f>
        <v>29</v>
      </c>
      <c r="BU177" s="14">
        <v>93</v>
      </c>
      <c r="BV177" s="14" t="s">
        <v>475</v>
      </c>
      <c r="BW177" s="13" t="e">
        <f t="shared" si="112"/>
        <v>#VALUE!</v>
      </c>
      <c r="BX177" s="16"/>
      <c r="BY177" s="16"/>
      <c r="BZ177" s="3">
        <v>24</v>
      </c>
      <c r="CA177" s="3">
        <v>33</v>
      </c>
      <c r="CB177" s="3">
        <v>34</v>
      </c>
      <c r="CC177" s="9">
        <v>10.728960000000001</v>
      </c>
      <c r="CD177" s="9">
        <v>14.752319999999999</v>
      </c>
      <c r="CE177" s="9">
        <v>15.19936</v>
      </c>
      <c r="CF177" s="9">
        <v>2.61</v>
      </c>
      <c r="CG177" s="5">
        <v>100</v>
      </c>
      <c r="CH177" s="3">
        <v>21</v>
      </c>
      <c r="CI177" s="3">
        <v>19</v>
      </c>
      <c r="CJ177" s="3">
        <v>21</v>
      </c>
      <c r="CK177" s="9">
        <v>9.3878400000000006</v>
      </c>
      <c r="CL177" s="9">
        <v>8.49376</v>
      </c>
      <c r="CM177" s="9">
        <v>9.3878400000000006</v>
      </c>
      <c r="CN177" s="9">
        <v>-0.47</v>
      </c>
      <c r="CO177" s="5">
        <v>32</v>
      </c>
      <c r="CP177" s="3">
        <v>103</v>
      </c>
      <c r="CQ177" s="3">
        <v>108</v>
      </c>
      <c r="CR177" s="3">
        <v>105</v>
      </c>
      <c r="CS177" s="9">
        <v>0.24</v>
      </c>
      <c r="CT177" s="3">
        <v>60</v>
      </c>
      <c r="CU177" s="3">
        <v>4</v>
      </c>
      <c r="CV177" s="3">
        <v>4</v>
      </c>
      <c r="CY177" s="3">
        <v>5</v>
      </c>
      <c r="CZ177" s="3">
        <v>5</v>
      </c>
      <c r="DA177" s="3">
        <v>999</v>
      </c>
      <c r="DB177" s="3">
        <v>999</v>
      </c>
      <c r="DC177" s="3">
        <v>3</v>
      </c>
      <c r="DD177" s="3">
        <v>3</v>
      </c>
      <c r="DE177" s="3">
        <v>4</v>
      </c>
      <c r="DF177" s="3">
        <v>4</v>
      </c>
      <c r="DG177" s="3">
        <v>4</v>
      </c>
      <c r="DH177" s="3">
        <v>4</v>
      </c>
      <c r="DI177" s="3">
        <v>8</v>
      </c>
      <c r="DJ177" s="3">
        <v>10</v>
      </c>
      <c r="DK177" s="7" t="e">
        <v>#NULL!</v>
      </c>
      <c r="DL177" s="3">
        <v>6</v>
      </c>
      <c r="DM177" s="3">
        <v>8</v>
      </c>
      <c r="DN177" s="3">
        <v>8</v>
      </c>
      <c r="DO177" s="7" t="e">
        <v>#NULL!</v>
      </c>
      <c r="DP177" s="3">
        <v>22</v>
      </c>
      <c r="DQ177" s="3">
        <v>1</v>
      </c>
      <c r="DR177" s="3">
        <v>1</v>
      </c>
      <c r="DS177" s="3">
        <v>1</v>
      </c>
      <c r="DT177" s="3">
        <v>1</v>
      </c>
      <c r="DU177" s="3">
        <v>0</v>
      </c>
      <c r="DW177" s="5">
        <v>998.64</v>
      </c>
      <c r="DY177" s="5">
        <v>-0.25</v>
      </c>
      <c r="EA177" s="5">
        <v>2.1399999999999997</v>
      </c>
      <c r="EC177" s="5">
        <v>1000.53</v>
      </c>
      <c r="EW177" s="3">
        <v>1</v>
      </c>
      <c r="FH177" s="3">
        <v>3</v>
      </c>
      <c r="FI177" s="3">
        <v>2</v>
      </c>
      <c r="FJ177" s="3">
        <v>2</v>
      </c>
      <c r="FK177" s="3">
        <v>1</v>
      </c>
      <c r="FL177" s="3">
        <v>5</v>
      </c>
      <c r="FM177" s="3">
        <v>2</v>
      </c>
      <c r="FN177" s="3">
        <v>1</v>
      </c>
      <c r="FO177" s="3">
        <v>3</v>
      </c>
      <c r="FP177" s="3">
        <v>5</v>
      </c>
      <c r="FQ177" s="3">
        <v>5</v>
      </c>
      <c r="FR177" s="3">
        <v>3</v>
      </c>
      <c r="FS177" s="3">
        <v>2</v>
      </c>
      <c r="FT177" s="3">
        <f t="shared" si="113"/>
        <v>3.6666666666666665</v>
      </c>
      <c r="FU177" s="3">
        <f t="shared" si="114"/>
        <v>2</v>
      </c>
      <c r="PA177" s="3">
        <v>2</v>
      </c>
      <c r="PB177" s="3">
        <v>3</v>
      </c>
      <c r="PC177" s="3">
        <v>4</v>
      </c>
      <c r="PD177" s="3">
        <v>3</v>
      </c>
      <c r="PE177" s="3">
        <v>4</v>
      </c>
      <c r="PF177" s="3">
        <v>3</v>
      </c>
      <c r="PG177" s="3">
        <v>4</v>
      </c>
      <c r="PH177" s="3">
        <f t="shared" si="115"/>
        <v>3.5</v>
      </c>
      <c r="PI177" s="3">
        <v>4</v>
      </c>
      <c r="PJ177" s="3">
        <v>3</v>
      </c>
      <c r="PK177" s="3">
        <v>3</v>
      </c>
      <c r="PL177" s="3">
        <v>3</v>
      </c>
      <c r="PM177" s="3">
        <v>4</v>
      </c>
      <c r="PN177" s="3">
        <v>4</v>
      </c>
      <c r="PO177" s="3">
        <v>4</v>
      </c>
      <c r="PP177" s="3">
        <v>3</v>
      </c>
      <c r="PQ177" s="3">
        <v>3</v>
      </c>
      <c r="PR177" s="3">
        <v>4</v>
      </c>
      <c r="PS177" s="3">
        <v>3</v>
      </c>
      <c r="PT177" s="3">
        <v>4</v>
      </c>
      <c r="PU177" s="3">
        <f t="shared" si="116"/>
        <v>3</v>
      </c>
      <c r="PV177" s="3">
        <f t="shared" si="117"/>
        <v>3.5</v>
      </c>
      <c r="PW177" s="3">
        <f t="shared" si="118"/>
        <v>3.5</v>
      </c>
      <c r="PX177" s="3">
        <v>10</v>
      </c>
      <c r="PY177" s="3">
        <v>9</v>
      </c>
      <c r="PZ177" s="3">
        <v>10</v>
      </c>
      <c r="QA177" s="3">
        <v>8</v>
      </c>
      <c r="QB177" s="3">
        <v>9</v>
      </c>
      <c r="QC177" s="3">
        <v>10</v>
      </c>
      <c r="QD177" s="3">
        <v>9</v>
      </c>
      <c r="QE177" s="3">
        <v>8</v>
      </c>
      <c r="QF177" s="3">
        <v>10</v>
      </c>
      <c r="QG177" s="3">
        <v>10</v>
      </c>
      <c r="QH177" s="3">
        <v>9</v>
      </c>
      <c r="QI177" s="3">
        <v>9</v>
      </c>
      <c r="QJ177" s="3">
        <v>9</v>
      </c>
      <c r="QK177" s="3">
        <v>8</v>
      </c>
      <c r="QL177" s="3">
        <v>10</v>
      </c>
      <c r="QM177" s="3">
        <f t="shared" si="119"/>
        <v>92</v>
      </c>
      <c r="QN177" s="3">
        <f t="shared" si="120"/>
        <v>9.1999999999999993</v>
      </c>
      <c r="QO177" s="3">
        <f t="shared" si="121"/>
        <v>46</v>
      </c>
      <c r="QP177" s="3">
        <f t="shared" si="122"/>
        <v>9.1999999999999993</v>
      </c>
      <c r="QQ177" s="3">
        <f t="shared" si="123"/>
        <v>138</v>
      </c>
      <c r="QR177" s="3">
        <f t="shared" si="124"/>
        <v>9.1999999999999993</v>
      </c>
      <c r="QS177" s="4">
        <v>43223</v>
      </c>
      <c r="QT177" s="3">
        <v>5</v>
      </c>
      <c r="QU177" s="3">
        <v>5</v>
      </c>
      <c r="QV177" s="3">
        <v>3</v>
      </c>
      <c r="QW177" s="3">
        <v>3</v>
      </c>
      <c r="QX177" s="3">
        <v>4</v>
      </c>
      <c r="QY177" s="3">
        <v>5</v>
      </c>
      <c r="QZ177" s="3">
        <v>1</v>
      </c>
      <c r="RA177" s="3">
        <v>5</v>
      </c>
      <c r="RB177" s="3">
        <v>1</v>
      </c>
      <c r="RC177" s="3">
        <v>4</v>
      </c>
      <c r="RD177" s="3">
        <v>5</v>
      </c>
      <c r="RE177" s="3">
        <v>3</v>
      </c>
      <c r="RF177" s="3">
        <f t="shared" si="125"/>
        <v>4</v>
      </c>
      <c r="RG177" s="3">
        <f t="shared" si="126"/>
        <v>3.3333333333333335</v>
      </c>
      <c r="RH177" s="3">
        <v>4</v>
      </c>
      <c r="RI177" s="3">
        <v>3</v>
      </c>
      <c r="RJ177" s="3">
        <v>4</v>
      </c>
      <c r="RK177" s="3">
        <v>3</v>
      </c>
      <c r="RL177" s="3">
        <v>3</v>
      </c>
      <c r="RM177" s="3">
        <v>3</v>
      </c>
      <c r="RN177" s="3">
        <v>4</v>
      </c>
      <c r="RO177" s="3">
        <v>3</v>
      </c>
      <c r="RP177" s="3">
        <v>4</v>
      </c>
      <c r="RQ177" s="3">
        <v>3</v>
      </c>
      <c r="RR177" s="3">
        <v>4</v>
      </c>
      <c r="RS177" s="3">
        <v>3</v>
      </c>
      <c r="RT177" s="3">
        <f t="shared" si="127"/>
        <v>18</v>
      </c>
      <c r="RU177" s="3">
        <f t="shared" si="128"/>
        <v>3</v>
      </c>
      <c r="RV177" s="3">
        <f t="shared" si="129"/>
        <v>23</v>
      </c>
      <c r="RW177" s="3">
        <f t="shared" si="130"/>
        <v>3.8333333333333335</v>
      </c>
      <c r="RX177" s="3">
        <f t="shared" si="131"/>
        <v>3.4166666666666665</v>
      </c>
      <c r="RY177" s="3">
        <v>10</v>
      </c>
      <c r="RZ177" s="3">
        <v>9</v>
      </c>
      <c r="SA177" s="3">
        <v>8</v>
      </c>
      <c r="SB177" s="3">
        <v>6</v>
      </c>
      <c r="SC177" s="3">
        <v>5</v>
      </c>
      <c r="SD177" s="3">
        <v>4</v>
      </c>
      <c r="SE177" s="3">
        <v>10</v>
      </c>
      <c r="SF177" s="3">
        <v>9</v>
      </c>
      <c r="SG177" s="3">
        <v>8</v>
      </c>
      <c r="SH177" s="3">
        <v>7</v>
      </c>
      <c r="SI177" s="3">
        <v>6</v>
      </c>
      <c r="SJ177" s="3">
        <v>5</v>
      </c>
      <c r="SK177" s="3">
        <v>4</v>
      </c>
      <c r="SL177" s="3">
        <v>3</v>
      </c>
      <c r="SM177" s="3">
        <f t="shared" si="132"/>
        <v>59</v>
      </c>
      <c r="SN177" s="3">
        <f t="shared" si="133"/>
        <v>6.5555555555555554</v>
      </c>
      <c r="SO177" s="3">
        <f t="shared" si="134"/>
        <v>35</v>
      </c>
      <c r="SP177" s="3">
        <f t="shared" si="135"/>
        <v>7</v>
      </c>
      <c r="SQ177" s="3">
        <f t="shared" si="136"/>
        <v>6.7142857142857144</v>
      </c>
      <c r="SR177" s="3">
        <f t="shared" si="137"/>
        <v>97.416666666666657</v>
      </c>
      <c r="SS177" s="3">
        <v>10</v>
      </c>
      <c r="ST177" s="4">
        <v>43224</v>
      </c>
      <c r="SU177" s="3">
        <v>10</v>
      </c>
      <c r="SV177" s="3">
        <v>10</v>
      </c>
      <c r="SW177" s="3">
        <v>10</v>
      </c>
      <c r="SX177" s="5">
        <v>10</v>
      </c>
      <c r="SY177" s="3">
        <v>10</v>
      </c>
      <c r="SZ177" s="3">
        <v>10</v>
      </c>
      <c r="TA177" s="3">
        <v>10</v>
      </c>
      <c r="TB177" s="3">
        <v>10</v>
      </c>
      <c r="TC177" s="3">
        <v>10</v>
      </c>
      <c r="TD177" s="3">
        <v>10</v>
      </c>
      <c r="TE177" s="3">
        <v>10</v>
      </c>
      <c r="TF177" s="3">
        <v>10</v>
      </c>
      <c r="TG177" s="3">
        <v>10</v>
      </c>
      <c r="TH177" s="3">
        <v>10</v>
      </c>
      <c r="TI177" s="3">
        <v>10</v>
      </c>
      <c r="TJ177" s="3">
        <f t="shared" si="138"/>
        <v>100</v>
      </c>
      <c r="TK177" s="3">
        <f t="shared" si="139"/>
        <v>10</v>
      </c>
      <c r="TL177" s="3">
        <f t="shared" si="140"/>
        <v>50</v>
      </c>
      <c r="TM177" s="3">
        <f t="shared" si="141"/>
        <v>10</v>
      </c>
      <c r="TN177" s="3">
        <f t="shared" si="142"/>
        <v>10</v>
      </c>
      <c r="TO177" s="3">
        <f t="shared" si="143"/>
        <v>150</v>
      </c>
      <c r="TP177" s="3">
        <v>4</v>
      </c>
      <c r="TQ177" s="3">
        <v>4</v>
      </c>
      <c r="TR177" s="3">
        <v>4</v>
      </c>
      <c r="TS177" s="3">
        <v>4</v>
      </c>
      <c r="TT177" s="3">
        <v>4</v>
      </c>
      <c r="TU177" s="3">
        <v>4</v>
      </c>
      <c r="TV177" s="3">
        <v>3</v>
      </c>
      <c r="TW177" s="3">
        <v>3</v>
      </c>
      <c r="TX177" s="3">
        <v>3</v>
      </c>
      <c r="TY177" s="3">
        <v>3</v>
      </c>
      <c r="TZ177" s="3">
        <v>3</v>
      </c>
      <c r="UA177" s="3">
        <v>3</v>
      </c>
      <c r="UB177" s="3">
        <f t="shared" si="144"/>
        <v>21</v>
      </c>
      <c r="UC177" s="3">
        <f t="shared" si="145"/>
        <v>3.5</v>
      </c>
      <c r="UD177" s="3">
        <f t="shared" si="146"/>
        <v>21</v>
      </c>
      <c r="UE177" s="3">
        <f t="shared" si="147"/>
        <v>3.5</v>
      </c>
      <c r="UF177" s="3">
        <f t="shared" si="148"/>
        <v>3.5</v>
      </c>
      <c r="VN177">
        <v>15</v>
      </c>
      <c r="VO177">
        <v>5</v>
      </c>
      <c r="VP177">
        <v>57.5</v>
      </c>
      <c r="VQ177">
        <v>11.5</v>
      </c>
      <c r="VR177">
        <v>69</v>
      </c>
      <c r="VS177">
        <v>1910.5</v>
      </c>
      <c r="VT177">
        <v>27.7</v>
      </c>
      <c r="VU177">
        <v>212.3</v>
      </c>
      <c r="VV177">
        <v>68</v>
      </c>
      <c r="VW177">
        <v>278143</v>
      </c>
      <c r="VX177">
        <v>4090.3</v>
      </c>
      <c r="VY177">
        <v>258878.5</v>
      </c>
      <c r="VZ177">
        <v>0.3</v>
      </c>
      <c r="WA177">
        <v>30904.799999999999</v>
      </c>
      <c r="WB177" s="36">
        <v>3859.5</v>
      </c>
      <c r="WC177" s="36">
        <v>2503.75</v>
      </c>
      <c r="WD177" s="36">
        <v>304.75</v>
      </c>
      <c r="WE177" s="36">
        <v>121</v>
      </c>
      <c r="WF177" s="36">
        <v>56.85</v>
      </c>
      <c r="WG177" s="36">
        <v>36.880000000000003</v>
      </c>
      <c r="WH177" s="36">
        <v>4.49</v>
      </c>
      <c r="WI177" s="36">
        <v>1.78</v>
      </c>
      <c r="WJ177" s="36">
        <v>425.75</v>
      </c>
      <c r="WK177" s="36">
        <v>6.27</v>
      </c>
      <c r="WL177" s="36">
        <v>53.219000000000001</v>
      </c>
      <c r="WM177" s="37">
        <v>4285.25</v>
      </c>
      <c r="WN177" s="37">
        <v>2563</v>
      </c>
      <c r="WO177" s="37">
        <v>304.75</v>
      </c>
      <c r="WP177" s="37">
        <v>121</v>
      </c>
      <c r="WQ177" s="37">
        <v>58.91</v>
      </c>
      <c r="WR177" s="37">
        <v>35.24</v>
      </c>
      <c r="WS177" s="37">
        <v>4.1900000000000004</v>
      </c>
      <c r="WT177" s="37">
        <v>1.66</v>
      </c>
      <c r="WU177" s="37">
        <v>425.75</v>
      </c>
      <c r="WV177" s="37">
        <v>5.85</v>
      </c>
      <c r="WW177" s="37">
        <v>47.305999999999997</v>
      </c>
      <c r="WX177" s="38">
        <v>3533.75</v>
      </c>
      <c r="WY177" s="38">
        <v>2283.75</v>
      </c>
      <c r="WZ177" s="38">
        <v>280.75</v>
      </c>
      <c r="XA177" s="38">
        <v>111.75</v>
      </c>
      <c r="XB177" s="38">
        <v>56.9</v>
      </c>
      <c r="XC177" s="38">
        <v>36.78</v>
      </c>
      <c r="XD177" s="38">
        <v>4.5199999999999996</v>
      </c>
      <c r="XE177" s="38">
        <v>1.8</v>
      </c>
      <c r="XF177" s="38">
        <v>392.5</v>
      </c>
      <c r="XG177" s="38">
        <v>6.32</v>
      </c>
      <c r="XH177" s="38">
        <v>56.070999999999998</v>
      </c>
      <c r="XI177" s="39">
        <v>3533.75</v>
      </c>
      <c r="XJ177" s="39">
        <v>2283.75</v>
      </c>
      <c r="XK177" s="39">
        <v>280.75</v>
      </c>
      <c r="XL177" s="39">
        <v>111.75</v>
      </c>
      <c r="XM177" s="39">
        <v>56.9</v>
      </c>
      <c r="XN177" s="39">
        <v>36.78</v>
      </c>
      <c r="XO177" s="39">
        <v>4.5199999999999996</v>
      </c>
      <c r="XP177" s="39">
        <v>1.8</v>
      </c>
      <c r="XQ177" s="39">
        <v>392.5</v>
      </c>
      <c r="XR177" s="39">
        <v>6.32</v>
      </c>
      <c r="XS177" s="39">
        <v>56.070999999999998</v>
      </c>
      <c r="XT177" t="s">
        <v>1255</v>
      </c>
      <c r="XU177">
        <v>9</v>
      </c>
      <c r="XV177">
        <v>196</v>
      </c>
      <c r="XW177" s="37">
        <v>8</v>
      </c>
      <c r="XX177" s="37">
        <v>1</v>
      </c>
      <c r="XY177" s="37">
        <v>1</v>
      </c>
      <c r="XZ177" s="39">
        <v>7</v>
      </c>
      <c r="YA177" s="39">
        <v>0</v>
      </c>
      <c r="YB177" s="39">
        <v>2</v>
      </c>
    </row>
    <row r="178" spans="1:652" x14ac:dyDescent="0.2">
      <c r="A178" s="11">
        <v>200</v>
      </c>
      <c r="B178" s="19" t="s">
        <v>967</v>
      </c>
      <c r="C178" s="3">
        <v>0</v>
      </c>
      <c r="D178" s="3" t="str">
        <f t="shared" si="103"/>
        <v>2</v>
      </c>
      <c r="E178" s="4">
        <v>40082</v>
      </c>
      <c r="F178" s="4">
        <v>43411</v>
      </c>
      <c r="G178" s="5">
        <v>9.1155531215772179</v>
      </c>
      <c r="H178" s="22" t="s">
        <v>446</v>
      </c>
      <c r="I178" s="3">
        <v>2</v>
      </c>
      <c r="J178" s="3">
        <v>13</v>
      </c>
      <c r="K178" s="3">
        <v>1</v>
      </c>
      <c r="L178" s="3">
        <v>2</v>
      </c>
      <c r="M178" s="12">
        <v>90</v>
      </c>
      <c r="N178" s="6">
        <v>102</v>
      </c>
      <c r="O178" s="6">
        <v>134</v>
      </c>
      <c r="P178" s="9">
        <v>4.3963254593175849</v>
      </c>
      <c r="Q178" s="9">
        <v>93.712500000000006</v>
      </c>
      <c r="R178" s="9">
        <v>42.5</v>
      </c>
      <c r="S178" s="9">
        <v>23.7</v>
      </c>
      <c r="T178" s="3">
        <v>1</v>
      </c>
      <c r="U178" s="9">
        <v>36</v>
      </c>
      <c r="V178" s="3">
        <v>1</v>
      </c>
      <c r="W178" s="9">
        <v>9.8000000000000007</v>
      </c>
      <c r="X178" s="9">
        <v>7.4</v>
      </c>
      <c r="Y178" s="9">
        <v>9.1</v>
      </c>
      <c r="Z178" s="9">
        <v>10.3</v>
      </c>
      <c r="AA178" s="9">
        <v>10.9</v>
      </c>
      <c r="AB178" s="9">
        <v>8.1999999999999993</v>
      </c>
      <c r="AC178" s="5">
        <f t="shared" si="104"/>
        <v>9.8000000000000007</v>
      </c>
      <c r="AD178" s="5">
        <f t="shared" si="105"/>
        <v>10.9</v>
      </c>
      <c r="AE178" s="5">
        <f t="shared" si="106"/>
        <v>20.700000000000003</v>
      </c>
      <c r="AF178" s="5">
        <f t="shared" si="107"/>
        <v>10.350000000000001</v>
      </c>
      <c r="AG178" s="5">
        <f t="shared" si="108"/>
        <v>22.821750000000005</v>
      </c>
      <c r="AH178" s="5">
        <f t="shared" si="109"/>
        <v>45.64350000000001</v>
      </c>
      <c r="AI178" s="1">
        <v>1</v>
      </c>
      <c r="AJ178" s="3">
        <v>4</v>
      </c>
      <c r="AK178" s="7" t="e">
        <v>#NULL!</v>
      </c>
      <c r="AL178" s="7" t="e">
        <v>#NULL!</v>
      </c>
      <c r="AS178" s="5" t="e">
        <f t="shared" si="110"/>
        <v>#DIV/0!</v>
      </c>
      <c r="AT178" s="9">
        <v>16.37</v>
      </c>
      <c r="AU178" s="9">
        <v>16.690000000000001</v>
      </c>
      <c r="AV178" s="9">
        <v>-1.87</v>
      </c>
      <c r="AW178" s="3">
        <v>3</v>
      </c>
      <c r="AX178" s="3">
        <v>8</v>
      </c>
      <c r="AY178" s="3">
        <v>7</v>
      </c>
      <c r="AZ178" s="5">
        <v>15</v>
      </c>
      <c r="BA178" s="9">
        <v>-3.08</v>
      </c>
      <c r="BB178" s="3">
        <v>0</v>
      </c>
      <c r="BD178" s="11">
        <v>53</v>
      </c>
      <c r="BE178" s="3">
        <v>12</v>
      </c>
      <c r="BF178" s="3">
        <v>13</v>
      </c>
      <c r="BG178" s="9">
        <v>-2</v>
      </c>
      <c r="BH178" s="5">
        <v>2</v>
      </c>
      <c r="BI178" s="9">
        <v>25</v>
      </c>
      <c r="BJ178" s="14">
        <v>60</v>
      </c>
      <c r="BK178" s="3">
        <v>0</v>
      </c>
      <c r="BL178" s="3">
        <v>0</v>
      </c>
      <c r="BM178" s="3">
        <v>2</v>
      </c>
      <c r="BN178" s="3">
        <v>1</v>
      </c>
      <c r="BO178" s="3">
        <v>1</v>
      </c>
      <c r="BP178" s="3">
        <v>1</v>
      </c>
      <c r="BQ178" s="3">
        <v>1</v>
      </c>
      <c r="BR178" s="3">
        <v>0</v>
      </c>
      <c r="BS178" s="3">
        <v>1</v>
      </c>
      <c r="BT178" s="11">
        <f t="shared" si="149"/>
        <v>7</v>
      </c>
      <c r="BU178" s="14">
        <v>64</v>
      </c>
      <c r="BV178" s="14">
        <f t="shared" ref="BV178:BV195" si="150">SUM(BD178,BJ178,BU178)</f>
        <v>177</v>
      </c>
      <c r="BW178" s="13">
        <f t="shared" si="112"/>
        <v>236</v>
      </c>
      <c r="BX178" s="14">
        <v>47</v>
      </c>
      <c r="BY178" s="14">
        <v>6</v>
      </c>
      <c r="BZ178" s="3">
        <v>23</v>
      </c>
      <c r="CA178" s="3">
        <v>22</v>
      </c>
      <c r="CB178" s="3">
        <v>28</v>
      </c>
      <c r="CC178" s="9">
        <v>10.28192</v>
      </c>
      <c r="CD178" s="9">
        <v>9.8348800000000001</v>
      </c>
      <c r="CE178" s="9">
        <v>12.51712</v>
      </c>
      <c r="CF178" s="9">
        <v>-0.02</v>
      </c>
      <c r="CG178" s="5">
        <v>49</v>
      </c>
      <c r="CH178" s="3">
        <v>19</v>
      </c>
      <c r="CI178" s="3">
        <v>22</v>
      </c>
      <c r="CJ178" s="3">
        <v>19</v>
      </c>
      <c r="CK178" s="9">
        <v>8.49376</v>
      </c>
      <c r="CL178" s="9">
        <v>9.8348800000000001</v>
      </c>
      <c r="CM178" s="9">
        <v>8.49376</v>
      </c>
      <c r="CN178" s="9">
        <v>-1.63</v>
      </c>
      <c r="CO178" s="5">
        <v>5</v>
      </c>
      <c r="CP178" s="3">
        <v>62</v>
      </c>
      <c r="CQ178" s="3">
        <v>61</v>
      </c>
      <c r="CR178" s="3">
        <v>57</v>
      </c>
      <c r="CS178" s="9">
        <v>-2.62</v>
      </c>
      <c r="CT178" s="3">
        <v>0</v>
      </c>
      <c r="CU178" s="7" t="e">
        <v>#NULL!</v>
      </c>
      <c r="CV178" s="7" t="e">
        <v>#NULL!</v>
      </c>
      <c r="CY178" s="7" t="e">
        <v>#NULL!</v>
      </c>
      <c r="CZ178" s="7" t="e">
        <v>#NULL!</v>
      </c>
      <c r="DA178" s="7" t="e">
        <v>#NULL!</v>
      </c>
      <c r="DB178" s="7" t="e">
        <v>#NULL!</v>
      </c>
      <c r="DC178" s="7" t="e">
        <v>#NULL!</v>
      </c>
      <c r="DD178" s="7" t="e">
        <v>#NULL!</v>
      </c>
      <c r="DE178" s="7" t="e">
        <v>#NULL!</v>
      </c>
      <c r="DF178" s="7" t="e">
        <v>#NULL!</v>
      </c>
      <c r="DG178" s="7" t="e">
        <v>#NULL!</v>
      </c>
      <c r="DH178" s="7" t="e">
        <v>#NULL!</v>
      </c>
      <c r="DI178" s="7" t="e">
        <v>#NULL!</v>
      </c>
      <c r="DJ178" s="7" t="e">
        <v>#NULL!</v>
      </c>
      <c r="DK178" s="7" t="e">
        <v>#NULL!</v>
      </c>
      <c r="DL178" s="7" t="e">
        <v>#NULL!</v>
      </c>
      <c r="DM178" s="7" t="e">
        <v>#NULL!</v>
      </c>
      <c r="DN178" s="7" t="e">
        <v>#NULL!</v>
      </c>
      <c r="DO178" s="7" t="e">
        <v>#NULL!</v>
      </c>
      <c r="DP178" s="7" t="e">
        <v>#NULL!</v>
      </c>
      <c r="DQ178" s="3">
        <v>1</v>
      </c>
      <c r="DR178" s="3">
        <v>1</v>
      </c>
      <c r="DS178" s="3">
        <v>1</v>
      </c>
      <c r="DT178" s="3">
        <v>0</v>
      </c>
      <c r="DU178" s="3">
        <v>0</v>
      </c>
      <c r="DW178" s="5">
        <v>-5.08</v>
      </c>
      <c r="DY178" s="5">
        <v>-4.49</v>
      </c>
      <c r="EA178" s="5">
        <v>-1.65</v>
      </c>
      <c r="EC178" s="5">
        <v>-11.22</v>
      </c>
      <c r="EW178" s="3">
        <v>0</v>
      </c>
      <c r="FH178" s="3">
        <v>3</v>
      </c>
      <c r="FI178" s="3">
        <v>5</v>
      </c>
      <c r="FJ178" s="3">
        <v>1</v>
      </c>
      <c r="FK178" s="3">
        <v>1</v>
      </c>
      <c r="FL178" s="3">
        <v>4</v>
      </c>
      <c r="FM178" s="3">
        <v>888</v>
      </c>
      <c r="FN178" s="3">
        <v>1</v>
      </c>
      <c r="FO178" s="3">
        <v>1</v>
      </c>
      <c r="FP178" s="3">
        <v>5</v>
      </c>
      <c r="FQ178" s="3">
        <v>1</v>
      </c>
      <c r="FR178" s="3">
        <v>1</v>
      </c>
      <c r="FS178" s="3">
        <v>1</v>
      </c>
      <c r="FT178" s="17">
        <v>4</v>
      </c>
      <c r="FU178" s="3">
        <f t="shared" si="114"/>
        <v>1</v>
      </c>
      <c r="PA178" s="3">
        <v>2</v>
      </c>
      <c r="PB178" s="3">
        <v>3</v>
      </c>
      <c r="PC178" s="3">
        <v>3</v>
      </c>
      <c r="PD178" s="3">
        <v>4</v>
      </c>
      <c r="PE178" s="3">
        <v>3</v>
      </c>
      <c r="PF178" s="3">
        <v>3</v>
      </c>
      <c r="PG178" s="3">
        <v>1</v>
      </c>
      <c r="PH178" s="3">
        <f t="shared" si="115"/>
        <v>2.8333333333333335</v>
      </c>
      <c r="PI178" s="3">
        <v>3</v>
      </c>
      <c r="PJ178" s="3">
        <v>3</v>
      </c>
      <c r="PK178" s="3">
        <v>4</v>
      </c>
      <c r="PL178" s="3">
        <v>3</v>
      </c>
      <c r="PM178" s="3">
        <v>3</v>
      </c>
      <c r="PN178" s="3">
        <v>3</v>
      </c>
      <c r="PO178" s="3">
        <v>1</v>
      </c>
      <c r="PP178" s="3">
        <v>2</v>
      </c>
      <c r="PQ178" s="3">
        <v>3</v>
      </c>
      <c r="PR178" s="3">
        <v>3</v>
      </c>
      <c r="PS178" s="3">
        <v>3</v>
      </c>
      <c r="PT178" s="3">
        <v>4</v>
      </c>
      <c r="PU178" s="3">
        <f t="shared" si="116"/>
        <v>2.4285714285714284</v>
      </c>
      <c r="PV178" s="3">
        <f t="shared" si="117"/>
        <v>3</v>
      </c>
      <c r="PW178" s="3">
        <f t="shared" si="118"/>
        <v>2.9166666666666665</v>
      </c>
      <c r="PX178" s="3">
        <v>10</v>
      </c>
      <c r="PY178" s="3">
        <v>6</v>
      </c>
      <c r="PZ178" s="3">
        <v>10</v>
      </c>
      <c r="QA178" s="3">
        <v>10</v>
      </c>
      <c r="QB178" s="3">
        <v>5</v>
      </c>
      <c r="QC178" s="3">
        <v>5</v>
      </c>
      <c r="QD178" s="3">
        <v>4</v>
      </c>
      <c r="QE178" s="3">
        <v>5</v>
      </c>
      <c r="QF178" s="3">
        <v>4</v>
      </c>
      <c r="QG178" s="3">
        <v>5</v>
      </c>
      <c r="QH178" s="3">
        <v>10</v>
      </c>
      <c r="QI178" s="3">
        <v>10</v>
      </c>
      <c r="QJ178" s="3">
        <v>10</v>
      </c>
      <c r="QK178" s="3">
        <v>3</v>
      </c>
      <c r="QL178" s="3">
        <v>10</v>
      </c>
      <c r="QM178" s="3">
        <f t="shared" si="119"/>
        <v>73</v>
      </c>
      <c r="QN178" s="3">
        <f t="shared" si="120"/>
        <v>7.3</v>
      </c>
      <c r="QO178" s="3">
        <f t="shared" si="121"/>
        <v>34</v>
      </c>
      <c r="QP178" s="3">
        <f t="shared" si="122"/>
        <v>6.8</v>
      </c>
      <c r="QQ178" s="3">
        <f t="shared" si="123"/>
        <v>107</v>
      </c>
      <c r="QR178" s="3">
        <f t="shared" si="124"/>
        <v>7.1333333333333337</v>
      </c>
      <c r="QS178" s="1" t="s">
        <v>367</v>
      </c>
      <c r="QT178" s="3">
        <v>777</v>
      </c>
      <c r="QU178" s="3">
        <v>777</v>
      </c>
      <c r="QV178" s="3">
        <v>777</v>
      </c>
      <c r="QW178" s="3">
        <v>777</v>
      </c>
      <c r="QX178" s="3">
        <v>777</v>
      </c>
      <c r="QY178" s="3">
        <v>777</v>
      </c>
      <c r="QZ178" s="3">
        <v>777</v>
      </c>
      <c r="RA178" s="3">
        <v>777</v>
      </c>
      <c r="RB178" s="3">
        <v>777</v>
      </c>
      <c r="RC178" s="3">
        <v>777</v>
      </c>
      <c r="RD178" s="3">
        <v>777</v>
      </c>
      <c r="RE178" s="3">
        <v>777</v>
      </c>
      <c r="RF178" s="3">
        <v>777</v>
      </c>
      <c r="RG178" s="3">
        <v>777</v>
      </c>
      <c r="RH178" s="3">
        <v>777</v>
      </c>
      <c r="RI178" s="3">
        <v>777</v>
      </c>
      <c r="RJ178" s="3">
        <v>777</v>
      </c>
      <c r="RK178" s="3">
        <v>777</v>
      </c>
      <c r="RL178" s="3">
        <v>777</v>
      </c>
      <c r="RM178" s="3">
        <v>777</v>
      </c>
      <c r="RN178" s="3">
        <v>777</v>
      </c>
      <c r="RO178" s="3">
        <v>777</v>
      </c>
      <c r="RP178" s="3">
        <v>777</v>
      </c>
      <c r="RQ178" s="3">
        <v>777</v>
      </c>
      <c r="RR178" s="3">
        <v>777</v>
      </c>
      <c r="RS178" s="3">
        <v>777</v>
      </c>
      <c r="RT178" s="3">
        <v>777</v>
      </c>
      <c r="RU178" s="3">
        <v>777</v>
      </c>
      <c r="RV178" s="3">
        <v>777</v>
      </c>
      <c r="RW178" s="3">
        <v>777</v>
      </c>
      <c r="RX178" s="3">
        <v>777</v>
      </c>
      <c r="RY178" s="3">
        <v>777</v>
      </c>
      <c r="RZ178" s="3">
        <v>777</v>
      </c>
      <c r="SA178" s="3">
        <v>777</v>
      </c>
      <c r="SB178" s="3">
        <v>777</v>
      </c>
      <c r="SC178" s="3">
        <v>777</v>
      </c>
      <c r="SD178" s="3">
        <v>777</v>
      </c>
      <c r="SE178" s="3">
        <v>777</v>
      </c>
      <c r="SF178" s="3">
        <v>777</v>
      </c>
      <c r="SG178" s="3">
        <v>777</v>
      </c>
      <c r="SH178" s="3">
        <v>777</v>
      </c>
      <c r="SI178" s="3">
        <v>777</v>
      </c>
      <c r="SJ178" s="3">
        <v>777</v>
      </c>
      <c r="SK178" s="3">
        <v>777</v>
      </c>
      <c r="SL178" s="3">
        <v>777</v>
      </c>
      <c r="SM178" s="3">
        <v>777</v>
      </c>
      <c r="SN178" s="3">
        <v>777</v>
      </c>
      <c r="SO178" s="3">
        <v>777</v>
      </c>
      <c r="SP178" s="3">
        <v>777</v>
      </c>
      <c r="SQ178" s="3">
        <v>777</v>
      </c>
      <c r="SR178" s="3">
        <v>777</v>
      </c>
      <c r="SS178" s="3">
        <v>777</v>
      </c>
      <c r="ST178" s="1" t="s">
        <v>367</v>
      </c>
      <c r="SU178" s="3">
        <v>777</v>
      </c>
      <c r="SV178" s="3">
        <v>777</v>
      </c>
      <c r="SW178" s="3">
        <v>777</v>
      </c>
      <c r="SX178" s="5">
        <v>777</v>
      </c>
      <c r="SY178" s="3">
        <v>777</v>
      </c>
      <c r="SZ178" s="3">
        <v>777</v>
      </c>
      <c r="TA178" s="3">
        <v>777</v>
      </c>
      <c r="TB178" s="3">
        <v>777</v>
      </c>
      <c r="TC178" s="3">
        <v>777</v>
      </c>
      <c r="TD178" s="3">
        <v>777</v>
      </c>
      <c r="TE178" s="3">
        <v>777</v>
      </c>
      <c r="TF178" s="3">
        <v>777</v>
      </c>
      <c r="TG178" s="3">
        <v>777</v>
      </c>
      <c r="TH178" s="3">
        <v>777</v>
      </c>
      <c r="TI178" s="3">
        <v>777</v>
      </c>
      <c r="TJ178" s="3">
        <v>777</v>
      </c>
      <c r="TK178" s="3">
        <v>777</v>
      </c>
      <c r="TL178" s="3">
        <v>777</v>
      </c>
      <c r="TM178" s="3">
        <v>777</v>
      </c>
      <c r="TN178" s="3">
        <v>777</v>
      </c>
      <c r="TO178" s="3">
        <v>777</v>
      </c>
      <c r="TP178" s="3">
        <v>777</v>
      </c>
      <c r="TQ178" s="3">
        <v>777</v>
      </c>
      <c r="TR178" s="3">
        <v>777</v>
      </c>
      <c r="TS178" s="3">
        <v>777</v>
      </c>
      <c r="TT178" s="3">
        <v>777</v>
      </c>
      <c r="TU178" s="3">
        <v>777</v>
      </c>
      <c r="TV178" s="3">
        <v>777</v>
      </c>
      <c r="TW178" s="3">
        <v>777</v>
      </c>
      <c r="TX178" s="3">
        <v>777</v>
      </c>
      <c r="TY178" s="3">
        <v>777</v>
      </c>
      <c r="TZ178" s="3">
        <v>777</v>
      </c>
      <c r="UA178" s="3">
        <v>777</v>
      </c>
      <c r="UB178" s="3">
        <v>777</v>
      </c>
      <c r="UC178" s="3">
        <v>777</v>
      </c>
      <c r="UD178" s="3">
        <v>777</v>
      </c>
      <c r="UE178" s="3">
        <v>777</v>
      </c>
      <c r="UF178" s="3">
        <v>777</v>
      </c>
      <c r="VN178">
        <v>15</v>
      </c>
      <c r="VO178">
        <v>1</v>
      </c>
      <c r="VP178">
        <v>10</v>
      </c>
      <c r="VQ178">
        <v>10</v>
      </c>
      <c r="VR178">
        <v>107</v>
      </c>
      <c r="VS178">
        <v>2993.5</v>
      </c>
      <c r="VT178">
        <v>28</v>
      </c>
      <c r="VU178">
        <v>332.6</v>
      </c>
      <c r="VV178">
        <v>106</v>
      </c>
      <c r="VW178">
        <v>16231</v>
      </c>
      <c r="VX178">
        <v>153.1</v>
      </c>
      <c r="VY178">
        <v>4899.8</v>
      </c>
      <c r="VZ178">
        <v>0.3</v>
      </c>
      <c r="WA178">
        <v>1803.4</v>
      </c>
      <c r="WB178" s="36">
        <v>4277.25</v>
      </c>
      <c r="WC178" s="36">
        <v>1732.5</v>
      </c>
      <c r="WD178" s="36">
        <v>135.25</v>
      </c>
      <c r="WE178" s="36">
        <v>27.5</v>
      </c>
      <c r="WF178" s="36">
        <v>69.3</v>
      </c>
      <c r="WG178" s="36">
        <v>28.07</v>
      </c>
      <c r="WH178" s="36">
        <v>2.19</v>
      </c>
      <c r="WI178" s="36">
        <v>0.45</v>
      </c>
      <c r="WJ178" s="36">
        <v>162.75</v>
      </c>
      <c r="WK178" s="36">
        <v>2.64</v>
      </c>
      <c r="WL178" s="36">
        <v>23.25</v>
      </c>
      <c r="WM178" s="37">
        <v>6400.25</v>
      </c>
      <c r="WN178" s="37">
        <v>2176.75</v>
      </c>
      <c r="WO178" s="37">
        <v>173</v>
      </c>
      <c r="WP178" s="37">
        <v>35.5</v>
      </c>
      <c r="WQ178" s="37">
        <v>72.849999999999994</v>
      </c>
      <c r="WR178" s="37">
        <v>24.78</v>
      </c>
      <c r="WS178" s="37">
        <v>1.97</v>
      </c>
      <c r="WT178" s="37">
        <v>0.4</v>
      </c>
      <c r="WU178" s="37">
        <v>208.5</v>
      </c>
      <c r="WV178" s="37">
        <v>2.37</v>
      </c>
      <c r="WW178" s="37">
        <v>23.167000000000002</v>
      </c>
      <c r="WX178" s="38">
        <v>4277.25</v>
      </c>
      <c r="WY178" s="38">
        <v>1732.5</v>
      </c>
      <c r="WZ178" s="38">
        <v>135.25</v>
      </c>
      <c r="XA178" s="38">
        <v>27.5</v>
      </c>
      <c r="XB178" s="38">
        <v>69.3</v>
      </c>
      <c r="XC178" s="38">
        <v>28.07</v>
      </c>
      <c r="XD178" s="38">
        <v>2.19</v>
      </c>
      <c r="XE178" s="38">
        <v>0.45</v>
      </c>
      <c r="XF178" s="38">
        <v>162.75</v>
      </c>
      <c r="XG178" s="38">
        <v>2.64</v>
      </c>
      <c r="XH178" s="38">
        <v>23.25</v>
      </c>
      <c r="XI178" s="39">
        <v>6400.25</v>
      </c>
      <c r="XJ178" s="39">
        <v>2176.75</v>
      </c>
      <c r="XK178" s="39">
        <v>173</v>
      </c>
      <c r="XL178" s="39">
        <v>35.5</v>
      </c>
      <c r="XM178" s="39">
        <v>72.849999999999994</v>
      </c>
      <c r="XN178" s="39">
        <v>24.78</v>
      </c>
      <c r="XO178" s="39">
        <v>1.97</v>
      </c>
      <c r="XP178" s="39">
        <v>0.4</v>
      </c>
      <c r="XQ178" s="39">
        <v>208.5</v>
      </c>
      <c r="XR178" s="39">
        <v>2.37</v>
      </c>
      <c r="XS178" s="39">
        <v>23.167000000000002</v>
      </c>
      <c r="XT178" t="s">
        <v>1256</v>
      </c>
      <c r="XU178">
        <v>9</v>
      </c>
      <c r="XV178">
        <v>15</v>
      </c>
      <c r="XW178" s="37">
        <v>7</v>
      </c>
      <c r="XX178" s="37">
        <v>2</v>
      </c>
      <c r="XY178" s="37">
        <v>1</v>
      </c>
      <c r="XZ178" s="39">
        <v>7</v>
      </c>
      <c r="YA178" s="39">
        <v>2</v>
      </c>
      <c r="YB178" s="39">
        <v>1</v>
      </c>
    </row>
    <row r="179" spans="1:652" x14ac:dyDescent="0.2">
      <c r="A179" s="11">
        <v>201</v>
      </c>
      <c r="B179" s="19" t="s">
        <v>968</v>
      </c>
      <c r="C179" s="3">
        <v>0</v>
      </c>
      <c r="D179" s="3" t="str">
        <f t="shared" si="103"/>
        <v>2</v>
      </c>
      <c r="E179" s="4">
        <v>40564</v>
      </c>
      <c r="F179" s="4">
        <v>43411</v>
      </c>
      <c r="G179" s="5">
        <v>7.7946611909650922</v>
      </c>
      <c r="H179" s="22" t="s">
        <v>446</v>
      </c>
      <c r="I179" s="3">
        <v>2</v>
      </c>
      <c r="J179" s="3">
        <v>13</v>
      </c>
      <c r="K179" s="3">
        <v>1</v>
      </c>
      <c r="L179" s="3">
        <v>2</v>
      </c>
      <c r="M179" s="12">
        <v>90</v>
      </c>
      <c r="N179" s="6">
        <v>92</v>
      </c>
      <c r="O179" s="6">
        <v>119</v>
      </c>
      <c r="P179" s="9">
        <v>3.9041994750656168</v>
      </c>
      <c r="Q179" s="9">
        <v>52.92</v>
      </c>
      <c r="R179" s="9">
        <v>24</v>
      </c>
      <c r="S179" s="9">
        <v>16.899999999999999</v>
      </c>
      <c r="T179" s="3">
        <v>3</v>
      </c>
      <c r="U179" s="9">
        <v>21.5</v>
      </c>
      <c r="V179" s="3">
        <v>2</v>
      </c>
      <c r="W179" s="9">
        <v>10.3</v>
      </c>
      <c r="X179" s="9">
        <v>11.3</v>
      </c>
      <c r="Y179" s="9">
        <v>8.5</v>
      </c>
      <c r="Z179" s="9">
        <v>11.3</v>
      </c>
      <c r="AA179" s="9">
        <v>11.4</v>
      </c>
      <c r="AB179" s="9">
        <v>10.1</v>
      </c>
      <c r="AC179" s="5">
        <f t="shared" si="104"/>
        <v>11.3</v>
      </c>
      <c r="AD179" s="5">
        <f t="shared" si="105"/>
        <v>11.4</v>
      </c>
      <c r="AE179" s="5">
        <f t="shared" si="106"/>
        <v>22.700000000000003</v>
      </c>
      <c r="AF179" s="5">
        <f t="shared" si="107"/>
        <v>11.350000000000001</v>
      </c>
      <c r="AG179" s="5">
        <f t="shared" si="108"/>
        <v>25.026750000000003</v>
      </c>
      <c r="AH179" s="5">
        <f t="shared" si="109"/>
        <v>50.053500000000007</v>
      </c>
      <c r="AI179" s="1">
        <v>2</v>
      </c>
      <c r="AJ179" s="3">
        <v>10</v>
      </c>
      <c r="AK179" s="7" t="e">
        <v>#NULL!</v>
      </c>
      <c r="AL179" s="7" t="e">
        <v>#NULL!</v>
      </c>
      <c r="AS179" s="5" t="e">
        <f t="shared" si="110"/>
        <v>#DIV/0!</v>
      </c>
      <c r="AT179" s="9">
        <v>14</v>
      </c>
      <c r="AU179" s="9">
        <v>13.97</v>
      </c>
      <c r="AV179" s="9">
        <v>0.3</v>
      </c>
      <c r="AW179" s="3">
        <v>62</v>
      </c>
      <c r="AX179" s="3">
        <v>17</v>
      </c>
      <c r="AY179" s="3">
        <v>11</v>
      </c>
      <c r="AZ179" s="5">
        <v>28</v>
      </c>
      <c r="BA179" s="9">
        <v>-0.85</v>
      </c>
      <c r="BB179" s="3">
        <v>20</v>
      </c>
      <c r="BD179" s="11">
        <v>87</v>
      </c>
      <c r="BE179" s="3">
        <v>10</v>
      </c>
      <c r="BF179" s="3">
        <v>9</v>
      </c>
      <c r="BG179" s="9">
        <v>-2.34</v>
      </c>
      <c r="BH179" s="5">
        <v>1</v>
      </c>
      <c r="BI179" s="9">
        <f t="shared" ref="BI179:BI195" si="151">SUM(BE179:BF179)</f>
        <v>19</v>
      </c>
      <c r="BJ179" s="14">
        <v>60</v>
      </c>
      <c r="BK179" s="3">
        <v>2</v>
      </c>
      <c r="BL179" s="3">
        <v>6</v>
      </c>
      <c r="BM179" s="3">
        <v>6</v>
      </c>
      <c r="BN179" s="3">
        <v>2</v>
      </c>
      <c r="BO179" s="3">
        <v>1</v>
      </c>
      <c r="BP179" s="3">
        <v>2</v>
      </c>
      <c r="BQ179" s="3">
        <v>1</v>
      </c>
      <c r="BR179" s="3">
        <v>1</v>
      </c>
      <c r="BS179" s="3">
        <v>0</v>
      </c>
      <c r="BT179" s="11">
        <f t="shared" si="149"/>
        <v>21</v>
      </c>
      <c r="BU179" s="14">
        <v>78</v>
      </c>
      <c r="BV179" s="14">
        <f t="shared" si="150"/>
        <v>225</v>
      </c>
      <c r="BW179" s="13">
        <f t="shared" si="112"/>
        <v>300</v>
      </c>
      <c r="BX179" s="14">
        <v>68</v>
      </c>
      <c r="BY179" s="14">
        <v>5</v>
      </c>
      <c r="BZ179" s="3">
        <v>30</v>
      </c>
      <c r="CA179" s="3">
        <v>28</v>
      </c>
      <c r="CB179" s="3">
        <v>13</v>
      </c>
      <c r="CC179" s="9">
        <v>13.411199999999999</v>
      </c>
      <c r="CD179" s="9">
        <v>12.51712</v>
      </c>
      <c r="CE179" s="9">
        <v>5.8115199999999998</v>
      </c>
      <c r="CF179" s="9">
        <v>1.1200000000000001</v>
      </c>
      <c r="CG179" s="5">
        <v>87</v>
      </c>
      <c r="CH179" s="3">
        <v>23</v>
      </c>
      <c r="CI179" s="3">
        <v>22</v>
      </c>
      <c r="CJ179" s="3">
        <v>17</v>
      </c>
      <c r="CK179" s="9">
        <v>10.28192</v>
      </c>
      <c r="CL179" s="9">
        <v>9.8348800000000001</v>
      </c>
      <c r="CM179" s="9">
        <v>7.5996800000000002</v>
      </c>
      <c r="CN179" s="9">
        <v>-0.72</v>
      </c>
      <c r="CO179" s="5">
        <v>24</v>
      </c>
      <c r="CP179" s="3">
        <v>110</v>
      </c>
      <c r="CQ179" s="3">
        <v>120</v>
      </c>
      <c r="CR179" s="3">
        <v>108</v>
      </c>
      <c r="CS179" s="9">
        <v>0.22</v>
      </c>
      <c r="CT179" s="3">
        <v>59</v>
      </c>
      <c r="CU179" s="7" t="e">
        <v>#NULL!</v>
      </c>
      <c r="CV179" s="7" t="e">
        <v>#NULL!</v>
      </c>
      <c r="CY179" s="7" t="e">
        <v>#NULL!</v>
      </c>
      <c r="CZ179" s="7" t="e">
        <v>#NULL!</v>
      </c>
      <c r="DA179" s="7" t="e">
        <v>#NULL!</v>
      </c>
      <c r="DB179" s="7" t="e">
        <v>#NULL!</v>
      </c>
      <c r="DC179" s="7" t="e">
        <v>#NULL!</v>
      </c>
      <c r="DD179" s="7" t="e">
        <v>#NULL!</v>
      </c>
      <c r="DE179" s="7" t="e">
        <v>#NULL!</v>
      </c>
      <c r="DF179" s="7" t="e">
        <v>#NULL!</v>
      </c>
      <c r="DG179" s="7" t="e">
        <v>#NULL!</v>
      </c>
      <c r="DH179" s="7" t="e">
        <v>#NULL!</v>
      </c>
      <c r="DI179" s="7" t="e">
        <v>#NULL!</v>
      </c>
      <c r="DJ179" s="7" t="e">
        <v>#NULL!</v>
      </c>
      <c r="DK179" s="7" t="e">
        <v>#NULL!</v>
      </c>
      <c r="DL179" s="7" t="e">
        <v>#NULL!</v>
      </c>
      <c r="DM179" s="7" t="e">
        <v>#NULL!</v>
      </c>
      <c r="DN179" s="7" t="e">
        <v>#NULL!</v>
      </c>
      <c r="DO179" s="7" t="e">
        <v>#NULL!</v>
      </c>
      <c r="DP179" s="7" t="e">
        <v>#NULL!</v>
      </c>
      <c r="DQ179" s="3">
        <v>1</v>
      </c>
      <c r="DR179" s="3">
        <v>1</v>
      </c>
      <c r="DS179" s="3">
        <v>1</v>
      </c>
      <c r="DT179" s="3">
        <v>1</v>
      </c>
      <c r="DU179" s="3">
        <v>1</v>
      </c>
      <c r="DW179" s="5">
        <v>-3.19</v>
      </c>
      <c r="DY179" s="5">
        <v>0.52</v>
      </c>
      <c r="EA179" s="5">
        <v>0.40000000000000013</v>
      </c>
      <c r="EC179" s="5">
        <v>-2.2699999999999996</v>
      </c>
      <c r="EW179" s="3">
        <v>1</v>
      </c>
      <c r="FH179" s="3">
        <v>5</v>
      </c>
      <c r="FI179" s="3">
        <v>5</v>
      </c>
      <c r="FJ179" s="3">
        <v>3</v>
      </c>
      <c r="FK179" s="3">
        <v>1</v>
      </c>
      <c r="FL179" s="3">
        <v>5</v>
      </c>
      <c r="FM179" s="3">
        <v>5</v>
      </c>
      <c r="FN179" s="3">
        <v>3</v>
      </c>
      <c r="FO179" s="3">
        <v>1</v>
      </c>
      <c r="FP179" s="3">
        <v>5</v>
      </c>
      <c r="FQ179" s="3">
        <v>5</v>
      </c>
      <c r="FR179" s="3">
        <v>4</v>
      </c>
      <c r="FS179" s="3">
        <v>4</v>
      </c>
      <c r="FT179" s="17">
        <f>AVERAGE(FH179,FL179,FP179,FI179,FM179,FQ179)</f>
        <v>5</v>
      </c>
      <c r="FU179" s="3">
        <f t="shared" si="114"/>
        <v>2.6666666666666665</v>
      </c>
      <c r="PA179" s="3">
        <v>1</v>
      </c>
      <c r="PB179" s="3">
        <v>4</v>
      </c>
      <c r="PC179" s="3">
        <v>4</v>
      </c>
      <c r="PD179" s="3">
        <v>4</v>
      </c>
      <c r="PE179" s="3">
        <v>2</v>
      </c>
      <c r="PF179" s="3">
        <v>4</v>
      </c>
      <c r="PG179" s="3">
        <v>1</v>
      </c>
      <c r="PH179" s="3">
        <f t="shared" si="115"/>
        <v>3.1666666666666665</v>
      </c>
      <c r="PI179" s="3">
        <v>3</v>
      </c>
      <c r="PJ179" s="3">
        <v>4</v>
      </c>
      <c r="PK179" s="3">
        <v>2</v>
      </c>
      <c r="PL179" s="3">
        <v>4</v>
      </c>
      <c r="PM179" s="3">
        <v>3</v>
      </c>
      <c r="PN179" s="3">
        <v>4</v>
      </c>
      <c r="PO179" s="3">
        <v>1</v>
      </c>
      <c r="PP179" s="3">
        <v>4</v>
      </c>
      <c r="PQ179" s="3">
        <v>2</v>
      </c>
      <c r="PR179" s="3">
        <v>4</v>
      </c>
      <c r="PS179" s="3">
        <v>4</v>
      </c>
      <c r="PT179" s="3">
        <v>4</v>
      </c>
      <c r="PU179" s="3">
        <f t="shared" si="116"/>
        <v>2.1428571428571428</v>
      </c>
      <c r="PV179" s="3">
        <f t="shared" si="117"/>
        <v>4</v>
      </c>
      <c r="PW179" s="3">
        <f t="shared" si="118"/>
        <v>3.25</v>
      </c>
      <c r="PX179" s="3">
        <v>10</v>
      </c>
      <c r="PY179" s="3">
        <v>10</v>
      </c>
      <c r="PZ179" s="3">
        <v>10</v>
      </c>
      <c r="QA179" s="3">
        <v>5</v>
      </c>
      <c r="QB179" s="3">
        <v>6</v>
      </c>
      <c r="QC179" s="3">
        <v>5</v>
      </c>
      <c r="QD179" s="3">
        <v>10</v>
      </c>
      <c r="QE179" s="3">
        <v>10</v>
      </c>
      <c r="QF179" s="3">
        <v>10</v>
      </c>
      <c r="QG179" s="3">
        <v>10</v>
      </c>
      <c r="QH179" s="3">
        <v>10</v>
      </c>
      <c r="QI179" s="3">
        <v>10</v>
      </c>
      <c r="QJ179" s="3">
        <v>5</v>
      </c>
      <c r="QK179" s="3">
        <v>10</v>
      </c>
      <c r="QL179" s="3">
        <v>10</v>
      </c>
      <c r="QM179" s="3">
        <f t="shared" si="119"/>
        <v>81</v>
      </c>
      <c r="QN179" s="3">
        <f t="shared" si="120"/>
        <v>8.1</v>
      </c>
      <c r="QO179" s="3">
        <f t="shared" si="121"/>
        <v>50</v>
      </c>
      <c r="QP179" s="3">
        <f t="shared" si="122"/>
        <v>10</v>
      </c>
      <c r="QQ179" s="3">
        <f t="shared" si="123"/>
        <v>131</v>
      </c>
      <c r="QR179" s="3">
        <f t="shared" si="124"/>
        <v>8.7333333333333325</v>
      </c>
      <c r="QS179" s="1" t="s">
        <v>367</v>
      </c>
      <c r="QT179" s="3">
        <v>777</v>
      </c>
      <c r="QU179" s="3">
        <v>777</v>
      </c>
      <c r="QV179" s="3">
        <v>777</v>
      </c>
      <c r="QW179" s="3">
        <v>777</v>
      </c>
      <c r="QX179" s="3">
        <v>777</v>
      </c>
      <c r="QY179" s="3">
        <v>777</v>
      </c>
      <c r="QZ179" s="3">
        <v>777</v>
      </c>
      <c r="RA179" s="3">
        <v>777</v>
      </c>
      <c r="RB179" s="3">
        <v>777</v>
      </c>
      <c r="RC179" s="3">
        <v>777</v>
      </c>
      <c r="RD179" s="3">
        <v>777</v>
      </c>
      <c r="RE179" s="3">
        <v>777</v>
      </c>
      <c r="RF179" s="3">
        <v>777</v>
      </c>
      <c r="RG179" s="3">
        <v>777</v>
      </c>
      <c r="RH179" s="3">
        <v>777</v>
      </c>
      <c r="RI179" s="3">
        <v>777</v>
      </c>
      <c r="RJ179" s="3">
        <v>777</v>
      </c>
      <c r="RK179" s="3">
        <v>777</v>
      </c>
      <c r="RL179" s="3">
        <v>777</v>
      </c>
      <c r="RM179" s="3">
        <v>777</v>
      </c>
      <c r="RN179" s="3">
        <v>777</v>
      </c>
      <c r="RO179" s="3">
        <v>777</v>
      </c>
      <c r="RP179" s="3">
        <v>777</v>
      </c>
      <c r="RQ179" s="3">
        <v>777</v>
      </c>
      <c r="RR179" s="3">
        <v>777</v>
      </c>
      <c r="RS179" s="3">
        <v>777</v>
      </c>
      <c r="RT179" s="3">
        <v>777</v>
      </c>
      <c r="RU179" s="3">
        <v>777</v>
      </c>
      <c r="RV179" s="3">
        <v>777</v>
      </c>
      <c r="RW179" s="3">
        <v>777</v>
      </c>
      <c r="RX179" s="3">
        <v>777</v>
      </c>
      <c r="RY179" s="3">
        <v>777</v>
      </c>
      <c r="RZ179" s="3">
        <v>777</v>
      </c>
      <c r="SA179" s="3">
        <v>777</v>
      </c>
      <c r="SB179" s="3">
        <v>777</v>
      </c>
      <c r="SC179" s="3">
        <v>777</v>
      </c>
      <c r="SD179" s="3">
        <v>777</v>
      </c>
      <c r="SE179" s="3">
        <v>777</v>
      </c>
      <c r="SF179" s="3">
        <v>777</v>
      </c>
      <c r="SG179" s="3">
        <v>777</v>
      </c>
      <c r="SH179" s="3">
        <v>777</v>
      </c>
      <c r="SI179" s="3">
        <v>777</v>
      </c>
      <c r="SJ179" s="3">
        <v>777</v>
      </c>
      <c r="SK179" s="3">
        <v>777</v>
      </c>
      <c r="SL179" s="3">
        <v>777</v>
      </c>
      <c r="SM179" s="3">
        <v>777</v>
      </c>
      <c r="SN179" s="3">
        <v>777</v>
      </c>
      <c r="SO179" s="3">
        <v>777</v>
      </c>
      <c r="SP179" s="3">
        <v>777</v>
      </c>
      <c r="SQ179" s="3">
        <v>777</v>
      </c>
      <c r="SR179" s="3">
        <v>777</v>
      </c>
      <c r="SS179" s="3">
        <v>777</v>
      </c>
      <c r="ST179" s="1" t="s">
        <v>367</v>
      </c>
      <c r="SU179" s="3">
        <v>777</v>
      </c>
      <c r="SV179" s="3">
        <v>777</v>
      </c>
      <c r="SW179" s="3">
        <v>777</v>
      </c>
      <c r="SX179" s="5">
        <v>777</v>
      </c>
      <c r="SY179" s="3">
        <v>777</v>
      </c>
      <c r="SZ179" s="3">
        <v>777</v>
      </c>
      <c r="TA179" s="3">
        <v>777</v>
      </c>
      <c r="TB179" s="3">
        <v>777</v>
      </c>
      <c r="TC179" s="3">
        <v>777</v>
      </c>
      <c r="TD179" s="3">
        <v>777</v>
      </c>
      <c r="TE179" s="3">
        <v>777</v>
      </c>
      <c r="TF179" s="3">
        <v>777</v>
      </c>
      <c r="TG179" s="3">
        <v>777</v>
      </c>
      <c r="TH179" s="3">
        <v>777</v>
      </c>
      <c r="TI179" s="3">
        <v>777</v>
      </c>
      <c r="TJ179" s="3">
        <v>777</v>
      </c>
      <c r="TK179" s="3">
        <v>777</v>
      </c>
      <c r="TL179" s="3">
        <v>777</v>
      </c>
      <c r="TM179" s="3">
        <v>777</v>
      </c>
      <c r="TN179" s="3">
        <v>777</v>
      </c>
      <c r="TO179" s="3">
        <v>777</v>
      </c>
      <c r="TP179" s="3">
        <v>777</v>
      </c>
      <c r="TQ179" s="3">
        <v>777</v>
      </c>
      <c r="TR179" s="3">
        <v>777</v>
      </c>
      <c r="TS179" s="3">
        <v>777</v>
      </c>
      <c r="TT179" s="3">
        <v>777</v>
      </c>
      <c r="TU179" s="3">
        <v>777</v>
      </c>
      <c r="TV179" s="3">
        <v>777</v>
      </c>
      <c r="TW179" s="3">
        <v>777</v>
      </c>
      <c r="TX179" s="3">
        <v>777</v>
      </c>
      <c r="TY179" s="3">
        <v>777</v>
      </c>
      <c r="TZ179" s="3">
        <v>777</v>
      </c>
      <c r="UA179" s="3">
        <v>777</v>
      </c>
      <c r="UB179" s="3">
        <v>777</v>
      </c>
      <c r="UC179" s="3">
        <v>777</v>
      </c>
      <c r="UD179" s="3">
        <v>777</v>
      </c>
      <c r="UE179" s="3">
        <v>777</v>
      </c>
      <c r="UF179" s="3">
        <v>777</v>
      </c>
      <c r="VN179">
        <v>15</v>
      </c>
      <c r="VO179">
        <v>16</v>
      </c>
      <c r="VP179">
        <v>243.5</v>
      </c>
      <c r="VQ179">
        <v>15.2</v>
      </c>
      <c r="VR179">
        <v>30</v>
      </c>
      <c r="VS179">
        <v>702.5</v>
      </c>
      <c r="VT179">
        <v>23.4</v>
      </c>
      <c r="VU179">
        <v>78.099999999999994</v>
      </c>
      <c r="VV179">
        <v>29</v>
      </c>
      <c r="VW179">
        <v>18445.8</v>
      </c>
      <c r="VX179">
        <v>636.1</v>
      </c>
      <c r="VY179">
        <v>5894.3</v>
      </c>
      <c r="VZ179">
        <v>0.3</v>
      </c>
      <c r="WA179">
        <v>2049.5</v>
      </c>
      <c r="WB179" s="36">
        <v>2418.5</v>
      </c>
      <c r="WC179" s="36">
        <v>2389</v>
      </c>
      <c r="WD179" s="36">
        <v>439.5</v>
      </c>
      <c r="WE179" s="36">
        <v>271</v>
      </c>
      <c r="WF179" s="36">
        <v>43.83</v>
      </c>
      <c r="WG179" s="36">
        <v>43.29</v>
      </c>
      <c r="WH179" s="36">
        <v>7.96</v>
      </c>
      <c r="WI179" s="36">
        <v>4.91</v>
      </c>
      <c r="WJ179" s="36">
        <v>710.5</v>
      </c>
      <c r="WK179" s="36">
        <v>12.88</v>
      </c>
      <c r="WL179" s="36">
        <v>88.813000000000002</v>
      </c>
      <c r="WM179" s="37">
        <v>2646.25</v>
      </c>
      <c r="WN179" s="37">
        <v>2683.25</v>
      </c>
      <c r="WO179" s="37">
        <v>502.5</v>
      </c>
      <c r="WP179" s="37">
        <v>321</v>
      </c>
      <c r="WQ179" s="37">
        <v>43.01</v>
      </c>
      <c r="WR179" s="37">
        <v>43.61</v>
      </c>
      <c r="WS179" s="37">
        <v>8.17</v>
      </c>
      <c r="WT179" s="37">
        <v>5.22</v>
      </c>
      <c r="WU179" s="37">
        <v>823.5</v>
      </c>
      <c r="WV179" s="37">
        <v>13.38</v>
      </c>
      <c r="WW179" s="37">
        <v>91.5</v>
      </c>
      <c r="WX179" s="38">
        <v>1471.5</v>
      </c>
      <c r="WY179" s="38">
        <v>1826.75</v>
      </c>
      <c r="WZ179" s="38">
        <v>345.75</v>
      </c>
      <c r="XA179" s="38">
        <v>220</v>
      </c>
      <c r="XB179" s="38">
        <v>38.08</v>
      </c>
      <c r="XC179" s="38">
        <v>47.28</v>
      </c>
      <c r="XD179" s="38">
        <v>8.9499999999999993</v>
      </c>
      <c r="XE179" s="38">
        <v>5.69</v>
      </c>
      <c r="XF179" s="38">
        <v>565.75</v>
      </c>
      <c r="XG179" s="38">
        <v>14.64</v>
      </c>
      <c r="XH179" s="38">
        <v>113.15</v>
      </c>
      <c r="XI179" s="39">
        <v>1699.25</v>
      </c>
      <c r="XJ179" s="39">
        <v>2121</v>
      </c>
      <c r="XK179" s="39">
        <v>408.75</v>
      </c>
      <c r="XL179" s="39">
        <v>270</v>
      </c>
      <c r="XM179" s="39">
        <v>37.770000000000003</v>
      </c>
      <c r="XN179" s="39">
        <v>47.14</v>
      </c>
      <c r="XO179" s="39">
        <v>9.09</v>
      </c>
      <c r="XP179" s="39">
        <v>6</v>
      </c>
      <c r="XQ179" s="39">
        <v>678.75</v>
      </c>
      <c r="XR179" s="39">
        <v>15.09</v>
      </c>
      <c r="XS179" s="39">
        <v>113.125</v>
      </c>
      <c r="XT179" t="s">
        <v>1257</v>
      </c>
      <c r="XU179">
        <v>9</v>
      </c>
      <c r="XV179">
        <v>15</v>
      </c>
      <c r="XW179" s="37">
        <v>8</v>
      </c>
      <c r="XX179" s="37">
        <v>1</v>
      </c>
      <c r="XY179" s="37">
        <v>1</v>
      </c>
      <c r="XZ179" s="39">
        <v>5</v>
      </c>
      <c r="YA179" s="39">
        <v>1</v>
      </c>
      <c r="YB179" s="39">
        <v>1</v>
      </c>
    </row>
    <row r="180" spans="1:652" x14ac:dyDescent="0.2">
      <c r="A180" s="11">
        <v>202</v>
      </c>
      <c r="B180" s="19" t="s">
        <v>969</v>
      </c>
      <c r="C180" s="3">
        <v>1</v>
      </c>
      <c r="D180" s="3" t="str">
        <f t="shared" si="103"/>
        <v>1</v>
      </c>
      <c r="E180" s="4">
        <v>40487</v>
      </c>
      <c r="F180" s="4">
        <v>43411</v>
      </c>
      <c r="G180" s="5">
        <v>8.0060845756008518</v>
      </c>
      <c r="H180" s="22" t="s">
        <v>446</v>
      </c>
      <c r="I180" s="3">
        <v>2</v>
      </c>
      <c r="J180" s="3">
        <v>13</v>
      </c>
      <c r="K180" s="3">
        <v>1</v>
      </c>
      <c r="L180" s="3">
        <v>2</v>
      </c>
      <c r="M180" s="12">
        <v>90</v>
      </c>
      <c r="N180" s="6">
        <v>102</v>
      </c>
      <c r="O180" s="6">
        <v>139</v>
      </c>
      <c r="P180" s="9">
        <v>4.5603674540682411</v>
      </c>
      <c r="Q180" s="9">
        <v>74.088000000000008</v>
      </c>
      <c r="R180" s="9">
        <v>33.6</v>
      </c>
      <c r="S180" s="9">
        <v>17.399999999999999</v>
      </c>
      <c r="T180" s="3">
        <v>3</v>
      </c>
      <c r="U180" s="9">
        <v>24.1</v>
      </c>
      <c r="V180" s="3">
        <v>2</v>
      </c>
      <c r="W180" s="9">
        <v>13.7</v>
      </c>
      <c r="X180" s="9">
        <v>13.4</v>
      </c>
      <c r="Y180" s="9">
        <v>15.8</v>
      </c>
      <c r="Z180" s="9">
        <v>14.7</v>
      </c>
      <c r="AA180" s="9">
        <v>15.1</v>
      </c>
      <c r="AB180" s="9">
        <v>15.2</v>
      </c>
      <c r="AC180" s="5">
        <f t="shared" si="104"/>
        <v>15.8</v>
      </c>
      <c r="AD180" s="5">
        <f t="shared" si="105"/>
        <v>15.2</v>
      </c>
      <c r="AE180" s="5">
        <f t="shared" si="106"/>
        <v>31</v>
      </c>
      <c r="AF180" s="5">
        <f t="shared" si="107"/>
        <v>15.5</v>
      </c>
      <c r="AG180" s="5">
        <f t="shared" si="108"/>
        <v>34.177500000000002</v>
      </c>
      <c r="AH180" s="5">
        <f t="shared" si="109"/>
        <v>68.355000000000004</v>
      </c>
      <c r="AI180" s="1">
        <v>3</v>
      </c>
      <c r="AJ180" s="3">
        <v>10</v>
      </c>
      <c r="AK180" s="7" t="e">
        <v>#NULL!</v>
      </c>
      <c r="AL180" s="7" t="e">
        <v>#NULL!</v>
      </c>
      <c r="AS180" s="5" t="e">
        <f t="shared" si="110"/>
        <v>#DIV/0!</v>
      </c>
      <c r="AT180" s="9">
        <v>14.57</v>
      </c>
      <c r="AU180" s="9">
        <v>14.53</v>
      </c>
      <c r="AV180" s="9">
        <v>-0.09</v>
      </c>
      <c r="AW180" s="3">
        <v>46</v>
      </c>
      <c r="AX180" s="3">
        <v>21</v>
      </c>
      <c r="AY180" s="3">
        <v>19</v>
      </c>
      <c r="AZ180" s="5">
        <v>40</v>
      </c>
      <c r="BA180" s="9">
        <v>-0.59</v>
      </c>
      <c r="BB180" s="3">
        <v>28</v>
      </c>
      <c r="BD180" s="3">
        <v>90</v>
      </c>
      <c r="BE180" s="3">
        <v>14</v>
      </c>
      <c r="BF180" s="3">
        <v>15</v>
      </c>
      <c r="BG180" s="9">
        <v>-0.63</v>
      </c>
      <c r="BH180" s="5">
        <v>26</v>
      </c>
      <c r="BI180" s="9">
        <f t="shared" si="151"/>
        <v>29</v>
      </c>
      <c r="BJ180" s="14">
        <v>74</v>
      </c>
      <c r="BK180" s="3">
        <v>1</v>
      </c>
      <c r="BL180" s="3">
        <v>6</v>
      </c>
      <c r="BM180" s="3">
        <v>7</v>
      </c>
      <c r="BN180" s="3">
        <v>1</v>
      </c>
      <c r="BO180" s="3">
        <v>0</v>
      </c>
      <c r="BP180" s="3">
        <v>1</v>
      </c>
      <c r="BQ180" s="3">
        <v>2</v>
      </c>
      <c r="BR180" s="3">
        <v>1</v>
      </c>
      <c r="BS180" s="3">
        <v>1</v>
      </c>
      <c r="BT180" s="11">
        <f t="shared" si="149"/>
        <v>20</v>
      </c>
      <c r="BU180" s="14">
        <v>70</v>
      </c>
      <c r="BV180" s="14">
        <f t="shared" si="150"/>
        <v>234</v>
      </c>
      <c r="BW180" s="13">
        <f t="shared" si="112"/>
        <v>312</v>
      </c>
      <c r="BX180" s="14">
        <v>71</v>
      </c>
      <c r="BY180" s="14">
        <v>4</v>
      </c>
      <c r="BZ180" s="3">
        <v>10</v>
      </c>
      <c r="CA180" s="3">
        <v>12</v>
      </c>
      <c r="CB180" s="3">
        <v>21</v>
      </c>
      <c r="CC180" s="9">
        <v>4.4703999999999997</v>
      </c>
      <c r="CD180" s="9">
        <v>5.3644800000000004</v>
      </c>
      <c r="CE180" s="9">
        <v>9.3878400000000006</v>
      </c>
      <c r="CF180" s="9">
        <v>-0.08</v>
      </c>
      <c r="CG180" s="5">
        <v>47</v>
      </c>
      <c r="CH180" s="3">
        <v>25</v>
      </c>
      <c r="CI180" s="3">
        <v>15</v>
      </c>
      <c r="CJ180" s="3">
        <v>19</v>
      </c>
      <c r="CK180" s="9">
        <v>11.176</v>
      </c>
      <c r="CL180" s="9">
        <v>6.7055999999999996</v>
      </c>
      <c r="CM180" s="9">
        <v>8.49376</v>
      </c>
      <c r="CN180" s="9">
        <v>0.75</v>
      </c>
      <c r="CO180" s="5">
        <v>77</v>
      </c>
      <c r="CP180" s="3">
        <v>136</v>
      </c>
      <c r="CQ180" s="3">
        <v>124</v>
      </c>
      <c r="CR180" s="3">
        <v>128</v>
      </c>
      <c r="CS180" s="9">
        <v>1.1599999999999999</v>
      </c>
      <c r="CT180" s="3">
        <v>88</v>
      </c>
      <c r="CU180" s="7" t="e">
        <v>#NULL!</v>
      </c>
      <c r="CV180" s="7" t="e">
        <v>#NULL!</v>
      </c>
      <c r="CY180" s="7" t="e">
        <v>#NULL!</v>
      </c>
      <c r="CZ180" s="7" t="e">
        <v>#NULL!</v>
      </c>
      <c r="DA180" s="7" t="e">
        <v>#NULL!</v>
      </c>
      <c r="DB180" s="7" t="e">
        <v>#NULL!</v>
      </c>
      <c r="DC180" s="7" t="e">
        <v>#NULL!</v>
      </c>
      <c r="DD180" s="7" t="e">
        <v>#NULL!</v>
      </c>
      <c r="DE180" s="7" t="e">
        <v>#NULL!</v>
      </c>
      <c r="DF180" s="7" t="e">
        <v>#NULL!</v>
      </c>
      <c r="DG180" s="7" t="e">
        <v>#NULL!</v>
      </c>
      <c r="DH180" s="7" t="e">
        <v>#NULL!</v>
      </c>
      <c r="DI180" s="7" t="e">
        <v>#NULL!</v>
      </c>
      <c r="DJ180" s="7" t="e">
        <v>#NULL!</v>
      </c>
      <c r="DK180" s="7" t="e">
        <v>#NULL!</v>
      </c>
      <c r="DL180" s="7" t="e">
        <v>#NULL!</v>
      </c>
      <c r="DM180" s="7" t="e">
        <v>#NULL!</v>
      </c>
      <c r="DN180" s="7" t="e">
        <v>#NULL!</v>
      </c>
      <c r="DO180" s="7" t="e">
        <v>#NULL!</v>
      </c>
      <c r="DP180" s="7" t="e">
        <v>#NULL!</v>
      </c>
      <c r="DQ180" s="3">
        <v>1</v>
      </c>
      <c r="DR180" s="3">
        <v>1</v>
      </c>
      <c r="DS180" s="3">
        <v>0</v>
      </c>
      <c r="DT180" s="3">
        <v>1</v>
      </c>
      <c r="DU180" s="3">
        <v>0</v>
      </c>
      <c r="DW180" s="5">
        <v>-1.22</v>
      </c>
      <c r="DY180" s="5">
        <v>1.0699999999999998</v>
      </c>
      <c r="EA180" s="5">
        <v>0.67</v>
      </c>
      <c r="EC180" s="5">
        <v>0.51999999999999991</v>
      </c>
      <c r="EW180" s="3">
        <v>0</v>
      </c>
      <c r="FH180" s="3">
        <v>5</v>
      </c>
      <c r="FI180" s="3">
        <v>4</v>
      </c>
      <c r="FJ180" s="3">
        <v>1</v>
      </c>
      <c r="FK180" s="3">
        <v>1</v>
      </c>
      <c r="FL180" s="3">
        <v>5</v>
      </c>
      <c r="FM180" s="3">
        <v>888</v>
      </c>
      <c r="FN180" s="3">
        <v>4</v>
      </c>
      <c r="FO180" s="3">
        <v>1</v>
      </c>
      <c r="FP180" s="3">
        <v>5</v>
      </c>
      <c r="FQ180" s="3">
        <v>5</v>
      </c>
      <c r="FR180" s="3">
        <v>1</v>
      </c>
      <c r="FS180" s="3">
        <v>1</v>
      </c>
      <c r="FT180" s="17">
        <v>5</v>
      </c>
      <c r="FU180" s="3">
        <f t="shared" si="114"/>
        <v>1.5</v>
      </c>
      <c r="PA180" s="3">
        <v>3</v>
      </c>
      <c r="PB180" s="3">
        <v>4</v>
      </c>
      <c r="PC180" s="3">
        <v>4</v>
      </c>
      <c r="PD180" s="3">
        <v>3</v>
      </c>
      <c r="PE180" s="3">
        <v>4</v>
      </c>
      <c r="PF180" s="3">
        <v>2</v>
      </c>
      <c r="PG180" s="3">
        <v>3</v>
      </c>
      <c r="PH180" s="3">
        <f t="shared" si="115"/>
        <v>3.3333333333333335</v>
      </c>
      <c r="PI180" s="3">
        <v>2</v>
      </c>
      <c r="PJ180" s="3">
        <v>3</v>
      </c>
      <c r="PK180" s="3">
        <v>3</v>
      </c>
      <c r="PL180" s="3">
        <v>4</v>
      </c>
      <c r="PM180" s="3">
        <v>3</v>
      </c>
      <c r="PN180" s="3">
        <v>3</v>
      </c>
      <c r="PO180" s="3">
        <v>2</v>
      </c>
      <c r="PP180" s="3">
        <v>3</v>
      </c>
      <c r="PQ180" s="3">
        <v>2</v>
      </c>
      <c r="PR180" s="3">
        <v>1</v>
      </c>
      <c r="PS180" s="3">
        <v>3</v>
      </c>
      <c r="PT180" s="3">
        <v>4</v>
      </c>
      <c r="PU180" s="3">
        <f t="shared" si="116"/>
        <v>2.1428571428571428</v>
      </c>
      <c r="PV180" s="3">
        <f t="shared" si="117"/>
        <v>3</v>
      </c>
      <c r="PW180" s="3">
        <f t="shared" si="118"/>
        <v>2.75</v>
      </c>
      <c r="PX180" s="3">
        <v>5</v>
      </c>
      <c r="PY180" s="3">
        <v>10</v>
      </c>
      <c r="PZ180" s="3">
        <v>10</v>
      </c>
      <c r="QA180" s="3">
        <v>10</v>
      </c>
      <c r="QB180" s="3">
        <v>9</v>
      </c>
      <c r="QC180" s="3">
        <v>7</v>
      </c>
      <c r="QD180" s="3">
        <v>10</v>
      </c>
      <c r="QE180" s="3">
        <v>10</v>
      </c>
      <c r="QF180" s="3">
        <v>10</v>
      </c>
      <c r="QG180" s="3">
        <v>10</v>
      </c>
      <c r="QH180" s="3">
        <v>3</v>
      </c>
      <c r="QI180" s="3">
        <v>10</v>
      </c>
      <c r="QJ180" s="3">
        <v>10</v>
      </c>
      <c r="QK180" s="3">
        <v>10</v>
      </c>
      <c r="QL180" s="3">
        <v>9</v>
      </c>
      <c r="QM180" s="3">
        <f t="shared" si="119"/>
        <v>90</v>
      </c>
      <c r="QN180" s="3">
        <f t="shared" si="120"/>
        <v>9</v>
      </c>
      <c r="QO180" s="3">
        <f t="shared" si="121"/>
        <v>43</v>
      </c>
      <c r="QP180" s="3">
        <f t="shared" si="122"/>
        <v>8.6</v>
      </c>
      <c r="QQ180" s="3">
        <f t="shared" si="123"/>
        <v>133</v>
      </c>
      <c r="QR180" s="3">
        <f t="shared" si="124"/>
        <v>8.8666666666666671</v>
      </c>
      <c r="QS180" s="1" t="s">
        <v>367</v>
      </c>
      <c r="QT180" s="3">
        <v>777</v>
      </c>
      <c r="QU180" s="3">
        <v>777</v>
      </c>
      <c r="QV180" s="3">
        <v>777</v>
      </c>
      <c r="QW180" s="3">
        <v>777</v>
      </c>
      <c r="QX180" s="3">
        <v>777</v>
      </c>
      <c r="QY180" s="3">
        <v>777</v>
      </c>
      <c r="QZ180" s="3">
        <v>777</v>
      </c>
      <c r="RA180" s="3">
        <v>777</v>
      </c>
      <c r="RB180" s="3">
        <v>777</v>
      </c>
      <c r="RC180" s="3">
        <v>777</v>
      </c>
      <c r="RD180" s="3">
        <v>777</v>
      </c>
      <c r="RE180" s="3">
        <v>777</v>
      </c>
      <c r="RF180" s="3">
        <v>777</v>
      </c>
      <c r="RG180" s="3">
        <v>777</v>
      </c>
      <c r="RH180" s="3">
        <v>777</v>
      </c>
      <c r="RI180" s="3">
        <v>777</v>
      </c>
      <c r="RJ180" s="3">
        <v>777</v>
      </c>
      <c r="RK180" s="3">
        <v>777</v>
      </c>
      <c r="RL180" s="3">
        <v>777</v>
      </c>
      <c r="RM180" s="3">
        <v>777</v>
      </c>
      <c r="RN180" s="3">
        <v>777</v>
      </c>
      <c r="RO180" s="3">
        <v>777</v>
      </c>
      <c r="RP180" s="3">
        <v>777</v>
      </c>
      <c r="RQ180" s="3">
        <v>777</v>
      </c>
      <c r="RR180" s="3">
        <v>777</v>
      </c>
      <c r="RS180" s="3">
        <v>777</v>
      </c>
      <c r="RT180" s="3">
        <v>777</v>
      </c>
      <c r="RU180" s="3">
        <v>777</v>
      </c>
      <c r="RV180" s="3">
        <v>777</v>
      </c>
      <c r="RW180" s="3">
        <v>777</v>
      </c>
      <c r="RX180" s="3">
        <v>777</v>
      </c>
      <c r="RY180" s="3">
        <v>777</v>
      </c>
      <c r="RZ180" s="3">
        <v>777</v>
      </c>
      <c r="SA180" s="3">
        <v>777</v>
      </c>
      <c r="SB180" s="3">
        <v>777</v>
      </c>
      <c r="SC180" s="3">
        <v>777</v>
      </c>
      <c r="SD180" s="3">
        <v>777</v>
      </c>
      <c r="SE180" s="3">
        <v>777</v>
      </c>
      <c r="SF180" s="3">
        <v>777</v>
      </c>
      <c r="SG180" s="3">
        <v>777</v>
      </c>
      <c r="SH180" s="3">
        <v>777</v>
      </c>
      <c r="SI180" s="3">
        <v>777</v>
      </c>
      <c r="SJ180" s="3">
        <v>777</v>
      </c>
      <c r="SK180" s="3">
        <v>777</v>
      </c>
      <c r="SL180" s="3">
        <v>777</v>
      </c>
      <c r="SM180" s="3">
        <v>777</v>
      </c>
      <c r="SN180" s="3">
        <v>777</v>
      </c>
      <c r="SO180" s="3">
        <v>777</v>
      </c>
      <c r="SP180" s="3">
        <v>777</v>
      </c>
      <c r="SQ180" s="3">
        <v>777</v>
      </c>
      <c r="SR180" s="3">
        <v>777</v>
      </c>
      <c r="SS180" s="3">
        <v>777</v>
      </c>
      <c r="ST180" s="1" t="s">
        <v>367</v>
      </c>
      <c r="SU180" s="3">
        <v>777</v>
      </c>
      <c r="SV180" s="3">
        <v>777</v>
      </c>
      <c r="SW180" s="3">
        <v>777</v>
      </c>
      <c r="SX180" s="5">
        <v>777</v>
      </c>
      <c r="SY180" s="3">
        <v>777</v>
      </c>
      <c r="SZ180" s="3">
        <v>777</v>
      </c>
      <c r="TA180" s="3">
        <v>777</v>
      </c>
      <c r="TB180" s="3">
        <v>777</v>
      </c>
      <c r="TC180" s="3">
        <v>777</v>
      </c>
      <c r="TD180" s="3">
        <v>777</v>
      </c>
      <c r="TE180" s="3">
        <v>777</v>
      </c>
      <c r="TF180" s="3">
        <v>777</v>
      </c>
      <c r="TG180" s="3">
        <v>777</v>
      </c>
      <c r="TH180" s="3">
        <v>777</v>
      </c>
      <c r="TI180" s="3">
        <v>777</v>
      </c>
      <c r="TJ180" s="3">
        <v>777</v>
      </c>
      <c r="TK180" s="3">
        <v>777</v>
      </c>
      <c r="TL180" s="3">
        <v>777</v>
      </c>
      <c r="TM180" s="3">
        <v>777</v>
      </c>
      <c r="TN180" s="3">
        <v>777</v>
      </c>
      <c r="TO180" s="3">
        <v>777</v>
      </c>
      <c r="TP180" s="3">
        <v>777</v>
      </c>
      <c r="TQ180" s="3">
        <v>777</v>
      </c>
      <c r="TR180" s="3">
        <v>777</v>
      </c>
      <c r="TS180" s="3">
        <v>777</v>
      </c>
      <c r="TT180" s="3">
        <v>777</v>
      </c>
      <c r="TU180" s="3">
        <v>777</v>
      </c>
      <c r="TV180" s="3">
        <v>777</v>
      </c>
      <c r="TW180" s="3">
        <v>777</v>
      </c>
      <c r="TX180" s="3">
        <v>777</v>
      </c>
      <c r="TY180" s="3">
        <v>777</v>
      </c>
      <c r="TZ180" s="3">
        <v>777</v>
      </c>
      <c r="UA180" s="3">
        <v>777</v>
      </c>
      <c r="UB180" s="3">
        <v>777</v>
      </c>
      <c r="UC180" s="3">
        <v>777</v>
      </c>
      <c r="UD180" s="3">
        <v>777</v>
      </c>
      <c r="UE180" s="3">
        <v>777</v>
      </c>
      <c r="UF180" s="3">
        <v>777</v>
      </c>
      <c r="VN180">
        <v>15</v>
      </c>
      <c r="VO180">
        <v>10</v>
      </c>
      <c r="VP180">
        <v>118.3</v>
      </c>
      <c r="VQ180">
        <v>11.8</v>
      </c>
      <c r="VR180">
        <v>98</v>
      </c>
      <c r="VS180">
        <v>2726.3</v>
      </c>
      <c r="VT180">
        <v>27.8</v>
      </c>
      <c r="VU180">
        <v>247.8</v>
      </c>
      <c r="VV180">
        <v>97</v>
      </c>
      <c r="VW180">
        <v>16492.8</v>
      </c>
      <c r="VX180">
        <v>170</v>
      </c>
      <c r="VY180">
        <v>3824.5</v>
      </c>
      <c r="VZ180">
        <v>0.3</v>
      </c>
      <c r="WA180">
        <v>1499.3</v>
      </c>
      <c r="WB180" s="36">
        <v>4607</v>
      </c>
      <c r="WC180" s="36">
        <v>2556.5</v>
      </c>
      <c r="WD180" s="36">
        <v>239.5</v>
      </c>
      <c r="WE180" s="36">
        <v>165</v>
      </c>
      <c r="WF180" s="36">
        <v>60.87</v>
      </c>
      <c r="WG180" s="36">
        <v>33.78</v>
      </c>
      <c r="WH180" s="36">
        <v>3.16</v>
      </c>
      <c r="WI180" s="36">
        <v>2.1800000000000002</v>
      </c>
      <c r="WJ180" s="36">
        <v>404.5</v>
      </c>
      <c r="WK180" s="36">
        <v>5.34</v>
      </c>
      <c r="WL180" s="36">
        <v>50.563000000000002</v>
      </c>
      <c r="WM180" s="37">
        <v>6936.25</v>
      </c>
      <c r="WN180" s="37">
        <v>3508.5</v>
      </c>
      <c r="WO180" s="37">
        <v>322.75</v>
      </c>
      <c r="WP180" s="37">
        <v>212.5</v>
      </c>
      <c r="WQ180" s="37">
        <v>63.17</v>
      </c>
      <c r="WR180" s="37">
        <v>31.95</v>
      </c>
      <c r="WS180" s="37">
        <v>2.94</v>
      </c>
      <c r="WT180" s="37">
        <v>1.94</v>
      </c>
      <c r="WU180" s="37">
        <v>535.25</v>
      </c>
      <c r="WV180" s="37">
        <v>4.87</v>
      </c>
      <c r="WW180" s="37">
        <v>48.658999999999999</v>
      </c>
      <c r="WX180" s="38">
        <v>4607</v>
      </c>
      <c r="WY180" s="38">
        <v>2556.5</v>
      </c>
      <c r="WZ180" s="38">
        <v>239.5</v>
      </c>
      <c r="XA180" s="38">
        <v>165</v>
      </c>
      <c r="XB180" s="38">
        <v>60.87</v>
      </c>
      <c r="XC180" s="38">
        <v>33.78</v>
      </c>
      <c r="XD180" s="38">
        <v>3.16</v>
      </c>
      <c r="XE180" s="38">
        <v>2.1800000000000002</v>
      </c>
      <c r="XF180" s="38">
        <v>404.5</v>
      </c>
      <c r="XG180" s="38">
        <v>5.34</v>
      </c>
      <c r="XH180" s="38">
        <v>50.563000000000002</v>
      </c>
      <c r="XI180" s="39">
        <v>6936.25</v>
      </c>
      <c r="XJ180" s="39">
        <v>3508.5</v>
      </c>
      <c r="XK180" s="39">
        <v>322.75</v>
      </c>
      <c r="XL180" s="39">
        <v>212.5</v>
      </c>
      <c r="XM180" s="39">
        <v>63.17</v>
      </c>
      <c r="XN180" s="39">
        <v>31.95</v>
      </c>
      <c r="XO180" s="39">
        <v>2.94</v>
      </c>
      <c r="XP180" s="39">
        <v>1.94</v>
      </c>
      <c r="XQ180" s="39">
        <v>535.25</v>
      </c>
      <c r="XR180" s="39">
        <v>4.87</v>
      </c>
      <c r="XS180" s="39">
        <v>48.658999999999999</v>
      </c>
      <c r="XT180" t="s">
        <v>1258</v>
      </c>
      <c r="XU180">
        <v>11</v>
      </c>
      <c r="XV180">
        <v>15</v>
      </c>
      <c r="XW180" s="37">
        <v>8</v>
      </c>
      <c r="XX180" s="37">
        <v>3</v>
      </c>
      <c r="XY180" s="37">
        <v>1</v>
      </c>
      <c r="XZ180" s="39">
        <v>8</v>
      </c>
      <c r="YA180" s="39">
        <v>3</v>
      </c>
      <c r="YB180" s="39">
        <v>1</v>
      </c>
    </row>
    <row r="181" spans="1:652" x14ac:dyDescent="0.2">
      <c r="A181" s="11">
        <v>203</v>
      </c>
      <c r="B181" s="19" t="s">
        <v>970</v>
      </c>
      <c r="C181" s="3">
        <v>0</v>
      </c>
      <c r="D181" s="3" t="str">
        <f t="shared" si="103"/>
        <v>2</v>
      </c>
      <c r="E181" s="4">
        <v>40176</v>
      </c>
      <c r="F181" s="4">
        <v>43411</v>
      </c>
      <c r="G181" s="5">
        <v>8.8581599123767809</v>
      </c>
      <c r="H181" s="22" t="s">
        <v>446</v>
      </c>
      <c r="I181" s="3">
        <v>2</v>
      </c>
      <c r="J181" s="3">
        <v>13</v>
      </c>
      <c r="K181" s="3">
        <v>1</v>
      </c>
      <c r="L181" s="3">
        <v>2</v>
      </c>
      <c r="M181" s="12">
        <v>90</v>
      </c>
      <c r="N181" s="6">
        <v>104</v>
      </c>
      <c r="O181" s="6">
        <v>138</v>
      </c>
      <c r="P181" s="9">
        <v>4.5275590551181102</v>
      </c>
      <c r="Q181" s="9">
        <v>91.287000000000006</v>
      </c>
      <c r="R181" s="9">
        <v>41.4</v>
      </c>
      <c r="S181" s="9">
        <v>21.7</v>
      </c>
      <c r="T181" s="3">
        <v>1</v>
      </c>
      <c r="U181" s="9">
        <v>28</v>
      </c>
      <c r="V181" s="3">
        <v>1</v>
      </c>
      <c r="W181" s="9">
        <v>19.2</v>
      </c>
      <c r="X181" s="9">
        <v>15.7</v>
      </c>
      <c r="Y181" s="9">
        <v>14.3</v>
      </c>
      <c r="Z181" s="9">
        <v>17.5</v>
      </c>
      <c r="AA181" s="9">
        <v>18.3</v>
      </c>
      <c r="AB181" s="9">
        <v>16.899999999999999</v>
      </c>
      <c r="AC181" s="5">
        <f t="shared" si="104"/>
        <v>19.2</v>
      </c>
      <c r="AD181" s="5">
        <f t="shared" si="105"/>
        <v>18.3</v>
      </c>
      <c r="AE181" s="5">
        <f t="shared" si="106"/>
        <v>37.5</v>
      </c>
      <c r="AF181" s="5">
        <f t="shared" si="107"/>
        <v>18.75</v>
      </c>
      <c r="AG181" s="5">
        <f t="shared" si="108"/>
        <v>41.34375</v>
      </c>
      <c r="AH181" s="5">
        <f t="shared" si="109"/>
        <v>82.6875</v>
      </c>
      <c r="AI181" s="1">
        <v>3</v>
      </c>
      <c r="AJ181" s="3">
        <v>19</v>
      </c>
      <c r="AK181" s="7" t="e">
        <v>#NULL!</v>
      </c>
      <c r="AL181" s="7" t="e">
        <v>#NULL!</v>
      </c>
      <c r="AS181" s="5" t="e">
        <f t="shared" si="110"/>
        <v>#DIV/0!</v>
      </c>
      <c r="AT181" s="9">
        <v>14.53</v>
      </c>
      <c r="AU181" s="9">
        <v>14.75</v>
      </c>
      <c r="AV181" s="9">
        <v>-0.56999999999999995</v>
      </c>
      <c r="AW181" s="3">
        <v>28</v>
      </c>
      <c r="AX181" s="3">
        <v>22</v>
      </c>
      <c r="AY181" s="3">
        <v>18</v>
      </c>
      <c r="AZ181" s="5">
        <v>40</v>
      </c>
      <c r="BA181" s="9">
        <v>-0.59</v>
      </c>
      <c r="BB181" s="3">
        <v>28</v>
      </c>
      <c r="BD181" s="11">
        <v>92</v>
      </c>
      <c r="BE181" s="3">
        <v>15</v>
      </c>
      <c r="BF181" s="3">
        <v>17</v>
      </c>
      <c r="BG181" s="9">
        <v>-0.63</v>
      </c>
      <c r="BH181" s="5">
        <v>26</v>
      </c>
      <c r="BI181" s="9">
        <f t="shared" si="151"/>
        <v>32</v>
      </c>
      <c r="BJ181" s="14">
        <v>81</v>
      </c>
      <c r="BK181" s="3">
        <v>1</v>
      </c>
      <c r="BL181" s="3">
        <v>3</v>
      </c>
      <c r="BM181" s="3">
        <v>1</v>
      </c>
      <c r="BN181" s="3">
        <v>1</v>
      </c>
      <c r="BO181" s="3">
        <v>1</v>
      </c>
      <c r="BP181" s="3">
        <v>1</v>
      </c>
      <c r="BQ181" s="3">
        <v>0</v>
      </c>
      <c r="BR181" s="3">
        <v>0</v>
      </c>
      <c r="BS181" s="3">
        <v>0</v>
      </c>
      <c r="BT181" s="11">
        <f t="shared" si="149"/>
        <v>8</v>
      </c>
      <c r="BU181" s="14">
        <v>57</v>
      </c>
      <c r="BV181" s="14">
        <f t="shared" si="150"/>
        <v>230</v>
      </c>
      <c r="BW181" s="13">
        <f t="shared" si="112"/>
        <v>306.66666666666663</v>
      </c>
      <c r="BX181" s="14">
        <v>70</v>
      </c>
      <c r="BY181" s="14">
        <v>5</v>
      </c>
      <c r="BZ181" s="3">
        <v>36</v>
      </c>
      <c r="CA181" s="3">
        <v>31</v>
      </c>
      <c r="CB181" s="3">
        <v>40</v>
      </c>
      <c r="CC181" s="9">
        <v>16.093440000000001</v>
      </c>
      <c r="CD181" s="9">
        <v>13.85824</v>
      </c>
      <c r="CE181" s="9">
        <v>17.881599999999999</v>
      </c>
      <c r="CF181" s="9">
        <v>2.4</v>
      </c>
      <c r="CG181" s="5">
        <v>99</v>
      </c>
      <c r="CH181" s="3">
        <v>26</v>
      </c>
      <c r="CI181" s="3">
        <v>26</v>
      </c>
      <c r="CJ181" s="3">
        <v>21</v>
      </c>
      <c r="CK181" s="9">
        <v>11.62304</v>
      </c>
      <c r="CL181" s="9">
        <v>11.62304</v>
      </c>
      <c r="CM181" s="9">
        <v>9.3878400000000006</v>
      </c>
      <c r="CN181" s="9">
        <v>-0.66</v>
      </c>
      <c r="CO181" s="5">
        <v>25</v>
      </c>
      <c r="CP181" s="3">
        <v>123</v>
      </c>
      <c r="CQ181" s="3">
        <v>118</v>
      </c>
      <c r="CR181" s="3">
        <v>119</v>
      </c>
      <c r="CS181" s="9">
        <v>-0.1</v>
      </c>
      <c r="CT181" s="3">
        <v>46</v>
      </c>
      <c r="CU181" s="7" t="e">
        <v>#NULL!</v>
      </c>
      <c r="CV181" s="7" t="e">
        <v>#NULL!</v>
      </c>
      <c r="CY181" s="7" t="e">
        <v>#NULL!</v>
      </c>
      <c r="CZ181" s="7" t="e">
        <v>#NULL!</v>
      </c>
      <c r="DA181" s="7" t="e">
        <v>#NULL!</v>
      </c>
      <c r="DB181" s="7" t="e">
        <v>#NULL!</v>
      </c>
      <c r="DC181" s="7" t="e">
        <v>#NULL!</v>
      </c>
      <c r="DD181" s="7" t="e">
        <v>#NULL!</v>
      </c>
      <c r="DE181" s="7" t="e">
        <v>#NULL!</v>
      </c>
      <c r="DF181" s="7" t="e">
        <v>#NULL!</v>
      </c>
      <c r="DG181" s="7" t="e">
        <v>#NULL!</v>
      </c>
      <c r="DH181" s="7" t="e">
        <v>#NULL!</v>
      </c>
      <c r="DI181" s="7" t="e">
        <v>#NULL!</v>
      </c>
      <c r="DJ181" s="7" t="e">
        <v>#NULL!</v>
      </c>
      <c r="DK181" s="7" t="e">
        <v>#NULL!</v>
      </c>
      <c r="DL181" s="7" t="e">
        <v>#NULL!</v>
      </c>
      <c r="DM181" s="7" t="e">
        <v>#NULL!</v>
      </c>
      <c r="DN181" s="7" t="e">
        <v>#NULL!</v>
      </c>
      <c r="DO181" s="7" t="e">
        <v>#NULL!</v>
      </c>
      <c r="DP181" s="7" t="e">
        <v>#NULL!</v>
      </c>
      <c r="DQ181" s="3">
        <v>1</v>
      </c>
      <c r="DR181" s="3">
        <v>1</v>
      </c>
      <c r="DS181" s="3">
        <v>1</v>
      </c>
      <c r="DT181" s="3">
        <v>1</v>
      </c>
      <c r="DU181" s="3">
        <v>0</v>
      </c>
      <c r="DW181" s="5">
        <v>-1.22</v>
      </c>
      <c r="DY181" s="5">
        <v>-0.66999999999999993</v>
      </c>
      <c r="EA181" s="5">
        <v>1.7399999999999998</v>
      </c>
      <c r="EC181" s="5">
        <v>-0.15000000000000013</v>
      </c>
      <c r="EW181" s="3">
        <v>1</v>
      </c>
      <c r="FH181" s="3">
        <v>5</v>
      </c>
      <c r="FI181" s="3">
        <v>5</v>
      </c>
      <c r="FJ181" s="3">
        <v>1</v>
      </c>
      <c r="FK181" s="3">
        <v>1</v>
      </c>
      <c r="FL181" s="3">
        <v>5</v>
      </c>
      <c r="FM181" s="3">
        <v>5</v>
      </c>
      <c r="FN181" s="3">
        <v>1</v>
      </c>
      <c r="FO181" s="3">
        <v>1</v>
      </c>
      <c r="FP181" s="3">
        <v>5</v>
      </c>
      <c r="FQ181" s="3">
        <v>5</v>
      </c>
      <c r="FR181" s="3">
        <v>1</v>
      </c>
      <c r="FS181" s="3">
        <v>1</v>
      </c>
      <c r="FT181" s="3">
        <f t="shared" ref="FT181:FT195" si="152">AVERAGE(FH181,FL181,FP181,FI181,FM181,FQ181)</f>
        <v>5</v>
      </c>
      <c r="FU181" s="3">
        <f t="shared" si="114"/>
        <v>1</v>
      </c>
      <c r="PA181" s="3">
        <v>2</v>
      </c>
      <c r="PB181" s="3">
        <v>1</v>
      </c>
      <c r="PC181" s="3">
        <v>4</v>
      </c>
      <c r="PD181" s="3">
        <v>4</v>
      </c>
      <c r="PE181" s="3">
        <v>3</v>
      </c>
      <c r="PF181" s="3">
        <v>3</v>
      </c>
      <c r="PG181" s="3">
        <v>1</v>
      </c>
      <c r="PH181" s="3">
        <f t="shared" si="115"/>
        <v>2.6666666666666665</v>
      </c>
      <c r="PI181" s="3">
        <v>4</v>
      </c>
      <c r="PJ181" s="3">
        <v>3</v>
      </c>
      <c r="PK181" s="3">
        <v>4</v>
      </c>
      <c r="PL181" s="3">
        <v>3</v>
      </c>
      <c r="PM181" s="3">
        <v>2</v>
      </c>
      <c r="PN181" s="3">
        <v>3</v>
      </c>
      <c r="PO181" s="3">
        <v>3</v>
      </c>
      <c r="PP181" s="3">
        <v>4</v>
      </c>
      <c r="PQ181" s="3">
        <v>3</v>
      </c>
      <c r="PR181" s="3">
        <v>1</v>
      </c>
      <c r="PS181" s="3">
        <v>3</v>
      </c>
      <c r="PT181" s="3">
        <v>4</v>
      </c>
      <c r="PU181" s="3">
        <f t="shared" si="116"/>
        <v>2.7142857142857144</v>
      </c>
      <c r="PV181" s="3">
        <f t="shared" si="117"/>
        <v>3</v>
      </c>
      <c r="PW181" s="3">
        <f t="shared" si="118"/>
        <v>3.0833333333333335</v>
      </c>
      <c r="PX181" s="3">
        <v>10</v>
      </c>
      <c r="PY181" s="3">
        <v>5</v>
      </c>
      <c r="PZ181" s="3">
        <v>5</v>
      </c>
      <c r="QA181" s="3">
        <v>3</v>
      </c>
      <c r="QB181" s="3">
        <v>10</v>
      </c>
      <c r="QC181" s="3">
        <v>8</v>
      </c>
      <c r="QD181" s="3">
        <v>10</v>
      </c>
      <c r="QE181" s="3">
        <v>10</v>
      </c>
      <c r="QF181" s="3">
        <v>1</v>
      </c>
      <c r="QG181" s="3">
        <v>8</v>
      </c>
      <c r="QH181" s="3">
        <v>1</v>
      </c>
      <c r="QI181" s="3">
        <v>10</v>
      </c>
      <c r="QJ181" s="3">
        <v>10</v>
      </c>
      <c r="QK181" s="3">
        <v>10</v>
      </c>
      <c r="QL181" s="3">
        <v>10</v>
      </c>
      <c r="QM181" s="3">
        <f t="shared" si="119"/>
        <v>81</v>
      </c>
      <c r="QN181" s="3">
        <f t="shared" si="120"/>
        <v>8.1</v>
      </c>
      <c r="QO181" s="3">
        <f t="shared" si="121"/>
        <v>30</v>
      </c>
      <c r="QP181" s="3">
        <f t="shared" si="122"/>
        <v>6</v>
      </c>
      <c r="QQ181" s="3">
        <f t="shared" si="123"/>
        <v>111</v>
      </c>
      <c r="QR181" s="3">
        <f t="shared" si="124"/>
        <v>7.4</v>
      </c>
      <c r="QS181" s="1" t="s">
        <v>367</v>
      </c>
      <c r="QT181" s="3">
        <v>777</v>
      </c>
      <c r="QU181" s="3">
        <v>777</v>
      </c>
      <c r="QV181" s="3">
        <v>777</v>
      </c>
      <c r="QW181" s="3">
        <v>777</v>
      </c>
      <c r="QX181" s="3">
        <v>777</v>
      </c>
      <c r="QY181" s="3">
        <v>777</v>
      </c>
      <c r="QZ181" s="3">
        <v>777</v>
      </c>
      <c r="RA181" s="3">
        <v>777</v>
      </c>
      <c r="RB181" s="3">
        <v>777</v>
      </c>
      <c r="RC181" s="3">
        <v>777</v>
      </c>
      <c r="RD181" s="3">
        <v>777</v>
      </c>
      <c r="RE181" s="3">
        <v>777</v>
      </c>
      <c r="RF181" s="3">
        <v>777</v>
      </c>
      <c r="RG181" s="3">
        <v>777</v>
      </c>
      <c r="RH181" s="3">
        <v>777</v>
      </c>
      <c r="RI181" s="3">
        <v>777</v>
      </c>
      <c r="RJ181" s="3">
        <v>777</v>
      </c>
      <c r="RK181" s="3">
        <v>777</v>
      </c>
      <c r="RL181" s="3">
        <v>777</v>
      </c>
      <c r="RM181" s="3">
        <v>777</v>
      </c>
      <c r="RN181" s="3">
        <v>777</v>
      </c>
      <c r="RO181" s="3">
        <v>777</v>
      </c>
      <c r="RP181" s="3">
        <v>777</v>
      </c>
      <c r="RQ181" s="3">
        <v>777</v>
      </c>
      <c r="RR181" s="3">
        <v>777</v>
      </c>
      <c r="RS181" s="3">
        <v>777</v>
      </c>
      <c r="RT181" s="3">
        <v>777</v>
      </c>
      <c r="RU181" s="3">
        <v>777</v>
      </c>
      <c r="RV181" s="3">
        <v>777</v>
      </c>
      <c r="RW181" s="3">
        <v>777</v>
      </c>
      <c r="RX181" s="3">
        <v>777</v>
      </c>
      <c r="RY181" s="3">
        <v>777</v>
      </c>
      <c r="RZ181" s="3">
        <v>777</v>
      </c>
      <c r="SA181" s="3">
        <v>777</v>
      </c>
      <c r="SB181" s="3">
        <v>777</v>
      </c>
      <c r="SC181" s="3">
        <v>777</v>
      </c>
      <c r="SD181" s="3">
        <v>777</v>
      </c>
      <c r="SE181" s="3">
        <v>777</v>
      </c>
      <c r="SF181" s="3">
        <v>777</v>
      </c>
      <c r="SG181" s="3">
        <v>777</v>
      </c>
      <c r="SH181" s="3">
        <v>777</v>
      </c>
      <c r="SI181" s="3">
        <v>777</v>
      </c>
      <c r="SJ181" s="3">
        <v>777</v>
      </c>
      <c r="SK181" s="3">
        <v>777</v>
      </c>
      <c r="SL181" s="3">
        <v>777</v>
      </c>
      <c r="SM181" s="3">
        <v>777</v>
      </c>
      <c r="SN181" s="3">
        <v>777</v>
      </c>
      <c r="SO181" s="3">
        <v>777</v>
      </c>
      <c r="SP181" s="3">
        <v>777</v>
      </c>
      <c r="SQ181" s="3">
        <v>777</v>
      </c>
      <c r="SR181" s="3">
        <v>777</v>
      </c>
      <c r="SS181" s="3">
        <v>777</v>
      </c>
      <c r="ST181" s="1" t="s">
        <v>367</v>
      </c>
      <c r="SU181" s="3">
        <v>777</v>
      </c>
      <c r="SV181" s="3">
        <v>777</v>
      </c>
      <c r="SW181" s="3">
        <v>777</v>
      </c>
      <c r="SX181" s="5">
        <v>777</v>
      </c>
      <c r="SY181" s="3">
        <v>777</v>
      </c>
      <c r="SZ181" s="3">
        <v>777</v>
      </c>
      <c r="TA181" s="3">
        <v>777</v>
      </c>
      <c r="TB181" s="3">
        <v>777</v>
      </c>
      <c r="TC181" s="3">
        <v>777</v>
      </c>
      <c r="TD181" s="3">
        <v>777</v>
      </c>
      <c r="TE181" s="3">
        <v>777</v>
      </c>
      <c r="TF181" s="3">
        <v>777</v>
      </c>
      <c r="TG181" s="3">
        <v>777</v>
      </c>
      <c r="TH181" s="3">
        <v>777</v>
      </c>
      <c r="TI181" s="3">
        <v>777</v>
      </c>
      <c r="TJ181" s="3">
        <v>777</v>
      </c>
      <c r="TK181" s="3">
        <v>777</v>
      </c>
      <c r="TL181" s="3">
        <v>777</v>
      </c>
      <c r="TM181" s="3">
        <v>777</v>
      </c>
      <c r="TN181" s="3">
        <v>777</v>
      </c>
      <c r="TO181" s="3">
        <v>777</v>
      </c>
      <c r="TP181" s="3">
        <v>777</v>
      </c>
      <c r="TQ181" s="3">
        <v>777</v>
      </c>
      <c r="TR181" s="3">
        <v>777</v>
      </c>
      <c r="TS181" s="3">
        <v>777</v>
      </c>
      <c r="TT181" s="3">
        <v>777</v>
      </c>
      <c r="TU181" s="3">
        <v>777</v>
      </c>
      <c r="TV181" s="3">
        <v>777</v>
      </c>
      <c r="TW181" s="3">
        <v>777</v>
      </c>
      <c r="TX181" s="3">
        <v>777</v>
      </c>
      <c r="TY181" s="3">
        <v>777</v>
      </c>
      <c r="TZ181" s="3">
        <v>777</v>
      </c>
      <c r="UA181" s="3">
        <v>777</v>
      </c>
      <c r="UB181" s="3">
        <v>777</v>
      </c>
      <c r="UC181" s="3">
        <v>777</v>
      </c>
      <c r="UD181" s="3">
        <v>777</v>
      </c>
      <c r="UE181" s="3">
        <v>777</v>
      </c>
      <c r="UF181" s="3">
        <v>777</v>
      </c>
      <c r="VN181">
        <v>15</v>
      </c>
      <c r="VO181">
        <v>5</v>
      </c>
      <c r="VP181">
        <v>90.8</v>
      </c>
      <c r="VQ181">
        <v>18.2</v>
      </c>
      <c r="VR181">
        <v>19</v>
      </c>
      <c r="VS181">
        <v>311.3</v>
      </c>
      <c r="VT181">
        <v>16.399999999999999</v>
      </c>
      <c r="VU181">
        <v>77.8</v>
      </c>
      <c r="VV181">
        <v>18</v>
      </c>
      <c r="VW181">
        <v>2974</v>
      </c>
      <c r="VX181">
        <v>165.2</v>
      </c>
      <c r="VY181">
        <v>1242</v>
      </c>
      <c r="VZ181">
        <v>0.5</v>
      </c>
      <c r="WA181">
        <v>743.5</v>
      </c>
      <c r="WB181" s="36">
        <v>1337.5</v>
      </c>
      <c r="WC181" s="36">
        <v>1002.25</v>
      </c>
      <c r="WD181" s="36">
        <v>179.5</v>
      </c>
      <c r="WE181" s="36">
        <v>100.75</v>
      </c>
      <c r="WF181" s="36">
        <v>51.05</v>
      </c>
      <c r="WG181" s="36">
        <v>38.25</v>
      </c>
      <c r="WH181" s="36">
        <v>6.85</v>
      </c>
      <c r="WI181" s="36">
        <v>3.85</v>
      </c>
      <c r="WJ181" s="36">
        <v>280.25</v>
      </c>
      <c r="WK181" s="36">
        <v>10.7</v>
      </c>
      <c r="WL181" s="36">
        <v>70.063000000000002</v>
      </c>
      <c r="WM181" s="37">
        <v>1337.5</v>
      </c>
      <c r="WN181" s="37">
        <v>1002.25</v>
      </c>
      <c r="WO181" s="37">
        <v>179.5</v>
      </c>
      <c r="WP181" s="37">
        <v>100.75</v>
      </c>
      <c r="WQ181" s="37">
        <v>51.05</v>
      </c>
      <c r="WR181" s="37">
        <v>38.25</v>
      </c>
      <c r="WS181" s="37">
        <v>6.85</v>
      </c>
      <c r="WT181" s="37">
        <v>3.85</v>
      </c>
      <c r="WU181" s="37">
        <v>280.25</v>
      </c>
      <c r="WV181" s="37">
        <v>10.7</v>
      </c>
      <c r="WW181" s="37">
        <v>70.063000000000002</v>
      </c>
      <c r="WX181" s="38">
        <v>1022.5</v>
      </c>
      <c r="WY181" s="38">
        <v>831.75</v>
      </c>
      <c r="WZ181" s="38">
        <v>156.75</v>
      </c>
      <c r="XA181" s="38">
        <v>83</v>
      </c>
      <c r="XB181" s="38">
        <v>48.83</v>
      </c>
      <c r="XC181" s="38">
        <v>39.72</v>
      </c>
      <c r="XD181" s="38">
        <v>7.49</v>
      </c>
      <c r="XE181" s="38">
        <v>3.96</v>
      </c>
      <c r="XF181" s="38">
        <v>239.75</v>
      </c>
      <c r="XG181" s="38">
        <v>11.45</v>
      </c>
      <c r="XH181" s="38">
        <v>79.917000000000002</v>
      </c>
      <c r="XI181" s="39">
        <v>1022.5</v>
      </c>
      <c r="XJ181" s="39">
        <v>831.75</v>
      </c>
      <c r="XK181" s="39">
        <v>156.75</v>
      </c>
      <c r="XL181" s="39">
        <v>83</v>
      </c>
      <c r="XM181" s="39">
        <v>48.83</v>
      </c>
      <c r="XN181" s="39">
        <v>39.72</v>
      </c>
      <c r="XO181" s="39">
        <v>7.49</v>
      </c>
      <c r="XP181" s="39">
        <v>3.96</v>
      </c>
      <c r="XQ181" s="39">
        <v>239.75</v>
      </c>
      <c r="XR181" s="39">
        <v>11.45</v>
      </c>
      <c r="XS181" s="39">
        <v>79.917000000000002</v>
      </c>
      <c r="XT181" t="s">
        <v>1259</v>
      </c>
      <c r="XU181">
        <v>4</v>
      </c>
      <c r="XV181">
        <v>9</v>
      </c>
      <c r="XW181" s="37">
        <v>4</v>
      </c>
      <c r="XX181" s="37">
        <v>0</v>
      </c>
      <c r="XY181" s="37">
        <v>2</v>
      </c>
      <c r="XZ181" s="39">
        <v>3</v>
      </c>
      <c r="YA181" s="39">
        <v>0</v>
      </c>
      <c r="YB181" s="39">
        <v>2</v>
      </c>
    </row>
    <row r="182" spans="1:652" x14ac:dyDescent="0.2">
      <c r="A182" s="11">
        <v>204</v>
      </c>
      <c r="B182" s="19" t="s">
        <v>972</v>
      </c>
      <c r="C182" s="3">
        <v>0</v>
      </c>
      <c r="D182" s="3" t="str">
        <f t="shared" si="103"/>
        <v>2</v>
      </c>
      <c r="E182" s="4">
        <v>40474</v>
      </c>
      <c r="F182" s="4">
        <v>43412</v>
      </c>
      <c r="G182" s="5">
        <v>8.0444174018862178</v>
      </c>
      <c r="H182" s="22" t="s">
        <v>446</v>
      </c>
      <c r="I182" s="3">
        <v>2</v>
      </c>
      <c r="J182" s="3">
        <v>14</v>
      </c>
      <c r="K182" s="3">
        <v>1</v>
      </c>
      <c r="L182" s="3">
        <v>2</v>
      </c>
      <c r="M182" s="12">
        <v>90</v>
      </c>
      <c r="N182" s="6">
        <v>102</v>
      </c>
      <c r="O182" s="6">
        <v>131.5</v>
      </c>
      <c r="P182" s="9">
        <v>4.3143044619422577</v>
      </c>
      <c r="Q182" s="9">
        <v>67.031999999999996</v>
      </c>
      <c r="R182" s="9">
        <v>30.4</v>
      </c>
      <c r="S182" s="9">
        <v>17.7</v>
      </c>
      <c r="T182" s="3">
        <v>3</v>
      </c>
      <c r="U182" s="9">
        <v>17.899999999999999</v>
      </c>
      <c r="V182" s="3">
        <v>3</v>
      </c>
      <c r="W182" s="9">
        <v>13.4</v>
      </c>
      <c r="X182" s="9">
        <v>14.5</v>
      </c>
      <c r="Y182" s="9">
        <v>13.3</v>
      </c>
      <c r="Z182" s="9">
        <v>14.3</v>
      </c>
      <c r="AA182" s="9">
        <v>14.8</v>
      </c>
      <c r="AB182" s="9">
        <v>15.1</v>
      </c>
      <c r="AC182" s="5">
        <f t="shared" si="104"/>
        <v>14.5</v>
      </c>
      <c r="AD182" s="5">
        <f t="shared" si="105"/>
        <v>15.1</v>
      </c>
      <c r="AE182" s="5">
        <f t="shared" si="106"/>
        <v>29.6</v>
      </c>
      <c r="AF182" s="5">
        <f t="shared" si="107"/>
        <v>14.8</v>
      </c>
      <c r="AG182" s="5">
        <f t="shared" si="108"/>
        <v>32.634</v>
      </c>
      <c r="AH182" s="5">
        <f t="shared" si="109"/>
        <v>65.268000000000001</v>
      </c>
      <c r="AI182" s="1">
        <v>2</v>
      </c>
      <c r="AJ182" s="3">
        <v>999</v>
      </c>
      <c r="AK182" s="7" t="e">
        <v>#NULL!</v>
      </c>
      <c r="AL182" s="7" t="e">
        <v>#NULL!</v>
      </c>
      <c r="AS182" s="5" t="e">
        <f t="shared" si="110"/>
        <v>#DIV/0!</v>
      </c>
      <c r="AT182" s="9">
        <v>12.63</v>
      </c>
      <c r="AU182" s="9">
        <v>14.53</v>
      </c>
      <c r="AV182" s="9">
        <v>1.21</v>
      </c>
      <c r="AW182" s="3">
        <v>89</v>
      </c>
      <c r="AX182" s="3">
        <v>24</v>
      </c>
      <c r="AY182" s="3">
        <v>25</v>
      </c>
      <c r="AZ182" s="5">
        <v>49</v>
      </c>
      <c r="BA182" s="9">
        <v>0.1</v>
      </c>
      <c r="BB182" s="3">
        <v>54</v>
      </c>
      <c r="BD182" s="11">
        <v>1.04</v>
      </c>
      <c r="BE182" s="3">
        <v>21</v>
      </c>
      <c r="BF182" s="3">
        <v>23</v>
      </c>
      <c r="BG182" s="9">
        <v>1.18</v>
      </c>
      <c r="BH182" s="5">
        <v>88</v>
      </c>
      <c r="BI182" s="9">
        <f t="shared" si="151"/>
        <v>44</v>
      </c>
      <c r="BJ182" s="14">
        <v>111</v>
      </c>
      <c r="BK182" s="3">
        <v>8</v>
      </c>
      <c r="BL182" s="3">
        <v>8</v>
      </c>
      <c r="BM182" s="3">
        <v>1</v>
      </c>
      <c r="BN182" s="3">
        <v>6</v>
      </c>
      <c r="BO182" s="3">
        <v>1</v>
      </c>
      <c r="BP182" s="3">
        <v>4</v>
      </c>
      <c r="BQ182" s="3">
        <v>1</v>
      </c>
      <c r="BR182" s="3">
        <v>1</v>
      </c>
      <c r="BS182" s="3">
        <v>1</v>
      </c>
      <c r="BT182" s="11">
        <f t="shared" si="149"/>
        <v>31</v>
      </c>
      <c r="BU182" s="14">
        <v>82</v>
      </c>
      <c r="BV182" s="14">
        <f t="shared" si="150"/>
        <v>194.04000000000002</v>
      </c>
      <c r="BW182" s="13">
        <f t="shared" si="112"/>
        <v>258.72000000000003</v>
      </c>
      <c r="BX182" s="14">
        <v>54</v>
      </c>
      <c r="BY182" s="14">
        <v>6</v>
      </c>
      <c r="BZ182" s="3">
        <v>44</v>
      </c>
      <c r="CA182" s="3">
        <v>44</v>
      </c>
      <c r="CB182" s="3">
        <v>45</v>
      </c>
      <c r="CC182" s="9">
        <v>19.66976</v>
      </c>
      <c r="CD182" s="9">
        <v>19.66976</v>
      </c>
      <c r="CE182" s="9">
        <v>20.116800000000001</v>
      </c>
      <c r="CF182" s="9">
        <v>3.53</v>
      </c>
      <c r="CG182" s="5">
        <v>100</v>
      </c>
      <c r="CH182" s="3">
        <v>25</v>
      </c>
      <c r="CI182" s="3">
        <v>26</v>
      </c>
      <c r="CJ182" s="3">
        <v>23</v>
      </c>
      <c r="CK182" s="9">
        <v>11.176</v>
      </c>
      <c r="CL182" s="9">
        <v>11.62304</v>
      </c>
      <c r="CM182" s="9">
        <v>10.28192</v>
      </c>
      <c r="CN182" s="9">
        <v>-0.39</v>
      </c>
      <c r="CO182" s="5">
        <v>35</v>
      </c>
      <c r="CP182" s="3">
        <v>149</v>
      </c>
      <c r="CQ182" s="3">
        <v>158</v>
      </c>
      <c r="CR182" s="3">
        <v>107</v>
      </c>
      <c r="CS182" s="9">
        <v>1.87</v>
      </c>
      <c r="CT182" s="3">
        <v>97</v>
      </c>
      <c r="CU182" s="7" t="e">
        <v>#NULL!</v>
      </c>
      <c r="CV182" s="7" t="e">
        <v>#NULL!</v>
      </c>
      <c r="CY182" s="7" t="e">
        <v>#NULL!</v>
      </c>
      <c r="CZ182" s="7" t="e">
        <v>#NULL!</v>
      </c>
      <c r="DA182" s="7" t="e">
        <v>#NULL!</v>
      </c>
      <c r="DB182" s="7" t="e">
        <v>#NULL!</v>
      </c>
      <c r="DC182" s="7" t="e">
        <v>#NULL!</v>
      </c>
      <c r="DD182" s="7" t="e">
        <v>#NULL!</v>
      </c>
      <c r="DE182" s="7" t="e">
        <v>#NULL!</v>
      </c>
      <c r="DF182" s="7" t="e">
        <v>#NULL!</v>
      </c>
      <c r="DG182" s="7" t="e">
        <v>#NULL!</v>
      </c>
      <c r="DH182" s="7" t="e">
        <v>#NULL!</v>
      </c>
      <c r="DI182" s="7" t="e">
        <v>#NULL!</v>
      </c>
      <c r="DJ182" s="7" t="e">
        <v>#NULL!</v>
      </c>
      <c r="DK182" s="7" t="e">
        <v>#NULL!</v>
      </c>
      <c r="DL182" s="7" t="e">
        <v>#NULL!</v>
      </c>
      <c r="DM182" s="7" t="e">
        <v>#NULL!</v>
      </c>
      <c r="DN182" s="7" t="e">
        <v>#NULL!</v>
      </c>
      <c r="DO182" s="7" t="e">
        <v>#NULL!</v>
      </c>
      <c r="DP182" s="7" t="e">
        <v>#NULL!</v>
      </c>
      <c r="DQ182" s="3">
        <v>1</v>
      </c>
      <c r="DR182" s="3">
        <v>1</v>
      </c>
      <c r="DS182" s="3">
        <v>1</v>
      </c>
      <c r="DT182" s="3">
        <v>1</v>
      </c>
      <c r="DU182" s="3">
        <v>1</v>
      </c>
      <c r="DW182" s="5">
        <v>1.28</v>
      </c>
      <c r="DY182" s="5">
        <v>3.08</v>
      </c>
      <c r="EA182" s="5">
        <v>3.1399999999999997</v>
      </c>
      <c r="EC182" s="5">
        <v>7.5</v>
      </c>
      <c r="EW182" s="3">
        <v>1</v>
      </c>
      <c r="FH182" s="3">
        <v>3</v>
      </c>
      <c r="FI182" s="3">
        <v>5</v>
      </c>
      <c r="FJ182" s="3">
        <v>1</v>
      </c>
      <c r="FK182" s="3">
        <v>1</v>
      </c>
      <c r="FL182" s="3">
        <v>3</v>
      </c>
      <c r="FM182" s="3">
        <v>4</v>
      </c>
      <c r="FN182" s="3">
        <v>1</v>
      </c>
      <c r="FO182" s="3">
        <v>1</v>
      </c>
      <c r="FP182" s="3">
        <v>3</v>
      </c>
      <c r="FQ182" s="3">
        <v>4</v>
      </c>
      <c r="FR182" s="3">
        <v>1</v>
      </c>
      <c r="FS182" s="3">
        <v>1</v>
      </c>
      <c r="FT182" s="3">
        <f t="shared" si="152"/>
        <v>3.6666666666666665</v>
      </c>
      <c r="FU182" s="3">
        <f t="shared" si="114"/>
        <v>1</v>
      </c>
      <c r="PA182" s="3">
        <v>1</v>
      </c>
      <c r="PB182" s="3">
        <v>3</v>
      </c>
      <c r="PC182" s="3">
        <v>4</v>
      </c>
      <c r="PD182" s="3">
        <v>2</v>
      </c>
      <c r="PE182" s="3">
        <v>3</v>
      </c>
      <c r="PF182" s="3">
        <v>3</v>
      </c>
      <c r="PG182" s="3">
        <v>2</v>
      </c>
      <c r="PH182" s="3">
        <f t="shared" si="115"/>
        <v>2.8333333333333335</v>
      </c>
      <c r="PI182" s="3">
        <v>4</v>
      </c>
      <c r="PJ182" s="3">
        <v>3</v>
      </c>
      <c r="PK182" s="3">
        <v>3</v>
      </c>
      <c r="PL182" s="3">
        <v>3</v>
      </c>
      <c r="PM182" s="3">
        <v>3</v>
      </c>
      <c r="PN182" s="3">
        <v>4</v>
      </c>
      <c r="PO182" s="3">
        <v>2</v>
      </c>
      <c r="PP182" s="3">
        <v>3</v>
      </c>
      <c r="PQ182" s="3">
        <v>3</v>
      </c>
      <c r="PR182" s="3">
        <v>3</v>
      </c>
      <c r="PS182" s="3">
        <v>3</v>
      </c>
      <c r="PT182" s="3">
        <v>4</v>
      </c>
      <c r="PU182" s="3">
        <f t="shared" si="116"/>
        <v>2.5714285714285716</v>
      </c>
      <c r="PV182" s="3">
        <f t="shared" si="117"/>
        <v>3.3333333333333335</v>
      </c>
      <c r="PW182" s="3">
        <f t="shared" si="118"/>
        <v>3.1666666666666665</v>
      </c>
      <c r="PX182" s="3">
        <v>9</v>
      </c>
      <c r="PY182" s="3">
        <v>5</v>
      </c>
      <c r="PZ182" s="3">
        <v>3</v>
      </c>
      <c r="QA182" s="3">
        <v>6</v>
      </c>
      <c r="QB182" s="3">
        <v>8</v>
      </c>
      <c r="QC182" s="3">
        <v>7</v>
      </c>
      <c r="QD182" s="3">
        <v>10</v>
      </c>
      <c r="QE182" s="3">
        <v>10</v>
      </c>
      <c r="QF182" s="3">
        <v>5</v>
      </c>
      <c r="QG182" s="3">
        <v>9</v>
      </c>
      <c r="QH182" s="3">
        <v>9</v>
      </c>
      <c r="QI182" s="3">
        <v>10</v>
      </c>
      <c r="QJ182" s="3">
        <v>5</v>
      </c>
      <c r="QK182" s="3">
        <v>9</v>
      </c>
      <c r="QL182" s="3">
        <v>10</v>
      </c>
      <c r="QM182" s="3">
        <f t="shared" si="119"/>
        <v>72</v>
      </c>
      <c r="QN182" s="3">
        <f t="shared" si="120"/>
        <v>7.2</v>
      </c>
      <c r="QO182" s="3">
        <f t="shared" si="121"/>
        <v>43</v>
      </c>
      <c r="QP182" s="3">
        <f t="shared" si="122"/>
        <v>8.6</v>
      </c>
      <c r="QQ182" s="3">
        <f t="shared" si="123"/>
        <v>115</v>
      </c>
      <c r="QR182" s="3">
        <f t="shared" si="124"/>
        <v>7.666666666666667</v>
      </c>
      <c r="QS182" s="1" t="s">
        <v>367</v>
      </c>
      <c r="QT182" s="3">
        <v>777</v>
      </c>
      <c r="QU182" s="3">
        <v>777</v>
      </c>
      <c r="QV182" s="3">
        <v>777</v>
      </c>
      <c r="QW182" s="3">
        <v>777</v>
      </c>
      <c r="QX182" s="3">
        <v>777</v>
      </c>
      <c r="QY182" s="3">
        <v>777</v>
      </c>
      <c r="QZ182" s="3">
        <v>777</v>
      </c>
      <c r="RA182" s="3">
        <v>777</v>
      </c>
      <c r="RB182" s="3">
        <v>777</v>
      </c>
      <c r="RC182" s="3">
        <v>777</v>
      </c>
      <c r="RD182" s="3">
        <v>777</v>
      </c>
      <c r="RE182" s="3">
        <v>777</v>
      </c>
      <c r="RF182" s="3">
        <v>777</v>
      </c>
      <c r="RG182" s="3">
        <v>777</v>
      </c>
      <c r="RH182" s="3">
        <v>777</v>
      </c>
      <c r="RI182" s="3">
        <v>777</v>
      </c>
      <c r="RJ182" s="3">
        <v>777</v>
      </c>
      <c r="RK182" s="3">
        <v>777</v>
      </c>
      <c r="RL182" s="3">
        <v>777</v>
      </c>
      <c r="RM182" s="3">
        <v>777</v>
      </c>
      <c r="RN182" s="3">
        <v>777</v>
      </c>
      <c r="RO182" s="3">
        <v>777</v>
      </c>
      <c r="RP182" s="3">
        <v>777</v>
      </c>
      <c r="RQ182" s="3">
        <v>777</v>
      </c>
      <c r="RR182" s="3">
        <v>777</v>
      </c>
      <c r="RS182" s="3">
        <v>777</v>
      </c>
      <c r="RT182" s="3">
        <v>777</v>
      </c>
      <c r="RU182" s="3">
        <v>777</v>
      </c>
      <c r="RV182" s="3">
        <v>777</v>
      </c>
      <c r="RW182" s="3">
        <v>777</v>
      </c>
      <c r="RX182" s="3">
        <v>777</v>
      </c>
      <c r="RY182" s="3">
        <v>777</v>
      </c>
      <c r="RZ182" s="3">
        <v>777</v>
      </c>
      <c r="SA182" s="3">
        <v>777</v>
      </c>
      <c r="SB182" s="3">
        <v>777</v>
      </c>
      <c r="SC182" s="3">
        <v>777</v>
      </c>
      <c r="SD182" s="3">
        <v>777</v>
      </c>
      <c r="SE182" s="3">
        <v>777</v>
      </c>
      <c r="SF182" s="3">
        <v>777</v>
      </c>
      <c r="SG182" s="3">
        <v>777</v>
      </c>
      <c r="SH182" s="3">
        <v>777</v>
      </c>
      <c r="SI182" s="3">
        <v>777</v>
      </c>
      <c r="SJ182" s="3">
        <v>777</v>
      </c>
      <c r="SK182" s="3">
        <v>777</v>
      </c>
      <c r="SL182" s="3">
        <v>777</v>
      </c>
      <c r="SM182" s="3">
        <v>777</v>
      </c>
      <c r="SN182" s="3">
        <v>777</v>
      </c>
      <c r="SO182" s="3">
        <v>777</v>
      </c>
      <c r="SP182" s="3">
        <v>777</v>
      </c>
      <c r="SQ182" s="3">
        <v>777</v>
      </c>
      <c r="SR182" s="3">
        <v>777</v>
      </c>
      <c r="SS182" s="3">
        <v>777</v>
      </c>
      <c r="ST182" s="1" t="s">
        <v>367</v>
      </c>
      <c r="SU182" s="3">
        <v>777</v>
      </c>
      <c r="SV182" s="3">
        <v>777</v>
      </c>
      <c r="SW182" s="3">
        <v>777</v>
      </c>
      <c r="SX182" s="5">
        <v>777</v>
      </c>
      <c r="SY182" s="3">
        <v>777</v>
      </c>
      <c r="SZ182" s="3">
        <v>777</v>
      </c>
      <c r="TA182" s="3">
        <v>777</v>
      </c>
      <c r="TB182" s="3">
        <v>777</v>
      </c>
      <c r="TC182" s="3">
        <v>777</v>
      </c>
      <c r="TD182" s="3">
        <v>777</v>
      </c>
      <c r="TE182" s="3">
        <v>777</v>
      </c>
      <c r="TF182" s="3">
        <v>777</v>
      </c>
      <c r="TG182" s="3">
        <v>777</v>
      </c>
      <c r="TH182" s="3">
        <v>777</v>
      </c>
      <c r="TI182" s="3">
        <v>777</v>
      </c>
      <c r="TJ182" s="3">
        <v>777</v>
      </c>
      <c r="TK182" s="3">
        <v>777</v>
      </c>
      <c r="TL182" s="3">
        <v>777</v>
      </c>
      <c r="TM182" s="3">
        <v>777</v>
      </c>
      <c r="TN182" s="3">
        <v>777</v>
      </c>
      <c r="TO182" s="3">
        <v>777</v>
      </c>
      <c r="TP182" s="3">
        <v>777</v>
      </c>
      <c r="TQ182" s="3">
        <v>777</v>
      </c>
      <c r="TR182" s="3">
        <v>777</v>
      </c>
      <c r="TS182" s="3">
        <v>777</v>
      </c>
      <c r="TT182" s="3">
        <v>777</v>
      </c>
      <c r="TU182" s="3">
        <v>777</v>
      </c>
      <c r="TV182" s="3">
        <v>777</v>
      </c>
      <c r="TW182" s="3">
        <v>777</v>
      </c>
      <c r="TX182" s="3">
        <v>777</v>
      </c>
      <c r="TY182" s="3">
        <v>777</v>
      </c>
      <c r="TZ182" s="3">
        <v>777</v>
      </c>
      <c r="UA182" s="3">
        <v>777</v>
      </c>
      <c r="UB182" s="3">
        <v>777</v>
      </c>
      <c r="UC182" s="3">
        <v>777</v>
      </c>
      <c r="UD182" s="3">
        <v>777</v>
      </c>
      <c r="UE182" s="3">
        <v>777</v>
      </c>
      <c r="UF182" s="3">
        <v>777</v>
      </c>
      <c r="VN182">
        <v>15</v>
      </c>
      <c r="VO182">
        <v>0</v>
      </c>
      <c r="VP182">
        <v>0</v>
      </c>
      <c r="VQ182">
        <v>0</v>
      </c>
      <c r="VR182">
        <v>10</v>
      </c>
      <c r="VS182">
        <v>201.8</v>
      </c>
      <c r="VT182">
        <v>20.2</v>
      </c>
      <c r="VU182">
        <v>100.9</v>
      </c>
      <c r="VV182">
        <v>9</v>
      </c>
      <c r="VW182">
        <v>13275</v>
      </c>
      <c r="VX182">
        <v>1475</v>
      </c>
      <c r="VY182">
        <v>12631.8</v>
      </c>
      <c r="VZ182">
        <v>1.3</v>
      </c>
      <c r="WA182">
        <v>6637.5</v>
      </c>
      <c r="WB182" s="36">
        <v>770</v>
      </c>
      <c r="WC182" s="36">
        <v>341.25</v>
      </c>
      <c r="WD182" s="36">
        <v>25.75</v>
      </c>
      <c r="WE182" s="36">
        <v>19</v>
      </c>
      <c r="WF182" s="36">
        <v>66.61</v>
      </c>
      <c r="WG182" s="36">
        <v>29.52</v>
      </c>
      <c r="WH182" s="36">
        <v>2.23</v>
      </c>
      <c r="WI182" s="36">
        <v>1.64</v>
      </c>
      <c r="WJ182" s="36">
        <v>44.75</v>
      </c>
      <c r="WK182" s="36">
        <v>3.87</v>
      </c>
      <c r="WL182" s="36">
        <v>22.375</v>
      </c>
      <c r="WM182" s="37">
        <v>770</v>
      </c>
      <c r="WN182" s="37">
        <v>341.25</v>
      </c>
      <c r="WO182" s="37">
        <v>25.75</v>
      </c>
      <c r="WP182" s="37">
        <v>19</v>
      </c>
      <c r="WQ182" s="37">
        <v>66.61</v>
      </c>
      <c r="WR182" s="37">
        <v>29.52</v>
      </c>
      <c r="WS182" s="37">
        <v>2.23</v>
      </c>
      <c r="WT182" s="37">
        <v>1.64</v>
      </c>
      <c r="WU182" s="37">
        <v>44.75</v>
      </c>
      <c r="WV182" s="37">
        <v>3.87</v>
      </c>
      <c r="WW182" s="37">
        <v>22.375</v>
      </c>
      <c r="WX182" s="38">
        <v>438.5</v>
      </c>
      <c r="WY182" s="38">
        <v>170.75</v>
      </c>
      <c r="WZ182" s="38">
        <v>12.25</v>
      </c>
      <c r="XA182" s="38">
        <v>10.5</v>
      </c>
      <c r="XB182" s="38">
        <v>69.38</v>
      </c>
      <c r="XC182" s="38">
        <v>27.02</v>
      </c>
      <c r="XD182" s="38">
        <v>1.94</v>
      </c>
      <c r="XE182" s="38">
        <v>1.66</v>
      </c>
      <c r="XF182" s="38">
        <v>22.75</v>
      </c>
      <c r="XG182" s="38">
        <v>3.6</v>
      </c>
      <c r="XH182" s="38">
        <v>22.75</v>
      </c>
      <c r="XI182" s="39">
        <v>438.5</v>
      </c>
      <c r="XJ182" s="39">
        <v>170.75</v>
      </c>
      <c r="XK182" s="39">
        <v>12.25</v>
      </c>
      <c r="XL182" s="39">
        <v>10.5</v>
      </c>
      <c r="XM182" s="39">
        <v>69.38</v>
      </c>
      <c r="XN182" s="39">
        <v>27.02</v>
      </c>
      <c r="XO182" s="39">
        <v>1.94</v>
      </c>
      <c r="XP182" s="39">
        <v>1.66</v>
      </c>
      <c r="XQ182" s="39">
        <v>22.75</v>
      </c>
      <c r="XR182" s="39">
        <v>3.6</v>
      </c>
      <c r="XS182" s="39">
        <v>22.75</v>
      </c>
      <c r="XT182" t="s">
        <v>1260</v>
      </c>
      <c r="XU182">
        <v>2</v>
      </c>
      <c r="XV182">
        <v>21</v>
      </c>
      <c r="XW182" s="37">
        <v>2</v>
      </c>
      <c r="XX182" s="37">
        <v>0</v>
      </c>
      <c r="XY182" s="37">
        <v>3</v>
      </c>
      <c r="XZ182" s="39">
        <v>1</v>
      </c>
      <c r="YA182" s="39">
        <v>0</v>
      </c>
      <c r="YB182" s="39">
        <v>3</v>
      </c>
    </row>
    <row r="183" spans="1:652" x14ac:dyDescent="0.2">
      <c r="A183" s="11">
        <v>205</v>
      </c>
      <c r="B183" s="19" t="s">
        <v>973</v>
      </c>
      <c r="C183" s="3">
        <v>1</v>
      </c>
      <c r="D183" s="3" t="str">
        <f t="shared" si="103"/>
        <v>1</v>
      </c>
      <c r="E183" s="4">
        <v>40475</v>
      </c>
      <c r="F183" s="4">
        <v>43412</v>
      </c>
      <c r="G183" s="5">
        <v>8.0416793428658355</v>
      </c>
      <c r="H183" s="22" t="s">
        <v>446</v>
      </c>
      <c r="I183" s="3">
        <v>2</v>
      </c>
      <c r="J183" s="3">
        <v>14</v>
      </c>
      <c r="K183" s="3">
        <v>1</v>
      </c>
      <c r="L183" s="3">
        <v>0</v>
      </c>
      <c r="M183" s="12">
        <v>90</v>
      </c>
      <c r="N183" s="6">
        <v>102</v>
      </c>
      <c r="O183" s="6">
        <v>143</v>
      </c>
      <c r="P183" s="9">
        <v>4.6916010498687664</v>
      </c>
      <c r="Q183" s="9">
        <v>77.616000000000014</v>
      </c>
      <c r="R183" s="9">
        <v>35.200000000000003</v>
      </c>
      <c r="S183" s="9">
        <v>17.2</v>
      </c>
      <c r="T183" s="3">
        <v>3</v>
      </c>
      <c r="U183" s="9">
        <v>20.2</v>
      </c>
      <c r="V183" s="3">
        <v>3</v>
      </c>
      <c r="W183" s="9">
        <v>14</v>
      </c>
      <c r="X183" s="9">
        <v>13.5</v>
      </c>
      <c r="Y183" s="9">
        <v>12.1</v>
      </c>
      <c r="Z183" s="9">
        <v>14.1</v>
      </c>
      <c r="AA183" s="9">
        <v>16.3</v>
      </c>
      <c r="AB183" s="9">
        <v>13.4</v>
      </c>
      <c r="AC183" s="5">
        <f t="shared" si="104"/>
        <v>14</v>
      </c>
      <c r="AD183" s="5">
        <f t="shared" si="105"/>
        <v>16.3</v>
      </c>
      <c r="AE183" s="5">
        <f t="shared" si="106"/>
        <v>30.3</v>
      </c>
      <c r="AF183" s="5">
        <f t="shared" si="107"/>
        <v>15.15</v>
      </c>
      <c r="AG183" s="5">
        <f t="shared" si="108"/>
        <v>33.405750000000005</v>
      </c>
      <c r="AH183" s="5">
        <f t="shared" si="109"/>
        <v>66.811500000000009</v>
      </c>
      <c r="AI183" s="1">
        <v>3</v>
      </c>
      <c r="AJ183" s="3">
        <v>10</v>
      </c>
      <c r="AK183" s="7" t="e">
        <v>#NULL!</v>
      </c>
      <c r="AL183" s="7" t="e">
        <v>#NULL!</v>
      </c>
      <c r="AS183" s="5" t="e">
        <f t="shared" si="110"/>
        <v>#DIV/0!</v>
      </c>
      <c r="AT183" s="9">
        <v>12.53</v>
      </c>
      <c r="AU183" s="9">
        <v>12.94</v>
      </c>
      <c r="AV183" s="9">
        <v>1.9</v>
      </c>
      <c r="AW183" s="3">
        <v>97</v>
      </c>
      <c r="AX183" s="3">
        <v>20</v>
      </c>
      <c r="AY183" s="3">
        <v>15</v>
      </c>
      <c r="AZ183" s="5">
        <v>35</v>
      </c>
      <c r="BA183" s="9">
        <v>-0.73</v>
      </c>
      <c r="BB183" s="3">
        <v>23</v>
      </c>
      <c r="BD183" s="11">
        <v>83</v>
      </c>
      <c r="BE183" s="3">
        <v>20</v>
      </c>
      <c r="BF183" s="3">
        <v>21</v>
      </c>
      <c r="BG183" s="9">
        <v>0.95</v>
      </c>
      <c r="BH183" s="5">
        <v>83</v>
      </c>
      <c r="BI183" s="9">
        <f t="shared" si="151"/>
        <v>41</v>
      </c>
      <c r="BJ183" s="14">
        <v>104</v>
      </c>
      <c r="BK183" s="3">
        <v>8</v>
      </c>
      <c r="BL183" s="3">
        <v>3</v>
      </c>
      <c r="BM183" s="3">
        <v>2</v>
      </c>
      <c r="BN183" s="3">
        <v>2</v>
      </c>
      <c r="BO183" s="3">
        <v>3</v>
      </c>
      <c r="BP183" s="3">
        <v>1</v>
      </c>
      <c r="BQ183" s="3">
        <v>1</v>
      </c>
      <c r="BR183" s="3">
        <v>1</v>
      </c>
      <c r="BS183" s="3">
        <v>2</v>
      </c>
      <c r="BT183" s="11">
        <f t="shared" si="149"/>
        <v>23</v>
      </c>
      <c r="BU183" s="14">
        <v>73</v>
      </c>
      <c r="BV183" s="14">
        <f t="shared" si="150"/>
        <v>260</v>
      </c>
      <c r="BW183" s="13">
        <f t="shared" si="112"/>
        <v>346.66666666666663</v>
      </c>
      <c r="BX183" s="14">
        <v>82</v>
      </c>
      <c r="BY183" s="14">
        <v>4</v>
      </c>
      <c r="BZ183" s="3">
        <v>26</v>
      </c>
      <c r="CA183" s="3">
        <v>28</v>
      </c>
      <c r="CB183" s="3">
        <v>29</v>
      </c>
      <c r="CC183" s="9">
        <v>11.62304</v>
      </c>
      <c r="CD183" s="9">
        <v>12.51712</v>
      </c>
      <c r="CE183" s="9">
        <v>12.96416</v>
      </c>
      <c r="CF183" s="9">
        <v>2.02</v>
      </c>
      <c r="CG183" s="5">
        <v>98</v>
      </c>
      <c r="CH183" s="3">
        <v>31</v>
      </c>
      <c r="CI183" s="3">
        <v>31</v>
      </c>
      <c r="CJ183" s="3">
        <v>26</v>
      </c>
      <c r="CK183" s="9">
        <v>13.85824</v>
      </c>
      <c r="CL183" s="9">
        <v>13.85824</v>
      </c>
      <c r="CM183" s="9">
        <v>11.62304</v>
      </c>
      <c r="CN183" s="9">
        <v>1.96</v>
      </c>
      <c r="CO183" s="5">
        <v>97</v>
      </c>
      <c r="CP183" s="3">
        <v>158</v>
      </c>
      <c r="CQ183" s="3">
        <v>146</v>
      </c>
      <c r="CR183" s="3">
        <v>151</v>
      </c>
      <c r="CS183" s="9">
        <v>2.15</v>
      </c>
      <c r="CT183" s="3">
        <v>98</v>
      </c>
      <c r="CU183" s="7" t="e">
        <v>#NULL!</v>
      </c>
      <c r="CV183" s="7" t="e">
        <v>#NULL!</v>
      </c>
      <c r="CY183" s="7" t="e">
        <v>#NULL!</v>
      </c>
      <c r="CZ183" s="7" t="e">
        <v>#NULL!</v>
      </c>
      <c r="DA183" s="7" t="e">
        <v>#NULL!</v>
      </c>
      <c r="DB183" s="7" t="e">
        <v>#NULL!</v>
      </c>
      <c r="DC183" s="7" t="e">
        <v>#NULL!</v>
      </c>
      <c r="DD183" s="7" t="e">
        <v>#NULL!</v>
      </c>
      <c r="DE183" s="7" t="e">
        <v>#NULL!</v>
      </c>
      <c r="DF183" s="7" t="e">
        <v>#NULL!</v>
      </c>
      <c r="DG183" s="7" t="e">
        <v>#NULL!</v>
      </c>
      <c r="DH183" s="7" t="e">
        <v>#NULL!</v>
      </c>
      <c r="DI183" s="7" t="e">
        <v>#NULL!</v>
      </c>
      <c r="DJ183" s="7" t="e">
        <v>#NULL!</v>
      </c>
      <c r="DK183" s="7" t="e">
        <v>#NULL!</v>
      </c>
      <c r="DL183" s="7" t="e">
        <v>#NULL!</v>
      </c>
      <c r="DM183" s="7" t="e">
        <v>#NULL!</v>
      </c>
      <c r="DN183" s="7" t="e">
        <v>#NULL!</v>
      </c>
      <c r="DO183" s="7" t="e">
        <v>#NULL!</v>
      </c>
      <c r="DP183" s="7" t="e">
        <v>#NULL!</v>
      </c>
      <c r="DQ183" s="3">
        <v>1</v>
      </c>
      <c r="DR183" s="3">
        <v>1</v>
      </c>
      <c r="DS183" s="3">
        <v>1</v>
      </c>
      <c r="DT183" s="3">
        <v>0</v>
      </c>
      <c r="DU183" s="3">
        <v>1</v>
      </c>
      <c r="DW183" s="5">
        <v>0.21999999999999997</v>
      </c>
      <c r="DY183" s="5">
        <v>4.05</v>
      </c>
      <c r="EA183" s="5">
        <v>3.98</v>
      </c>
      <c r="EC183" s="5">
        <v>8.25</v>
      </c>
      <c r="EW183" s="3">
        <v>0</v>
      </c>
      <c r="FH183" s="3">
        <v>5</v>
      </c>
      <c r="FI183" s="3">
        <v>2</v>
      </c>
      <c r="FJ183" s="3">
        <v>1</v>
      </c>
      <c r="FK183" s="3">
        <v>1</v>
      </c>
      <c r="FL183" s="3">
        <v>5</v>
      </c>
      <c r="FM183" s="3">
        <v>4</v>
      </c>
      <c r="FN183" s="3">
        <v>1</v>
      </c>
      <c r="FO183" s="3">
        <v>1</v>
      </c>
      <c r="FP183" s="3">
        <v>5</v>
      </c>
      <c r="FQ183" s="3">
        <v>5</v>
      </c>
      <c r="FR183" s="3">
        <v>1</v>
      </c>
      <c r="FS183" s="3">
        <v>5</v>
      </c>
      <c r="FT183" s="3">
        <f t="shared" si="152"/>
        <v>4.333333333333333</v>
      </c>
      <c r="FU183" s="3">
        <f t="shared" si="114"/>
        <v>1.6666666666666667</v>
      </c>
      <c r="PA183" s="3">
        <v>3</v>
      </c>
      <c r="PB183" s="3">
        <v>4</v>
      </c>
      <c r="PC183" s="3">
        <v>4</v>
      </c>
      <c r="PD183" s="3">
        <v>4</v>
      </c>
      <c r="PE183" s="3">
        <v>4</v>
      </c>
      <c r="PF183" s="3">
        <v>4</v>
      </c>
      <c r="PG183" s="3">
        <v>4</v>
      </c>
      <c r="PH183" s="3">
        <f t="shared" si="115"/>
        <v>4</v>
      </c>
      <c r="PI183" s="3">
        <v>4</v>
      </c>
      <c r="PJ183" s="3">
        <v>4</v>
      </c>
      <c r="PK183" s="3">
        <v>4</v>
      </c>
      <c r="PL183" s="3">
        <v>4</v>
      </c>
      <c r="PM183" s="3">
        <v>4</v>
      </c>
      <c r="PN183" s="3">
        <v>4</v>
      </c>
      <c r="PO183" s="3">
        <v>4</v>
      </c>
      <c r="PP183" s="3">
        <v>4</v>
      </c>
      <c r="PQ183" s="3">
        <v>4</v>
      </c>
      <c r="PR183" s="3">
        <v>4</v>
      </c>
      <c r="PS183" s="3">
        <v>4</v>
      </c>
      <c r="PT183" s="3">
        <v>4</v>
      </c>
      <c r="PU183" s="3">
        <f t="shared" si="116"/>
        <v>3.4285714285714284</v>
      </c>
      <c r="PV183" s="3">
        <f t="shared" si="117"/>
        <v>4</v>
      </c>
      <c r="PW183" s="3">
        <f t="shared" si="118"/>
        <v>4</v>
      </c>
      <c r="PX183" s="3">
        <v>10</v>
      </c>
      <c r="PY183" s="3">
        <v>10</v>
      </c>
      <c r="PZ183" s="3">
        <v>10</v>
      </c>
      <c r="QA183" s="3">
        <v>10</v>
      </c>
      <c r="QB183" s="3">
        <v>5</v>
      </c>
      <c r="QC183" s="3">
        <v>5</v>
      </c>
      <c r="QD183" s="3">
        <v>5</v>
      </c>
      <c r="QE183" s="3">
        <v>10</v>
      </c>
      <c r="QF183" s="3">
        <v>10</v>
      </c>
      <c r="QG183" s="3">
        <v>10</v>
      </c>
      <c r="QH183" s="3">
        <v>10</v>
      </c>
      <c r="QI183" s="3">
        <v>10</v>
      </c>
      <c r="QJ183" s="3">
        <v>10</v>
      </c>
      <c r="QK183" s="3">
        <v>10</v>
      </c>
      <c r="QL183" s="3">
        <v>10</v>
      </c>
      <c r="QM183" s="3">
        <f t="shared" si="119"/>
        <v>85</v>
      </c>
      <c r="QN183" s="3">
        <f t="shared" si="120"/>
        <v>8.5</v>
      </c>
      <c r="QO183" s="3">
        <f t="shared" si="121"/>
        <v>50</v>
      </c>
      <c r="QP183" s="3">
        <f t="shared" si="122"/>
        <v>10</v>
      </c>
      <c r="QQ183" s="3">
        <f t="shared" si="123"/>
        <v>135</v>
      </c>
      <c r="QR183" s="3">
        <f t="shared" si="124"/>
        <v>9</v>
      </c>
      <c r="QS183" s="1" t="s">
        <v>367</v>
      </c>
      <c r="QT183" s="3">
        <v>777</v>
      </c>
      <c r="QU183" s="3">
        <v>777</v>
      </c>
      <c r="QV183" s="3">
        <v>777</v>
      </c>
      <c r="QW183" s="3">
        <v>777</v>
      </c>
      <c r="QX183" s="3">
        <v>777</v>
      </c>
      <c r="QY183" s="3">
        <v>777</v>
      </c>
      <c r="QZ183" s="3">
        <v>777</v>
      </c>
      <c r="RA183" s="3">
        <v>777</v>
      </c>
      <c r="RB183" s="3">
        <v>777</v>
      </c>
      <c r="RC183" s="3">
        <v>777</v>
      </c>
      <c r="RD183" s="3">
        <v>777</v>
      </c>
      <c r="RE183" s="3">
        <v>777</v>
      </c>
      <c r="RF183" s="3">
        <v>777</v>
      </c>
      <c r="RG183" s="3">
        <v>777</v>
      </c>
      <c r="RH183" s="3">
        <v>777</v>
      </c>
      <c r="RI183" s="3">
        <v>777</v>
      </c>
      <c r="RJ183" s="3">
        <v>777</v>
      </c>
      <c r="RK183" s="3">
        <v>777</v>
      </c>
      <c r="RL183" s="3">
        <v>777</v>
      </c>
      <c r="RM183" s="3">
        <v>777</v>
      </c>
      <c r="RN183" s="3">
        <v>777</v>
      </c>
      <c r="RO183" s="3">
        <v>777</v>
      </c>
      <c r="RP183" s="3">
        <v>777</v>
      </c>
      <c r="RQ183" s="3">
        <v>777</v>
      </c>
      <c r="RR183" s="3">
        <v>777</v>
      </c>
      <c r="RS183" s="3">
        <v>777</v>
      </c>
      <c r="RT183" s="3">
        <v>777</v>
      </c>
      <c r="RU183" s="3">
        <v>777</v>
      </c>
      <c r="RV183" s="3">
        <v>777</v>
      </c>
      <c r="RW183" s="3">
        <v>777</v>
      </c>
      <c r="RX183" s="3">
        <v>777</v>
      </c>
      <c r="RY183" s="3">
        <v>777</v>
      </c>
      <c r="RZ183" s="3">
        <v>777</v>
      </c>
      <c r="SA183" s="3">
        <v>777</v>
      </c>
      <c r="SB183" s="3">
        <v>777</v>
      </c>
      <c r="SC183" s="3">
        <v>777</v>
      </c>
      <c r="SD183" s="3">
        <v>777</v>
      </c>
      <c r="SE183" s="3">
        <v>777</v>
      </c>
      <c r="SF183" s="3">
        <v>777</v>
      </c>
      <c r="SG183" s="3">
        <v>777</v>
      </c>
      <c r="SH183" s="3">
        <v>777</v>
      </c>
      <c r="SI183" s="3">
        <v>777</v>
      </c>
      <c r="SJ183" s="3">
        <v>777</v>
      </c>
      <c r="SK183" s="3">
        <v>777</v>
      </c>
      <c r="SL183" s="3">
        <v>777</v>
      </c>
      <c r="SM183" s="3">
        <v>777</v>
      </c>
      <c r="SN183" s="3">
        <v>777</v>
      </c>
      <c r="SO183" s="3">
        <v>777</v>
      </c>
      <c r="SP183" s="3">
        <v>777</v>
      </c>
      <c r="SQ183" s="3">
        <v>777</v>
      </c>
      <c r="SR183" s="3">
        <v>777</v>
      </c>
      <c r="SS183" s="3">
        <v>777</v>
      </c>
      <c r="ST183" s="1" t="s">
        <v>367</v>
      </c>
      <c r="SU183" s="3">
        <v>777</v>
      </c>
      <c r="SV183" s="3">
        <v>777</v>
      </c>
      <c r="SW183" s="3">
        <v>777</v>
      </c>
      <c r="SX183" s="5">
        <v>777</v>
      </c>
      <c r="SY183" s="3">
        <v>777</v>
      </c>
      <c r="SZ183" s="3">
        <v>777</v>
      </c>
      <c r="TA183" s="3">
        <v>777</v>
      </c>
      <c r="TB183" s="3">
        <v>777</v>
      </c>
      <c r="TC183" s="3">
        <v>777</v>
      </c>
      <c r="TD183" s="3">
        <v>777</v>
      </c>
      <c r="TE183" s="3">
        <v>777</v>
      </c>
      <c r="TF183" s="3">
        <v>777</v>
      </c>
      <c r="TG183" s="3">
        <v>777</v>
      </c>
      <c r="TH183" s="3">
        <v>777</v>
      </c>
      <c r="TI183" s="3">
        <v>777</v>
      </c>
      <c r="TJ183" s="3">
        <v>777</v>
      </c>
      <c r="TK183" s="3">
        <v>777</v>
      </c>
      <c r="TL183" s="3">
        <v>777</v>
      </c>
      <c r="TM183" s="3">
        <v>777</v>
      </c>
      <c r="TN183" s="3">
        <v>777</v>
      </c>
      <c r="TO183" s="3">
        <v>777</v>
      </c>
      <c r="TP183" s="3">
        <v>777</v>
      </c>
      <c r="TQ183" s="3">
        <v>777</v>
      </c>
      <c r="TR183" s="3">
        <v>777</v>
      </c>
      <c r="TS183" s="3">
        <v>777</v>
      </c>
      <c r="TT183" s="3">
        <v>777</v>
      </c>
      <c r="TU183" s="3">
        <v>777</v>
      </c>
      <c r="TV183" s="3">
        <v>777</v>
      </c>
      <c r="TW183" s="3">
        <v>777</v>
      </c>
      <c r="TX183" s="3">
        <v>777</v>
      </c>
      <c r="TY183" s="3">
        <v>777</v>
      </c>
      <c r="TZ183" s="3">
        <v>777</v>
      </c>
      <c r="UA183" s="3">
        <v>777</v>
      </c>
      <c r="UB183" s="3">
        <v>777</v>
      </c>
      <c r="UC183" s="3">
        <v>777</v>
      </c>
      <c r="UD183" s="3">
        <v>777</v>
      </c>
      <c r="UE183" s="3">
        <v>777</v>
      </c>
      <c r="UF183" s="3">
        <v>777</v>
      </c>
      <c r="VN183">
        <v>15</v>
      </c>
      <c r="VO183">
        <v>2</v>
      </c>
      <c r="VP183">
        <v>21.3</v>
      </c>
      <c r="VQ183">
        <v>10.6</v>
      </c>
      <c r="VR183">
        <v>26</v>
      </c>
      <c r="VS183">
        <v>478.8</v>
      </c>
      <c r="VT183">
        <v>18.399999999999999</v>
      </c>
      <c r="VU183">
        <v>59.8</v>
      </c>
      <c r="VV183">
        <v>25</v>
      </c>
      <c r="VW183">
        <v>18773.3</v>
      </c>
      <c r="VX183">
        <v>750.9</v>
      </c>
      <c r="VY183">
        <v>6671.8</v>
      </c>
      <c r="VZ183">
        <v>0.3</v>
      </c>
      <c r="WA183">
        <v>2346.6999999999998</v>
      </c>
      <c r="WB183" s="36">
        <v>2547.25</v>
      </c>
      <c r="WC183" s="36">
        <v>1667</v>
      </c>
      <c r="WD183" s="36">
        <v>177.5</v>
      </c>
      <c r="WE183" s="36">
        <v>62</v>
      </c>
      <c r="WF183" s="36">
        <v>57.19</v>
      </c>
      <c r="WG183" s="36">
        <v>37.43</v>
      </c>
      <c r="WH183" s="36">
        <v>3.99</v>
      </c>
      <c r="WI183" s="36">
        <v>1.39</v>
      </c>
      <c r="WJ183" s="36">
        <v>239.5</v>
      </c>
      <c r="WK183" s="36">
        <v>5.38</v>
      </c>
      <c r="WL183" s="36">
        <v>39.917000000000002</v>
      </c>
      <c r="WM183" s="37">
        <v>3204.25</v>
      </c>
      <c r="WN183" s="37">
        <v>2136</v>
      </c>
      <c r="WO183" s="37">
        <v>230.25</v>
      </c>
      <c r="WP183" s="37">
        <v>74.25</v>
      </c>
      <c r="WQ183" s="37">
        <v>56.77</v>
      </c>
      <c r="WR183" s="37">
        <v>37.840000000000003</v>
      </c>
      <c r="WS183" s="37">
        <v>4.08</v>
      </c>
      <c r="WT183" s="37">
        <v>1.32</v>
      </c>
      <c r="WU183" s="37">
        <v>304.5</v>
      </c>
      <c r="WV183" s="37">
        <v>5.39</v>
      </c>
      <c r="WW183" s="37">
        <v>38.063000000000002</v>
      </c>
      <c r="WX183" s="38">
        <v>1885.5</v>
      </c>
      <c r="WY183" s="38">
        <v>1286.75</v>
      </c>
      <c r="WZ183" s="38">
        <v>155.25</v>
      </c>
      <c r="XA183" s="38">
        <v>58.5</v>
      </c>
      <c r="XB183" s="38">
        <v>55.69</v>
      </c>
      <c r="XC183" s="38">
        <v>38</v>
      </c>
      <c r="XD183" s="38">
        <v>4.59</v>
      </c>
      <c r="XE183" s="38">
        <v>1.73</v>
      </c>
      <c r="XF183" s="38">
        <v>213.75</v>
      </c>
      <c r="XG183" s="38">
        <v>6.31</v>
      </c>
      <c r="XH183" s="38">
        <v>53.438000000000002</v>
      </c>
      <c r="XI183" s="39">
        <v>2249.75</v>
      </c>
      <c r="XJ183" s="39">
        <v>1504</v>
      </c>
      <c r="XK183" s="39">
        <v>176.75</v>
      </c>
      <c r="XL183" s="39">
        <v>61.5</v>
      </c>
      <c r="XM183" s="39">
        <v>56.36</v>
      </c>
      <c r="XN183" s="39">
        <v>37.68</v>
      </c>
      <c r="XO183" s="39">
        <v>4.43</v>
      </c>
      <c r="XP183" s="39">
        <v>1.54</v>
      </c>
      <c r="XQ183" s="39">
        <v>238.25</v>
      </c>
      <c r="XR183" s="39">
        <v>5.97</v>
      </c>
      <c r="XS183" s="39">
        <v>47.65</v>
      </c>
      <c r="XT183" t="s">
        <v>1261</v>
      </c>
      <c r="XU183">
        <v>8</v>
      </c>
      <c r="XV183">
        <v>15</v>
      </c>
      <c r="XW183" s="37">
        <v>6</v>
      </c>
      <c r="XX183" s="37">
        <v>2</v>
      </c>
      <c r="XY183" s="37">
        <v>1</v>
      </c>
      <c r="XZ183" s="39">
        <v>4</v>
      </c>
      <c r="YA183" s="39">
        <v>1</v>
      </c>
      <c r="YB183" s="39">
        <v>1</v>
      </c>
    </row>
    <row r="184" spans="1:652" x14ac:dyDescent="0.2">
      <c r="A184" s="11">
        <v>206</v>
      </c>
      <c r="B184" s="19" t="s">
        <v>974</v>
      </c>
      <c r="C184" s="3">
        <v>0</v>
      </c>
      <c r="D184" s="3" t="str">
        <f t="shared" si="103"/>
        <v>2</v>
      </c>
      <c r="E184" s="4">
        <v>40749</v>
      </c>
      <c r="F184" s="4">
        <v>43412</v>
      </c>
      <c r="G184" s="5">
        <v>7.2908966461327855</v>
      </c>
      <c r="H184" s="22" t="s">
        <v>446</v>
      </c>
      <c r="I184" s="3">
        <v>2</v>
      </c>
      <c r="J184" s="3">
        <v>14</v>
      </c>
      <c r="K184" s="3">
        <v>1</v>
      </c>
      <c r="L184" s="3">
        <v>2</v>
      </c>
      <c r="M184" s="12">
        <v>90</v>
      </c>
      <c r="N184" s="6">
        <v>98</v>
      </c>
      <c r="O184" s="6">
        <v>124</v>
      </c>
      <c r="P184" s="9">
        <v>4.0682414698162725</v>
      </c>
      <c r="Q184" s="9">
        <v>77.836500000000001</v>
      </c>
      <c r="R184" s="9">
        <v>35.299999999999997</v>
      </c>
      <c r="S184" s="9">
        <v>23</v>
      </c>
      <c r="T184" s="3">
        <v>1</v>
      </c>
      <c r="U184" s="9">
        <v>33.9</v>
      </c>
      <c r="V184" s="3">
        <v>1</v>
      </c>
      <c r="W184" s="9">
        <v>11.4</v>
      </c>
      <c r="X184" s="9">
        <v>9.6</v>
      </c>
      <c r="Y184" s="9">
        <v>8.1</v>
      </c>
      <c r="Z184" s="9">
        <v>10.5</v>
      </c>
      <c r="AA184" s="9">
        <v>8.3000000000000007</v>
      </c>
      <c r="AB184" s="9">
        <v>8</v>
      </c>
      <c r="AC184" s="5">
        <f t="shared" si="104"/>
        <v>11.4</v>
      </c>
      <c r="AD184" s="5">
        <f t="shared" si="105"/>
        <v>10.5</v>
      </c>
      <c r="AE184" s="5">
        <f t="shared" si="106"/>
        <v>21.9</v>
      </c>
      <c r="AF184" s="5">
        <f t="shared" si="107"/>
        <v>10.95</v>
      </c>
      <c r="AG184" s="5">
        <f t="shared" si="108"/>
        <v>24.144749999999998</v>
      </c>
      <c r="AH184" s="5">
        <f t="shared" si="109"/>
        <v>48.289499999999997</v>
      </c>
      <c r="AI184" s="1">
        <v>2</v>
      </c>
      <c r="AJ184" s="3">
        <v>10</v>
      </c>
      <c r="AK184" s="7" t="e">
        <v>#NULL!</v>
      </c>
      <c r="AL184" s="7" t="e">
        <v>#NULL!</v>
      </c>
      <c r="AS184" s="5" t="e">
        <f t="shared" si="110"/>
        <v>#DIV/0!</v>
      </c>
      <c r="AT184" s="9">
        <v>14.5</v>
      </c>
      <c r="AU184" s="9">
        <v>15.22</v>
      </c>
      <c r="AV184" s="9">
        <v>0.15</v>
      </c>
      <c r="AW184" s="3">
        <v>56</v>
      </c>
      <c r="AX184" s="3">
        <v>8</v>
      </c>
      <c r="AY184" s="3">
        <v>11</v>
      </c>
      <c r="AZ184" s="5">
        <v>19</v>
      </c>
      <c r="BA184" s="9">
        <v>-1.63</v>
      </c>
      <c r="BB184" s="3">
        <v>5</v>
      </c>
      <c r="BD184" s="11">
        <v>74</v>
      </c>
      <c r="BE184" s="3">
        <v>9</v>
      </c>
      <c r="BF184" s="3">
        <v>12</v>
      </c>
      <c r="BG184" s="9">
        <v>-1.36</v>
      </c>
      <c r="BH184" s="5">
        <v>9</v>
      </c>
      <c r="BI184" s="9">
        <f t="shared" si="151"/>
        <v>21</v>
      </c>
      <c r="BJ184" s="14">
        <v>65</v>
      </c>
      <c r="BK184" s="3">
        <v>6</v>
      </c>
      <c r="BL184" s="3">
        <v>2</v>
      </c>
      <c r="BM184" s="3">
        <v>2</v>
      </c>
      <c r="BN184" s="3">
        <v>2</v>
      </c>
      <c r="BO184" s="3">
        <v>2</v>
      </c>
      <c r="BP184" s="3">
        <v>2</v>
      </c>
      <c r="BQ184" s="3">
        <v>1</v>
      </c>
      <c r="BR184" s="3">
        <v>1</v>
      </c>
      <c r="BS184" s="3">
        <v>1</v>
      </c>
      <c r="BT184" s="11">
        <f t="shared" si="149"/>
        <v>19</v>
      </c>
      <c r="BU184" s="14">
        <v>75</v>
      </c>
      <c r="BV184" s="14">
        <f t="shared" si="150"/>
        <v>214</v>
      </c>
      <c r="BW184" s="13">
        <f t="shared" si="112"/>
        <v>285.33333333333331</v>
      </c>
      <c r="BX184" s="14">
        <v>63</v>
      </c>
      <c r="BY184" s="14">
        <v>5</v>
      </c>
      <c r="BZ184" s="3">
        <v>34</v>
      </c>
      <c r="CA184" s="3">
        <v>34</v>
      </c>
      <c r="CB184" s="3">
        <v>35</v>
      </c>
      <c r="CC184" s="9">
        <v>15.19936</v>
      </c>
      <c r="CD184" s="9">
        <v>15.19936</v>
      </c>
      <c r="CE184" s="9">
        <v>15.6464</v>
      </c>
      <c r="CF184" s="9">
        <v>2.44</v>
      </c>
      <c r="CG184" s="5">
        <v>99</v>
      </c>
      <c r="CH184" s="3">
        <v>23</v>
      </c>
      <c r="CI184" s="3">
        <v>22</v>
      </c>
      <c r="CJ184" s="3">
        <v>18</v>
      </c>
      <c r="CK184" s="9">
        <v>10.28192</v>
      </c>
      <c r="CL184" s="9">
        <v>9.8348800000000001</v>
      </c>
      <c r="CM184" s="9">
        <v>8.0467200000000005</v>
      </c>
      <c r="CN184" s="9">
        <v>-0.39</v>
      </c>
      <c r="CO184" s="5">
        <v>35</v>
      </c>
      <c r="CP184" s="3">
        <v>90</v>
      </c>
      <c r="CQ184" s="3">
        <v>89</v>
      </c>
      <c r="CR184" s="3">
        <v>88</v>
      </c>
      <c r="CS184" s="9">
        <v>-0.9</v>
      </c>
      <c r="CT184" s="3">
        <v>19</v>
      </c>
      <c r="CU184" s="7" t="e">
        <v>#NULL!</v>
      </c>
      <c r="CV184" s="7" t="e">
        <v>#NULL!</v>
      </c>
      <c r="CY184" s="7" t="e">
        <v>#NULL!</v>
      </c>
      <c r="CZ184" s="7" t="e">
        <v>#NULL!</v>
      </c>
      <c r="DA184" s="7" t="e">
        <v>#NULL!</v>
      </c>
      <c r="DB184" s="7" t="e">
        <v>#NULL!</v>
      </c>
      <c r="DC184" s="7" t="e">
        <v>#NULL!</v>
      </c>
      <c r="DD184" s="7" t="e">
        <v>#NULL!</v>
      </c>
      <c r="DE184" s="7" t="e">
        <v>#NULL!</v>
      </c>
      <c r="DF184" s="7" t="e">
        <v>#NULL!</v>
      </c>
      <c r="DG184" s="7" t="e">
        <v>#NULL!</v>
      </c>
      <c r="DH184" s="7" t="e">
        <v>#NULL!</v>
      </c>
      <c r="DI184" s="7" t="e">
        <v>#NULL!</v>
      </c>
      <c r="DJ184" s="7" t="e">
        <v>#NULL!</v>
      </c>
      <c r="DK184" s="7" t="e">
        <v>#NULL!</v>
      </c>
      <c r="DL184" s="7" t="e">
        <v>#NULL!</v>
      </c>
      <c r="DM184" s="7" t="e">
        <v>#NULL!</v>
      </c>
      <c r="DN184" s="7" t="e">
        <v>#NULL!</v>
      </c>
      <c r="DO184" s="7" t="e">
        <v>#NULL!</v>
      </c>
      <c r="DP184" s="7" t="e">
        <v>#NULL!</v>
      </c>
      <c r="DQ184" s="3">
        <v>1</v>
      </c>
      <c r="DR184" s="3">
        <v>1</v>
      </c>
      <c r="DS184" s="3">
        <v>1</v>
      </c>
      <c r="DT184" s="3">
        <v>1</v>
      </c>
      <c r="DU184" s="3">
        <v>1</v>
      </c>
      <c r="DW184" s="5">
        <v>-2.99</v>
      </c>
      <c r="DY184" s="5">
        <v>-0.75</v>
      </c>
      <c r="EA184" s="5">
        <v>2.0499999999999998</v>
      </c>
      <c r="EC184" s="5">
        <v>-1.6900000000000004</v>
      </c>
      <c r="EW184" s="3">
        <v>1</v>
      </c>
      <c r="FH184" s="3">
        <v>5</v>
      </c>
      <c r="FI184" s="3">
        <v>4</v>
      </c>
      <c r="FJ184" s="3">
        <v>5</v>
      </c>
      <c r="FK184" s="3">
        <v>1</v>
      </c>
      <c r="FL184" s="3">
        <v>5</v>
      </c>
      <c r="FM184" s="3">
        <v>5</v>
      </c>
      <c r="FN184" s="3">
        <v>4</v>
      </c>
      <c r="FO184" s="3">
        <v>1</v>
      </c>
      <c r="FP184" s="3">
        <v>5</v>
      </c>
      <c r="FQ184" s="3">
        <v>5</v>
      </c>
      <c r="FR184" s="3">
        <v>5</v>
      </c>
      <c r="FS184" s="3">
        <v>1</v>
      </c>
      <c r="FT184" s="3">
        <f t="shared" si="152"/>
        <v>4.833333333333333</v>
      </c>
      <c r="FU184" s="3">
        <f t="shared" si="114"/>
        <v>2.8333333333333335</v>
      </c>
      <c r="PA184" s="3">
        <v>2</v>
      </c>
      <c r="PB184" s="3">
        <v>4</v>
      </c>
      <c r="PC184" s="3">
        <v>3</v>
      </c>
      <c r="PD184" s="3">
        <v>4</v>
      </c>
      <c r="PE184" s="3">
        <v>4</v>
      </c>
      <c r="PF184" s="3">
        <v>4</v>
      </c>
      <c r="PG184" s="3">
        <v>3</v>
      </c>
      <c r="PH184" s="3">
        <f t="shared" si="115"/>
        <v>3.6666666666666665</v>
      </c>
      <c r="PI184" s="3">
        <v>4</v>
      </c>
      <c r="PJ184" s="3">
        <v>4</v>
      </c>
      <c r="PK184" s="3">
        <v>4</v>
      </c>
      <c r="PL184" s="3">
        <v>3</v>
      </c>
      <c r="PM184" s="3">
        <v>4</v>
      </c>
      <c r="PN184" s="3">
        <v>4</v>
      </c>
      <c r="PO184" s="3">
        <v>4</v>
      </c>
      <c r="PP184" s="3">
        <v>3</v>
      </c>
      <c r="PQ184" s="3">
        <v>4</v>
      </c>
      <c r="PR184" s="3">
        <v>4</v>
      </c>
      <c r="PS184" s="3">
        <v>4</v>
      </c>
      <c r="PT184" s="3">
        <v>4</v>
      </c>
      <c r="PU184" s="3">
        <f t="shared" si="116"/>
        <v>3.4285714285714284</v>
      </c>
      <c r="PV184" s="3">
        <f t="shared" si="117"/>
        <v>3.6666666666666665</v>
      </c>
      <c r="PW184" s="3">
        <f t="shared" si="118"/>
        <v>3.8333333333333335</v>
      </c>
      <c r="PX184" s="3">
        <v>10</v>
      </c>
      <c r="PY184" s="3">
        <v>10</v>
      </c>
      <c r="PZ184" s="3">
        <v>5</v>
      </c>
      <c r="QA184" s="3">
        <v>10</v>
      </c>
      <c r="QB184" s="3">
        <v>10</v>
      </c>
      <c r="QC184" s="3">
        <v>10</v>
      </c>
      <c r="QD184" s="3">
        <v>10</v>
      </c>
      <c r="QE184" s="3">
        <v>10</v>
      </c>
      <c r="QF184" s="3">
        <v>10</v>
      </c>
      <c r="QG184" s="3">
        <v>10</v>
      </c>
      <c r="QH184" s="3">
        <v>10</v>
      </c>
      <c r="QI184" s="3">
        <v>10</v>
      </c>
      <c r="QJ184" s="3">
        <v>5</v>
      </c>
      <c r="QK184" s="3">
        <v>10</v>
      </c>
      <c r="QL184" s="3">
        <v>10</v>
      </c>
      <c r="QM184" s="3">
        <f t="shared" si="119"/>
        <v>90</v>
      </c>
      <c r="QN184" s="3">
        <f t="shared" si="120"/>
        <v>9</v>
      </c>
      <c r="QO184" s="3">
        <f t="shared" si="121"/>
        <v>50</v>
      </c>
      <c r="QP184" s="3">
        <f t="shared" si="122"/>
        <v>10</v>
      </c>
      <c r="QQ184" s="3">
        <f t="shared" si="123"/>
        <v>140</v>
      </c>
      <c r="QR184" s="3">
        <f t="shared" si="124"/>
        <v>9.3333333333333339</v>
      </c>
      <c r="QS184" s="1" t="s">
        <v>367</v>
      </c>
      <c r="QT184" s="3">
        <v>777</v>
      </c>
      <c r="QU184" s="3">
        <v>777</v>
      </c>
      <c r="QV184" s="3">
        <v>777</v>
      </c>
      <c r="QW184" s="3">
        <v>777</v>
      </c>
      <c r="QX184" s="3">
        <v>777</v>
      </c>
      <c r="QY184" s="3">
        <v>777</v>
      </c>
      <c r="QZ184" s="3">
        <v>777</v>
      </c>
      <c r="RA184" s="3">
        <v>777</v>
      </c>
      <c r="RB184" s="3">
        <v>777</v>
      </c>
      <c r="RC184" s="3">
        <v>777</v>
      </c>
      <c r="RD184" s="3">
        <v>777</v>
      </c>
      <c r="RE184" s="3">
        <v>777</v>
      </c>
      <c r="RF184" s="3">
        <v>777</v>
      </c>
      <c r="RG184" s="3">
        <v>777</v>
      </c>
      <c r="RH184" s="3">
        <v>777</v>
      </c>
      <c r="RI184" s="3">
        <v>777</v>
      </c>
      <c r="RJ184" s="3">
        <v>777</v>
      </c>
      <c r="RK184" s="3">
        <v>777</v>
      </c>
      <c r="RL184" s="3">
        <v>777</v>
      </c>
      <c r="RM184" s="3">
        <v>777</v>
      </c>
      <c r="RN184" s="3">
        <v>777</v>
      </c>
      <c r="RO184" s="3">
        <v>777</v>
      </c>
      <c r="RP184" s="3">
        <v>777</v>
      </c>
      <c r="RQ184" s="3">
        <v>777</v>
      </c>
      <c r="RR184" s="3">
        <v>777</v>
      </c>
      <c r="RS184" s="3">
        <v>777</v>
      </c>
      <c r="RT184" s="3">
        <v>777</v>
      </c>
      <c r="RU184" s="3">
        <v>777</v>
      </c>
      <c r="RV184" s="3">
        <v>777</v>
      </c>
      <c r="RW184" s="3">
        <v>777</v>
      </c>
      <c r="RX184" s="3">
        <v>777</v>
      </c>
      <c r="RY184" s="3">
        <v>777</v>
      </c>
      <c r="RZ184" s="3">
        <v>777</v>
      </c>
      <c r="SA184" s="3">
        <v>777</v>
      </c>
      <c r="SB184" s="3">
        <v>777</v>
      </c>
      <c r="SC184" s="3">
        <v>777</v>
      </c>
      <c r="SD184" s="3">
        <v>777</v>
      </c>
      <c r="SE184" s="3">
        <v>777</v>
      </c>
      <c r="SF184" s="3">
        <v>777</v>
      </c>
      <c r="SG184" s="3">
        <v>777</v>
      </c>
      <c r="SH184" s="3">
        <v>777</v>
      </c>
      <c r="SI184" s="3">
        <v>777</v>
      </c>
      <c r="SJ184" s="3">
        <v>777</v>
      </c>
      <c r="SK184" s="3">
        <v>777</v>
      </c>
      <c r="SL184" s="3">
        <v>777</v>
      </c>
      <c r="SM184" s="3">
        <v>777</v>
      </c>
      <c r="SN184" s="3">
        <v>777</v>
      </c>
      <c r="SO184" s="3">
        <v>777</v>
      </c>
      <c r="SP184" s="3">
        <v>777</v>
      </c>
      <c r="SQ184" s="3">
        <v>777</v>
      </c>
      <c r="SR184" s="3">
        <v>777</v>
      </c>
      <c r="SS184" s="3">
        <v>777</v>
      </c>
      <c r="ST184" s="1" t="s">
        <v>367</v>
      </c>
      <c r="SU184" s="3">
        <v>777</v>
      </c>
      <c r="SV184" s="3">
        <v>777</v>
      </c>
      <c r="SW184" s="3">
        <v>777</v>
      </c>
      <c r="SX184" s="5">
        <v>777</v>
      </c>
      <c r="SY184" s="3">
        <v>777</v>
      </c>
      <c r="SZ184" s="3">
        <v>777</v>
      </c>
      <c r="TA184" s="3">
        <v>777</v>
      </c>
      <c r="TB184" s="3">
        <v>777</v>
      </c>
      <c r="TC184" s="3">
        <v>777</v>
      </c>
      <c r="TD184" s="3">
        <v>777</v>
      </c>
      <c r="TE184" s="3">
        <v>777</v>
      </c>
      <c r="TF184" s="3">
        <v>777</v>
      </c>
      <c r="TG184" s="3">
        <v>777</v>
      </c>
      <c r="TH184" s="3">
        <v>777</v>
      </c>
      <c r="TI184" s="3">
        <v>777</v>
      </c>
      <c r="TJ184" s="3">
        <v>777</v>
      </c>
      <c r="TK184" s="3">
        <v>777</v>
      </c>
      <c r="TL184" s="3">
        <v>777</v>
      </c>
      <c r="TM184" s="3">
        <v>777</v>
      </c>
      <c r="TN184" s="3">
        <v>777</v>
      </c>
      <c r="TO184" s="3">
        <v>777</v>
      </c>
      <c r="TP184" s="3">
        <v>777</v>
      </c>
      <c r="TQ184" s="3">
        <v>777</v>
      </c>
      <c r="TR184" s="3">
        <v>777</v>
      </c>
      <c r="TS184" s="3">
        <v>777</v>
      </c>
      <c r="TT184" s="3">
        <v>777</v>
      </c>
      <c r="TU184" s="3">
        <v>777</v>
      </c>
      <c r="TV184" s="3">
        <v>777</v>
      </c>
      <c r="TW184" s="3">
        <v>777</v>
      </c>
      <c r="TX184" s="3">
        <v>777</v>
      </c>
      <c r="TY184" s="3">
        <v>777</v>
      </c>
      <c r="TZ184" s="3">
        <v>777</v>
      </c>
      <c r="UA184" s="3">
        <v>777</v>
      </c>
      <c r="UB184" s="3">
        <v>777</v>
      </c>
      <c r="UC184" s="3">
        <v>777</v>
      </c>
      <c r="UD184" s="3">
        <v>777</v>
      </c>
      <c r="UE184" s="3">
        <v>777</v>
      </c>
      <c r="UF184" s="3">
        <v>777</v>
      </c>
      <c r="VN184">
        <v>15</v>
      </c>
      <c r="VO184">
        <v>4</v>
      </c>
      <c r="VP184">
        <v>48.5</v>
      </c>
      <c r="VQ184">
        <v>12.1</v>
      </c>
      <c r="VR184">
        <v>37</v>
      </c>
      <c r="VS184">
        <v>588</v>
      </c>
      <c r="VT184">
        <v>15.9</v>
      </c>
      <c r="VU184">
        <v>58.8</v>
      </c>
      <c r="VV184">
        <v>36</v>
      </c>
      <c r="VW184">
        <v>18805.5</v>
      </c>
      <c r="VX184">
        <v>522.4</v>
      </c>
      <c r="VY184">
        <v>4949</v>
      </c>
      <c r="VZ184">
        <v>5</v>
      </c>
      <c r="WA184">
        <v>1880.6</v>
      </c>
      <c r="WB184" s="36">
        <v>3476.5</v>
      </c>
      <c r="WC184" s="36">
        <v>2581</v>
      </c>
      <c r="WD184" s="36">
        <v>196</v>
      </c>
      <c r="WE184" s="36">
        <v>43.5</v>
      </c>
      <c r="WF184" s="36">
        <v>55.21</v>
      </c>
      <c r="WG184" s="36">
        <v>40.99</v>
      </c>
      <c r="WH184" s="36">
        <v>3.11</v>
      </c>
      <c r="WI184" s="36">
        <v>0.69</v>
      </c>
      <c r="WJ184" s="36">
        <v>239.5</v>
      </c>
      <c r="WK184" s="36">
        <v>3.8</v>
      </c>
      <c r="WL184" s="36">
        <v>34.213999999999999</v>
      </c>
      <c r="WM184" s="37">
        <v>4857</v>
      </c>
      <c r="WN184" s="37">
        <v>3490.5</v>
      </c>
      <c r="WO184" s="37">
        <v>309.75</v>
      </c>
      <c r="WP184" s="37">
        <v>59.75</v>
      </c>
      <c r="WQ184" s="37">
        <v>55.72</v>
      </c>
      <c r="WR184" s="37">
        <v>40.04</v>
      </c>
      <c r="WS184" s="37">
        <v>3.55</v>
      </c>
      <c r="WT184" s="37">
        <v>0.69</v>
      </c>
      <c r="WU184" s="37">
        <v>369.5</v>
      </c>
      <c r="WV184" s="37">
        <v>4.24</v>
      </c>
      <c r="WW184" s="37">
        <v>36.950000000000003</v>
      </c>
      <c r="WX184" s="38">
        <v>3476.5</v>
      </c>
      <c r="WY184" s="38">
        <v>2581</v>
      </c>
      <c r="WZ184" s="38">
        <v>196</v>
      </c>
      <c r="XA184" s="38">
        <v>43.5</v>
      </c>
      <c r="XB184" s="38">
        <v>55.21</v>
      </c>
      <c r="XC184" s="38">
        <v>40.99</v>
      </c>
      <c r="XD184" s="38">
        <v>3.11</v>
      </c>
      <c r="XE184" s="38">
        <v>0.69</v>
      </c>
      <c r="XF184" s="38">
        <v>239.5</v>
      </c>
      <c r="XG184" s="38">
        <v>3.8</v>
      </c>
      <c r="XH184" s="38">
        <v>34.213999999999999</v>
      </c>
      <c r="XI184" s="39">
        <v>4857</v>
      </c>
      <c r="XJ184" s="39">
        <v>3490.5</v>
      </c>
      <c r="XK184" s="39">
        <v>309.75</v>
      </c>
      <c r="XL184" s="39">
        <v>59.75</v>
      </c>
      <c r="XM184" s="39">
        <v>55.72</v>
      </c>
      <c r="XN184" s="39">
        <v>40.04</v>
      </c>
      <c r="XO184" s="39">
        <v>3.55</v>
      </c>
      <c r="XP184" s="39">
        <v>0.69</v>
      </c>
      <c r="XQ184" s="39">
        <v>369.5</v>
      </c>
      <c r="XR184" s="39">
        <v>4.24</v>
      </c>
      <c r="XS184" s="39">
        <v>36.950000000000003</v>
      </c>
      <c r="XT184" t="s">
        <v>1262</v>
      </c>
      <c r="XU184">
        <v>10</v>
      </c>
      <c r="XV184">
        <v>15</v>
      </c>
      <c r="XW184" s="37">
        <v>7</v>
      </c>
      <c r="XX184" s="37">
        <v>3</v>
      </c>
      <c r="XY184" s="37">
        <v>1</v>
      </c>
      <c r="XZ184" s="39">
        <v>7</v>
      </c>
      <c r="YA184" s="39">
        <v>3</v>
      </c>
      <c r="YB184" s="39">
        <v>1</v>
      </c>
    </row>
    <row r="185" spans="1:652" x14ac:dyDescent="0.2">
      <c r="A185" s="11">
        <v>207</v>
      </c>
      <c r="B185" s="19" t="s">
        <v>975</v>
      </c>
      <c r="C185" s="3">
        <v>1</v>
      </c>
      <c r="D185" s="3" t="str">
        <f t="shared" si="103"/>
        <v>1</v>
      </c>
      <c r="E185" s="4">
        <v>40424</v>
      </c>
      <c r="F185" s="4">
        <v>43412</v>
      </c>
      <c r="G185" s="5">
        <v>8.1813203529053844</v>
      </c>
      <c r="H185" s="22" t="s">
        <v>446</v>
      </c>
      <c r="I185" s="3">
        <v>2</v>
      </c>
      <c r="J185" s="3">
        <v>14</v>
      </c>
      <c r="K185" s="3">
        <v>1</v>
      </c>
      <c r="L185" s="3">
        <v>2</v>
      </c>
      <c r="M185" s="12">
        <v>90</v>
      </c>
      <c r="N185" s="6">
        <v>99</v>
      </c>
      <c r="O185" s="6">
        <v>135</v>
      </c>
      <c r="P185" s="9">
        <v>4.4291338582677167</v>
      </c>
      <c r="Q185" s="9">
        <v>57.550500000000007</v>
      </c>
      <c r="R185" s="9">
        <v>26.1</v>
      </c>
      <c r="S185" s="9">
        <v>14.3</v>
      </c>
      <c r="T185" s="3">
        <v>3</v>
      </c>
      <c r="U185" s="9">
        <v>15.2</v>
      </c>
      <c r="V185" s="3">
        <v>3</v>
      </c>
      <c r="W185" s="9">
        <v>14.9</v>
      </c>
      <c r="X185" s="9">
        <v>15</v>
      </c>
      <c r="Y185" s="9">
        <v>14.2</v>
      </c>
      <c r="Z185" s="9">
        <v>12.6</v>
      </c>
      <c r="AA185" s="9">
        <v>14.4</v>
      </c>
      <c r="AB185" s="9">
        <v>15.7</v>
      </c>
      <c r="AC185" s="5">
        <f t="shared" si="104"/>
        <v>15</v>
      </c>
      <c r="AD185" s="5">
        <f t="shared" si="105"/>
        <v>15.7</v>
      </c>
      <c r="AE185" s="5">
        <f t="shared" si="106"/>
        <v>30.7</v>
      </c>
      <c r="AF185" s="5">
        <f t="shared" si="107"/>
        <v>15.35</v>
      </c>
      <c r="AG185" s="5">
        <f t="shared" si="108"/>
        <v>33.84675</v>
      </c>
      <c r="AH185" s="5">
        <f t="shared" si="109"/>
        <v>67.6935</v>
      </c>
      <c r="AI185" s="1">
        <v>3</v>
      </c>
      <c r="AJ185" s="3">
        <v>15</v>
      </c>
      <c r="AK185" s="7" t="e">
        <v>#NULL!</v>
      </c>
      <c r="AL185" s="7" t="e">
        <v>#NULL!</v>
      </c>
      <c r="AS185" s="5" t="e">
        <f t="shared" si="110"/>
        <v>#DIV/0!</v>
      </c>
      <c r="AT185" s="9">
        <v>14.78</v>
      </c>
      <c r="AU185" s="9">
        <v>17.87</v>
      </c>
      <c r="AV185" s="9">
        <v>-0.28000000000000003</v>
      </c>
      <c r="AW185" s="3">
        <v>39</v>
      </c>
      <c r="AX185" s="3">
        <v>28</v>
      </c>
      <c r="AY185" s="3">
        <v>22</v>
      </c>
      <c r="AZ185" s="5">
        <v>50</v>
      </c>
      <c r="BA185" s="9">
        <v>0.39</v>
      </c>
      <c r="BB185" s="3">
        <v>65</v>
      </c>
      <c r="BD185" s="11">
        <v>103</v>
      </c>
      <c r="BE185" s="3">
        <v>12</v>
      </c>
      <c r="BF185" s="3">
        <v>18</v>
      </c>
      <c r="BG185" s="9">
        <v>0.19</v>
      </c>
      <c r="BH185" s="5">
        <v>57</v>
      </c>
      <c r="BI185" s="9">
        <f t="shared" si="151"/>
        <v>30</v>
      </c>
      <c r="BJ185" s="14">
        <v>76</v>
      </c>
      <c r="BK185" s="3">
        <v>4</v>
      </c>
      <c r="BL185" s="3">
        <v>1</v>
      </c>
      <c r="BM185" s="3">
        <v>4</v>
      </c>
      <c r="BN185" s="3">
        <v>2</v>
      </c>
      <c r="BO185" s="3">
        <v>2</v>
      </c>
      <c r="BP185" s="3">
        <v>3</v>
      </c>
      <c r="BQ185" s="3">
        <v>1</v>
      </c>
      <c r="BR185" s="3">
        <v>1</v>
      </c>
      <c r="BS185" s="3">
        <v>0</v>
      </c>
      <c r="BT185" s="11">
        <f t="shared" si="149"/>
        <v>18</v>
      </c>
      <c r="BU185" s="14">
        <v>68</v>
      </c>
      <c r="BV185" s="14">
        <f t="shared" si="150"/>
        <v>247</v>
      </c>
      <c r="BW185" s="13">
        <f t="shared" si="112"/>
        <v>329.33333333333331</v>
      </c>
      <c r="BX185" s="14">
        <v>77</v>
      </c>
      <c r="BY185" s="14">
        <v>4</v>
      </c>
      <c r="BZ185" s="3">
        <v>23</v>
      </c>
      <c r="CA185" s="3">
        <v>29</v>
      </c>
      <c r="CB185" s="3">
        <v>25</v>
      </c>
      <c r="CC185" s="9">
        <v>10.28192</v>
      </c>
      <c r="CD185" s="9">
        <v>12.96416</v>
      </c>
      <c r="CE185" s="9">
        <v>11.176</v>
      </c>
      <c r="CF185" s="9">
        <v>2.02</v>
      </c>
      <c r="CG185" s="5">
        <v>98</v>
      </c>
      <c r="CH185" s="3">
        <v>27</v>
      </c>
      <c r="CI185" s="3">
        <v>23</v>
      </c>
      <c r="CJ185" s="3">
        <v>29</v>
      </c>
      <c r="CK185" s="9">
        <v>12.070079999999999</v>
      </c>
      <c r="CL185" s="9">
        <v>10.28192</v>
      </c>
      <c r="CM185" s="9">
        <v>12.96416</v>
      </c>
      <c r="CN185" s="9">
        <v>1.57</v>
      </c>
      <c r="CO185" s="5">
        <v>94</v>
      </c>
      <c r="CP185" s="3">
        <v>120</v>
      </c>
      <c r="CQ185" s="3">
        <v>114</v>
      </c>
      <c r="CR185" s="3">
        <v>102</v>
      </c>
      <c r="CS185" s="9">
        <v>0.41</v>
      </c>
      <c r="CT185" s="3">
        <v>66</v>
      </c>
      <c r="CU185" s="7" t="e">
        <v>#NULL!</v>
      </c>
      <c r="CV185" s="7" t="e">
        <v>#NULL!</v>
      </c>
      <c r="CY185" s="7" t="e">
        <v>#NULL!</v>
      </c>
      <c r="CZ185" s="7" t="e">
        <v>#NULL!</v>
      </c>
      <c r="DA185" s="7" t="e">
        <v>#NULL!</v>
      </c>
      <c r="DB185" s="7" t="e">
        <v>#NULL!</v>
      </c>
      <c r="DC185" s="7" t="e">
        <v>#NULL!</v>
      </c>
      <c r="DD185" s="7" t="e">
        <v>#NULL!</v>
      </c>
      <c r="DE185" s="7" t="e">
        <v>#NULL!</v>
      </c>
      <c r="DF185" s="7" t="e">
        <v>#NULL!</v>
      </c>
      <c r="DG185" s="7" t="e">
        <v>#NULL!</v>
      </c>
      <c r="DH185" s="7" t="e">
        <v>#NULL!</v>
      </c>
      <c r="DI185" s="7" t="e">
        <v>#NULL!</v>
      </c>
      <c r="DJ185" s="7" t="e">
        <v>#NULL!</v>
      </c>
      <c r="DK185" s="7" t="e">
        <v>#NULL!</v>
      </c>
      <c r="DL185" s="7" t="e">
        <v>#NULL!</v>
      </c>
      <c r="DM185" s="7" t="e">
        <v>#NULL!</v>
      </c>
      <c r="DN185" s="7" t="e">
        <v>#NULL!</v>
      </c>
      <c r="DO185" s="7" t="e">
        <v>#NULL!</v>
      </c>
      <c r="DP185" s="7" t="e">
        <v>#NULL!</v>
      </c>
      <c r="DQ185" s="3">
        <v>1</v>
      </c>
      <c r="DR185" s="3">
        <v>1</v>
      </c>
      <c r="DS185" s="3">
        <v>0</v>
      </c>
      <c r="DT185" s="3">
        <v>1</v>
      </c>
      <c r="DU185" s="3">
        <v>1</v>
      </c>
      <c r="DW185" s="5">
        <v>0.58000000000000007</v>
      </c>
      <c r="DY185" s="5">
        <v>0.12999999999999995</v>
      </c>
      <c r="EA185" s="5">
        <v>3.59</v>
      </c>
      <c r="EC185" s="5">
        <v>4.3</v>
      </c>
      <c r="EW185" s="3">
        <v>0</v>
      </c>
      <c r="FH185" s="3">
        <v>5</v>
      </c>
      <c r="FI185" s="3">
        <v>1</v>
      </c>
      <c r="FJ185" s="3">
        <v>1</v>
      </c>
      <c r="FK185" s="3">
        <v>2</v>
      </c>
      <c r="FL185" s="3">
        <v>3</v>
      </c>
      <c r="FM185" s="3">
        <v>5</v>
      </c>
      <c r="FN185" s="3">
        <v>1</v>
      </c>
      <c r="FO185" s="3">
        <v>1</v>
      </c>
      <c r="FP185" s="3">
        <v>2</v>
      </c>
      <c r="FQ185" s="3">
        <v>5</v>
      </c>
      <c r="FR185" s="3">
        <v>3</v>
      </c>
      <c r="FS185" s="3">
        <v>4</v>
      </c>
      <c r="FT185" s="3">
        <f t="shared" si="152"/>
        <v>3.5</v>
      </c>
      <c r="FU185" s="3">
        <f t="shared" si="114"/>
        <v>2</v>
      </c>
      <c r="PA185" s="3">
        <v>1</v>
      </c>
      <c r="PB185" s="3">
        <v>4</v>
      </c>
      <c r="PC185" s="3">
        <v>4</v>
      </c>
      <c r="PD185" s="3">
        <v>4</v>
      </c>
      <c r="PE185" s="3">
        <v>4</v>
      </c>
      <c r="PF185" s="3">
        <v>2</v>
      </c>
      <c r="PG185" s="3">
        <v>4</v>
      </c>
      <c r="PH185" s="3">
        <f t="shared" si="115"/>
        <v>3.6666666666666665</v>
      </c>
      <c r="PI185" s="3">
        <v>4</v>
      </c>
      <c r="PJ185" s="3">
        <v>3</v>
      </c>
      <c r="PK185" s="3">
        <v>4</v>
      </c>
      <c r="PL185" s="3">
        <v>3</v>
      </c>
      <c r="PM185" s="3">
        <v>4</v>
      </c>
      <c r="PN185" s="3">
        <v>4</v>
      </c>
      <c r="PO185" s="3">
        <v>3</v>
      </c>
      <c r="PP185" s="3">
        <v>4</v>
      </c>
      <c r="PQ185" s="3">
        <v>4</v>
      </c>
      <c r="PR185" s="3">
        <v>4</v>
      </c>
      <c r="PS185" s="3">
        <v>4</v>
      </c>
      <c r="PT185" s="3">
        <v>4</v>
      </c>
      <c r="PU185" s="3">
        <f t="shared" si="116"/>
        <v>3.2857142857142856</v>
      </c>
      <c r="PV185" s="3">
        <f t="shared" si="117"/>
        <v>3.6666666666666665</v>
      </c>
      <c r="PW185" s="3">
        <f t="shared" si="118"/>
        <v>3.75</v>
      </c>
      <c r="PX185" s="3">
        <v>5</v>
      </c>
      <c r="PY185" s="3">
        <v>3</v>
      </c>
      <c r="PZ185" s="3">
        <v>2</v>
      </c>
      <c r="QA185" s="3">
        <v>8</v>
      </c>
      <c r="QB185" s="3">
        <v>8</v>
      </c>
      <c r="QC185" s="3">
        <v>5</v>
      </c>
      <c r="QD185" s="3">
        <v>4</v>
      </c>
      <c r="QE185" s="3">
        <v>9</v>
      </c>
      <c r="QF185" s="3">
        <v>8</v>
      </c>
      <c r="QG185" s="3">
        <v>10</v>
      </c>
      <c r="QH185" s="3">
        <v>7</v>
      </c>
      <c r="QI185" s="3">
        <v>10</v>
      </c>
      <c r="QJ185" s="3">
        <v>5</v>
      </c>
      <c r="QK185" s="3">
        <v>9</v>
      </c>
      <c r="QL185" s="3">
        <v>4</v>
      </c>
      <c r="QM185" s="3">
        <f t="shared" si="119"/>
        <v>53</v>
      </c>
      <c r="QN185" s="3">
        <f t="shared" si="120"/>
        <v>5.3</v>
      </c>
      <c r="QO185" s="3">
        <f t="shared" si="121"/>
        <v>44</v>
      </c>
      <c r="QP185" s="3">
        <f t="shared" si="122"/>
        <v>8.8000000000000007</v>
      </c>
      <c r="QQ185" s="3">
        <f t="shared" si="123"/>
        <v>97</v>
      </c>
      <c r="QR185" s="3">
        <f t="shared" si="124"/>
        <v>6.4666666666666668</v>
      </c>
      <c r="QS185" s="1" t="s">
        <v>367</v>
      </c>
      <c r="QT185" s="3">
        <v>777</v>
      </c>
      <c r="QU185" s="3">
        <v>777</v>
      </c>
      <c r="QV185" s="3">
        <v>777</v>
      </c>
      <c r="QW185" s="3">
        <v>777</v>
      </c>
      <c r="QX185" s="3">
        <v>777</v>
      </c>
      <c r="QY185" s="3">
        <v>777</v>
      </c>
      <c r="QZ185" s="3">
        <v>777</v>
      </c>
      <c r="RA185" s="3">
        <v>777</v>
      </c>
      <c r="RB185" s="3">
        <v>777</v>
      </c>
      <c r="RC185" s="3">
        <v>777</v>
      </c>
      <c r="RD185" s="3">
        <v>777</v>
      </c>
      <c r="RE185" s="3">
        <v>777</v>
      </c>
      <c r="RF185" s="3">
        <v>777</v>
      </c>
      <c r="RG185" s="3">
        <v>777</v>
      </c>
      <c r="RH185" s="3">
        <v>777</v>
      </c>
      <c r="RI185" s="3">
        <v>777</v>
      </c>
      <c r="RJ185" s="3">
        <v>777</v>
      </c>
      <c r="RK185" s="3">
        <v>777</v>
      </c>
      <c r="RL185" s="3">
        <v>777</v>
      </c>
      <c r="RM185" s="3">
        <v>777</v>
      </c>
      <c r="RN185" s="3">
        <v>777</v>
      </c>
      <c r="RO185" s="3">
        <v>777</v>
      </c>
      <c r="RP185" s="3">
        <v>777</v>
      </c>
      <c r="RQ185" s="3">
        <v>777</v>
      </c>
      <c r="RR185" s="3">
        <v>777</v>
      </c>
      <c r="RS185" s="3">
        <v>777</v>
      </c>
      <c r="RT185" s="3">
        <v>777</v>
      </c>
      <c r="RU185" s="3">
        <v>777</v>
      </c>
      <c r="RV185" s="3">
        <v>777</v>
      </c>
      <c r="RW185" s="3">
        <v>777</v>
      </c>
      <c r="RX185" s="3">
        <v>777</v>
      </c>
      <c r="RY185" s="3">
        <v>777</v>
      </c>
      <c r="RZ185" s="3">
        <v>777</v>
      </c>
      <c r="SA185" s="3">
        <v>777</v>
      </c>
      <c r="SB185" s="3">
        <v>777</v>
      </c>
      <c r="SC185" s="3">
        <v>777</v>
      </c>
      <c r="SD185" s="3">
        <v>777</v>
      </c>
      <c r="SE185" s="3">
        <v>777</v>
      </c>
      <c r="SF185" s="3">
        <v>777</v>
      </c>
      <c r="SG185" s="3">
        <v>777</v>
      </c>
      <c r="SH185" s="3">
        <v>777</v>
      </c>
      <c r="SI185" s="3">
        <v>777</v>
      </c>
      <c r="SJ185" s="3">
        <v>777</v>
      </c>
      <c r="SK185" s="3">
        <v>777</v>
      </c>
      <c r="SL185" s="3">
        <v>777</v>
      </c>
      <c r="SM185" s="3">
        <v>777</v>
      </c>
      <c r="SN185" s="3">
        <v>777</v>
      </c>
      <c r="SO185" s="3">
        <v>777</v>
      </c>
      <c r="SP185" s="3">
        <v>777</v>
      </c>
      <c r="SQ185" s="3">
        <v>777</v>
      </c>
      <c r="SR185" s="3">
        <v>777</v>
      </c>
      <c r="SS185" s="3">
        <v>777</v>
      </c>
      <c r="ST185" s="1" t="s">
        <v>367</v>
      </c>
      <c r="SU185" s="3">
        <v>777</v>
      </c>
      <c r="SV185" s="3">
        <v>777</v>
      </c>
      <c r="SW185" s="3">
        <v>777</v>
      </c>
      <c r="SX185" s="5">
        <v>777</v>
      </c>
      <c r="SY185" s="3">
        <v>777</v>
      </c>
      <c r="SZ185" s="3">
        <v>777</v>
      </c>
      <c r="TA185" s="3">
        <v>777</v>
      </c>
      <c r="TB185" s="3">
        <v>777</v>
      </c>
      <c r="TC185" s="3">
        <v>777</v>
      </c>
      <c r="TD185" s="3">
        <v>777</v>
      </c>
      <c r="TE185" s="3">
        <v>777</v>
      </c>
      <c r="TF185" s="3">
        <v>777</v>
      </c>
      <c r="TG185" s="3">
        <v>777</v>
      </c>
      <c r="TH185" s="3">
        <v>777</v>
      </c>
      <c r="TI185" s="3">
        <v>777</v>
      </c>
      <c r="TJ185" s="3">
        <v>777</v>
      </c>
      <c r="TK185" s="3">
        <v>777</v>
      </c>
      <c r="TL185" s="3">
        <v>777</v>
      </c>
      <c r="TM185" s="3">
        <v>777</v>
      </c>
      <c r="TN185" s="3">
        <v>777</v>
      </c>
      <c r="TO185" s="3">
        <v>777</v>
      </c>
      <c r="TP185" s="3">
        <v>777</v>
      </c>
      <c r="TQ185" s="3">
        <v>777</v>
      </c>
      <c r="TR185" s="3">
        <v>777</v>
      </c>
      <c r="TS185" s="3">
        <v>777</v>
      </c>
      <c r="TT185" s="3">
        <v>777</v>
      </c>
      <c r="TU185" s="3">
        <v>777</v>
      </c>
      <c r="TV185" s="3">
        <v>777</v>
      </c>
      <c r="TW185" s="3">
        <v>777</v>
      </c>
      <c r="TX185" s="3">
        <v>777</v>
      </c>
      <c r="TY185" s="3">
        <v>777</v>
      </c>
      <c r="TZ185" s="3">
        <v>777</v>
      </c>
      <c r="UA185" s="3">
        <v>777</v>
      </c>
      <c r="UB185" s="3">
        <v>777</v>
      </c>
      <c r="UC185" s="3">
        <v>777</v>
      </c>
      <c r="UD185" s="3">
        <v>777</v>
      </c>
      <c r="UE185" s="3">
        <v>777</v>
      </c>
      <c r="UF185" s="3">
        <v>777</v>
      </c>
      <c r="VN185">
        <v>15</v>
      </c>
      <c r="VO185">
        <v>3</v>
      </c>
      <c r="VP185">
        <v>34.299999999999997</v>
      </c>
      <c r="VQ185">
        <v>11.4</v>
      </c>
      <c r="VR185">
        <v>12</v>
      </c>
      <c r="VS185">
        <v>235.5</v>
      </c>
      <c r="VT185">
        <v>19.600000000000001</v>
      </c>
      <c r="VU185">
        <v>58.9</v>
      </c>
      <c r="VV185">
        <v>11</v>
      </c>
      <c r="VW185">
        <v>7745.3</v>
      </c>
      <c r="VX185">
        <v>704.1</v>
      </c>
      <c r="VY185">
        <v>3900</v>
      </c>
      <c r="VZ185">
        <v>1</v>
      </c>
      <c r="WA185">
        <v>1936.3</v>
      </c>
      <c r="WB185" s="36">
        <v>1309.75</v>
      </c>
      <c r="WC185" s="36">
        <v>1099.75</v>
      </c>
      <c r="WD185" s="36">
        <v>185.75</v>
      </c>
      <c r="WE185" s="36">
        <v>94.75</v>
      </c>
      <c r="WF185" s="36">
        <v>48.69</v>
      </c>
      <c r="WG185" s="36">
        <v>40.880000000000003</v>
      </c>
      <c r="WH185" s="36">
        <v>6.91</v>
      </c>
      <c r="WI185" s="36">
        <v>3.52</v>
      </c>
      <c r="WJ185" s="36">
        <v>280.5</v>
      </c>
      <c r="WK185" s="36">
        <v>10.43</v>
      </c>
      <c r="WL185" s="36">
        <v>70.125</v>
      </c>
      <c r="WM185" s="37">
        <v>1309.75</v>
      </c>
      <c r="WN185" s="37">
        <v>1099.75</v>
      </c>
      <c r="WO185" s="37">
        <v>185.75</v>
      </c>
      <c r="WP185" s="37">
        <v>94.75</v>
      </c>
      <c r="WQ185" s="37">
        <v>48.69</v>
      </c>
      <c r="WR185" s="37">
        <v>40.880000000000003</v>
      </c>
      <c r="WS185" s="37">
        <v>6.91</v>
      </c>
      <c r="WT185" s="37">
        <v>3.52</v>
      </c>
      <c r="WU185" s="37">
        <v>280.5</v>
      </c>
      <c r="WV185" s="37">
        <v>10.43</v>
      </c>
      <c r="WW185" s="37">
        <v>70.125</v>
      </c>
      <c r="WX185" s="38">
        <v>780.5</v>
      </c>
      <c r="WY185" s="38">
        <v>665.75</v>
      </c>
      <c r="WZ185" s="38">
        <v>122.75</v>
      </c>
      <c r="XA185" s="38">
        <v>59</v>
      </c>
      <c r="XB185" s="38">
        <v>47.94</v>
      </c>
      <c r="XC185" s="38">
        <v>40.89</v>
      </c>
      <c r="XD185" s="38">
        <v>7.54</v>
      </c>
      <c r="XE185" s="38">
        <v>3.62</v>
      </c>
      <c r="XF185" s="38">
        <v>181.75</v>
      </c>
      <c r="XG185" s="38">
        <v>11.16</v>
      </c>
      <c r="XH185" s="38">
        <v>90.875</v>
      </c>
      <c r="XI185" s="39">
        <v>780.5</v>
      </c>
      <c r="XJ185" s="39">
        <v>665.75</v>
      </c>
      <c r="XK185" s="39">
        <v>122.75</v>
      </c>
      <c r="XL185" s="39">
        <v>59</v>
      </c>
      <c r="XM185" s="39">
        <v>47.94</v>
      </c>
      <c r="XN185" s="39">
        <v>40.89</v>
      </c>
      <c r="XO185" s="39">
        <v>7.54</v>
      </c>
      <c r="XP185" s="39">
        <v>3.62</v>
      </c>
      <c r="XQ185" s="39">
        <v>181.75</v>
      </c>
      <c r="XR185" s="39">
        <v>11.16</v>
      </c>
      <c r="XS185" s="39">
        <v>90.875</v>
      </c>
      <c r="XT185" t="s">
        <v>1263</v>
      </c>
      <c r="XU185">
        <v>4</v>
      </c>
      <c r="XV185">
        <v>10</v>
      </c>
      <c r="XW185" s="37">
        <v>4</v>
      </c>
      <c r="XX185" s="37">
        <v>0</v>
      </c>
      <c r="XY185" s="37">
        <v>2</v>
      </c>
      <c r="XZ185" s="39">
        <v>2</v>
      </c>
      <c r="YA185" s="39">
        <v>0</v>
      </c>
      <c r="YB185" s="39">
        <v>2</v>
      </c>
    </row>
    <row r="186" spans="1:652" x14ac:dyDescent="0.2">
      <c r="A186" s="11">
        <v>208</v>
      </c>
      <c r="B186" s="19" t="s">
        <v>976</v>
      </c>
      <c r="C186" s="3">
        <v>0</v>
      </c>
      <c r="D186" s="3" t="str">
        <f t="shared" si="103"/>
        <v>2</v>
      </c>
      <c r="E186" s="4">
        <v>40613</v>
      </c>
      <c r="F186" s="4">
        <v>43412</v>
      </c>
      <c r="G186" s="5">
        <v>7.6632443531827512</v>
      </c>
      <c r="H186" s="22" t="s">
        <v>446</v>
      </c>
      <c r="I186" s="3">
        <v>2</v>
      </c>
      <c r="J186" s="3">
        <v>14</v>
      </c>
      <c r="K186" s="3">
        <v>1</v>
      </c>
      <c r="L186" s="3">
        <v>2</v>
      </c>
      <c r="M186" s="12">
        <v>90</v>
      </c>
      <c r="N186" s="6">
        <v>97</v>
      </c>
      <c r="O186" s="6">
        <v>124.5</v>
      </c>
      <c r="P186" s="9">
        <v>4.084645669291338</v>
      </c>
      <c r="Q186" s="9">
        <v>64.17</v>
      </c>
      <c r="R186" s="9">
        <v>29.1</v>
      </c>
      <c r="S186" s="9">
        <v>18.899999999999999</v>
      </c>
      <c r="T186" s="3">
        <v>2</v>
      </c>
      <c r="U186" s="9">
        <v>25</v>
      </c>
      <c r="V186" s="3">
        <v>2</v>
      </c>
      <c r="W186" s="9">
        <v>11.3</v>
      </c>
      <c r="X186" s="9">
        <v>10.3</v>
      </c>
      <c r="Y186" s="9">
        <v>10</v>
      </c>
      <c r="Z186" s="9">
        <v>12.4</v>
      </c>
      <c r="AA186" s="9">
        <v>11.4</v>
      </c>
      <c r="AB186" s="9">
        <v>10.4</v>
      </c>
      <c r="AC186" s="5">
        <f t="shared" si="104"/>
        <v>11.3</v>
      </c>
      <c r="AD186" s="5">
        <f t="shared" si="105"/>
        <v>12.4</v>
      </c>
      <c r="AE186" s="5">
        <f t="shared" si="106"/>
        <v>23.700000000000003</v>
      </c>
      <c r="AF186" s="5">
        <f t="shared" si="107"/>
        <v>11.850000000000001</v>
      </c>
      <c r="AG186" s="5">
        <f t="shared" si="108"/>
        <v>26.129250000000003</v>
      </c>
      <c r="AH186" s="5">
        <f t="shared" si="109"/>
        <v>52.258500000000005</v>
      </c>
      <c r="AI186" s="1">
        <v>2</v>
      </c>
      <c r="AJ186" s="3">
        <v>26</v>
      </c>
      <c r="AK186" s="7" t="e">
        <v>#NULL!</v>
      </c>
      <c r="AL186" s="7" t="e">
        <v>#NULL!</v>
      </c>
      <c r="AS186" s="5" t="e">
        <f t="shared" si="110"/>
        <v>#DIV/0!</v>
      </c>
      <c r="AT186" s="9">
        <v>12.59</v>
      </c>
      <c r="AU186" s="9">
        <v>12.31</v>
      </c>
      <c r="AV186" s="9">
        <v>1.78</v>
      </c>
      <c r="AW186" s="3">
        <v>96</v>
      </c>
      <c r="AX186" s="3">
        <v>21</v>
      </c>
      <c r="AY186" s="3">
        <v>19</v>
      </c>
      <c r="AZ186" s="5">
        <v>40</v>
      </c>
      <c r="BA186" s="9">
        <v>-0.22</v>
      </c>
      <c r="BB186" s="3">
        <v>41</v>
      </c>
      <c r="BD186" s="11">
        <v>105</v>
      </c>
      <c r="BE186" s="3">
        <v>20</v>
      </c>
      <c r="BF186" s="3">
        <v>24</v>
      </c>
      <c r="BG186" s="9">
        <v>1.67</v>
      </c>
      <c r="BH186" s="5">
        <v>95</v>
      </c>
      <c r="BI186" s="9">
        <f t="shared" si="151"/>
        <v>44</v>
      </c>
      <c r="BJ186" s="14">
        <v>119</v>
      </c>
      <c r="BK186" s="3">
        <v>8</v>
      </c>
      <c r="BL186" s="3">
        <v>6</v>
      </c>
      <c r="BM186" s="3">
        <v>8</v>
      </c>
      <c r="BN186" s="3">
        <v>2</v>
      </c>
      <c r="BO186" s="3">
        <v>2</v>
      </c>
      <c r="BP186" s="3">
        <v>1</v>
      </c>
      <c r="BQ186" s="3">
        <v>1</v>
      </c>
      <c r="BR186" s="3">
        <v>1</v>
      </c>
      <c r="BS186" s="3">
        <v>1</v>
      </c>
      <c r="BT186" s="11">
        <f t="shared" si="149"/>
        <v>30</v>
      </c>
      <c r="BU186" s="14">
        <v>88</v>
      </c>
      <c r="BV186" s="14">
        <f t="shared" si="150"/>
        <v>312</v>
      </c>
      <c r="BW186" s="13">
        <f t="shared" si="112"/>
        <v>416</v>
      </c>
      <c r="BX186" s="14">
        <v>105</v>
      </c>
      <c r="BY186" s="14">
        <v>3</v>
      </c>
      <c r="BZ186" s="3">
        <v>45</v>
      </c>
      <c r="CA186" s="3">
        <v>45</v>
      </c>
      <c r="CB186" s="3">
        <v>44</v>
      </c>
      <c r="CC186" s="9">
        <v>20.116800000000001</v>
      </c>
      <c r="CD186" s="9">
        <v>20.116800000000001</v>
      </c>
      <c r="CE186" s="9">
        <v>19.66976</v>
      </c>
      <c r="CF186" s="9">
        <v>3.88</v>
      </c>
      <c r="CG186" s="5">
        <v>100</v>
      </c>
      <c r="CH186" s="3">
        <v>31</v>
      </c>
      <c r="CI186" s="3">
        <v>29</v>
      </c>
      <c r="CJ186" s="3">
        <v>32</v>
      </c>
      <c r="CK186" s="9">
        <v>13.85824</v>
      </c>
      <c r="CL186" s="9">
        <v>12.96416</v>
      </c>
      <c r="CM186" s="9">
        <v>14.30528</v>
      </c>
      <c r="CN186" s="9">
        <v>1.25</v>
      </c>
      <c r="CO186" s="5">
        <v>90</v>
      </c>
      <c r="CP186" s="3">
        <v>131</v>
      </c>
      <c r="CQ186" s="3">
        <v>140</v>
      </c>
      <c r="CR186" s="3">
        <v>138</v>
      </c>
      <c r="CS186" s="9">
        <v>1.22</v>
      </c>
      <c r="CT186" s="3">
        <v>89</v>
      </c>
      <c r="CU186" s="7" t="e">
        <v>#NULL!</v>
      </c>
      <c r="CV186" s="7" t="e">
        <v>#NULL!</v>
      </c>
      <c r="CY186" s="7" t="e">
        <v>#NULL!</v>
      </c>
      <c r="CZ186" s="7" t="e">
        <v>#NULL!</v>
      </c>
      <c r="DA186" s="7" t="e">
        <v>#NULL!</v>
      </c>
      <c r="DB186" s="7" t="e">
        <v>#NULL!</v>
      </c>
      <c r="DC186" s="7" t="e">
        <v>#NULL!</v>
      </c>
      <c r="DD186" s="7" t="e">
        <v>#NULL!</v>
      </c>
      <c r="DE186" s="7" t="e">
        <v>#NULL!</v>
      </c>
      <c r="DF186" s="7" t="e">
        <v>#NULL!</v>
      </c>
      <c r="DG186" s="7" t="e">
        <v>#NULL!</v>
      </c>
      <c r="DH186" s="7" t="e">
        <v>#NULL!</v>
      </c>
      <c r="DI186" s="7" t="e">
        <v>#NULL!</v>
      </c>
      <c r="DJ186" s="7" t="e">
        <v>#NULL!</v>
      </c>
      <c r="DK186" s="7" t="e">
        <v>#NULL!</v>
      </c>
      <c r="DL186" s="7" t="e">
        <v>#NULL!</v>
      </c>
      <c r="DM186" s="7" t="e">
        <v>#NULL!</v>
      </c>
      <c r="DN186" s="7" t="e">
        <v>#NULL!</v>
      </c>
      <c r="DO186" s="7" t="e">
        <v>#NULL!</v>
      </c>
      <c r="DP186" s="7" t="e">
        <v>#NULL!</v>
      </c>
      <c r="DQ186" s="3">
        <v>1</v>
      </c>
      <c r="DR186" s="3">
        <v>1</v>
      </c>
      <c r="DS186" s="3">
        <v>1</v>
      </c>
      <c r="DT186" s="3">
        <v>1</v>
      </c>
      <c r="DU186" s="3">
        <v>1</v>
      </c>
      <c r="DW186" s="5">
        <v>1.45</v>
      </c>
      <c r="DY186" s="5">
        <v>3</v>
      </c>
      <c r="EA186" s="5">
        <v>5.13</v>
      </c>
      <c r="EC186" s="5">
        <v>9.58</v>
      </c>
      <c r="EW186" s="3">
        <v>1</v>
      </c>
      <c r="FH186" s="3">
        <v>3</v>
      </c>
      <c r="FI186" s="3">
        <v>4</v>
      </c>
      <c r="FJ186" s="3">
        <v>1</v>
      </c>
      <c r="FK186" s="3">
        <v>1</v>
      </c>
      <c r="FL186" s="3">
        <v>5</v>
      </c>
      <c r="FM186" s="3">
        <v>1</v>
      </c>
      <c r="FN186" s="3">
        <v>2</v>
      </c>
      <c r="FO186" s="3">
        <v>1</v>
      </c>
      <c r="FP186" s="3">
        <v>5</v>
      </c>
      <c r="FQ186" s="3">
        <v>2</v>
      </c>
      <c r="FR186" s="3">
        <v>5</v>
      </c>
      <c r="FS186" s="3">
        <v>4</v>
      </c>
      <c r="FT186" s="3">
        <f t="shared" si="152"/>
        <v>3.3333333333333335</v>
      </c>
      <c r="FU186" s="3">
        <f t="shared" si="114"/>
        <v>2.3333333333333335</v>
      </c>
      <c r="PA186" s="3">
        <v>3</v>
      </c>
      <c r="PB186" s="3">
        <v>2</v>
      </c>
      <c r="PC186" s="3">
        <v>4</v>
      </c>
      <c r="PD186" s="3">
        <v>3</v>
      </c>
      <c r="PE186" s="3">
        <v>2</v>
      </c>
      <c r="PF186" s="3">
        <v>4</v>
      </c>
      <c r="PG186" s="3">
        <v>1</v>
      </c>
      <c r="PH186" s="3">
        <f t="shared" si="115"/>
        <v>2.6666666666666665</v>
      </c>
      <c r="PI186" s="3">
        <v>4</v>
      </c>
      <c r="PJ186" s="3">
        <v>4</v>
      </c>
      <c r="PK186" s="3">
        <v>2</v>
      </c>
      <c r="PL186" s="3">
        <v>4</v>
      </c>
      <c r="PM186" s="3">
        <v>4</v>
      </c>
      <c r="PN186" s="3">
        <v>3</v>
      </c>
      <c r="PO186" s="3">
        <v>4</v>
      </c>
      <c r="PP186" s="3">
        <v>4</v>
      </c>
      <c r="PQ186" s="3">
        <v>4</v>
      </c>
      <c r="PR186" s="3">
        <v>4</v>
      </c>
      <c r="PS186" s="3">
        <v>3</v>
      </c>
      <c r="PT186" s="3">
        <v>4</v>
      </c>
      <c r="PU186" s="3">
        <f t="shared" si="116"/>
        <v>3</v>
      </c>
      <c r="PV186" s="3">
        <f t="shared" si="117"/>
        <v>3.8333333333333335</v>
      </c>
      <c r="PW186" s="3">
        <f t="shared" si="118"/>
        <v>3.6666666666666665</v>
      </c>
      <c r="PX186" s="3">
        <v>8</v>
      </c>
      <c r="PY186" s="3">
        <v>5</v>
      </c>
      <c r="PZ186" s="3">
        <v>10</v>
      </c>
      <c r="QA186" s="3">
        <v>5</v>
      </c>
      <c r="QB186" s="3">
        <v>8</v>
      </c>
      <c r="QC186" s="3">
        <v>10</v>
      </c>
      <c r="QD186" s="3">
        <v>9</v>
      </c>
      <c r="QE186" s="3">
        <v>8</v>
      </c>
      <c r="QF186" s="3">
        <v>10</v>
      </c>
      <c r="QG186" s="3">
        <v>9</v>
      </c>
      <c r="QH186" s="3">
        <v>8</v>
      </c>
      <c r="QI186" s="3">
        <v>8</v>
      </c>
      <c r="QJ186" s="3">
        <v>6</v>
      </c>
      <c r="QK186" s="3">
        <v>9</v>
      </c>
      <c r="QL186" s="3">
        <v>7</v>
      </c>
      <c r="QM186" s="3">
        <f t="shared" si="119"/>
        <v>77</v>
      </c>
      <c r="QN186" s="3">
        <f t="shared" si="120"/>
        <v>7.7</v>
      </c>
      <c r="QO186" s="3">
        <f t="shared" si="121"/>
        <v>43</v>
      </c>
      <c r="QP186" s="3">
        <f t="shared" si="122"/>
        <v>8.6</v>
      </c>
      <c r="QQ186" s="3">
        <f t="shared" si="123"/>
        <v>120</v>
      </c>
      <c r="QR186" s="3">
        <f t="shared" si="124"/>
        <v>8</v>
      </c>
      <c r="QS186" s="1" t="s">
        <v>367</v>
      </c>
      <c r="QT186" s="3">
        <v>777</v>
      </c>
      <c r="QU186" s="3">
        <v>777</v>
      </c>
      <c r="QV186" s="3">
        <v>777</v>
      </c>
      <c r="QW186" s="3">
        <v>777</v>
      </c>
      <c r="QX186" s="3">
        <v>777</v>
      </c>
      <c r="QY186" s="3">
        <v>777</v>
      </c>
      <c r="QZ186" s="3">
        <v>777</v>
      </c>
      <c r="RA186" s="3">
        <v>777</v>
      </c>
      <c r="RB186" s="3">
        <v>777</v>
      </c>
      <c r="RC186" s="3">
        <v>777</v>
      </c>
      <c r="RD186" s="3">
        <v>777</v>
      </c>
      <c r="RE186" s="3">
        <v>777</v>
      </c>
      <c r="RF186" s="3">
        <v>777</v>
      </c>
      <c r="RG186" s="3">
        <v>777</v>
      </c>
      <c r="RH186" s="3">
        <v>777</v>
      </c>
      <c r="RI186" s="3">
        <v>777</v>
      </c>
      <c r="RJ186" s="3">
        <v>777</v>
      </c>
      <c r="RK186" s="3">
        <v>777</v>
      </c>
      <c r="RL186" s="3">
        <v>777</v>
      </c>
      <c r="RM186" s="3">
        <v>777</v>
      </c>
      <c r="RN186" s="3">
        <v>777</v>
      </c>
      <c r="RO186" s="3">
        <v>777</v>
      </c>
      <c r="RP186" s="3">
        <v>777</v>
      </c>
      <c r="RQ186" s="3">
        <v>777</v>
      </c>
      <c r="RR186" s="3">
        <v>777</v>
      </c>
      <c r="RS186" s="3">
        <v>777</v>
      </c>
      <c r="RT186" s="3">
        <v>777</v>
      </c>
      <c r="RU186" s="3">
        <v>777</v>
      </c>
      <c r="RV186" s="3">
        <v>777</v>
      </c>
      <c r="RW186" s="3">
        <v>777</v>
      </c>
      <c r="RX186" s="3">
        <v>777</v>
      </c>
      <c r="RY186" s="3">
        <v>777</v>
      </c>
      <c r="RZ186" s="3">
        <v>777</v>
      </c>
      <c r="SA186" s="3">
        <v>777</v>
      </c>
      <c r="SB186" s="3">
        <v>777</v>
      </c>
      <c r="SC186" s="3">
        <v>777</v>
      </c>
      <c r="SD186" s="3">
        <v>777</v>
      </c>
      <c r="SE186" s="3">
        <v>777</v>
      </c>
      <c r="SF186" s="3">
        <v>777</v>
      </c>
      <c r="SG186" s="3">
        <v>777</v>
      </c>
      <c r="SH186" s="3">
        <v>777</v>
      </c>
      <c r="SI186" s="3">
        <v>777</v>
      </c>
      <c r="SJ186" s="3">
        <v>777</v>
      </c>
      <c r="SK186" s="3">
        <v>777</v>
      </c>
      <c r="SL186" s="3">
        <v>777</v>
      </c>
      <c r="SM186" s="3">
        <v>777</v>
      </c>
      <c r="SN186" s="3">
        <v>777</v>
      </c>
      <c r="SO186" s="3">
        <v>777</v>
      </c>
      <c r="SP186" s="3">
        <v>777</v>
      </c>
      <c r="SQ186" s="3">
        <v>777</v>
      </c>
      <c r="SR186" s="3">
        <v>777</v>
      </c>
      <c r="SS186" s="3">
        <v>777</v>
      </c>
      <c r="ST186" s="1" t="s">
        <v>367</v>
      </c>
      <c r="SU186" s="3">
        <v>777</v>
      </c>
      <c r="SV186" s="3">
        <v>777</v>
      </c>
      <c r="SW186" s="3">
        <v>777</v>
      </c>
      <c r="SX186" s="5">
        <v>777</v>
      </c>
      <c r="SY186" s="3">
        <v>777</v>
      </c>
      <c r="SZ186" s="3">
        <v>777</v>
      </c>
      <c r="TA186" s="3">
        <v>777</v>
      </c>
      <c r="TB186" s="3">
        <v>777</v>
      </c>
      <c r="TC186" s="3">
        <v>777</v>
      </c>
      <c r="TD186" s="3">
        <v>777</v>
      </c>
      <c r="TE186" s="3">
        <v>777</v>
      </c>
      <c r="TF186" s="3">
        <v>777</v>
      </c>
      <c r="TG186" s="3">
        <v>777</v>
      </c>
      <c r="TH186" s="3">
        <v>777</v>
      </c>
      <c r="TI186" s="3">
        <v>777</v>
      </c>
      <c r="TJ186" s="3">
        <v>777</v>
      </c>
      <c r="TK186" s="3">
        <v>777</v>
      </c>
      <c r="TL186" s="3">
        <v>777</v>
      </c>
      <c r="TM186" s="3">
        <v>777</v>
      </c>
      <c r="TN186" s="3">
        <v>777</v>
      </c>
      <c r="TO186" s="3">
        <v>777</v>
      </c>
      <c r="TP186" s="3">
        <v>777</v>
      </c>
      <c r="TQ186" s="3">
        <v>777</v>
      </c>
      <c r="TR186" s="3">
        <v>777</v>
      </c>
      <c r="TS186" s="3">
        <v>777</v>
      </c>
      <c r="TT186" s="3">
        <v>777</v>
      </c>
      <c r="TU186" s="3">
        <v>777</v>
      </c>
      <c r="TV186" s="3">
        <v>777</v>
      </c>
      <c r="TW186" s="3">
        <v>777</v>
      </c>
      <c r="TX186" s="3">
        <v>777</v>
      </c>
      <c r="TY186" s="3">
        <v>777</v>
      </c>
      <c r="TZ186" s="3">
        <v>777</v>
      </c>
      <c r="UA186" s="3">
        <v>777</v>
      </c>
      <c r="UB186" s="3">
        <v>777</v>
      </c>
      <c r="UC186" s="3">
        <v>777</v>
      </c>
      <c r="UD186" s="3">
        <v>777</v>
      </c>
      <c r="UE186" s="3">
        <v>777</v>
      </c>
      <c r="UF186" s="3">
        <v>777</v>
      </c>
      <c r="VN186">
        <v>15</v>
      </c>
      <c r="VO186">
        <v>8</v>
      </c>
      <c r="VP186">
        <v>90.3</v>
      </c>
      <c r="VQ186">
        <v>11.3</v>
      </c>
      <c r="VR186">
        <v>21</v>
      </c>
      <c r="VS186">
        <v>518.5</v>
      </c>
      <c r="VT186">
        <v>24.7</v>
      </c>
      <c r="VU186">
        <v>86.4</v>
      </c>
      <c r="VV186">
        <v>20</v>
      </c>
      <c r="VW186">
        <v>8687.2999999999993</v>
      </c>
      <c r="VX186">
        <v>434.4</v>
      </c>
      <c r="VY186">
        <v>2068.8000000000002</v>
      </c>
      <c r="VZ186">
        <v>0.3</v>
      </c>
      <c r="WA186">
        <v>1447.9</v>
      </c>
      <c r="WB186" s="36">
        <v>1697</v>
      </c>
      <c r="WC186" s="36">
        <v>1216.75</v>
      </c>
      <c r="WD186" s="36">
        <v>160.25</v>
      </c>
      <c r="WE186" s="36">
        <v>64</v>
      </c>
      <c r="WF186" s="36">
        <v>54.08</v>
      </c>
      <c r="WG186" s="36">
        <v>38.770000000000003</v>
      </c>
      <c r="WH186" s="36">
        <v>5.1100000000000003</v>
      </c>
      <c r="WI186" s="36">
        <v>2.04</v>
      </c>
      <c r="WJ186" s="36">
        <v>224.25</v>
      </c>
      <c r="WK186" s="36">
        <v>7.15</v>
      </c>
      <c r="WL186" s="36">
        <v>56.063000000000002</v>
      </c>
      <c r="WM186" s="37">
        <v>2265.25</v>
      </c>
      <c r="WN186" s="37">
        <v>1896.5</v>
      </c>
      <c r="WO186" s="37">
        <v>288</v>
      </c>
      <c r="WP186" s="37">
        <v>128.25</v>
      </c>
      <c r="WQ186" s="37">
        <v>49.48</v>
      </c>
      <c r="WR186" s="37">
        <v>41.43</v>
      </c>
      <c r="WS186" s="37">
        <v>6.29</v>
      </c>
      <c r="WT186" s="37">
        <v>2.8</v>
      </c>
      <c r="WU186" s="37">
        <v>416.25</v>
      </c>
      <c r="WV186" s="37">
        <v>9.09</v>
      </c>
      <c r="WW186" s="37">
        <v>69.375</v>
      </c>
      <c r="WX186" s="38">
        <v>1697</v>
      </c>
      <c r="WY186" s="38">
        <v>1216.75</v>
      </c>
      <c r="WZ186" s="38">
        <v>160.25</v>
      </c>
      <c r="XA186" s="38">
        <v>64</v>
      </c>
      <c r="XB186" s="38">
        <v>54.08</v>
      </c>
      <c r="XC186" s="38">
        <v>38.770000000000003</v>
      </c>
      <c r="XD186" s="38">
        <v>5.1100000000000003</v>
      </c>
      <c r="XE186" s="38">
        <v>2.04</v>
      </c>
      <c r="XF186" s="38">
        <v>224.25</v>
      </c>
      <c r="XG186" s="38">
        <v>7.15</v>
      </c>
      <c r="XH186" s="38">
        <v>56.063000000000002</v>
      </c>
      <c r="XI186" s="39">
        <v>2265.25</v>
      </c>
      <c r="XJ186" s="39">
        <v>1896.5</v>
      </c>
      <c r="XK186" s="39">
        <v>288</v>
      </c>
      <c r="XL186" s="39">
        <v>128.25</v>
      </c>
      <c r="XM186" s="39">
        <v>49.48</v>
      </c>
      <c r="XN186" s="39">
        <v>41.43</v>
      </c>
      <c r="XO186" s="39">
        <v>6.29</v>
      </c>
      <c r="XP186" s="39">
        <v>2.8</v>
      </c>
      <c r="XQ186" s="39">
        <v>416.25</v>
      </c>
      <c r="XR186" s="39">
        <v>9.09</v>
      </c>
      <c r="XS186" s="39">
        <v>69.375</v>
      </c>
      <c r="XT186" t="s">
        <v>1264</v>
      </c>
      <c r="XU186">
        <v>6</v>
      </c>
      <c r="XV186">
        <v>9</v>
      </c>
      <c r="XW186" s="37">
        <v>4</v>
      </c>
      <c r="XX186" s="37">
        <v>2</v>
      </c>
      <c r="XY186" s="37">
        <v>1</v>
      </c>
      <c r="XZ186" s="39">
        <v>4</v>
      </c>
      <c r="YA186" s="39">
        <v>2</v>
      </c>
      <c r="YB186" s="39">
        <v>1</v>
      </c>
    </row>
    <row r="187" spans="1:652" x14ac:dyDescent="0.2">
      <c r="A187" s="11">
        <v>209</v>
      </c>
      <c r="B187" s="19" t="s">
        <v>977</v>
      </c>
      <c r="C187" s="3">
        <v>0</v>
      </c>
      <c r="D187" s="3" t="str">
        <f t="shared" si="103"/>
        <v>2</v>
      </c>
      <c r="E187" s="4">
        <v>40546</v>
      </c>
      <c r="F187" s="4">
        <v>43412</v>
      </c>
      <c r="G187" s="5">
        <v>7.8466803559206024</v>
      </c>
      <c r="H187" s="22" t="s">
        <v>446</v>
      </c>
      <c r="I187" s="3">
        <v>2</v>
      </c>
      <c r="J187" s="3">
        <v>14</v>
      </c>
      <c r="K187" s="3">
        <v>1</v>
      </c>
      <c r="L187" s="3">
        <v>0</v>
      </c>
      <c r="M187" s="12">
        <v>90</v>
      </c>
      <c r="N187" s="6">
        <v>97</v>
      </c>
      <c r="O187" s="6">
        <v>133</v>
      </c>
      <c r="P187" s="9">
        <v>4.363517060367454</v>
      </c>
      <c r="Q187" s="9">
        <v>51.817500000000003</v>
      </c>
      <c r="R187" s="9">
        <v>23.5</v>
      </c>
      <c r="S187" s="9">
        <v>13.3</v>
      </c>
      <c r="T187" s="3">
        <v>4</v>
      </c>
      <c r="U187" s="9">
        <v>3</v>
      </c>
      <c r="V187" s="3">
        <v>4</v>
      </c>
      <c r="W187" s="9">
        <v>13.4</v>
      </c>
      <c r="X187" s="9">
        <v>13.7</v>
      </c>
      <c r="Y187" s="9">
        <v>14</v>
      </c>
      <c r="Z187" s="9">
        <v>14.3</v>
      </c>
      <c r="AA187" s="9">
        <v>14.4</v>
      </c>
      <c r="AB187" s="9">
        <v>12.1</v>
      </c>
      <c r="AC187" s="5">
        <f t="shared" si="104"/>
        <v>14</v>
      </c>
      <c r="AD187" s="5">
        <f t="shared" si="105"/>
        <v>14.4</v>
      </c>
      <c r="AE187" s="5">
        <f t="shared" si="106"/>
        <v>28.4</v>
      </c>
      <c r="AF187" s="5">
        <f t="shared" si="107"/>
        <v>14.2</v>
      </c>
      <c r="AG187" s="5">
        <f t="shared" si="108"/>
        <v>31.311</v>
      </c>
      <c r="AH187" s="5">
        <f t="shared" si="109"/>
        <v>62.622</v>
      </c>
      <c r="AI187" s="1">
        <v>3</v>
      </c>
      <c r="AJ187" s="3">
        <v>26</v>
      </c>
      <c r="AK187" s="7" t="e">
        <v>#NULL!</v>
      </c>
      <c r="AL187" s="7" t="e">
        <v>#NULL!</v>
      </c>
      <c r="AS187" s="5" t="e">
        <f t="shared" si="110"/>
        <v>#DIV/0!</v>
      </c>
      <c r="AT187" s="9">
        <v>12.71</v>
      </c>
      <c r="AU187" s="9">
        <v>13.13</v>
      </c>
      <c r="AV187" s="9">
        <v>1.37</v>
      </c>
      <c r="AW187" s="3">
        <v>92</v>
      </c>
      <c r="AX187" s="3">
        <v>23</v>
      </c>
      <c r="AY187" s="3">
        <v>19</v>
      </c>
      <c r="AZ187" s="5">
        <v>42</v>
      </c>
      <c r="BA187" s="9">
        <v>0.09</v>
      </c>
      <c r="BB187" s="3">
        <v>53</v>
      </c>
      <c r="BD187" s="11">
        <v>108</v>
      </c>
      <c r="BE187" s="3">
        <v>20</v>
      </c>
      <c r="BF187" s="3">
        <v>17</v>
      </c>
      <c r="BG187" s="9">
        <v>0.67</v>
      </c>
      <c r="BH187" s="5">
        <v>75</v>
      </c>
      <c r="BI187" s="9">
        <f t="shared" si="151"/>
        <v>37</v>
      </c>
      <c r="BJ187" s="14">
        <v>103</v>
      </c>
      <c r="BK187" s="3">
        <v>6</v>
      </c>
      <c r="BL187" s="3">
        <v>8</v>
      </c>
      <c r="BM187" s="3">
        <v>8</v>
      </c>
      <c r="BN187" s="3">
        <v>3</v>
      </c>
      <c r="BO187" s="3">
        <v>3</v>
      </c>
      <c r="BP187" s="3">
        <v>8</v>
      </c>
      <c r="BQ187" s="3">
        <v>0</v>
      </c>
      <c r="BR187" s="3">
        <v>1</v>
      </c>
      <c r="BS187" s="3">
        <v>6</v>
      </c>
      <c r="BT187" s="11">
        <f t="shared" si="149"/>
        <v>43</v>
      </c>
      <c r="BU187" s="14">
        <v>102</v>
      </c>
      <c r="BV187" s="14">
        <f t="shared" si="150"/>
        <v>313</v>
      </c>
      <c r="BW187" s="13">
        <f t="shared" si="112"/>
        <v>417.33333333333331</v>
      </c>
      <c r="BX187" s="14">
        <v>105</v>
      </c>
      <c r="BY187" s="14">
        <v>3</v>
      </c>
      <c r="BZ187" s="3">
        <v>37</v>
      </c>
      <c r="CA187" s="3">
        <v>37</v>
      </c>
      <c r="CB187" s="3">
        <v>34</v>
      </c>
      <c r="CC187" s="9">
        <v>16.540479999999999</v>
      </c>
      <c r="CD187" s="9">
        <v>16.540479999999999</v>
      </c>
      <c r="CE187" s="9">
        <v>15.19936</v>
      </c>
      <c r="CF187" s="9">
        <v>2.48</v>
      </c>
      <c r="CG187" s="5">
        <v>99</v>
      </c>
      <c r="CH187" s="3">
        <v>26</v>
      </c>
      <c r="CI187" s="3">
        <v>32</v>
      </c>
      <c r="CJ187" s="3">
        <v>28</v>
      </c>
      <c r="CK187" s="9">
        <v>11.62304</v>
      </c>
      <c r="CL187" s="9">
        <v>14.30528</v>
      </c>
      <c r="CM187" s="9">
        <v>12.51712</v>
      </c>
      <c r="CN187" s="9">
        <v>1.25</v>
      </c>
      <c r="CO187" s="5">
        <v>90</v>
      </c>
      <c r="CP187" s="3">
        <v>108</v>
      </c>
      <c r="CQ187" s="3">
        <v>119</v>
      </c>
      <c r="CR187" s="3">
        <v>122</v>
      </c>
      <c r="CS187" s="9">
        <v>0.31</v>
      </c>
      <c r="CT187" s="3">
        <v>62</v>
      </c>
      <c r="CU187" s="7" t="e">
        <v>#NULL!</v>
      </c>
      <c r="CV187" s="7" t="e">
        <v>#NULL!</v>
      </c>
      <c r="CY187" s="7" t="e">
        <v>#NULL!</v>
      </c>
      <c r="CZ187" s="7" t="e">
        <v>#NULL!</v>
      </c>
      <c r="DA187" s="7" t="e">
        <v>#NULL!</v>
      </c>
      <c r="DB187" s="7" t="e">
        <v>#NULL!</v>
      </c>
      <c r="DC187" s="7" t="e">
        <v>#NULL!</v>
      </c>
      <c r="DD187" s="7" t="e">
        <v>#NULL!</v>
      </c>
      <c r="DE187" s="7" t="e">
        <v>#NULL!</v>
      </c>
      <c r="DF187" s="7" t="e">
        <v>#NULL!</v>
      </c>
      <c r="DG187" s="7" t="e">
        <v>#NULL!</v>
      </c>
      <c r="DH187" s="7" t="e">
        <v>#NULL!</v>
      </c>
      <c r="DI187" s="7" t="e">
        <v>#NULL!</v>
      </c>
      <c r="DJ187" s="7" t="e">
        <v>#NULL!</v>
      </c>
      <c r="DK187" s="7" t="e">
        <v>#NULL!</v>
      </c>
      <c r="DL187" s="7" t="e">
        <v>#NULL!</v>
      </c>
      <c r="DM187" s="7" t="e">
        <v>#NULL!</v>
      </c>
      <c r="DN187" s="7" t="e">
        <v>#NULL!</v>
      </c>
      <c r="DO187" s="7" t="e">
        <v>#NULL!</v>
      </c>
      <c r="DP187" s="7" t="e">
        <v>#NULL!</v>
      </c>
      <c r="DQ187" s="3">
        <v>1</v>
      </c>
      <c r="DR187" s="3">
        <v>0</v>
      </c>
      <c r="DS187" s="3">
        <v>0</v>
      </c>
      <c r="DT187" s="3">
        <v>1</v>
      </c>
      <c r="DU187" s="3">
        <v>0</v>
      </c>
      <c r="DW187" s="5">
        <v>0.76</v>
      </c>
      <c r="DY187" s="5">
        <v>1.6800000000000002</v>
      </c>
      <c r="EA187" s="5">
        <v>3.73</v>
      </c>
      <c r="EC187" s="5">
        <v>6.17</v>
      </c>
      <c r="EW187" s="3">
        <v>1</v>
      </c>
      <c r="FH187" s="3">
        <v>2</v>
      </c>
      <c r="FI187" s="3">
        <v>3</v>
      </c>
      <c r="FJ187" s="3">
        <v>5</v>
      </c>
      <c r="FK187" s="3">
        <v>4</v>
      </c>
      <c r="FL187" s="3">
        <v>4</v>
      </c>
      <c r="FM187" s="3">
        <v>5</v>
      </c>
      <c r="FN187" s="3">
        <v>1</v>
      </c>
      <c r="FO187" s="3">
        <v>5</v>
      </c>
      <c r="FP187" s="3">
        <v>4</v>
      </c>
      <c r="FQ187" s="3">
        <v>5</v>
      </c>
      <c r="FR187" s="3">
        <v>5</v>
      </c>
      <c r="FS187" s="3">
        <v>1</v>
      </c>
      <c r="FT187" s="3">
        <f t="shared" si="152"/>
        <v>3.8333333333333335</v>
      </c>
      <c r="FU187" s="3">
        <f t="shared" si="114"/>
        <v>3.5</v>
      </c>
      <c r="PA187" s="3">
        <v>2</v>
      </c>
      <c r="PB187" s="3">
        <v>4</v>
      </c>
      <c r="PC187" s="3">
        <v>4</v>
      </c>
      <c r="PD187" s="3">
        <v>4</v>
      </c>
      <c r="PE187" s="3">
        <v>4</v>
      </c>
      <c r="PF187" s="3">
        <v>4</v>
      </c>
      <c r="PG187" s="3">
        <v>4</v>
      </c>
      <c r="PH187" s="3">
        <f t="shared" si="115"/>
        <v>4</v>
      </c>
      <c r="PI187" s="3">
        <v>4</v>
      </c>
      <c r="PJ187" s="3">
        <v>4</v>
      </c>
      <c r="PK187" s="3">
        <v>4</v>
      </c>
      <c r="PL187" s="3">
        <v>4</v>
      </c>
      <c r="PM187" s="3">
        <v>4</v>
      </c>
      <c r="PN187" s="3">
        <v>4</v>
      </c>
      <c r="PO187" s="3">
        <v>4</v>
      </c>
      <c r="PP187" s="3">
        <v>4</v>
      </c>
      <c r="PQ187" s="3">
        <v>4</v>
      </c>
      <c r="PR187" s="3">
        <v>4</v>
      </c>
      <c r="PS187" s="3">
        <v>4</v>
      </c>
      <c r="PT187" s="3">
        <v>4</v>
      </c>
      <c r="PU187" s="3">
        <f t="shared" si="116"/>
        <v>3.4285714285714284</v>
      </c>
      <c r="PV187" s="3">
        <f t="shared" si="117"/>
        <v>4</v>
      </c>
      <c r="PW187" s="3">
        <f t="shared" si="118"/>
        <v>4</v>
      </c>
      <c r="PX187" s="3">
        <v>10</v>
      </c>
      <c r="PY187" s="3">
        <v>10</v>
      </c>
      <c r="PZ187" s="3">
        <v>10</v>
      </c>
      <c r="QA187" s="3">
        <v>10</v>
      </c>
      <c r="QB187" s="3">
        <v>10</v>
      </c>
      <c r="QC187" s="3">
        <v>10</v>
      </c>
      <c r="QD187" s="3">
        <v>10</v>
      </c>
      <c r="QE187" s="3">
        <v>10</v>
      </c>
      <c r="QF187" s="3">
        <v>10</v>
      </c>
      <c r="QG187" s="3">
        <v>10</v>
      </c>
      <c r="QH187" s="3">
        <v>10</v>
      </c>
      <c r="QI187" s="3">
        <v>10</v>
      </c>
      <c r="QJ187" s="3">
        <v>10</v>
      </c>
      <c r="QK187" s="3">
        <v>10</v>
      </c>
      <c r="QL187" s="3">
        <v>10</v>
      </c>
      <c r="QM187" s="3">
        <f t="shared" si="119"/>
        <v>100</v>
      </c>
      <c r="QN187" s="3">
        <f t="shared" si="120"/>
        <v>10</v>
      </c>
      <c r="QO187" s="3">
        <f t="shared" si="121"/>
        <v>50</v>
      </c>
      <c r="QP187" s="3">
        <f t="shared" si="122"/>
        <v>10</v>
      </c>
      <c r="QQ187" s="3">
        <f t="shared" si="123"/>
        <v>150</v>
      </c>
      <c r="QR187" s="3">
        <f t="shared" si="124"/>
        <v>10</v>
      </c>
      <c r="QS187" s="1" t="s">
        <v>367</v>
      </c>
      <c r="QT187" s="3">
        <v>777</v>
      </c>
      <c r="QU187" s="3">
        <v>777</v>
      </c>
      <c r="QV187" s="3">
        <v>777</v>
      </c>
      <c r="QW187" s="3">
        <v>777</v>
      </c>
      <c r="QX187" s="3">
        <v>777</v>
      </c>
      <c r="QY187" s="3">
        <v>777</v>
      </c>
      <c r="QZ187" s="3">
        <v>777</v>
      </c>
      <c r="RA187" s="3">
        <v>777</v>
      </c>
      <c r="RB187" s="3">
        <v>777</v>
      </c>
      <c r="RC187" s="3">
        <v>777</v>
      </c>
      <c r="RD187" s="3">
        <v>777</v>
      </c>
      <c r="RE187" s="3">
        <v>777</v>
      </c>
      <c r="RF187" s="3">
        <v>777</v>
      </c>
      <c r="RG187" s="3">
        <v>777</v>
      </c>
      <c r="RH187" s="3">
        <v>777</v>
      </c>
      <c r="RI187" s="3">
        <v>777</v>
      </c>
      <c r="RJ187" s="3">
        <v>777</v>
      </c>
      <c r="RK187" s="3">
        <v>777</v>
      </c>
      <c r="RL187" s="3">
        <v>777</v>
      </c>
      <c r="RM187" s="3">
        <v>777</v>
      </c>
      <c r="RN187" s="3">
        <v>777</v>
      </c>
      <c r="RO187" s="3">
        <v>777</v>
      </c>
      <c r="RP187" s="3">
        <v>777</v>
      </c>
      <c r="RQ187" s="3">
        <v>777</v>
      </c>
      <c r="RR187" s="3">
        <v>777</v>
      </c>
      <c r="RS187" s="3">
        <v>777</v>
      </c>
      <c r="RT187" s="3">
        <v>777</v>
      </c>
      <c r="RU187" s="3">
        <v>777</v>
      </c>
      <c r="RV187" s="3">
        <v>777</v>
      </c>
      <c r="RW187" s="3">
        <v>777</v>
      </c>
      <c r="RX187" s="3">
        <v>777</v>
      </c>
      <c r="RY187" s="3">
        <v>777</v>
      </c>
      <c r="RZ187" s="3">
        <v>777</v>
      </c>
      <c r="SA187" s="3">
        <v>777</v>
      </c>
      <c r="SB187" s="3">
        <v>777</v>
      </c>
      <c r="SC187" s="3">
        <v>777</v>
      </c>
      <c r="SD187" s="3">
        <v>777</v>
      </c>
      <c r="SE187" s="3">
        <v>777</v>
      </c>
      <c r="SF187" s="3">
        <v>777</v>
      </c>
      <c r="SG187" s="3">
        <v>777</v>
      </c>
      <c r="SH187" s="3">
        <v>777</v>
      </c>
      <c r="SI187" s="3">
        <v>777</v>
      </c>
      <c r="SJ187" s="3">
        <v>777</v>
      </c>
      <c r="SK187" s="3">
        <v>777</v>
      </c>
      <c r="SL187" s="3">
        <v>777</v>
      </c>
      <c r="SM187" s="3">
        <v>777</v>
      </c>
      <c r="SN187" s="3">
        <v>777</v>
      </c>
      <c r="SO187" s="3">
        <v>777</v>
      </c>
      <c r="SP187" s="3">
        <v>777</v>
      </c>
      <c r="SQ187" s="3">
        <v>777</v>
      </c>
      <c r="SR187" s="3">
        <v>777</v>
      </c>
      <c r="SS187" s="3">
        <v>777</v>
      </c>
      <c r="ST187" s="1" t="s">
        <v>367</v>
      </c>
      <c r="SU187" s="3">
        <v>777</v>
      </c>
      <c r="SV187" s="3">
        <v>777</v>
      </c>
      <c r="SW187" s="3">
        <v>777</v>
      </c>
      <c r="SX187" s="5">
        <v>777</v>
      </c>
      <c r="SY187" s="3">
        <v>777</v>
      </c>
      <c r="SZ187" s="3">
        <v>777</v>
      </c>
      <c r="TA187" s="3">
        <v>777</v>
      </c>
      <c r="TB187" s="3">
        <v>777</v>
      </c>
      <c r="TC187" s="3">
        <v>777</v>
      </c>
      <c r="TD187" s="3">
        <v>777</v>
      </c>
      <c r="TE187" s="3">
        <v>777</v>
      </c>
      <c r="TF187" s="3">
        <v>777</v>
      </c>
      <c r="TG187" s="3">
        <v>777</v>
      </c>
      <c r="TH187" s="3">
        <v>777</v>
      </c>
      <c r="TI187" s="3">
        <v>777</v>
      </c>
      <c r="TJ187" s="3">
        <v>777</v>
      </c>
      <c r="TK187" s="3">
        <v>777</v>
      </c>
      <c r="TL187" s="3">
        <v>777</v>
      </c>
      <c r="TM187" s="3">
        <v>777</v>
      </c>
      <c r="TN187" s="3">
        <v>777</v>
      </c>
      <c r="TO187" s="3">
        <v>777</v>
      </c>
      <c r="TP187" s="3">
        <v>777</v>
      </c>
      <c r="TQ187" s="3">
        <v>777</v>
      </c>
      <c r="TR187" s="3">
        <v>777</v>
      </c>
      <c r="TS187" s="3">
        <v>777</v>
      </c>
      <c r="TT187" s="3">
        <v>777</v>
      </c>
      <c r="TU187" s="3">
        <v>777</v>
      </c>
      <c r="TV187" s="3">
        <v>777</v>
      </c>
      <c r="TW187" s="3">
        <v>777</v>
      </c>
      <c r="TX187" s="3">
        <v>777</v>
      </c>
      <c r="TY187" s="3">
        <v>777</v>
      </c>
      <c r="TZ187" s="3">
        <v>777</v>
      </c>
      <c r="UA187" s="3">
        <v>777</v>
      </c>
      <c r="UB187" s="3">
        <v>777</v>
      </c>
      <c r="UC187" s="3">
        <v>777</v>
      </c>
      <c r="UD187" s="3">
        <v>777</v>
      </c>
      <c r="UE187" s="3">
        <v>777</v>
      </c>
      <c r="UF187" s="3">
        <v>777</v>
      </c>
    </row>
    <row r="188" spans="1:652" x14ac:dyDescent="0.2">
      <c r="A188" s="11">
        <v>210</v>
      </c>
      <c r="B188" s="19" t="s">
        <v>978</v>
      </c>
      <c r="C188" s="3">
        <v>0</v>
      </c>
      <c r="D188" s="3" t="str">
        <f t="shared" si="103"/>
        <v>2</v>
      </c>
      <c r="E188" s="4">
        <v>40402</v>
      </c>
      <c r="F188" s="4">
        <v>43412</v>
      </c>
      <c r="G188" s="5">
        <v>8.2415576513538173</v>
      </c>
      <c r="H188" s="22" t="s">
        <v>446</v>
      </c>
      <c r="I188" s="3">
        <v>2</v>
      </c>
      <c r="J188" s="3">
        <v>14</v>
      </c>
      <c r="K188" s="3">
        <v>1</v>
      </c>
      <c r="L188" s="3">
        <v>0</v>
      </c>
      <c r="M188" s="12">
        <v>90</v>
      </c>
      <c r="N188" s="6">
        <v>107</v>
      </c>
      <c r="O188" s="6">
        <v>151</v>
      </c>
      <c r="P188" s="9">
        <v>4.9540682414698161</v>
      </c>
      <c r="Q188" s="9">
        <v>120.834</v>
      </c>
      <c r="R188" s="9">
        <v>54.8</v>
      </c>
      <c r="S188" s="9">
        <v>24</v>
      </c>
      <c r="T188" s="3">
        <v>1</v>
      </c>
      <c r="U188" s="9">
        <v>31</v>
      </c>
      <c r="V188" s="3">
        <v>1</v>
      </c>
      <c r="W188" s="9">
        <v>18.100000000000001</v>
      </c>
      <c r="X188" s="9">
        <v>17.8</v>
      </c>
      <c r="Y188" s="9">
        <v>16.100000000000001</v>
      </c>
      <c r="Z188" s="9">
        <v>12.1</v>
      </c>
      <c r="AA188" s="9">
        <v>14.2</v>
      </c>
      <c r="AB188" s="9">
        <v>15.7</v>
      </c>
      <c r="AC188" s="5">
        <f t="shared" si="104"/>
        <v>18.100000000000001</v>
      </c>
      <c r="AD188" s="5">
        <f t="shared" si="105"/>
        <v>15.7</v>
      </c>
      <c r="AE188" s="5">
        <f t="shared" si="106"/>
        <v>33.799999999999997</v>
      </c>
      <c r="AF188" s="5">
        <f t="shared" si="107"/>
        <v>16.899999999999999</v>
      </c>
      <c r="AG188" s="5">
        <f t="shared" si="108"/>
        <v>37.264499999999998</v>
      </c>
      <c r="AH188" s="5">
        <f t="shared" si="109"/>
        <v>74.528999999999996</v>
      </c>
      <c r="AI188" s="1">
        <v>3</v>
      </c>
      <c r="AJ188" s="3">
        <v>21</v>
      </c>
      <c r="AK188" s="7" t="e">
        <v>#NULL!</v>
      </c>
      <c r="AL188" s="7" t="e">
        <v>#NULL!</v>
      </c>
      <c r="AS188" s="5" t="e">
        <f t="shared" si="110"/>
        <v>#DIV/0!</v>
      </c>
      <c r="AT188" s="9">
        <v>15.62</v>
      </c>
      <c r="AU188" s="9">
        <v>14.81</v>
      </c>
      <c r="AV188" s="9">
        <v>-0.53</v>
      </c>
      <c r="AW188" s="3">
        <v>30</v>
      </c>
      <c r="AX188" s="3">
        <v>13</v>
      </c>
      <c r="AY188" s="3">
        <v>15</v>
      </c>
      <c r="AZ188" s="5">
        <v>28</v>
      </c>
      <c r="BA188" s="9">
        <v>-1.43</v>
      </c>
      <c r="BB188" s="3">
        <v>8</v>
      </c>
      <c r="BD188" s="11">
        <v>77</v>
      </c>
      <c r="BE188" s="3">
        <v>16</v>
      </c>
      <c r="BF188" s="3">
        <v>16</v>
      </c>
      <c r="BG188" s="9">
        <v>-0.68</v>
      </c>
      <c r="BH188" s="5">
        <v>25</v>
      </c>
      <c r="BI188" s="9">
        <f t="shared" si="151"/>
        <v>32</v>
      </c>
      <c r="BJ188" s="14">
        <v>81</v>
      </c>
      <c r="BK188" s="3">
        <v>2</v>
      </c>
      <c r="BL188" s="3">
        <v>5</v>
      </c>
      <c r="BM188" s="3">
        <v>3</v>
      </c>
      <c r="BN188" s="3">
        <v>3</v>
      </c>
      <c r="BO188" s="3">
        <v>1</v>
      </c>
      <c r="BP188" s="3">
        <v>2</v>
      </c>
      <c r="BQ188" s="3">
        <v>1</v>
      </c>
      <c r="BR188" s="3">
        <v>0</v>
      </c>
      <c r="BS188" s="3">
        <v>1</v>
      </c>
      <c r="BT188" s="11">
        <f t="shared" si="149"/>
        <v>18</v>
      </c>
      <c r="BU188" s="14">
        <v>68</v>
      </c>
      <c r="BV188" s="14">
        <f t="shared" si="150"/>
        <v>226</v>
      </c>
      <c r="BW188" s="13">
        <f t="shared" si="112"/>
        <v>301.33333333333331</v>
      </c>
      <c r="BX188" s="14">
        <v>68</v>
      </c>
      <c r="BY188" s="14">
        <v>5</v>
      </c>
      <c r="BZ188" s="3">
        <v>44</v>
      </c>
      <c r="CA188" s="3">
        <v>43</v>
      </c>
      <c r="CB188" s="3">
        <v>41</v>
      </c>
      <c r="CC188" s="9">
        <v>19.66976</v>
      </c>
      <c r="CD188" s="9">
        <v>19.222719999999999</v>
      </c>
      <c r="CE188" s="9">
        <v>18.32864</v>
      </c>
      <c r="CF188" s="9">
        <v>3.37</v>
      </c>
      <c r="CG188" s="5">
        <v>100</v>
      </c>
      <c r="CH188" s="3">
        <v>40</v>
      </c>
      <c r="CI188" s="3">
        <v>36</v>
      </c>
      <c r="CJ188" s="3">
        <v>30</v>
      </c>
      <c r="CK188" s="9">
        <v>17.881599999999999</v>
      </c>
      <c r="CL188" s="9">
        <v>16.093440000000001</v>
      </c>
      <c r="CM188" s="9">
        <v>13.411199999999999</v>
      </c>
      <c r="CN188" s="9">
        <v>2.7</v>
      </c>
      <c r="CO188" s="5">
        <v>100</v>
      </c>
      <c r="CP188" s="3">
        <v>122</v>
      </c>
      <c r="CQ188" s="3">
        <v>136</v>
      </c>
      <c r="CR188" s="3">
        <v>123</v>
      </c>
      <c r="CS188" s="9">
        <v>0.74</v>
      </c>
      <c r="CT188" s="3">
        <v>77</v>
      </c>
      <c r="CU188" s="7" t="e">
        <v>#NULL!</v>
      </c>
      <c r="CV188" s="7" t="e">
        <v>#NULL!</v>
      </c>
      <c r="CY188" s="7" t="e">
        <v>#NULL!</v>
      </c>
      <c r="CZ188" s="7" t="e">
        <v>#NULL!</v>
      </c>
      <c r="DA188" s="7" t="e">
        <v>#NULL!</v>
      </c>
      <c r="DB188" s="7" t="e">
        <v>#NULL!</v>
      </c>
      <c r="DC188" s="7" t="e">
        <v>#NULL!</v>
      </c>
      <c r="DD188" s="7" t="e">
        <v>#NULL!</v>
      </c>
      <c r="DE188" s="7" t="e">
        <v>#NULL!</v>
      </c>
      <c r="DF188" s="7" t="e">
        <v>#NULL!</v>
      </c>
      <c r="DG188" s="7" t="e">
        <v>#NULL!</v>
      </c>
      <c r="DH188" s="7" t="e">
        <v>#NULL!</v>
      </c>
      <c r="DI188" s="7" t="e">
        <v>#NULL!</v>
      </c>
      <c r="DJ188" s="7" t="e">
        <v>#NULL!</v>
      </c>
      <c r="DK188" s="7" t="e">
        <v>#NULL!</v>
      </c>
      <c r="DL188" s="7" t="e">
        <v>#NULL!</v>
      </c>
      <c r="DM188" s="7" t="e">
        <v>#NULL!</v>
      </c>
      <c r="DN188" s="7" t="e">
        <v>#NULL!</v>
      </c>
      <c r="DO188" s="7" t="e">
        <v>#NULL!</v>
      </c>
      <c r="DP188" s="7" t="e">
        <v>#NULL!</v>
      </c>
      <c r="DQ188" s="3">
        <v>1</v>
      </c>
      <c r="DR188" s="3">
        <v>1</v>
      </c>
      <c r="DS188" s="3">
        <v>0</v>
      </c>
      <c r="DT188" s="3">
        <v>1</v>
      </c>
      <c r="DU188" s="3">
        <v>1</v>
      </c>
      <c r="DW188" s="5">
        <v>-2.11</v>
      </c>
      <c r="DY188" s="5">
        <v>0.20999999999999996</v>
      </c>
      <c r="EA188" s="5">
        <v>6.07</v>
      </c>
      <c r="EC188" s="5">
        <v>4.17</v>
      </c>
      <c r="EW188" s="3">
        <v>1</v>
      </c>
      <c r="FH188" s="3">
        <v>5</v>
      </c>
      <c r="FI188" s="3">
        <v>4</v>
      </c>
      <c r="FJ188" s="3">
        <v>1</v>
      </c>
      <c r="FK188" s="3">
        <v>4</v>
      </c>
      <c r="FL188" s="3">
        <v>5</v>
      </c>
      <c r="FM188" s="3">
        <v>4</v>
      </c>
      <c r="FN188" s="3">
        <v>1</v>
      </c>
      <c r="FO188" s="3">
        <v>1</v>
      </c>
      <c r="FP188" s="3">
        <v>4</v>
      </c>
      <c r="FQ188" s="3">
        <v>5</v>
      </c>
      <c r="FR188" s="3">
        <v>5</v>
      </c>
      <c r="FS188" s="3">
        <v>1</v>
      </c>
      <c r="FT188" s="3">
        <f t="shared" si="152"/>
        <v>4.5</v>
      </c>
      <c r="FU188" s="3">
        <f t="shared" si="114"/>
        <v>2.1666666666666665</v>
      </c>
      <c r="PA188" s="3">
        <v>1</v>
      </c>
      <c r="PB188" s="3">
        <v>4</v>
      </c>
      <c r="PC188" s="3">
        <v>3</v>
      </c>
      <c r="PD188" s="3">
        <v>4</v>
      </c>
      <c r="PE188" s="3">
        <v>2</v>
      </c>
      <c r="PF188" s="3">
        <v>4</v>
      </c>
      <c r="PG188" s="3">
        <v>3</v>
      </c>
      <c r="PH188" s="3">
        <f t="shared" si="115"/>
        <v>3.3333333333333335</v>
      </c>
      <c r="PI188" s="3">
        <v>4</v>
      </c>
      <c r="PJ188" s="3">
        <v>4</v>
      </c>
      <c r="PK188" s="3">
        <v>4</v>
      </c>
      <c r="PL188" s="3">
        <v>3</v>
      </c>
      <c r="PM188" s="3">
        <v>4</v>
      </c>
      <c r="PN188" s="3">
        <v>4</v>
      </c>
      <c r="PO188" s="3">
        <v>4</v>
      </c>
      <c r="PP188" s="3">
        <v>4</v>
      </c>
      <c r="PQ188" s="3">
        <v>3</v>
      </c>
      <c r="PR188" s="3">
        <v>1</v>
      </c>
      <c r="PS188" s="3">
        <v>4</v>
      </c>
      <c r="PT188" s="3">
        <v>4</v>
      </c>
      <c r="PU188" s="3">
        <f t="shared" si="116"/>
        <v>3.2857142857142856</v>
      </c>
      <c r="PV188" s="3">
        <f t="shared" si="117"/>
        <v>3.3333333333333335</v>
      </c>
      <c r="PW188" s="3">
        <f t="shared" si="118"/>
        <v>3.5833333333333335</v>
      </c>
      <c r="PX188" s="3">
        <v>10</v>
      </c>
      <c r="PY188" s="3">
        <v>8</v>
      </c>
      <c r="PZ188" s="3">
        <v>9</v>
      </c>
      <c r="QA188" s="3">
        <v>5</v>
      </c>
      <c r="QB188" s="3">
        <v>10</v>
      </c>
      <c r="QC188" s="3">
        <v>7</v>
      </c>
      <c r="QD188" s="3">
        <v>10</v>
      </c>
      <c r="QE188" s="3">
        <v>3</v>
      </c>
      <c r="QF188" s="3">
        <v>10</v>
      </c>
      <c r="QG188" s="3">
        <v>10</v>
      </c>
      <c r="QH188" s="3">
        <v>3</v>
      </c>
      <c r="QI188" s="3">
        <v>10</v>
      </c>
      <c r="QJ188" s="3">
        <v>7</v>
      </c>
      <c r="QK188" s="3">
        <v>10</v>
      </c>
      <c r="QL188" s="3">
        <v>6</v>
      </c>
      <c r="QM188" s="3">
        <f t="shared" si="119"/>
        <v>82</v>
      </c>
      <c r="QN188" s="3">
        <f t="shared" si="120"/>
        <v>8.1999999999999993</v>
      </c>
      <c r="QO188" s="3">
        <f t="shared" si="121"/>
        <v>36</v>
      </c>
      <c r="QP188" s="3">
        <f t="shared" si="122"/>
        <v>7.2</v>
      </c>
      <c r="QQ188" s="3">
        <f t="shared" si="123"/>
        <v>118</v>
      </c>
      <c r="QR188" s="3">
        <f t="shared" si="124"/>
        <v>7.8666666666666663</v>
      </c>
      <c r="QS188" s="1" t="s">
        <v>367</v>
      </c>
      <c r="QT188" s="3">
        <v>777</v>
      </c>
      <c r="QU188" s="3">
        <v>777</v>
      </c>
      <c r="QV188" s="3">
        <v>777</v>
      </c>
      <c r="QW188" s="3">
        <v>777</v>
      </c>
      <c r="QX188" s="3">
        <v>777</v>
      </c>
      <c r="QY188" s="3">
        <v>777</v>
      </c>
      <c r="QZ188" s="3">
        <v>777</v>
      </c>
      <c r="RA188" s="3">
        <v>777</v>
      </c>
      <c r="RB188" s="3">
        <v>777</v>
      </c>
      <c r="RC188" s="3">
        <v>777</v>
      </c>
      <c r="RD188" s="3">
        <v>777</v>
      </c>
      <c r="RE188" s="3">
        <v>777</v>
      </c>
      <c r="RF188" s="3">
        <v>777</v>
      </c>
      <c r="RG188" s="3">
        <v>777</v>
      </c>
      <c r="RH188" s="3">
        <v>777</v>
      </c>
      <c r="RI188" s="3">
        <v>777</v>
      </c>
      <c r="RJ188" s="3">
        <v>777</v>
      </c>
      <c r="RK188" s="3">
        <v>777</v>
      </c>
      <c r="RL188" s="3">
        <v>777</v>
      </c>
      <c r="RM188" s="3">
        <v>777</v>
      </c>
      <c r="RN188" s="3">
        <v>777</v>
      </c>
      <c r="RO188" s="3">
        <v>777</v>
      </c>
      <c r="RP188" s="3">
        <v>777</v>
      </c>
      <c r="RQ188" s="3">
        <v>777</v>
      </c>
      <c r="RR188" s="3">
        <v>777</v>
      </c>
      <c r="RS188" s="3">
        <v>777</v>
      </c>
      <c r="RT188" s="3">
        <v>777</v>
      </c>
      <c r="RU188" s="3">
        <v>777</v>
      </c>
      <c r="RV188" s="3">
        <v>777</v>
      </c>
      <c r="RW188" s="3">
        <v>777</v>
      </c>
      <c r="RX188" s="3">
        <v>777</v>
      </c>
      <c r="RY188" s="3">
        <v>777</v>
      </c>
      <c r="RZ188" s="3">
        <v>777</v>
      </c>
      <c r="SA188" s="3">
        <v>777</v>
      </c>
      <c r="SB188" s="3">
        <v>777</v>
      </c>
      <c r="SC188" s="3">
        <v>777</v>
      </c>
      <c r="SD188" s="3">
        <v>777</v>
      </c>
      <c r="SE188" s="3">
        <v>777</v>
      </c>
      <c r="SF188" s="3">
        <v>777</v>
      </c>
      <c r="SG188" s="3">
        <v>777</v>
      </c>
      <c r="SH188" s="3">
        <v>777</v>
      </c>
      <c r="SI188" s="3">
        <v>777</v>
      </c>
      <c r="SJ188" s="3">
        <v>777</v>
      </c>
      <c r="SK188" s="3">
        <v>777</v>
      </c>
      <c r="SL188" s="3">
        <v>777</v>
      </c>
      <c r="SM188" s="3">
        <v>777</v>
      </c>
      <c r="SN188" s="3">
        <v>777</v>
      </c>
      <c r="SO188" s="3">
        <v>777</v>
      </c>
      <c r="SP188" s="3">
        <v>777</v>
      </c>
      <c r="SQ188" s="3">
        <v>777</v>
      </c>
      <c r="SR188" s="3">
        <v>777</v>
      </c>
      <c r="SS188" s="3">
        <v>777</v>
      </c>
      <c r="ST188" s="1" t="s">
        <v>367</v>
      </c>
      <c r="SU188" s="3">
        <v>777</v>
      </c>
      <c r="SV188" s="3">
        <v>777</v>
      </c>
      <c r="SW188" s="3">
        <v>777</v>
      </c>
      <c r="SX188" s="5">
        <v>777</v>
      </c>
      <c r="SY188" s="3">
        <v>777</v>
      </c>
      <c r="SZ188" s="3">
        <v>777</v>
      </c>
      <c r="TA188" s="3">
        <v>777</v>
      </c>
      <c r="TB188" s="3">
        <v>777</v>
      </c>
      <c r="TC188" s="3">
        <v>777</v>
      </c>
      <c r="TD188" s="3">
        <v>777</v>
      </c>
      <c r="TE188" s="3">
        <v>777</v>
      </c>
      <c r="TF188" s="3">
        <v>777</v>
      </c>
      <c r="TG188" s="3">
        <v>777</v>
      </c>
      <c r="TH188" s="3">
        <v>777</v>
      </c>
      <c r="TI188" s="3">
        <v>777</v>
      </c>
      <c r="TJ188" s="3">
        <v>777</v>
      </c>
      <c r="TK188" s="3">
        <v>777</v>
      </c>
      <c r="TL188" s="3">
        <v>777</v>
      </c>
      <c r="TM188" s="3">
        <v>777</v>
      </c>
      <c r="TN188" s="3">
        <v>777</v>
      </c>
      <c r="TO188" s="3">
        <v>777</v>
      </c>
      <c r="TP188" s="3">
        <v>777</v>
      </c>
      <c r="TQ188" s="3">
        <v>777</v>
      </c>
      <c r="TR188" s="3">
        <v>777</v>
      </c>
      <c r="TS188" s="3">
        <v>777</v>
      </c>
      <c r="TT188" s="3">
        <v>777</v>
      </c>
      <c r="TU188" s="3">
        <v>777</v>
      </c>
      <c r="TV188" s="3">
        <v>777</v>
      </c>
      <c r="TW188" s="3">
        <v>777</v>
      </c>
      <c r="TX188" s="3">
        <v>777</v>
      </c>
      <c r="TY188" s="3">
        <v>777</v>
      </c>
      <c r="TZ188" s="3">
        <v>777</v>
      </c>
      <c r="UA188" s="3">
        <v>777</v>
      </c>
      <c r="UB188" s="3">
        <v>777</v>
      </c>
      <c r="UC188" s="3">
        <v>777</v>
      </c>
      <c r="UD188" s="3">
        <v>777</v>
      </c>
      <c r="UE188" s="3">
        <v>777</v>
      </c>
      <c r="UF188" s="3">
        <v>777</v>
      </c>
      <c r="VN188">
        <v>15</v>
      </c>
      <c r="VO188">
        <v>10</v>
      </c>
      <c r="VP188">
        <v>110.5</v>
      </c>
      <c r="VQ188">
        <v>11.1</v>
      </c>
      <c r="VR188">
        <v>56</v>
      </c>
      <c r="VS188">
        <v>1427.5</v>
      </c>
      <c r="VT188">
        <v>25.5</v>
      </c>
      <c r="VU188">
        <v>129.80000000000001</v>
      </c>
      <c r="VV188">
        <v>55</v>
      </c>
      <c r="VW188">
        <v>19017.5</v>
      </c>
      <c r="VX188">
        <v>345.8</v>
      </c>
      <c r="VY188">
        <v>3800.3</v>
      </c>
      <c r="VZ188">
        <v>0.3</v>
      </c>
      <c r="WA188">
        <v>1728.9</v>
      </c>
      <c r="WB188" s="36">
        <v>3066.75</v>
      </c>
      <c r="WC188" s="36">
        <v>2843.25</v>
      </c>
      <c r="WD188" s="36">
        <v>493.5</v>
      </c>
      <c r="WE188" s="36">
        <v>183.75</v>
      </c>
      <c r="WF188" s="36">
        <v>46.56</v>
      </c>
      <c r="WG188" s="36">
        <v>43.16</v>
      </c>
      <c r="WH188" s="36">
        <v>7.49</v>
      </c>
      <c r="WI188" s="36">
        <v>2.79</v>
      </c>
      <c r="WJ188" s="36">
        <v>677.25</v>
      </c>
      <c r="WK188" s="36">
        <v>10.28</v>
      </c>
      <c r="WL188" s="36">
        <v>84.656000000000006</v>
      </c>
      <c r="WM188" s="37">
        <v>4858.5</v>
      </c>
      <c r="WN188" s="37">
        <v>3718</v>
      </c>
      <c r="WO188" s="37">
        <v>587</v>
      </c>
      <c r="WP188" s="37">
        <v>203.75</v>
      </c>
      <c r="WQ188" s="37">
        <v>51.87</v>
      </c>
      <c r="WR188" s="37">
        <v>39.69</v>
      </c>
      <c r="WS188" s="37">
        <v>6.27</v>
      </c>
      <c r="WT188" s="37">
        <v>2.1800000000000002</v>
      </c>
      <c r="WU188" s="37">
        <v>790.75</v>
      </c>
      <c r="WV188" s="37">
        <v>8.44</v>
      </c>
      <c r="WW188" s="37">
        <v>71.885999999999996</v>
      </c>
      <c r="WX188" s="38">
        <v>2663.75</v>
      </c>
      <c r="WY188" s="38">
        <v>2719</v>
      </c>
      <c r="WZ188" s="38">
        <v>485.25</v>
      </c>
      <c r="XA188" s="38">
        <v>183.25</v>
      </c>
      <c r="XB188" s="38">
        <v>44.02</v>
      </c>
      <c r="XC188" s="38">
        <v>44.93</v>
      </c>
      <c r="XD188" s="38">
        <v>8.02</v>
      </c>
      <c r="XE188" s="38">
        <v>3.03</v>
      </c>
      <c r="XF188" s="38">
        <v>668.5</v>
      </c>
      <c r="XG188" s="38">
        <v>11.05</v>
      </c>
      <c r="XH188" s="38">
        <v>95.5</v>
      </c>
      <c r="XI188" s="39">
        <v>4455.5</v>
      </c>
      <c r="XJ188" s="39">
        <v>3593.75</v>
      </c>
      <c r="XK188" s="39">
        <v>578.75</v>
      </c>
      <c r="XL188" s="39">
        <v>203.25</v>
      </c>
      <c r="XM188" s="39">
        <v>50.45</v>
      </c>
      <c r="XN188" s="39">
        <v>40.69</v>
      </c>
      <c r="XO188" s="39">
        <v>6.55</v>
      </c>
      <c r="XP188" s="39">
        <v>2.2999999999999998</v>
      </c>
      <c r="XQ188" s="39">
        <v>782</v>
      </c>
      <c r="XR188" s="39">
        <v>8.85</v>
      </c>
      <c r="XS188" s="39">
        <v>78.2</v>
      </c>
      <c r="XT188" t="s">
        <v>1265</v>
      </c>
      <c r="XU188">
        <v>11</v>
      </c>
      <c r="XV188">
        <v>15</v>
      </c>
      <c r="XW188" s="37">
        <v>8</v>
      </c>
      <c r="XX188" s="37">
        <v>3</v>
      </c>
      <c r="XY188" s="37">
        <v>1</v>
      </c>
      <c r="XZ188" s="39">
        <v>7</v>
      </c>
      <c r="YA188" s="39">
        <v>3</v>
      </c>
      <c r="YB188" s="39">
        <v>1</v>
      </c>
    </row>
    <row r="189" spans="1:652" x14ac:dyDescent="0.2">
      <c r="A189" s="11">
        <v>211</v>
      </c>
      <c r="B189" s="19" t="s">
        <v>979</v>
      </c>
      <c r="C189" s="3">
        <v>1</v>
      </c>
      <c r="D189" s="3" t="str">
        <f t="shared" si="103"/>
        <v>1</v>
      </c>
      <c r="E189" s="4">
        <v>40659</v>
      </c>
      <c r="F189" s="4">
        <v>43412</v>
      </c>
      <c r="G189" s="5">
        <v>7.5373032169746752</v>
      </c>
      <c r="H189" s="22" t="s">
        <v>446</v>
      </c>
      <c r="I189" s="3">
        <v>2</v>
      </c>
      <c r="J189" s="3">
        <v>14</v>
      </c>
      <c r="K189" s="3">
        <v>1</v>
      </c>
      <c r="L189" s="3">
        <v>0</v>
      </c>
      <c r="M189" s="12">
        <v>90</v>
      </c>
      <c r="N189" s="6">
        <v>94</v>
      </c>
      <c r="O189" s="6">
        <v>126</v>
      </c>
      <c r="P189" s="9">
        <v>4.1338582677165352</v>
      </c>
      <c r="Q189" s="9">
        <v>55.566000000000003</v>
      </c>
      <c r="R189" s="9">
        <v>25.2</v>
      </c>
      <c r="S189" s="9">
        <v>15.9</v>
      </c>
      <c r="T189" s="3">
        <v>3</v>
      </c>
      <c r="U189" s="9">
        <v>22.8</v>
      </c>
      <c r="V189" s="3">
        <v>2</v>
      </c>
      <c r="W189" s="9">
        <v>14.6</v>
      </c>
      <c r="X189" s="9">
        <v>9.6999999999999993</v>
      </c>
      <c r="Y189" s="9">
        <v>10.9</v>
      </c>
      <c r="Z189" s="9">
        <v>14.1</v>
      </c>
      <c r="AA189" s="9">
        <v>11.1</v>
      </c>
      <c r="AB189" s="9">
        <v>10.3</v>
      </c>
      <c r="AC189" s="5">
        <f t="shared" si="104"/>
        <v>14.6</v>
      </c>
      <c r="AD189" s="5">
        <f t="shared" si="105"/>
        <v>14.1</v>
      </c>
      <c r="AE189" s="5">
        <f t="shared" si="106"/>
        <v>28.7</v>
      </c>
      <c r="AF189" s="5">
        <f t="shared" si="107"/>
        <v>14.35</v>
      </c>
      <c r="AG189" s="5">
        <f t="shared" si="108"/>
        <v>31.641750000000002</v>
      </c>
      <c r="AH189" s="5">
        <f t="shared" si="109"/>
        <v>63.283500000000004</v>
      </c>
      <c r="AI189" s="1">
        <v>3</v>
      </c>
      <c r="AJ189" s="3">
        <v>12</v>
      </c>
      <c r="AK189" s="7" t="e">
        <v>#NULL!</v>
      </c>
      <c r="AL189" s="7" t="e">
        <v>#NULL!</v>
      </c>
      <c r="AS189" s="5" t="e">
        <f t="shared" si="110"/>
        <v>#DIV/0!</v>
      </c>
      <c r="AT189" s="9">
        <v>13.25</v>
      </c>
      <c r="AU189" s="9">
        <v>13.22</v>
      </c>
      <c r="AV189" s="9">
        <v>1.48</v>
      </c>
      <c r="AW189" s="3">
        <v>93</v>
      </c>
      <c r="AX189" s="3">
        <v>23</v>
      </c>
      <c r="AY189" s="3">
        <v>31</v>
      </c>
      <c r="AZ189" s="5">
        <v>54</v>
      </c>
      <c r="BA189" s="9">
        <v>1.1100000000000001</v>
      </c>
      <c r="BB189" s="3">
        <v>87</v>
      </c>
      <c r="BD189" s="11">
        <v>116</v>
      </c>
      <c r="BE189" s="3">
        <v>22</v>
      </c>
      <c r="BF189" s="3">
        <v>25</v>
      </c>
      <c r="BG189" s="9">
        <v>2.17</v>
      </c>
      <c r="BH189" s="5">
        <v>98</v>
      </c>
      <c r="BI189" s="9">
        <f t="shared" si="151"/>
        <v>47</v>
      </c>
      <c r="BJ189" s="14">
        <v>127</v>
      </c>
      <c r="BK189" s="3">
        <v>8</v>
      </c>
      <c r="BL189" s="3">
        <v>8</v>
      </c>
      <c r="BM189" s="3">
        <v>999</v>
      </c>
      <c r="BN189" s="3">
        <v>8</v>
      </c>
      <c r="BO189" s="3">
        <v>6</v>
      </c>
      <c r="BP189" s="3">
        <v>4</v>
      </c>
      <c r="BQ189" s="3">
        <v>1</v>
      </c>
      <c r="BR189" s="3">
        <v>1</v>
      </c>
      <c r="BS189" s="3">
        <v>2</v>
      </c>
      <c r="BT189" s="3">
        <f>SUM(BK189,BL189,BN189,BO189,BP189,BQ189,BR189,BS189)</f>
        <v>38</v>
      </c>
      <c r="BU189" s="14">
        <v>96</v>
      </c>
      <c r="BV189" s="14">
        <f t="shared" si="150"/>
        <v>339</v>
      </c>
      <c r="BW189" s="13">
        <f t="shared" si="112"/>
        <v>452</v>
      </c>
      <c r="BX189" s="14">
        <v>117</v>
      </c>
      <c r="BY189" s="14">
        <v>2</v>
      </c>
      <c r="BZ189" s="3">
        <v>26</v>
      </c>
      <c r="CA189" s="3">
        <v>20</v>
      </c>
      <c r="CB189" s="3">
        <v>24</v>
      </c>
      <c r="CC189" s="9">
        <v>11.62304</v>
      </c>
      <c r="CD189" s="9">
        <v>8.9407999999999994</v>
      </c>
      <c r="CE189" s="9">
        <v>10.728960000000001</v>
      </c>
      <c r="CF189" s="9">
        <v>1.5</v>
      </c>
      <c r="CG189" s="5">
        <v>93</v>
      </c>
      <c r="CH189" s="3">
        <v>29</v>
      </c>
      <c r="CI189" s="3">
        <v>999</v>
      </c>
      <c r="CJ189" s="3">
        <v>22</v>
      </c>
      <c r="CK189" s="9">
        <v>12.96416</v>
      </c>
      <c r="CL189" s="9">
        <v>999</v>
      </c>
      <c r="CM189" s="9">
        <v>9.8348800000000001</v>
      </c>
      <c r="CN189" s="9">
        <v>1.89</v>
      </c>
      <c r="CO189" s="5">
        <v>97</v>
      </c>
      <c r="CP189" s="3">
        <v>129</v>
      </c>
      <c r="CQ189" s="3">
        <v>132</v>
      </c>
      <c r="CR189" s="3">
        <v>123</v>
      </c>
      <c r="CS189" s="9">
        <v>1.23</v>
      </c>
      <c r="CT189" s="3">
        <v>89</v>
      </c>
      <c r="CU189" s="7" t="e">
        <v>#NULL!</v>
      </c>
      <c r="CV189" s="7" t="e">
        <v>#NULL!</v>
      </c>
      <c r="CY189" s="7" t="e">
        <v>#NULL!</v>
      </c>
      <c r="CZ189" s="7" t="e">
        <v>#NULL!</v>
      </c>
      <c r="DA189" s="7" t="e">
        <v>#NULL!</v>
      </c>
      <c r="DB189" s="7" t="e">
        <v>#NULL!</v>
      </c>
      <c r="DC189" s="7" t="e">
        <v>#NULL!</v>
      </c>
      <c r="DD189" s="7" t="e">
        <v>#NULL!</v>
      </c>
      <c r="DE189" s="7" t="e">
        <v>#NULL!</v>
      </c>
      <c r="DF189" s="7" t="e">
        <v>#NULL!</v>
      </c>
      <c r="DG189" s="7" t="e">
        <v>#NULL!</v>
      </c>
      <c r="DH189" s="7" t="e">
        <v>#NULL!</v>
      </c>
      <c r="DI189" s="7" t="e">
        <v>#NULL!</v>
      </c>
      <c r="DJ189" s="7" t="e">
        <v>#NULL!</v>
      </c>
      <c r="DK189" s="7" t="e">
        <v>#NULL!</v>
      </c>
      <c r="DL189" s="7" t="e">
        <v>#NULL!</v>
      </c>
      <c r="DM189" s="7" t="e">
        <v>#NULL!</v>
      </c>
      <c r="DN189" s="7" t="e">
        <v>#NULL!</v>
      </c>
      <c r="DO189" s="7" t="e">
        <v>#NULL!</v>
      </c>
      <c r="DP189" s="7" t="e">
        <v>#NULL!</v>
      </c>
      <c r="DQ189" s="3">
        <v>0</v>
      </c>
      <c r="DR189" s="3">
        <v>0</v>
      </c>
      <c r="DS189" s="3">
        <v>1</v>
      </c>
      <c r="DT189" s="3">
        <v>0</v>
      </c>
      <c r="DU189" s="3">
        <v>1</v>
      </c>
      <c r="DW189" s="5">
        <v>3.2800000000000002</v>
      </c>
      <c r="DY189" s="5">
        <v>2.71</v>
      </c>
      <c r="EA189" s="5">
        <v>3.3899999999999997</v>
      </c>
      <c r="EC189" s="5">
        <v>9.379999999999999</v>
      </c>
      <c r="EW189" s="3">
        <v>0</v>
      </c>
      <c r="FH189" s="3">
        <v>5</v>
      </c>
      <c r="FI189" s="3">
        <v>3</v>
      </c>
      <c r="FJ189" s="3">
        <v>3</v>
      </c>
      <c r="FK189" s="3">
        <v>1</v>
      </c>
      <c r="FL189" s="3">
        <v>4</v>
      </c>
      <c r="FM189" s="3">
        <v>4</v>
      </c>
      <c r="FN189" s="3">
        <v>1</v>
      </c>
      <c r="FO189" s="3">
        <v>1</v>
      </c>
      <c r="FP189" s="3">
        <v>2</v>
      </c>
      <c r="FQ189" s="3">
        <v>3</v>
      </c>
      <c r="FR189" s="3">
        <v>1</v>
      </c>
      <c r="FS189" s="3">
        <v>1</v>
      </c>
      <c r="FT189" s="3">
        <f t="shared" si="152"/>
        <v>3.5</v>
      </c>
      <c r="FU189" s="3">
        <f t="shared" si="114"/>
        <v>1.3333333333333333</v>
      </c>
      <c r="PA189" s="3">
        <v>3</v>
      </c>
      <c r="PB189" s="3">
        <v>4</v>
      </c>
      <c r="PC189" s="3">
        <v>3</v>
      </c>
      <c r="PD189" s="3">
        <v>4</v>
      </c>
      <c r="PE189" s="3">
        <v>4</v>
      </c>
      <c r="PF189" s="3">
        <v>4</v>
      </c>
      <c r="PG189" s="3">
        <v>4</v>
      </c>
      <c r="PH189" s="3">
        <f t="shared" si="115"/>
        <v>3.8333333333333335</v>
      </c>
      <c r="PI189" s="3">
        <v>999</v>
      </c>
      <c r="PJ189" s="3">
        <v>999</v>
      </c>
      <c r="PK189" s="3">
        <v>999</v>
      </c>
      <c r="PL189" s="3">
        <v>999</v>
      </c>
      <c r="PM189" s="3">
        <v>999</v>
      </c>
      <c r="PN189" s="3">
        <v>999</v>
      </c>
      <c r="PO189" s="3">
        <v>999</v>
      </c>
      <c r="PP189" s="3">
        <v>999</v>
      </c>
      <c r="PQ189" s="3">
        <v>999</v>
      </c>
      <c r="PR189" s="3">
        <v>999</v>
      </c>
      <c r="PS189" s="3">
        <v>999</v>
      </c>
      <c r="PT189" s="3">
        <v>999</v>
      </c>
      <c r="PU189" s="3">
        <v>999</v>
      </c>
      <c r="PV189" s="3">
        <f t="shared" si="117"/>
        <v>999</v>
      </c>
      <c r="PW189" s="3">
        <f t="shared" si="118"/>
        <v>999</v>
      </c>
      <c r="PX189" s="3">
        <v>10</v>
      </c>
      <c r="PY189" s="3">
        <v>5</v>
      </c>
      <c r="PZ189" s="3">
        <v>10</v>
      </c>
      <c r="QA189" s="3">
        <v>5</v>
      </c>
      <c r="QB189" s="3">
        <v>1</v>
      </c>
      <c r="QC189" s="3">
        <v>5</v>
      </c>
      <c r="QD189" s="3">
        <v>1</v>
      </c>
      <c r="QE189" s="3">
        <v>10</v>
      </c>
      <c r="QF189" s="3">
        <v>5</v>
      </c>
      <c r="QG189" s="3">
        <v>10</v>
      </c>
      <c r="QH189" s="3">
        <v>1</v>
      </c>
      <c r="QI189" s="3">
        <v>10</v>
      </c>
      <c r="QJ189" s="3">
        <v>10</v>
      </c>
      <c r="QK189" s="3">
        <v>10</v>
      </c>
      <c r="QL189" s="3">
        <v>5</v>
      </c>
      <c r="QM189" s="3">
        <f t="shared" si="119"/>
        <v>62</v>
      </c>
      <c r="QN189" s="3">
        <f t="shared" si="120"/>
        <v>6.2</v>
      </c>
      <c r="QO189" s="3">
        <f t="shared" si="121"/>
        <v>36</v>
      </c>
      <c r="QP189" s="3">
        <f t="shared" si="122"/>
        <v>7.2</v>
      </c>
      <c r="QQ189" s="3">
        <f t="shared" si="123"/>
        <v>98</v>
      </c>
      <c r="QR189" s="3">
        <f t="shared" si="124"/>
        <v>6.5333333333333332</v>
      </c>
      <c r="QS189" s="1" t="s">
        <v>367</v>
      </c>
      <c r="QT189" s="3">
        <v>777</v>
      </c>
      <c r="QU189" s="3">
        <v>777</v>
      </c>
      <c r="QV189" s="3">
        <v>777</v>
      </c>
      <c r="QW189" s="3">
        <v>777</v>
      </c>
      <c r="QX189" s="3">
        <v>777</v>
      </c>
      <c r="QY189" s="3">
        <v>777</v>
      </c>
      <c r="QZ189" s="3">
        <v>777</v>
      </c>
      <c r="RA189" s="3">
        <v>777</v>
      </c>
      <c r="RB189" s="3">
        <v>777</v>
      </c>
      <c r="RC189" s="3">
        <v>777</v>
      </c>
      <c r="RD189" s="3">
        <v>777</v>
      </c>
      <c r="RE189" s="3">
        <v>777</v>
      </c>
      <c r="RF189" s="3">
        <v>777</v>
      </c>
      <c r="RG189" s="3">
        <v>777</v>
      </c>
      <c r="RH189" s="3">
        <v>777</v>
      </c>
      <c r="RI189" s="3">
        <v>777</v>
      </c>
      <c r="RJ189" s="3">
        <v>777</v>
      </c>
      <c r="RK189" s="3">
        <v>777</v>
      </c>
      <c r="RL189" s="3">
        <v>777</v>
      </c>
      <c r="RM189" s="3">
        <v>777</v>
      </c>
      <c r="RN189" s="3">
        <v>777</v>
      </c>
      <c r="RO189" s="3">
        <v>777</v>
      </c>
      <c r="RP189" s="3">
        <v>777</v>
      </c>
      <c r="RQ189" s="3">
        <v>777</v>
      </c>
      <c r="RR189" s="3">
        <v>777</v>
      </c>
      <c r="RS189" s="3">
        <v>777</v>
      </c>
      <c r="RT189" s="3">
        <v>777</v>
      </c>
      <c r="RU189" s="3">
        <v>777</v>
      </c>
      <c r="RV189" s="3">
        <v>777</v>
      </c>
      <c r="RW189" s="3">
        <v>777</v>
      </c>
      <c r="RX189" s="3">
        <v>777</v>
      </c>
      <c r="RY189" s="3">
        <v>777</v>
      </c>
      <c r="RZ189" s="3">
        <v>777</v>
      </c>
      <c r="SA189" s="3">
        <v>777</v>
      </c>
      <c r="SB189" s="3">
        <v>777</v>
      </c>
      <c r="SC189" s="3">
        <v>777</v>
      </c>
      <c r="SD189" s="3">
        <v>777</v>
      </c>
      <c r="SE189" s="3">
        <v>777</v>
      </c>
      <c r="SF189" s="3">
        <v>777</v>
      </c>
      <c r="SG189" s="3">
        <v>777</v>
      </c>
      <c r="SH189" s="3">
        <v>777</v>
      </c>
      <c r="SI189" s="3">
        <v>777</v>
      </c>
      <c r="SJ189" s="3">
        <v>777</v>
      </c>
      <c r="SK189" s="3">
        <v>777</v>
      </c>
      <c r="SL189" s="3">
        <v>777</v>
      </c>
      <c r="SM189" s="3">
        <v>777</v>
      </c>
      <c r="SN189" s="3">
        <v>777</v>
      </c>
      <c r="SO189" s="3">
        <v>777</v>
      </c>
      <c r="SP189" s="3">
        <v>777</v>
      </c>
      <c r="SQ189" s="3">
        <v>777</v>
      </c>
      <c r="SR189" s="3">
        <v>777</v>
      </c>
      <c r="SS189" s="3">
        <v>777</v>
      </c>
      <c r="ST189" s="1" t="s">
        <v>367</v>
      </c>
      <c r="SU189" s="3">
        <v>777</v>
      </c>
      <c r="SV189" s="3">
        <v>777</v>
      </c>
      <c r="SW189" s="3">
        <v>777</v>
      </c>
      <c r="SX189" s="5">
        <v>777</v>
      </c>
      <c r="SY189" s="3">
        <v>777</v>
      </c>
      <c r="SZ189" s="3">
        <v>777</v>
      </c>
      <c r="TA189" s="3">
        <v>777</v>
      </c>
      <c r="TB189" s="3">
        <v>777</v>
      </c>
      <c r="TC189" s="3">
        <v>777</v>
      </c>
      <c r="TD189" s="3">
        <v>777</v>
      </c>
      <c r="TE189" s="3">
        <v>777</v>
      </c>
      <c r="TF189" s="3">
        <v>777</v>
      </c>
      <c r="TG189" s="3">
        <v>777</v>
      </c>
      <c r="TH189" s="3">
        <v>777</v>
      </c>
      <c r="TI189" s="3">
        <v>777</v>
      </c>
      <c r="TJ189" s="3">
        <v>777</v>
      </c>
      <c r="TK189" s="3">
        <v>777</v>
      </c>
      <c r="TL189" s="3">
        <v>777</v>
      </c>
      <c r="TM189" s="3">
        <v>777</v>
      </c>
      <c r="TN189" s="3">
        <v>777</v>
      </c>
      <c r="TO189" s="3">
        <v>777</v>
      </c>
      <c r="TP189" s="3">
        <v>777</v>
      </c>
      <c r="TQ189" s="3">
        <v>777</v>
      </c>
      <c r="TR189" s="3">
        <v>777</v>
      </c>
      <c r="TS189" s="3">
        <v>777</v>
      </c>
      <c r="TT189" s="3">
        <v>777</v>
      </c>
      <c r="TU189" s="3">
        <v>777</v>
      </c>
      <c r="TV189" s="3">
        <v>777</v>
      </c>
      <c r="TW189" s="3">
        <v>777</v>
      </c>
      <c r="TX189" s="3">
        <v>777</v>
      </c>
      <c r="TY189" s="3">
        <v>777</v>
      </c>
      <c r="TZ189" s="3">
        <v>777</v>
      </c>
      <c r="UA189" s="3">
        <v>777</v>
      </c>
      <c r="UB189" s="3">
        <v>777</v>
      </c>
      <c r="UC189" s="3">
        <v>777</v>
      </c>
      <c r="UD189" s="3">
        <v>777</v>
      </c>
      <c r="UE189" s="3">
        <v>777</v>
      </c>
      <c r="UF189" s="3">
        <v>777</v>
      </c>
      <c r="VN189">
        <v>15</v>
      </c>
      <c r="VO189">
        <v>3</v>
      </c>
      <c r="VP189">
        <v>36</v>
      </c>
      <c r="VQ189">
        <v>12</v>
      </c>
      <c r="VR189">
        <v>50</v>
      </c>
      <c r="VS189">
        <v>1323.5</v>
      </c>
      <c r="VT189">
        <v>26.5</v>
      </c>
      <c r="VU189">
        <v>120.3</v>
      </c>
      <c r="VV189">
        <v>49</v>
      </c>
      <c r="VW189">
        <v>17994.3</v>
      </c>
      <c r="VX189">
        <v>367.2</v>
      </c>
      <c r="VY189">
        <v>5465.3</v>
      </c>
      <c r="VZ189">
        <v>0.3</v>
      </c>
      <c r="WA189">
        <v>1635.8</v>
      </c>
      <c r="WB189" s="36">
        <v>3186.25</v>
      </c>
      <c r="WC189" s="36">
        <v>2491.75</v>
      </c>
      <c r="WD189" s="36">
        <v>263.25</v>
      </c>
      <c r="WE189" s="36">
        <v>122.75</v>
      </c>
      <c r="WF189" s="36">
        <v>52.54</v>
      </c>
      <c r="WG189" s="36">
        <v>41.09</v>
      </c>
      <c r="WH189" s="36">
        <v>4.34</v>
      </c>
      <c r="WI189" s="36">
        <v>2.02</v>
      </c>
      <c r="WJ189" s="36">
        <v>386</v>
      </c>
      <c r="WK189" s="36">
        <v>6.37</v>
      </c>
      <c r="WL189" s="36">
        <v>55.143000000000001</v>
      </c>
      <c r="WM189" s="37">
        <v>4932.5</v>
      </c>
      <c r="WN189" s="37">
        <v>3486.25</v>
      </c>
      <c r="WO189" s="37">
        <v>406</v>
      </c>
      <c r="WP189" s="37">
        <v>201.25</v>
      </c>
      <c r="WQ189" s="37">
        <v>54.65</v>
      </c>
      <c r="WR189" s="37">
        <v>38.619999999999997</v>
      </c>
      <c r="WS189" s="37">
        <v>4.5</v>
      </c>
      <c r="WT189" s="37">
        <v>2.23</v>
      </c>
      <c r="WU189" s="37">
        <v>607.25</v>
      </c>
      <c r="WV189" s="37">
        <v>6.73</v>
      </c>
      <c r="WW189" s="37">
        <v>55.204999999999998</v>
      </c>
      <c r="WX189" s="38">
        <v>3186.25</v>
      </c>
      <c r="WY189" s="38">
        <v>2491.75</v>
      </c>
      <c r="WZ189" s="38">
        <v>263.25</v>
      </c>
      <c r="XA189" s="38">
        <v>122.75</v>
      </c>
      <c r="XB189" s="38">
        <v>52.54</v>
      </c>
      <c r="XC189" s="38">
        <v>41.09</v>
      </c>
      <c r="XD189" s="38">
        <v>4.34</v>
      </c>
      <c r="XE189" s="38">
        <v>2.02</v>
      </c>
      <c r="XF189" s="38">
        <v>386</v>
      </c>
      <c r="XG189" s="38">
        <v>6.37</v>
      </c>
      <c r="XH189" s="38">
        <v>55.143000000000001</v>
      </c>
      <c r="XI189" s="39">
        <v>4932.5</v>
      </c>
      <c r="XJ189" s="39">
        <v>3486.25</v>
      </c>
      <c r="XK189" s="39">
        <v>406</v>
      </c>
      <c r="XL189" s="39">
        <v>201.25</v>
      </c>
      <c r="XM189" s="39">
        <v>54.65</v>
      </c>
      <c r="XN189" s="39">
        <v>38.619999999999997</v>
      </c>
      <c r="XO189" s="39">
        <v>4.5</v>
      </c>
      <c r="XP189" s="39">
        <v>2.23</v>
      </c>
      <c r="XQ189" s="39">
        <v>607.25</v>
      </c>
      <c r="XR189" s="39">
        <v>6.73</v>
      </c>
      <c r="XS189" s="39">
        <v>55.204999999999998</v>
      </c>
      <c r="XT189" t="s">
        <v>1266</v>
      </c>
      <c r="XU189">
        <v>11</v>
      </c>
      <c r="XV189">
        <v>15</v>
      </c>
      <c r="XW189" s="37">
        <v>7</v>
      </c>
      <c r="XX189" s="37">
        <v>4</v>
      </c>
      <c r="XY189" s="37">
        <v>1</v>
      </c>
      <c r="XZ189" s="39">
        <v>7</v>
      </c>
      <c r="YA189" s="39">
        <v>4</v>
      </c>
      <c r="YB189" s="39">
        <v>1</v>
      </c>
    </row>
    <row r="190" spans="1:652" x14ac:dyDescent="0.2">
      <c r="A190" s="11">
        <v>212</v>
      </c>
      <c r="B190" s="19" t="s">
        <v>980</v>
      </c>
      <c r="C190" s="3">
        <v>1</v>
      </c>
      <c r="D190" s="3" t="str">
        <f t="shared" si="103"/>
        <v>1</v>
      </c>
      <c r="E190" s="4">
        <v>40592</v>
      </c>
      <c r="F190" s="4">
        <v>43412</v>
      </c>
      <c r="G190" s="5">
        <v>7.7207392197125255</v>
      </c>
      <c r="H190" s="22" t="s">
        <v>446</v>
      </c>
      <c r="I190" s="3">
        <v>2</v>
      </c>
      <c r="J190" s="3">
        <v>14</v>
      </c>
      <c r="K190" s="3">
        <v>1</v>
      </c>
      <c r="L190" s="3">
        <v>2</v>
      </c>
      <c r="M190" s="12">
        <v>90</v>
      </c>
      <c r="N190" s="6">
        <v>95</v>
      </c>
      <c r="O190" s="6">
        <v>125</v>
      </c>
      <c r="P190" s="9">
        <v>4.1010498687664043</v>
      </c>
      <c r="Q190" s="9">
        <v>52.479000000000006</v>
      </c>
      <c r="R190" s="9">
        <v>23.8</v>
      </c>
      <c r="S190" s="9">
        <v>15.2</v>
      </c>
      <c r="T190" s="3">
        <v>3</v>
      </c>
      <c r="U190" s="9">
        <v>15.9</v>
      </c>
      <c r="V190" s="3">
        <v>3</v>
      </c>
      <c r="W190" s="9">
        <v>10.6</v>
      </c>
      <c r="X190" s="9">
        <v>11.6</v>
      </c>
      <c r="Y190" s="9">
        <v>10.7</v>
      </c>
      <c r="Z190" s="9">
        <v>11.1</v>
      </c>
      <c r="AA190" s="9">
        <v>11.4</v>
      </c>
      <c r="AB190" s="9">
        <v>10.6</v>
      </c>
      <c r="AC190" s="5">
        <f t="shared" si="104"/>
        <v>11.6</v>
      </c>
      <c r="AD190" s="5">
        <f t="shared" si="105"/>
        <v>11.4</v>
      </c>
      <c r="AE190" s="5">
        <f t="shared" si="106"/>
        <v>23</v>
      </c>
      <c r="AF190" s="5">
        <f t="shared" si="107"/>
        <v>11.5</v>
      </c>
      <c r="AG190" s="5">
        <f t="shared" si="108"/>
        <v>25.357500000000002</v>
      </c>
      <c r="AH190" s="5">
        <f t="shared" si="109"/>
        <v>50.715000000000003</v>
      </c>
      <c r="AI190" s="1">
        <v>2</v>
      </c>
      <c r="AJ190" s="3">
        <v>35</v>
      </c>
      <c r="AK190" s="7" t="e">
        <v>#NULL!</v>
      </c>
      <c r="AL190" s="7" t="e">
        <v>#NULL!</v>
      </c>
      <c r="AS190" s="5" t="e">
        <f t="shared" si="110"/>
        <v>#DIV/0!</v>
      </c>
      <c r="AT190" s="9">
        <v>12.66</v>
      </c>
      <c r="AU190" s="9">
        <v>13.32</v>
      </c>
      <c r="AV190" s="9">
        <v>2.15</v>
      </c>
      <c r="AW190" s="3">
        <v>98</v>
      </c>
      <c r="AX190" s="3">
        <v>18</v>
      </c>
      <c r="AY190" s="3">
        <v>23</v>
      </c>
      <c r="AZ190" s="5">
        <v>41</v>
      </c>
      <c r="BA190" s="9">
        <v>-0.02</v>
      </c>
      <c r="BB190" s="3">
        <v>49</v>
      </c>
      <c r="BD190" s="11">
        <v>97</v>
      </c>
      <c r="BE190" s="3">
        <v>16</v>
      </c>
      <c r="BF190" s="3">
        <v>21</v>
      </c>
      <c r="BG190" s="9">
        <v>1.23</v>
      </c>
      <c r="BH190" s="5">
        <v>89</v>
      </c>
      <c r="BI190" s="9">
        <f t="shared" si="151"/>
        <v>37</v>
      </c>
      <c r="BJ190" s="14">
        <v>103</v>
      </c>
      <c r="BK190" s="3">
        <v>2</v>
      </c>
      <c r="BL190" s="3">
        <v>8</v>
      </c>
      <c r="BM190" s="3">
        <v>6</v>
      </c>
      <c r="BN190" s="3">
        <v>1</v>
      </c>
      <c r="BO190" s="3">
        <v>8</v>
      </c>
      <c r="BP190" s="3">
        <v>1</v>
      </c>
      <c r="BQ190" s="3">
        <v>2</v>
      </c>
      <c r="BR190" s="3">
        <v>6</v>
      </c>
      <c r="BS190" s="3">
        <v>4</v>
      </c>
      <c r="BT190" s="11">
        <f t="shared" ref="BT190:BT195" si="153">SUM(BK190:BS190)</f>
        <v>38</v>
      </c>
      <c r="BU190" s="14">
        <v>96</v>
      </c>
      <c r="BV190" s="14">
        <f t="shared" si="150"/>
        <v>296</v>
      </c>
      <c r="BW190" s="13">
        <f t="shared" si="112"/>
        <v>394.66666666666663</v>
      </c>
      <c r="BX190" s="14">
        <v>98</v>
      </c>
      <c r="BY190" s="14">
        <v>3</v>
      </c>
      <c r="BZ190" s="3">
        <v>34</v>
      </c>
      <c r="CA190" s="3">
        <v>36</v>
      </c>
      <c r="CB190" s="3">
        <v>32</v>
      </c>
      <c r="CC190" s="9">
        <v>15.19936</v>
      </c>
      <c r="CD190" s="9">
        <v>16.093440000000001</v>
      </c>
      <c r="CE190" s="9">
        <v>14.30528</v>
      </c>
      <c r="CF190" s="9">
        <v>4.0599999999999996</v>
      </c>
      <c r="CG190" s="5">
        <v>100</v>
      </c>
      <c r="CH190" s="3">
        <v>27</v>
      </c>
      <c r="CI190" s="3">
        <v>26</v>
      </c>
      <c r="CJ190" s="3">
        <v>28</v>
      </c>
      <c r="CK190" s="9">
        <v>12.070079999999999</v>
      </c>
      <c r="CL190" s="9">
        <v>11.62304</v>
      </c>
      <c r="CM190" s="9">
        <v>12.51712</v>
      </c>
      <c r="CN190" s="9">
        <v>1.69</v>
      </c>
      <c r="CO190" s="5">
        <v>95</v>
      </c>
      <c r="CP190" s="3">
        <v>126</v>
      </c>
      <c r="CQ190" s="3">
        <v>130</v>
      </c>
      <c r="CR190" s="3">
        <v>127</v>
      </c>
      <c r="CS190" s="9">
        <v>1.1299999999999999</v>
      </c>
      <c r="CT190" s="3">
        <v>87</v>
      </c>
      <c r="CU190" s="7" t="e">
        <v>#NULL!</v>
      </c>
      <c r="CV190" s="7" t="e">
        <v>#NULL!</v>
      </c>
      <c r="CY190" s="7" t="e">
        <v>#NULL!</v>
      </c>
      <c r="CZ190" s="7" t="e">
        <v>#NULL!</v>
      </c>
      <c r="DA190" s="7" t="e">
        <v>#NULL!</v>
      </c>
      <c r="DB190" s="7" t="e">
        <v>#NULL!</v>
      </c>
      <c r="DC190" s="7" t="e">
        <v>#NULL!</v>
      </c>
      <c r="DD190" s="7" t="e">
        <v>#NULL!</v>
      </c>
      <c r="DE190" s="7" t="e">
        <v>#NULL!</v>
      </c>
      <c r="DF190" s="7" t="e">
        <v>#NULL!</v>
      </c>
      <c r="DG190" s="7" t="e">
        <v>#NULL!</v>
      </c>
      <c r="DH190" s="7" t="e">
        <v>#NULL!</v>
      </c>
      <c r="DI190" s="7" t="e">
        <v>#NULL!</v>
      </c>
      <c r="DJ190" s="7" t="e">
        <v>#NULL!</v>
      </c>
      <c r="DK190" s="7" t="e">
        <v>#NULL!</v>
      </c>
      <c r="DL190" s="7" t="e">
        <v>#NULL!</v>
      </c>
      <c r="DM190" s="7" t="e">
        <v>#NULL!</v>
      </c>
      <c r="DN190" s="7" t="e">
        <v>#NULL!</v>
      </c>
      <c r="DO190" s="7" t="e">
        <v>#NULL!</v>
      </c>
      <c r="DP190" s="7" t="e">
        <v>#NULL!</v>
      </c>
      <c r="DQ190" s="3">
        <v>1</v>
      </c>
      <c r="DR190" s="3">
        <v>1</v>
      </c>
      <c r="DS190" s="3">
        <v>1</v>
      </c>
      <c r="DT190" s="3">
        <v>1</v>
      </c>
      <c r="DU190" s="3">
        <v>1</v>
      </c>
      <c r="DW190" s="5">
        <v>1.21</v>
      </c>
      <c r="DY190" s="5">
        <v>3.28</v>
      </c>
      <c r="EA190" s="5">
        <v>5.75</v>
      </c>
      <c r="EC190" s="5">
        <v>10.24</v>
      </c>
      <c r="EW190" s="3">
        <v>1</v>
      </c>
      <c r="FH190" s="3">
        <v>5</v>
      </c>
      <c r="FI190" s="3">
        <v>5</v>
      </c>
      <c r="FJ190" s="3">
        <v>1</v>
      </c>
      <c r="FK190" s="3">
        <v>1</v>
      </c>
      <c r="FL190" s="3">
        <v>5</v>
      </c>
      <c r="FM190" s="3">
        <v>1</v>
      </c>
      <c r="FN190" s="3">
        <v>1</v>
      </c>
      <c r="FO190" s="3">
        <v>1</v>
      </c>
      <c r="FP190" s="3">
        <v>5</v>
      </c>
      <c r="FQ190" s="3">
        <v>5</v>
      </c>
      <c r="FR190" s="3">
        <v>1</v>
      </c>
      <c r="FS190" s="3">
        <v>1</v>
      </c>
      <c r="FT190" s="3">
        <f t="shared" si="152"/>
        <v>4.333333333333333</v>
      </c>
      <c r="FU190" s="3">
        <f t="shared" si="114"/>
        <v>1</v>
      </c>
      <c r="PA190" s="3">
        <v>2</v>
      </c>
      <c r="PB190" s="3">
        <v>4</v>
      </c>
      <c r="PC190" s="3">
        <v>4</v>
      </c>
      <c r="PD190" s="3">
        <v>4</v>
      </c>
      <c r="PE190" s="3">
        <v>4</v>
      </c>
      <c r="PF190" s="3">
        <v>4</v>
      </c>
      <c r="PG190" s="3">
        <v>4</v>
      </c>
      <c r="PH190" s="3">
        <f t="shared" si="115"/>
        <v>4</v>
      </c>
      <c r="PI190" s="3">
        <v>4</v>
      </c>
      <c r="PJ190" s="3">
        <v>4</v>
      </c>
      <c r="PK190" s="3">
        <v>4</v>
      </c>
      <c r="PL190" s="3">
        <v>4</v>
      </c>
      <c r="PM190" s="3">
        <v>4</v>
      </c>
      <c r="PN190" s="3">
        <v>4</v>
      </c>
      <c r="PO190" s="3">
        <v>4</v>
      </c>
      <c r="PP190" s="3">
        <v>4</v>
      </c>
      <c r="PQ190" s="3">
        <v>4</v>
      </c>
      <c r="PR190" s="3">
        <v>3</v>
      </c>
      <c r="PS190" s="3">
        <v>4</v>
      </c>
      <c r="PT190" s="3">
        <v>4</v>
      </c>
      <c r="PU190" s="3">
        <f t="shared" ref="PU190:PU195" si="154">AVERAGE(PI190,PK190,PM190,PO190,PQ190,PS190,)</f>
        <v>3.4285714285714284</v>
      </c>
      <c r="PV190" s="3">
        <f t="shared" si="117"/>
        <v>3.8333333333333335</v>
      </c>
      <c r="PW190" s="3">
        <f t="shared" si="118"/>
        <v>3.9166666666666665</v>
      </c>
      <c r="PX190" s="3">
        <v>5</v>
      </c>
      <c r="PY190" s="3">
        <v>10</v>
      </c>
      <c r="PZ190" s="3">
        <v>10</v>
      </c>
      <c r="QA190" s="3">
        <v>10</v>
      </c>
      <c r="QB190" s="3">
        <v>10</v>
      </c>
      <c r="QC190" s="3">
        <v>10</v>
      </c>
      <c r="QD190" s="3">
        <v>10</v>
      </c>
      <c r="QE190" s="3">
        <v>10</v>
      </c>
      <c r="QF190" s="3">
        <v>10</v>
      </c>
      <c r="QG190" s="3">
        <v>10</v>
      </c>
      <c r="QH190" s="3">
        <v>10</v>
      </c>
      <c r="QI190" s="3">
        <v>10</v>
      </c>
      <c r="QJ190" s="3">
        <v>10</v>
      </c>
      <c r="QK190" s="3">
        <v>10</v>
      </c>
      <c r="QL190" s="3">
        <v>10</v>
      </c>
      <c r="QM190" s="3">
        <f t="shared" si="119"/>
        <v>95</v>
      </c>
      <c r="QN190" s="3">
        <f t="shared" si="120"/>
        <v>9.5</v>
      </c>
      <c r="QO190" s="3">
        <f t="shared" si="121"/>
        <v>50</v>
      </c>
      <c r="QP190" s="3">
        <f t="shared" si="122"/>
        <v>10</v>
      </c>
      <c r="QQ190" s="3">
        <f t="shared" si="123"/>
        <v>145</v>
      </c>
      <c r="QR190" s="3">
        <f t="shared" si="124"/>
        <v>9.6666666666666661</v>
      </c>
      <c r="QS190" s="1" t="s">
        <v>367</v>
      </c>
      <c r="QT190" s="3">
        <v>777</v>
      </c>
      <c r="QU190" s="3">
        <v>777</v>
      </c>
      <c r="QV190" s="3">
        <v>777</v>
      </c>
      <c r="QW190" s="3">
        <v>777</v>
      </c>
      <c r="QX190" s="3">
        <v>777</v>
      </c>
      <c r="QY190" s="3">
        <v>777</v>
      </c>
      <c r="QZ190" s="3">
        <v>777</v>
      </c>
      <c r="RA190" s="3">
        <v>777</v>
      </c>
      <c r="RB190" s="3">
        <v>777</v>
      </c>
      <c r="RC190" s="3">
        <v>777</v>
      </c>
      <c r="RD190" s="3">
        <v>777</v>
      </c>
      <c r="RE190" s="3">
        <v>777</v>
      </c>
      <c r="RF190" s="3">
        <v>777</v>
      </c>
      <c r="RG190" s="3">
        <v>777</v>
      </c>
      <c r="RH190" s="3">
        <v>777</v>
      </c>
      <c r="RI190" s="3">
        <v>777</v>
      </c>
      <c r="RJ190" s="3">
        <v>777</v>
      </c>
      <c r="RK190" s="3">
        <v>777</v>
      </c>
      <c r="RL190" s="3">
        <v>777</v>
      </c>
      <c r="RM190" s="3">
        <v>777</v>
      </c>
      <c r="RN190" s="3">
        <v>777</v>
      </c>
      <c r="RO190" s="3">
        <v>777</v>
      </c>
      <c r="RP190" s="3">
        <v>777</v>
      </c>
      <c r="RQ190" s="3">
        <v>777</v>
      </c>
      <c r="RR190" s="3">
        <v>777</v>
      </c>
      <c r="RS190" s="3">
        <v>777</v>
      </c>
      <c r="RT190" s="3">
        <v>777</v>
      </c>
      <c r="RU190" s="3">
        <v>777</v>
      </c>
      <c r="RV190" s="3">
        <v>777</v>
      </c>
      <c r="RW190" s="3">
        <v>777</v>
      </c>
      <c r="RX190" s="3">
        <v>777</v>
      </c>
      <c r="RY190" s="3">
        <v>777</v>
      </c>
      <c r="RZ190" s="3">
        <v>777</v>
      </c>
      <c r="SA190" s="3">
        <v>777</v>
      </c>
      <c r="SB190" s="3">
        <v>777</v>
      </c>
      <c r="SC190" s="3">
        <v>777</v>
      </c>
      <c r="SD190" s="3">
        <v>777</v>
      </c>
      <c r="SE190" s="3">
        <v>777</v>
      </c>
      <c r="SF190" s="3">
        <v>777</v>
      </c>
      <c r="SG190" s="3">
        <v>777</v>
      </c>
      <c r="SH190" s="3">
        <v>777</v>
      </c>
      <c r="SI190" s="3">
        <v>777</v>
      </c>
      <c r="SJ190" s="3">
        <v>777</v>
      </c>
      <c r="SK190" s="3">
        <v>777</v>
      </c>
      <c r="SL190" s="3">
        <v>777</v>
      </c>
      <c r="SM190" s="3">
        <v>777</v>
      </c>
      <c r="SN190" s="3">
        <v>777</v>
      </c>
      <c r="SO190" s="3">
        <v>777</v>
      </c>
      <c r="SP190" s="3">
        <v>777</v>
      </c>
      <c r="SQ190" s="3">
        <v>777</v>
      </c>
      <c r="SR190" s="3">
        <v>777</v>
      </c>
      <c r="SS190" s="3">
        <v>777</v>
      </c>
      <c r="ST190" s="1" t="s">
        <v>367</v>
      </c>
      <c r="SU190" s="3">
        <v>777</v>
      </c>
      <c r="SV190" s="3">
        <v>777</v>
      </c>
      <c r="SW190" s="3">
        <v>777</v>
      </c>
      <c r="SX190" s="5">
        <v>777</v>
      </c>
      <c r="SY190" s="3">
        <v>777</v>
      </c>
      <c r="SZ190" s="3">
        <v>777</v>
      </c>
      <c r="TA190" s="3">
        <v>777</v>
      </c>
      <c r="TB190" s="3">
        <v>777</v>
      </c>
      <c r="TC190" s="3">
        <v>777</v>
      </c>
      <c r="TD190" s="3">
        <v>777</v>
      </c>
      <c r="TE190" s="3">
        <v>777</v>
      </c>
      <c r="TF190" s="3">
        <v>777</v>
      </c>
      <c r="TG190" s="3">
        <v>777</v>
      </c>
      <c r="TH190" s="3">
        <v>777</v>
      </c>
      <c r="TI190" s="3">
        <v>777</v>
      </c>
      <c r="TJ190" s="3">
        <v>777</v>
      </c>
      <c r="TK190" s="3">
        <v>777</v>
      </c>
      <c r="TL190" s="3">
        <v>777</v>
      </c>
      <c r="TM190" s="3">
        <v>777</v>
      </c>
      <c r="TN190" s="3">
        <v>777</v>
      </c>
      <c r="TO190" s="3">
        <v>777</v>
      </c>
      <c r="TP190" s="3">
        <v>777</v>
      </c>
      <c r="TQ190" s="3">
        <v>777</v>
      </c>
      <c r="TR190" s="3">
        <v>777</v>
      </c>
      <c r="TS190" s="3">
        <v>777</v>
      </c>
      <c r="TT190" s="3">
        <v>777</v>
      </c>
      <c r="TU190" s="3">
        <v>777</v>
      </c>
      <c r="TV190" s="3">
        <v>777</v>
      </c>
      <c r="TW190" s="3">
        <v>777</v>
      </c>
      <c r="TX190" s="3">
        <v>777</v>
      </c>
      <c r="TY190" s="3">
        <v>777</v>
      </c>
      <c r="TZ190" s="3">
        <v>777</v>
      </c>
      <c r="UA190" s="3">
        <v>777</v>
      </c>
      <c r="UB190" s="3">
        <v>777</v>
      </c>
      <c r="UC190" s="3">
        <v>777</v>
      </c>
      <c r="UD190" s="3">
        <v>777</v>
      </c>
      <c r="UE190" s="3">
        <v>777</v>
      </c>
      <c r="UF190" s="3">
        <v>777</v>
      </c>
      <c r="VN190">
        <v>15</v>
      </c>
      <c r="VO190">
        <v>11</v>
      </c>
      <c r="VP190">
        <v>143.5</v>
      </c>
      <c r="VQ190">
        <v>13</v>
      </c>
      <c r="VR190">
        <v>58</v>
      </c>
      <c r="VS190">
        <v>1447.8</v>
      </c>
      <c r="VT190">
        <v>25</v>
      </c>
      <c r="VU190">
        <v>181</v>
      </c>
      <c r="VV190">
        <v>57</v>
      </c>
      <c r="VW190">
        <v>9412.2999999999993</v>
      </c>
      <c r="VX190">
        <v>165.1</v>
      </c>
      <c r="VY190">
        <v>2401.8000000000002</v>
      </c>
      <c r="VZ190">
        <v>0.3</v>
      </c>
      <c r="WA190">
        <v>1176.5</v>
      </c>
      <c r="WB190" s="36">
        <v>2402.25</v>
      </c>
      <c r="WC190" s="36">
        <v>1975.75</v>
      </c>
      <c r="WD190" s="36">
        <v>220.75</v>
      </c>
      <c r="WE190" s="36">
        <v>145.25</v>
      </c>
      <c r="WF190" s="36">
        <v>50.64</v>
      </c>
      <c r="WG190" s="36">
        <v>41.65</v>
      </c>
      <c r="WH190" s="36">
        <v>4.6500000000000004</v>
      </c>
      <c r="WI190" s="36">
        <v>3.06</v>
      </c>
      <c r="WJ190" s="36">
        <v>366</v>
      </c>
      <c r="WK190" s="36">
        <v>7.72</v>
      </c>
      <c r="WL190" s="36">
        <v>61</v>
      </c>
      <c r="WM190" s="37">
        <v>3941.75</v>
      </c>
      <c r="WN190" s="37">
        <v>2831.25</v>
      </c>
      <c r="WO190" s="37">
        <v>419.5</v>
      </c>
      <c r="WP190" s="37">
        <v>216.5</v>
      </c>
      <c r="WQ190" s="37">
        <v>53.2</v>
      </c>
      <c r="WR190" s="37">
        <v>38.21</v>
      </c>
      <c r="WS190" s="37">
        <v>5.66</v>
      </c>
      <c r="WT190" s="37">
        <v>2.92</v>
      </c>
      <c r="WU190" s="37">
        <v>636</v>
      </c>
      <c r="WV190" s="37">
        <v>8.58</v>
      </c>
      <c r="WW190" s="37">
        <v>79.5</v>
      </c>
      <c r="WX190" s="38">
        <v>2101.25</v>
      </c>
      <c r="WY190" s="38">
        <v>1730.25</v>
      </c>
      <c r="WZ190" s="38">
        <v>193</v>
      </c>
      <c r="XA190" s="38">
        <v>124.5</v>
      </c>
      <c r="XB190" s="38">
        <v>50.64</v>
      </c>
      <c r="XC190" s="38">
        <v>41.7</v>
      </c>
      <c r="XD190" s="38">
        <v>4.6500000000000004</v>
      </c>
      <c r="XE190" s="38">
        <v>3</v>
      </c>
      <c r="XF190" s="38">
        <v>317.5</v>
      </c>
      <c r="XG190" s="38">
        <v>7.65</v>
      </c>
      <c r="XH190" s="38">
        <v>63.5</v>
      </c>
      <c r="XI190" s="39">
        <v>3640.75</v>
      </c>
      <c r="XJ190" s="39">
        <v>2585.75</v>
      </c>
      <c r="XK190" s="39">
        <v>391.75</v>
      </c>
      <c r="XL190" s="39">
        <v>195.75</v>
      </c>
      <c r="XM190" s="39">
        <v>53.43</v>
      </c>
      <c r="XN190" s="39">
        <v>37.950000000000003</v>
      </c>
      <c r="XO190" s="39">
        <v>5.75</v>
      </c>
      <c r="XP190" s="39">
        <v>2.87</v>
      </c>
      <c r="XQ190" s="39">
        <v>587.5</v>
      </c>
      <c r="XR190" s="39">
        <v>8.6199999999999992</v>
      </c>
      <c r="XS190" s="39">
        <v>83.929000000000002</v>
      </c>
      <c r="XT190" t="s">
        <v>1267</v>
      </c>
      <c r="XU190">
        <v>8</v>
      </c>
      <c r="XV190">
        <v>10</v>
      </c>
      <c r="XW190" s="37">
        <v>6</v>
      </c>
      <c r="XX190" s="37">
        <v>2</v>
      </c>
      <c r="XY190" s="37">
        <v>1</v>
      </c>
      <c r="XZ190" s="39">
        <v>5</v>
      </c>
      <c r="YA190" s="39">
        <v>2</v>
      </c>
      <c r="YB190" s="39">
        <v>1</v>
      </c>
    </row>
    <row r="191" spans="1:652" x14ac:dyDescent="0.2">
      <c r="A191" s="11">
        <v>213</v>
      </c>
      <c r="B191" s="19" t="s">
        <v>981</v>
      </c>
      <c r="C191" s="3">
        <v>1</v>
      </c>
      <c r="D191" s="3" t="str">
        <f t="shared" si="103"/>
        <v>1</v>
      </c>
      <c r="E191" s="4">
        <v>40604</v>
      </c>
      <c r="F191" s="4">
        <v>43412</v>
      </c>
      <c r="G191" s="5">
        <v>7.6878850102669407</v>
      </c>
      <c r="H191" s="22" t="s">
        <v>446</v>
      </c>
      <c r="I191" s="3">
        <v>2</v>
      </c>
      <c r="J191" s="3">
        <v>14</v>
      </c>
      <c r="K191" s="3">
        <v>1</v>
      </c>
      <c r="L191" s="3">
        <v>2</v>
      </c>
      <c r="M191" s="12">
        <v>90</v>
      </c>
      <c r="N191" s="6">
        <v>96.5</v>
      </c>
      <c r="O191" s="6">
        <v>122.5</v>
      </c>
      <c r="P191" s="9">
        <v>4.0190288713910762</v>
      </c>
      <c r="Q191" s="9">
        <v>61.519500000000001</v>
      </c>
      <c r="R191" s="9">
        <v>27.9</v>
      </c>
      <c r="S191" s="9">
        <v>18.7</v>
      </c>
      <c r="T191" s="3">
        <v>2</v>
      </c>
      <c r="U191" s="9">
        <v>27.1</v>
      </c>
      <c r="V191" s="3">
        <v>2</v>
      </c>
      <c r="W191" s="9">
        <v>3.2</v>
      </c>
      <c r="X191" s="9">
        <v>3.1</v>
      </c>
      <c r="Y191" s="9">
        <v>6.6</v>
      </c>
      <c r="Z191" s="9">
        <v>4.2</v>
      </c>
      <c r="AA191" s="9">
        <v>3.3</v>
      </c>
      <c r="AB191" s="9">
        <v>4.5</v>
      </c>
      <c r="AC191" s="5">
        <f t="shared" si="104"/>
        <v>6.6</v>
      </c>
      <c r="AD191" s="5">
        <f t="shared" si="105"/>
        <v>4.5</v>
      </c>
      <c r="AE191" s="5">
        <f t="shared" si="106"/>
        <v>11.1</v>
      </c>
      <c r="AF191" s="5">
        <f t="shared" si="107"/>
        <v>5.55</v>
      </c>
      <c r="AG191" s="5">
        <f t="shared" si="108"/>
        <v>12.23775</v>
      </c>
      <c r="AH191" s="5">
        <f t="shared" si="109"/>
        <v>24.4755</v>
      </c>
      <c r="AI191" s="1">
        <v>1</v>
      </c>
      <c r="AJ191" s="3">
        <v>23</v>
      </c>
      <c r="AK191" s="7" t="e">
        <v>#NULL!</v>
      </c>
      <c r="AL191" s="7" t="e">
        <v>#NULL!</v>
      </c>
      <c r="AS191" s="5" t="e">
        <f t="shared" si="110"/>
        <v>#DIV/0!</v>
      </c>
      <c r="AT191" s="9">
        <v>15.22</v>
      </c>
      <c r="AU191" s="9">
        <v>13.53</v>
      </c>
      <c r="AV191" s="9">
        <v>1.1399999999999999</v>
      </c>
      <c r="AW191" s="3">
        <v>87</v>
      </c>
      <c r="AX191" s="3">
        <v>19</v>
      </c>
      <c r="AY191" s="3">
        <v>22</v>
      </c>
      <c r="AZ191" s="5">
        <v>41</v>
      </c>
      <c r="BA191" s="9">
        <v>-0.16</v>
      </c>
      <c r="BB191" s="3">
        <v>44</v>
      </c>
      <c r="BD191" s="11">
        <v>97</v>
      </c>
      <c r="BE191" s="3">
        <v>17</v>
      </c>
      <c r="BF191" s="3">
        <v>14</v>
      </c>
      <c r="BG191" s="9">
        <v>0.2</v>
      </c>
      <c r="BH191" s="5">
        <v>58</v>
      </c>
      <c r="BI191" s="9">
        <f t="shared" si="151"/>
        <v>31</v>
      </c>
      <c r="BJ191" s="14">
        <v>88</v>
      </c>
      <c r="BK191" s="3">
        <v>5</v>
      </c>
      <c r="BL191" s="3">
        <v>5</v>
      </c>
      <c r="BM191" s="3">
        <v>3</v>
      </c>
      <c r="BN191" s="3">
        <v>3</v>
      </c>
      <c r="BO191" s="3">
        <v>2</v>
      </c>
      <c r="BP191" s="3">
        <v>0</v>
      </c>
      <c r="BQ191" s="3">
        <v>2</v>
      </c>
      <c r="BR191" s="3">
        <v>1</v>
      </c>
      <c r="BS191" s="3">
        <v>2</v>
      </c>
      <c r="BT191" s="11">
        <f t="shared" si="153"/>
        <v>23</v>
      </c>
      <c r="BU191" s="14">
        <v>80</v>
      </c>
      <c r="BV191" s="14">
        <f t="shared" si="150"/>
        <v>265</v>
      </c>
      <c r="BW191" s="13">
        <f t="shared" si="112"/>
        <v>353.33333333333331</v>
      </c>
      <c r="BX191" s="14">
        <v>85</v>
      </c>
      <c r="BY191" s="14">
        <v>4</v>
      </c>
      <c r="BZ191" s="3">
        <v>28</v>
      </c>
      <c r="CA191" s="3">
        <v>26</v>
      </c>
      <c r="CB191" s="3">
        <v>29</v>
      </c>
      <c r="CC191" s="9">
        <v>12.51712</v>
      </c>
      <c r="CD191" s="9">
        <v>11.62304</v>
      </c>
      <c r="CE191" s="9">
        <v>12.96416</v>
      </c>
      <c r="CF191" s="9">
        <v>2.29</v>
      </c>
      <c r="CG191" s="5">
        <v>99</v>
      </c>
      <c r="CH191" s="3">
        <v>19</v>
      </c>
      <c r="CI191" s="3">
        <v>19</v>
      </c>
      <c r="CJ191" s="3">
        <v>20</v>
      </c>
      <c r="CK191" s="9">
        <v>8.49376</v>
      </c>
      <c r="CL191" s="9">
        <v>8.49376</v>
      </c>
      <c r="CM191" s="9">
        <v>8.9407999999999994</v>
      </c>
      <c r="CN191" s="9">
        <v>-0.1</v>
      </c>
      <c r="CO191" s="5">
        <v>46</v>
      </c>
      <c r="CP191" s="3">
        <v>160</v>
      </c>
      <c r="CQ191" s="3">
        <v>106</v>
      </c>
      <c r="CR191" s="3">
        <v>117</v>
      </c>
      <c r="CS191" s="9">
        <v>2.48</v>
      </c>
      <c r="CT191" s="3">
        <v>99</v>
      </c>
      <c r="CU191" s="7" t="e">
        <v>#NULL!</v>
      </c>
      <c r="CV191" s="7" t="e">
        <v>#NULL!</v>
      </c>
      <c r="CY191" s="7" t="e">
        <v>#NULL!</v>
      </c>
      <c r="CZ191" s="7" t="e">
        <v>#NULL!</v>
      </c>
      <c r="DA191" s="7" t="e">
        <v>#NULL!</v>
      </c>
      <c r="DB191" s="7" t="e">
        <v>#NULL!</v>
      </c>
      <c r="DC191" s="7" t="e">
        <v>#NULL!</v>
      </c>
      <c r="DD191" s="7" t="e">
        <v>#NULL!</v>
      </c>
      <c r="DE191" s="7" t="e">
        <v>#NULL!</v>
      </c>
      <c r="DF191" s="7" t="e">
        <v>#NULL!</v>
      </c>
      <c r="DG191" s="7" t="e">
        <v>#NULL!</v>
      </c>
      <c r="DH191" s="7" t="e">
        <v>#NULL!</v>
      </c>
      <c r="DI191" s="7" t="e">
        <v>#NULL!</v>
      </c>
      <c r="DJ191" s="7" t="e">
        <v>#NULL!</v>
      </c>
      <c r="DK191" s="7" t="e">
        <v>#NULL!</v>
      </c>
      <c r="DL191" s="7" t="e">
        <v>#NULL!</v>
      </c>
      <c r="DM191" s="7" t="e">
        <v>#NULL!</v>
      </c>
      <c r="DN191" s="7" t="e">
        <v>#NULL!</v>
      </c>
      <c r="DO191" s="7" t="e">
        <v>#NULL!</v>
      </c>
      <c r="DP191" s="7" t="e">
        <v>#NULL!</v>
      </c>
      <c r="DQ191" s="3">
        <v>1</v>
      </c>
      <c r="DR191" s="3">
        <v>1</v>
      </c>
      <c r="DS191" s="3">
        <v>0</v>
      </c>
      <c r="DT191" s="3">
        <v>1</v>
      </c>
      <c r="DU191" s="3">
        <v>0</v>
      </c>
      <c r="DW191" s="5">
        <v>4.0000000000000008E-2</v>
      </c>
      <c r="DY191" s="5">
        <v>3.62</v>
      </c>
      <c r="EA191" s="5">
        <v>2.19</v>
      </c>
      <c r="EC191" s="5">
        <v>5.85</v>
      </c>
      <c r="EW191" s="3">
        <v>0</v>
      </c>
      <c r="FH191" s="3">
        <v>5</v>
      </c>
      <c r="FI191" s="3">
        <v>2</v>
      </c>
      <c r="FJ191" s="3">
        <v>1</v>
      </c>
      <c r="FK191" s="3">
        <v>3</v>
      </c>
      <c r="FL191" s="3">
        <v>5</v>
      </c>
      <c r="FM191" s="3">
        <v>3</v>
      </c>
      <c r="FN191" s="3">
        <v>1</v>
      </c>
      <c r="FO191" s="3">
        <v>1</v>
      </c>
      <c r="FP191" s="3">
        <v>3</v>
      </c>
      <c r="FQ191" s="3">
        <v>3</v>
      </c>
      <c r="FR191" s="3">
        <v>3</v>
      </c>
      <c r="FS191" s="3">
        <v>1</v>
      </c>
      <c r="FT191" s="3">
        <f t="shared" si="152"/>
        <v>3.5</v>
      </c>
      <c r="FU191" s="3">
        <f t="shared" si="114"/>
        <v>1.6666666666666667</v>
      </c>
      <c r="PA191" s="3">
        <v>1</v>
      </c>
      <c r="PB191" s="3">
        <v>4</v>
      </c>
      <c r="PC191" s="3">
        <v>4</v>
      </c>
      <c r="PD191" s="3">
        <v>4</v>
      </c>
      <c r="PE191" s="3">
        <v>4</v>
      </c>
      <c r="PF191" s="3">
        <v>4</v>
      </c>
      <c r="PG191" s="3">
        <v>4</v>
      </c>
      <c r="PH191" s="3">
        <f t="shared" si="115"/>
        <v>4</v>
      </c>
      <c r="PI191" s="3">
        <v>4</v>
      </c>
      <c r="PJ191" s="3">
        <v>2</v>
      </c>
      <c r="PK191" s="3">
        <v>4</v>
      </c>
      <c r="PL191" s="3">
        <v>2</v>
      </c>
      <c r="PM191" s="3">
        <v>4</v>
      </c>
      <c r="PN191" s="3">
        <v>4</v>
      </c>
      <c r="PO191" s="3">
        <v>4</v>
      </c>
      <c r="PP191" s="3">
        <v>4</v>
      </c>
      <c r="PQ191" s="3">
        <v>4</v>
      </c>
      <c r="PR191" s="3">
        <v>4</v>
      </c>
      <c r="PS191" s="3">
        <v>4</v>
      </c>
      <c r="PT191" s="3">
        <v>4</v>
      </c>
      <c r="PU191" s="3">
        <f t="shared" si="154"/>
        <v>3.4285714285714284</v>
      </c>
      <c r="PV191" s="3">
        <f t="shared" si="117"/>
        <v>3.3333333333333335</v>
      </c>
      <c r="PW191" s="3">
        <f t="shared" si="118"/>
        <v>3.6666666666666665</v>
      </c>
      <c r="PX191" s="3">
        <v>10</v>
      </c>
      <c r="PY191" s="3">
        <v>9</v>
      </c>
      <c r="PZ191" s="3">
        <v>9</v>
      </c>
      <c r="QA191" s="3">
        <v>10</v>
      </c>
      <c r="QB191" s="3">
        <v>10</v>
      </c>
      <c r="QC191" s="3">
        <v>10</v>
      </c>
      <c r="QD191" s="3">
        <v>10</v>
      </c>
      <c r="QE191" s="3">
        <v>10</v>
      </c>
      <c r="QF191" s="3">
        <v>10</v>
      </c>
      <c r="QG191" s="3">
        <v>10</v>
      </c>
      <c r="QH191" s="3">
        <v>9</v>
      </c>
      <c r="QI191" s="3">
        <v>10</v>
      </c>
      <c r="QJ191" s="3">
        <v>10</v>
      </c>
      <c r="QK191" s="3">
        <v>10</v>
      </c>
      <c r="QL191" s="3">
        <v>10</v>
      </c>
      <c r="QM191" s="3">
        <f t="shared" si="119"/>
        <v>98</v>
      </c>
      <c r="QN191" s="3">
        <f t="shared" si="120"/>
        <v>9.8000000000000007</v>
      </c>
      <c r="QO191" s="3">
        <f t="shared" si="121"/>
        <v>49</v>
      </c>
      <c r="QP191" s="3">
        <f t="shared" si="122"/>
        <v>9.8000000000000007</v>
      </c>
      <c r="QQ191" s="3">
        <f t="shared" si="123"/>
        <v>147</v>
      </c>
      <c r="QR191" s="3">
        <f t="shared" si="124"/>
        <v>9.8000000000000007</v>
      </c>
      <c r="QS191" s="1" t="s">
        <v>367</v>
      </c>
      <c r="QT191" s="3">
        <v>777</v>
      </c>
      <c r="QU191" s="3">
        <v>777</v>
      </c>
      <c r="QV191" s="3">
        <v>777</v>
      </c>
      <c r="QW191" s="3">
        <v>777</v>
      </c>
      <c r="QX191" s="3">
        <v>777</v>
      </c>
      <c r="QY191" s="3">
        <v>777</v>
      </c>
      <c r="QZ191" s="3">
        <v>777</v>
      </c>
      <c r="RA191" s="3">
        <v>777</v>
      </c>
      <c r="RB191" s="3">
        <v>777</v>
      </c>
      <c r="RC191" s="3">
        <v>777</v>
      </c>
      <c r="RD191" s="3">
        <v>777</v>
      </c>
      <c r="RE191" s="3">
        <v>777</v>
      </c>
      <c r="RF191" s="3">
        <v>777</v>
      </c>
      <c r="RG191" s="3">
        <v>777</v>
      </c>
      <c r="RH191" s="3">
        <v>777</v>
      </c>
      <c r="RI191" s="3">
        <v>777</v>
      </c>
      <c r="RJ191" s="3">
        <v>777</v>
      </c>
      <c r="RK191" s="3">
        <v>777</v>
      </c>
      <c r="RL191" s="3">
        <v>777</v>
      </c>
      <c r="RM191" s="3">
        <v>777</v>
      </c>
      <c r="RN191" s="3">
        <v>777</v>
      </c>
      <c r="RO191" s="3">
        <v>777</v>
      </c>
      <c r="RP191" s="3">
        <v>777</v>
      </c>
      <c r="RQ191" s="3">
        <v>777</v>
      </c>
      <c r="RR191" s="3">
        <v>777</v>
      </c>
      <c r="RS191" s="3">
        <v>777</v>
      </c>
      <c r="RT191" s="3">
        <v>777</v>
      </c>
      <c r="RU191" s="3">
        <v>777</v>
      </c>
      <c r="RV191" s="3">
        <v>777</v>
      </c>
      <c r="RW191" s="3">
        <v>777</v>
      </c>
      <c r="RX191" s="3">
        <v>777</v>
      </c>
      <c r="RY191" s="3">
        <v>777</v>
      </c>
      <c r="RZ191" s="3">
        <v>777</v>
      </c>
      <c r="SA191" s="3">
        <v>777</v>
      </c>
      <c r="SB191" s="3">
        <v>777</v>
      </c>
      <c r="SC191" s="3">
        <v>777</v>
      </c>
      <c r="SD191" s="3">
        <v>777</v>
      </c>
      <c r="SE191" s="3">
        <v>777</v>
      </c>
      <c r="SF191" s="3">
        <v>777</v>
      </c>
      <c r="SG191" s="3">
        <v>777</v>
      </c>
      <c r="SH191" s="3">
        <v>777</v>
      </c>
      <c r="SI191" s="3">
        <v>777</v>
      </c>
      <c r="SJ191" s="3">
        <v>777</v>
      </c>
      <c r="SK191" s="3">
        <v>777</v>
      </c>
      <c r="SL191" s="3">
        <v>777</v>
      </c>
      <c r="SM191" s="3">
        <v>777</v>
      </c>
      <c r="SN191" s="3">
        <v>777</v>
      </c>
      <c r="SO191" s="3">
        <v>777</v>
      </c>
      <c r="SP191" s="3">
        <v>777</v>
      </c>
      <c r="SQ191" s="3">
        <v>777</v>
      </c>
      <c r="SR191" s="3">
        <v>777</v>
      </c>
      <c r="SS191" s="3">
        <v>777</v>
      </c>
      <c r="ST191" s="1" t="s">
        <v>367</v>
      </c>
      <c r="SU191" s="3">
        <v>777</v>
      </c>
      <c r="SV191" s="3">
        <v>777</v>
      </c>
      <c r="SW191" s="3">
        <v>777</v>
      </c>
      <c r="SX191" s="5">
        <v>777</v>
      </c>
      <c r="SY191" s="3">
        <v>777</v>
      </c>
      <c r="SZ191" s="3">
        <v>777</v>
      </c>
      <c r="TA191" s="3">
        <v>777</v>
      </c>
      <c r="TB191" s="3">
        <v>777</v>
      </c>
      <c r="TC191" s="3">
        <v>777</v>
      </c>
      <c r="TD191" s="3">
        <v>777</v>
      </c>
      <c r="TE191" s="3">
        <v>777</v>
      </c>
      <c r="TF191" s="3">
        <v>777</v>
      </c>
      <c r="TG191" s="3">
        <v>777</v>
      </c>
      <c r="TH191" s="3">
        <v>777</v>
      </c>
      <c r="TI191" s="3">
        <v>777</v>
      </c>
      <c r="TJ191" s="3">
        <v>777</v>
      </c>
      <c r="TK191" s="3">
        <v>777</v>
      </c>
      <c r="TL191" s="3">
        <v>777</v>
      </c>
      <c r="TM191" s="3">
        <v>777</v>
      </c>
      <c r="TN191" s="3">
        <v>777</v>
      </c>
      <c r="TO191" s="3">
        <v>777</v>
      </c>
      <c r="TP191" s="3">
        <v>777</v>
      </c>
      <c r="TQ191" s="3">
        <v>777</v>
      </c>
      <c r="TR191" s="3">
        <v>777</v>
      </c>
      <c r="TS191" s="3">
        <v>777</v>
      </c>
      <c r="TT191" s="3">
        <v>777</v>
      </c>
      <c r="TU191" s="3">
        <v>777</v>
      </c>
      <c r="TV191" s="3">
        <v>777</v>
      </c>
      <c r="TW191" s="3">
        <v>777</v>
      </c>
      <c r="TX191" s="3">
        <v>777</v>
      </c>
      <c r="TY191" s="3">
        <v>777</v>
      </c>
      <c r="TZ191" s="3">
        <v>777</v>
      </c>
      <c r="UA191" s="3">
        <v>777</v>
      </c>
      <c r="UB191" s="3">
        <v>777</v>
      </c>
      <c r="UC191" s="3">
        <v>777</v>
      </c>
      <c r="UD191" s="3">
        <v>777</v>
      </c>
      <c r="UE191" s="3">
        <v>777</v>
      </c>
      <c r="UF191" s="3">
        <v>777</v>
      </c>
      <c r="VN191">
        <v>15</v>
      </c>
      <c r="VO191">
        <v>0</v>
      </c>
      <c r="VP191">
        <v>0</v>
      </c>
      <c r="VQ191">
        <v>0</v>
      </c>
      <c r="VR191">
        <v>0</v>
      </c>
      <c r="VS191">
        <v>0</v>
      </c>
      <c r="VT191">
        <v>0</v>
      </c>
      <c r="VU191">
        <v>0</v>
      </c>
      <c r="VV191">
        <v>0</v>
      </c>
      <c r="VW191">
        <v>0</v>
      </c>
      <c r="VX191">
        <v>0</v>
      </c>
      <c r="VY191">
        <v>0</v>
      </c>
      <c r="VZ191">
        <v>0</v>
      </c>
      <c r="WA191">
        <v>0</v>
      </c>
      <c r="WB191" s="36">
        <v>0</v>
      </c>
      <c r="WC191" s="36">
        <v>0</v>
      </c>
      <c r="WD191" s="36">
        <v>0</v>
      </c>
      <c r="WE191" s="36">
        <v>0</v>
      </c>
      <c r="WF191" s="36">
        <v>0</v>
      </c>
      <c r="WG191" s="36">
        <v>0</v>
      </c>
      <c r="WH191" s="36">
        <v>0</v>
      </c>
      <c r="WI191" s="36">
        <v>0</v>
      </c>
      <c r="WJ191" s="36">
        <v>0</v>
      </c>
      <c r="WK191" s="36">
        <v>0</v>
      </c>
      <c r="WL191" s="36">
        <v>0</v>
      </c>
      <c r="WM191" s="37">
        <v>0</v>
      </c>
      <c r="WN191" s="37">
        <v>0</v>
      </c>
      <c r="WO191" s="37">
        <v>0</v>
      </c>
      <c r="WP191" s="37">
        <v>0</v>
      </c>
      <c r="WQ191" s="37">
        <v>0</v>
      </c>
      <c r="WR191" s="37">
        <v>0</v>
      </c>
      <c r="WS191" s="37">
        <v>0</v>
      </c>
      <c r="WT191" s="37">
        <v>0</v>
      </c>
      <c r="WU191" s="37">
        <v>0</v>
      </c>
      <c r="WV191" s="37">
        <v>0</v>
      </c>
      <c r="WW191" s="37">
        <v>0</v>
      </c>
      <c r="WX191" s="38">
        <v>0</v>
      </c>
      <c r="WY191" s="38">
        <v>0</v>
      </c>
      <c r="WZ191" s="38">
        <v>0</v>
      </c>
      <c r="XA191" s="38">
        <v>0</v>
      </c>
      <c r="XB191" s="38">
        <v>0</v>
      </c>
      <c r="XC191" s="38">
        <v>0</v>
      </c>
      <c r="XD191" s="38">
        <v>0</v>
      </c>
      <c r="XE191" s="38">
        <v>0</v>
      </c>
      <c r="XF191" s="38">
        <v>0</v>
      </c>
      <c r="XG191" s="38">
        <v>0</v>
      </c>
      <c r="XH191" s="38">
        <v>0</v>
      </c>
      <c r="XI191" s="39">
        <v>0</v>
      </c>
      <c r="XJ191" s="39">
        <v>0</v>
      </c>
      <c r="XK191" s="39">
        <v>0</v>
      </c>
      <c r="XL191" s="39">
        <v>0</v>
      </c>
      <c r="XM191" s="39">
        <v>0</v>
      </c>
      <c r="XN191" s="39">
        <v>0</v>
      </c>
      <c r="XO191" s="39">
        <v>0</v>
      </c>
      <c r="XP191" s="39">
        <v>0</v>
      </c>
      <c r="XQ191" s="39">
        <v>0</v>
      </c>
      <c r="XR191" s="39">
        <v>0</v>
      </c>
      <c r="XS191" s="39">
        <v>0</v>
      </c>
      <c r="XT191" t="s">
        <v>1117</v>
      </c>
      <c r="XU191">
        <v>0</v>
      </c>
      <c r="XV191">
        <v>15</v>
      </c>
      <c r="XW191" s="37">
        <v>0</v>
      </c>
      <c r="XX191" s="37">
        <v>0</v>
      </c>
      <c r="XY191" s="37">
        <v>3</v>
      </c>
      <c r="XZ191" s="39">
        <v>0</v>
      </c>
      <c r="YA191" s="39">
        <v>0</v>
      </c>
      <c r="YB191" s="39">
        <v>3</v>
      </c>
    </row>
    <row r="192" spans="1:652" x14ac:dyDescent="0.2">
      <c r="A192" s="11">
        <v>214</v>
      </c>
      <c r="B192" s="19" t="s">
        <v>982</v>
      </c>
      <c r="C192" s="3">
        <v>1</v>
      </c>
      <c r="D192" s="3" t="str">
        <f t="shared" si="103"/>
        <v>1</v>
      </c>
      <c r="E192" s="4">
        <v>40428</v>
      </c>
      <c r="F192" s="4">
        <v>43412</v>
      </c>
      <c r="G192" s="5">
        <v>8.1703681168238518</v>
      </c>
      <c r="H192" s="22" t="s">
        <v>446</v>
      </c>
      <c r="I192" s="3">
        <v>2</v>
      </c>
      <c r="J192" s="3">
        <v>14</v>
      </c>
      <c r="K192" s="3">
        <v>1</v>
      </c>
      <c r="L192" s="3">
        <v>2</v>
      </c>
      <c r="M192" s="12">
        <v>90</v>
      </c>
      <c r="N192" s="6">
        <v>101</v>
      </c>
      <c r="O192" s="6">
        <v>134</v>
      </c>
      <c r="P192" s="9">
        <v>4.3963254593175849</v>
      </c>
      <c r="Q192" s="9">
        <v>63.283500000000004</v>
      </c>
      <c r="R192" s="9">
        <v>28.7</v>
      </c>
      <c r="S192" s="9">
        <v>16</v>
      </c>
      <c r="T192" s="3">
        <v>3</v>
      </c>
      <c r="U192" s="9">
        <v>18.600000000000001</v>
      </c>
      <c r="V192" s="3">
        <v>3</v>
      </c>
      <c r="W192" s="9">
        <v>15.5</v>
      </c>
      <c r="X192" s="9">
        <v>14.3</v>
      </c>
      <c r="Y192" s="9">
        <v>15.5</v>
      </c>
      <c r="Z192" s="9">
        <v>14.5</v>
      </c>
      <c r="AA192" s="9">
        <v>13.7</v>
      </c>
      <c r="AB192" s="9">
        <v>15.3</v>
      </c>
      <c r="AC192" s="5">
        <f t="shared" si="104"/>
        <v>15.5</v>
      </c>
      <c r="AD192" s="5">
        <f t="shared" si="105"/>
        <v>15.3</v>
      </c>
      <c r="AE192" s="5">
        <f t="shared" si="106"/>
        <v>30.8</v>
      </c>
      <c r="AF192" s="5">
        <f t="shared" si="107"/>
        <v>15.4</v>
      </c>
      <c r="AG192" s="5">
        <f t="shared" si="108"/>
        <v>33.957000000000001</v>
      </c>
      <c r="AH192" s="5">
        <f t="shared" si="109"/>
        <v>67.914000000000001</v>
      </c>
      <c r="AI192" s="1">
        <v>3</v>
      </c>
      <c r="AJ192" s="3">
        <v>32</v>
      </c>
      <c r="AK192" s="7" t="e">
        <v>#NULL!</v>
      </c>
      <c r="AL192" s="7" t="e">
        <v>#NULL!</v>
      </c>
      <c r="AS192" s="5" t="e">
        <f t="shared" si="110"/>
        <v>#DIV/0!</v>
      </c>
      <c r="AT192" s="9">
        <v>12.72</v>
      </c>
      <c r="AU192" s="9">
        <v>12.94</v>
      </c>
      <c r="AV192" s="9">
        <v>1.67</v>
      </c>
      <c r="AW192" s="3">
        <v>95</v>
      </c>
      <c r="AX192" s="3">
        <v>22</v>
      </c>
      <c r="AY192" s="3">
        <v>30</v>
      </c>
      <c r="AZ192" s="5">
        <v>52</v>
      </c>
      <c r="BA192" s="9">
        <v>0.66</v>
      </c>
      <c r="BB192" s="3">
        <v>75</v>
      </c>
      <c r="BD192" s="11">
        <v>105</v>
      </c>
      <c r="BE192" s="3">
        <v>19</v>
      </c>
      <c r="BF192" s="3">
        <v>22</v>
      </c>
      <c r="BG192" s="9">
        <v>1.19</v>
      </c>
      <c r="BH192" s="5">
        <v>88</v>
      </c>
      <c r="BI192" s="9">
        <f t="shared" si="151"/>
        <v>41</v>
      </c>
      <c r="BJ192" s="14">
        <v>104</v>
      </c>
      <c r="BK192" s="3">
        <v>3</v>
      </c>
      <c r="BL192" s="3">
        <v>4</v>
      </c>
      <c r="BM192" s="3">
        <v>8</v>
      </c>
      <c r="BN192" s="3">
        <v>1</v>
      </c>
      <c r="BO192" s="3">
        <v>1</v>
      </c>
      <c r="BP192" s="3">
        <v>7</v>
      </c>
      <c r="BQ192" s="3">
        <v>1</v>
      </c>
      <c r="BR192" s="3">
        <v>1</v>
      </c>
      <c r="BS192" s="3">
        <v>1</v>
      </c>
      <c r="BT192" s="11">
        <f t="shared" si="153"/>
        <v>27</v>
      </c>
      <c r="BU192" s="14">
        <v>77</v>
      </c>
      <c r="BV192" s="14">
        <f t="shared" si="150"/>
        <v>286</v>
      </c>
      <c r="BW192" s="13">
        <f t="shared" si="112"/>
        <v>381.33333333333331</v>
      </c>
      <c r="BX192" s="14">
        <v>94</v>
      </c>
      <c r="BY192" s="14">
        <v>3</v>
      </c>
      <c r="BZ192" s="3">
        <v>34</v>
      </c>
      <c r="CA192" s="3">
        <v>36</v>
      </c>
      <c r="CB192" s="3">
        <v>32</v>
      </c>
      <c r="CC192" s="9">
        <v>15.19936</v>
      </c>
      <c r="CD192" s="9">
        <v>16.093440000000001</v>
      </c>
      <c r="CE192" s="9">
        <v>14.30528</v>
      </c>
      <c r="CF192" s="9">
        <v>3.74</v>
      </c>
      <c r="CG192" s="5">
        <v>100</v>
      </c>
      <c r="CH192" s="3">
        <v>26</v>
      </c>
      <c r="CI192" s="3">
        <v>24</v>
      </c>
      <c r="CJ192" s="3">
        <v>28</v>
      </c>
      <c r="CK192" s="9">
        <v>11.62304</v>
      </c>
      <c r="CL192" s="9">
        <v>10.728960000000001</v>
      </c>
      <c r="CM192" s="9">
        <v>12.51712</v>
      </c>
      <c r="CN192" s="9">
        <v>1.37</v>
      </c>
      <c r="CO192" s="5">
        <v>92</v>
      </c>
      <c r="CP192" s="3">
        <v>140</v>
      </c>
      <c r="CQ192" s="3">
        <v>146</v>
      </c>
      <c r="CR192" s="3">
        <v>100</v>
      </c>
      <c r="CS192" s="9">
        <v>1.61</v>
      </c>
      <c r="CT192" s="3">
        <v>95</v>
      </c>
      <c r="CU192" s="7" t="e">
        <v>#NULL!</v>
      </c>
      <c r="CV192" s="7" t="e">
        <v>#NULL!</v>
      </c>
      <c r="CY192" s="7" t="e">
        <v>#NULL!</v>
      </c>
      <c r="CZ192" s="7" t="e">
        <v>#NULL!</v>
      </c>
      <c r="DA192" s="7" t="e">
        <v>#NULL!</v>
      </c>
      <c r="DB192" s="7" t="e">
        <v>#NULL!</v>
      </c>
      <c r="DC192" s="7" t="e">
        <v>#NULL!</v>
      </c>
      <c r="DD192" s="7" t="e">
        <v>#NULL!</v>
      </c>
      <c r="DE192" s="7" t="e">
        <v>#NULL!</v>
      </c>
      <c r="DF192" s="7" t="e">
        <v>#NULL!</v>
      </c>
      <c r="DG192" s="7" t="e">
        <v>#NULL!</v>
      </c>
      <c r="DH192" s="7" t="e">
        <v>#NULL!</v>
      </c>
      <c r="DI192" s="7" t="e">
        <v>#NULL!</v>
      </c>
      <c r="DJ192" s="7" t="e">
        <v>#NULL!</v>
      </c>
      <c r="DK192" s="7" t="e">
        <v>#NULL!</v>
      </c>
      <c r="DL192" s="7" t="e">
        <v>#NULL!</v>
      </c>
      <c r="DM192" s="7" t="e">
        <v>#NULL!</v>
      </c>
      <c r="DN192" s="7" t="e">
        <v>#NULL!</v>
      </c>
      <c r="DO192" s="7" t="e">
        <v>#NULL!</v>
      </c>
      <c r="DP192" s="7" t="e">
        <v>#NULL!</v>
      </c>
      <c r="DQ192" s="3">
        <v>1</v>
      </c>
      <c r="DR192" s="3">
        <v>1</v>
      </c>
      <c r="DS192" s="3">
        <v>1</v>
      </c>
      <c r="DT192" s="3">
        <v>1</v>
      </c>
      <c r="DU192" s="3">
        <v>1</v>
      </c>
      <c r="DW192" s="5">
        <v>1.85</v>
      </c>
      <c r="DY192" s="5">
        <v>3.2800000000000002</v>
      </c>
      <c r="EA192" s="5">
        <v>5.1100000000000003</v>
      </c>
      <c r="EC192" s="5">
        <v>10.240000000000002</v>
      </c>
      <c r="EW192" s="3">
        <v>1</v>
      </c>
      <c r="FH192" s="3">
        <v>5</v>
      </c>
      <c r="FI192" s="3">
        <v>5</v>
      </c>
      <c r="FJ192" s="3">
        <v>4</v>
      </c>
      <c r="FK192" s="3">
        <v>5</v>
      </c>
      <c r="FL192" s="3">
        <v>5</v>
      </c>
      <c r="FM192" s="3">
        <v>5</v>
      </c>
      <c r="FN192" s="3">
        <v>4</v>
      </c>
      <c r="FO192" s="3">
        <v>1</v>
      </c>
      <c r="FP192" s="3">
        <v>5</v>
      </c>
      <c r="FQ192" s="3">
        <v>5</v>
      </c>
      <c r="FR192" s="3">
        <v>4</v>
      </c>
      <c r="FS192" s="3">
        <v>1</v>
      </c>
      <c r="FT192" s="3">
        <f t="shared" si="152"/>
        <v>5</v>
      </c>
      <c r="FU192" s="3">
        <f t="shared" si="114"/>
        <v>3.1666666666666665</v>
      </c>
      <c r="PA192" s="3">
        <v>3</v>
      </c>
      <c r="PB192" s="3">
        <v>4</v>
      </c>
      <c r="PC192" s="3">
        <v>4</v>
      </c>
      <c r="PD192" s="3">
        <v>4</v>
      </c>
      <c r="PE192" s="3">
        <v>4</v>
      </c>
      <c r="PF192" s="3">
        <v>4</v>
      </c>
      <c r="PG192" s="3">
        <v>2</v>
      </c>
      <c r="PH192" s="3">
        <f t="shared" si="115"/>
        <v>3.6666666666666665</v>
      </c>
      <c r="PI192" s="3">
        <v>4</v>
      </c>
      <c r="PJ192" s="3">
        <v>4</v>
      </c>
      <c r="PK192" s="3">
        <v>4</v>
      </c>
      <c r="PL192" s="3">
        <v>4</v>
      </c>
      <c r="PM192" s="3">
        <v>4</v>
      </c>
      <c r="PN192" s="3">
        <v>4</v>
      </c>
      <c r="PO192" s="3">
        <v>4</v>
      </c>
      <c r="PP192" s="3">
        <v>4</v>
      </c>
      <c r="PQ192" s="3">
        <v>4</v>
      </c>
      <c r="PR192" s="3">
        <v>4</v>
      </c>
      <c r="PS192" s="3">
        <v>4</v>
      </c>
      <c r="PT192" s="3">
        <v>4</v>
      </c>
      <c r="PU192" s="3">
        <f t="shared" si="154"/>
        <v>3.4285714285714284</v>
      </c>
      <c r="PV192" s="3">
        <f t="shared" si="117"/>
        <v>4</v>
      </c>
      <c r="PW192" s="3">
        <f t="shared" si="118"/>
        <v>4</v>
      </c>
      <c r="PX192" s="3">
        <v>10</v>
      </c>
      <c r="PY192" s="3">
        <v>9</v>
      </c>
      <c r="PZ192" s="3">
        <v>10</v>
      </c>
      <c r="QA192" s="3">
        <v>10</v>
      </c>
      <c r="QB192" s="3">
        <v>9</v>
      </c>
      <c r="QC192" s="3">
        <v>9</v>
      </c>
      <c r="QD192" s="3">
        <v>10</v>
      </c>
      <c r="QE192" s="3">
        <v>10</v>
      </c>
      <c r="QF192" s="3">
        <v>9</v>
      </c>
      <c r="QG192" s="3">
        <v>10</v>
      </c>
      <c r="QH192" s="3">
        <v>10</v>
      </c>
      <c r="QI192" s="3">
        <v>10</v>
      </c>
      <c r="QJ192" s="3">
        <v>9</v>
      </c>
      <c r="QK192" s="3">
        <v>10</v>
      </c>
      <c r="QL192" s="3">
        <v>9</v>
      </c>
      <c r="QM192" s="3">
        <f t="shared" si="119"/>
        <v>95</v>
      </c>
      <c r="QN192" s="3">
        <f t="shared" si="120"/>
        <v>9.5</v>
      </c>
      <c r="QO192" s="3">
        <f t="shared" si="121"/>
        <v>49</v>
      </c>
      <c r="QP192" s="3">
        <f t="shared" si="122"/>
        <v>9.8000000000000007</v>
      </c>
      <c r="QQ192" s="3">
        <f t="shared" si="123"/>
        <v>144</v>
      </c>
      <c r="QR192" s="3">
        <f t="shared" si="124"/>
        <v>9.6</v>
      </c>
      <c r="QS192" s="1" t="s">
        <v>367</v>
      </c>
      <c r="QT192" s="3">
        <v>777</v>
      </c>
      <c r="QU192" s="3">
        <v>777</v>
      </c>
      <c r="QV192" s="3">
        <v>777</v>
      </c>
      <c r="QW192" s="3">
        <v>777</v>
      </c>
      <c r="QX192" s="3">
        <v>777</v>
      </c>
      <c r="QY192" s="3">
        <v>777</v>
      </c>
      <c r="QZ192" s="3">
        <v>777</v>
      </c>
      <c r="RA192" s="3">
        <v>777</v>
      </c>
      <c r="RB192" s="3">
        <v>777</v>
      </c>
      <c r="RC192" s="3">
        <v>777</v>
      </c>
      <c r="RD192" s="3">
        <v>777</v>
      </c>
      <c r="RE192" s="3">
        <v>777</v>
      </c>
      <c r="RF192" s="3">
        <v>777</v>
      </c>
      <c r="RG192" s="3">
        <v>777</v>
      </c>
      <c r="RH192" s="3">
        <v>777</v>
      </c>
      <c r="RI192" s="3">
        <v>777</v>
      </c>
      <c r="RJ192" s="3">
        <v>777</v>
      </c>
      <c r="RK192" s="3">
        <v>777</v>
      </c>
      <c r="RL192" s="3">
        <v>777</v>
      </c>
      <c r="RM192" s="3">
        <v>777</v>
      </c>
      <c r="RN192" s="3">
        <v>777</v>
      </c>
      <c r="RO192" s="3">
        <v>777</v>
      </c>
      <c r="RP192" s="3">
        <v>777</v>
      </c>
      <c r="RQ192" s="3">
        <v>777</v>
      </c>
      <c r="RR192" s="3">
        <v>777</v>
      </c>
      <c r="RS192" s="3">
        <v>777</v>
      </c>
      <c r="RT192" s="3">
        <v>777</v>
      </c>
      <c r="RU192" s="3">
        <v>777</v>
      </c>
      <c r="RV192" s="3">
        <v>777</v>
      </c>
      <c r="RW192" s="3">
        <v>777</v>
      </c>
      <c r="RX192" s="3">
        <v>777</v>
      </c>
      <c r="RY192" s="3">
        <v>777</v>
      </c>
      <c r="RZ192" s="3">
        <v>777</v>
      </c>
      <c r="SA192" s="3">
        <v>777</v>
      </c>
      <c r="SB192" s="3">
        <v>777</v>
      </c>
      <c r="SC192" s="3">
        <v>777</v>
      </c>
      <c r="SD192" s="3">
        <v>777</v>
      </c>
      <c r="SE192" s="3">
        <v>777</v>
      </c>
      <c r="SF192" s="3">
        <v>777</v>
      </c>
      <c r="SG192" s="3">
        <v>777</v>
      </c>
      <c r="SH192" s="3">
        <v>777</v>
      </c>
      <c r="SI192" s="3">
        <v>777</v>
      </c>
      <c r="SJ192" s="3">
        <v>777</v>
      </c>
      <c r="SK192" s="3">
        <v>777</v>
      </c>
      <c r="SL192" s="3">
        <v>777</v>
      </c>
      <c r="SM192" s="3">
        <v>777</v>
      </c>
      <c r="SN192" s="3">
        <v>777</v>
      </c>
      <c r="SO192" s="3">
        <v>777</v>
      </c>
      <c r="SP192" s="3">
        <v>777</v>
      </c>
      <c r="SQ192" s="3">
        <v>777</v>
      </c>
      <c r="SR192" s="3">
        <v>777</v>
      </c>
      <c r="SS192" s="3">
        <v>777</v>
      </c>
      <c r="ST192" s="1" t="s">
        <v>367</v>
      </c>
      <c r="SU192" s="3">
        <v>777</v>
      </c>
      <c r="SV192" s="3">
        <v>777</v>
      </c>
      <c r="SW192" s="3">
        <v>777</v>
      </c>
      <c r="SX192" s="5">
        <v>777</v>
      </c>
      <c r="SY192" s="3">
        <v>777</v>
      </c>
      <c r="SZ192" s="3">
        <v>777</v>
      </c>
      <c r="TA192" s="3">
        <v>777</v>
      </c>
      <c r="TB192" s="3">
        <v>777</v>
      </c>
      <c r="TC192" s="3">
        <v>777</v>
      </c>
      <c r="TD192" s="3">
        <v>777</v>
      </c>
      <c r="TE192" s="3">
        <v>777</v>
      </c>
      <c r="TF192" s="3">
        <v>777</v>
      </c>
      <c r="TG192" s="3">
        <v>777</v>
      </c>
      <c r="TH192" s="3">
        <v>777</v>
      </c>
      <c r="TI192" s="3">
        <v>777</v>
      </c>
      <c r="TJ192" s="3">
        <v>777</v>
      </c>
      <c r="TK192" s="3">
        <v>777</v>
      </c>
      <c r="TL192" s="3">
        <v>777</v>
      </c>
      <c r="TM192" s="3">
        <v>777</v>
      </c>
      <c r="TN192" s="3">
        <v>777</v>
      </c>
      <c r="TO192" s="3">
        <v>777</v>
      </c>
      <c r="TP192" s="3">
        <v>777</v>
      </c>
      <c r="TQ192" s="3">
        <v>777</v>
      </c>
      <c r="TR192" s="3">
        <v>777</v>
      </c>
      <c r="TS192" s="3">
        <v>777</v>
      </c>
      <c r="TT192" s="3">
        <v>777</v>
      </c>
      <c r="TU192" s="3">
        <v>777</v>
      </c>
      <c r="TV192" s="3">
        <v>777</v>
      </c>
      <c r="TW192" s="3">
        <v>777</v>
      </c>
      <c r="TX192" s="3">
        <v>777</v>
      </c>
      <c r="TY192" s="3">
        <v>777</v>
      </c>
      <c r="TZ192" s="3">
        <v>777</v>
      </c>
      <c r="UA192" s="3">
        <v>777</v>
      </c>
      <c r="UB192" s="3">
        <v>777</v>
      </c>
      <c r="UC192" s="3">
        <v>777</v>
      </c>
      <c r="UD192" s="3">
        <v>777</v>
      </c>
      <c r="UE192" s="3">
        <v>777</v>
      </c>
      <c r="UF192" s="3">
        <v>777</v>
      </c>
      <c r="VN192">
        <v>15</v>
      </c>
      <c r="VO192">
        <v>0</v>
      </c>
      <c r="VP192">
        <v>0</v>
      </c>
      <c r="VQ192">
        <v>0</v>
      </c>
      <c r="VR192">
        <v>8</v>
      </c>
      <c r="VS192">
        <v>117.8</v>
      </c>
      <c r="VT192">
        <v>14.7</v>
      </c>
      <c r="VU192">
        <v>39.299999999999997</v>
      </c>
      <c r="VV192">
        <v>7</v>
      </c>
      <c r="VW192">
        <v>1646.3</v>
      </c>
      <c r="VX192">
        <v>235.2</v>
      </c>
      <c r="VY192">
        <v>1243.5</v>
      </c>
      <c r="VZ192">
        <v>0.3</v>
      </c>
      <c r="WA192">
        <v>548.79999999999995</v>
      </c>
      <c r="WB192" s="36">
        <v>596.5</v>
      </c>
      <c r="WC192" s="36">
        <v>627.5</v>
      </c>
      <c r="WD192" s="36">
        <v>43.25</v>
      </c>
      <c r="WE192" s="36">
        <v>8.75</v>
      </c>
      <c r="WF192" s="36">
        <v>46.75</v>
      </c>
      <c r="WG192" s="36">
        <v>49.18</v>
      </c>
      <c r="WH192" s="36">
        <v>3.39</v>
      </c>
      <c r="WI192" s="36">
        <v>0.69</v>
      </c>
      <c r="WJ192" s="36">
        <v>52</v>
      </c>
      <c r="WK192" s="36">
        <v>4.08</v>
      </c>
      <c r="WL192" s="36">
        <v>26</v>
      </c>
      <c r="WM192" s="37">
        <v>987.75</v>
      </c>
      <c r="WN192" s="37">
        <v>852</v>
      </c>
      <c r="WO192" s="37">
        <v>61.75</v>
      </c>
      <c r="WP192" s="37">
        <v>9.5</v>
      </c>
      <c r="WQ192" s="37">
        <v>51.69</v>
      </c>
      <c r="WR192" s="37">
        <v>44.58</v>
      </c>
      <c r="WS192" s="37">
        <v>3.23</v>
      </c>
      <c r="WT192" s="37">
        <v>0.5</v>
      </c>
      <c r="WU192" s="37">
        <v>71.25</v>
      </c>
      <c r="WV192" s="37">
        <v>3.73</v>
      </c>
      <c r="WW192" s="37">
        <v>23.75</v>
      </c>
      <c r="WX192" s="38">
        <v>333.5</v>
      </c>
      <c r="WY192" s="38">
        <v>345.75</v>
      </c>
      <c r="WZ192" s="38">
        <v>14.75</v>
      </c>
      <c r="XA192" s="38">
        <v>4</v>
      </c>
      <c r="XB192" s="38">
        <v>47.78</v>
      </c>
      <c r="XC192" s="38">
        <v>49.53</v>
      </c>
      <c r="XD192" s="38">
        <v>2.11</v>
      </c>
      <c r="XE192" s="38">
        <v>0.56999999999999995</v>
      </c>
      <c r="XF192" s="38">
        <v>18.75</v>
      </c>
      <c r="XG192" s="38">
        <v>2.69</v>
      </c>
      <c r="XH192" s="38">
        <v>18.75</v>
      </c>
      <c r="XI192" s="39">
        <v>724.75</v>
      </c>
      <c r="XJ192" s="39">
        <v>570.25</v>
      </c>
      <c r="XK192" s="39">
        <v>33.25</v>
      </c>
      <c r="XL192" s="39">
        <v>4.75</v>
      </c>
      <c r="XM192" s="39">
        <v>54.37</v>
      </c>
      <c r="XN192" s="39">
        <v>42.78</v>
      </c>
      <c r="XO192" s="39">
        <v>2.4900000000000002</v>
      </c>
      <c r="XP192" s="39">
        <v>0.36</v>
      </c>
      <c r="XQ192" s="39">
        <v>38</v>
      </c>
      <c r="XR192" s="39">
        <v>2.85</v>
      </c>
      <c r="XS192" s="39">
        <v>19</v>
      </c>
      <c r="XT192" t="s">
        <v>1268</v>
      </c>
      <c r="XU192">
        <v>3</v>
      </c>
      <c r="XV192">
        <v>9</v>
      </c>
      <c r="XW192" s="37">
        <v>2</v>
      </c>
      <c r="XX192" s="37">
        <v>1</v>
      </c>
      <c r="XY192" s="37">
        <v>3</v>
      </c>
      <c r="XZ192" s="39">
        <v>1</v>
      </c>
      <c r="YA192" s="39">
        <v>1</v>
      </c>
      <c r="YB192" s="39">
        <v>3</v>
      </c>
    </row>
    <row r="193" spans="1:652" x14ac:dyDescent="0.2">
      <c r="A193" s="11">
        <v>215</v>
      </c>
      <c r="B193" s="19" t="s">
        <v>983</v>
      </c>
      <c r="C193" s="3">
        <v>0</v>
      </c>
      <c r="D193" s="3" t="str">
        <f t="shared" si="103"/>
        <v>2</v>
      </c>
      <c r="E193" s="4">
        <v>40570</v>
      </c>
      <c r="F193" s="4">
        <v>43412</v>
      </c>
      <c r="G193" s="5">
        <v>7.7809719370294319</v>
      </c>
      <c r="H193" s="22" t="s">
        <v>446</v>
      </c>
      <c r="I193" s="3">
        <v>2</v>
      </c>
      <c r="J193" s="3">
        <v>14</v>
      </c>
      <c r="K193" s="3">
        <v>1</v>
      </c>
      <c r="L193" s="3">
        <v>0</v>
      </c>
      <c r="M193" s="12">
        <v>90</v>
      </c>
      <c r="N193" s="6">
        <v>103</v>
      </c>
      <c r="O193" s="6">
        <v>137.5</v>
      </c>
      <c r="P193" s="9">
        <v>4.5111548556430447</v>
      </c>
      <c r="Q193" s="9">
        <v>84.010500000000008</v>
      </c>
      <c r="R193" s="9">
        <v>38.1</v>
      </c>
      <c r="S193" s="9">
        <v>20.3</v>
      </c>
      <c r="T193" s="3">
        <v>1</v>
      </c>
      <c r="U193" s="9">
        <v>31</v>
      </c>
      <c r="V193" s="3">
        <v>1</v>
      </c>
      <c r="W193" s="9">
        <v>14.6</v>
      </c>
      <c r="X193" s="9">
        <v>12.1</v>
      </c>
      <c r="Y193" s="9">
        <v>12.6</v>
      </c>
      <c r="Z193" s="9">
        <v>13.5</v>
      </c>
      <c r="AA193" s="9">
        <v>11</v>
      </c>
      <c r="AB193" s="9">
        <v>12.2</v>
      </c>
      <c r="AC193" s="5">
        <f t="shared" si="104"/>
        <v>14.6</v>
      </c>
      <c r="AD193" s="5">
        <f t="shared" si="105"/>
        <v>13.5</v>
      </c>
      <c r="AE193" s="5">
        <f t="shared" si="106"/>
        <v>28.1</v>
      </c>
      <c r="AF193" s="5">
        <f t="shared" si="107"/>
        <v>14.05</v>
      </c>
      <c r="AG193" s="5">
        <f t="shared" si="108"/>
        <v>30.980250000000002</v>
      </c>
      <c r="AH193" s="5">
        <f t="shared" si="109"/>
        <v>61.960500000000003</v>
      </c>
      <c r="AI193" s="1">
        <v>3</v>
      </c>
      <c r="AJ193" s="3">
        <v>16</v>
      </c>
      <c r="AK193" s="7" t="e">
        <v>#NULL!</v>
      </c>
      <c r="AL193" s="7" t="e">
        <v>#NULL!</v>
      </c>
      <c r="AS193" s="5" t="e">
        <f t="shared" si="110"/>
        <v>#DIV/0!</v>
      </c>
      <c r="AT193" s="9">
        <v>12.65</v>
      </c>
      <c r="AU193" s="9">
        <v>13</v>
      </c>
      <c r="AV193" s="9">
        <v>1.43</v>
      </c>
      <c r="AW193" s="3">
        <v>92</v>
      </c>
      <c r="AX193" s="3">
        <v>26</v>
      </c>
      <c r="AY193" s="3">
        <v>24</v>
      </c>
      <c r="AZ193" s="5">
        <v>50</v>
      </c>
      <c r="BA193" s="9">
        <v>0.53</v>
      </c>
      <c r="BB193" s="3">
        <v>70</v>
      </c>
      <c r="BD193" s="11">
        <v>120</v>
      </c>
      <c r="BE193" s="3">
        <v>19</v>
      </c>
      <c r="BF193" s="3">
        <v>21</v>
      </c>
      <c r="BG193" s="9">
        <v>0.93</v>
      </c>
      <c r="BH193" s="5">
        <v>82</v>
      </c>
      <c r="BI193" s="9">
        <f t="shared" si="151"/>
        <v>40</v>
      </c>
      <c r="BJ193" s="14">
        <v>110</v>
      </c>
      <c r="BK193" s="3">
        <v>2</v>
      </c>
      <c r="BL193" s="3">
        <v>2</v>
      </c>
      <c r="BM193" s="3">
        <v>8</v>
      </c>
      <c r="BN193" s="3">
        <v>0</v>
      </c>
      <c r="BO193" s="3">
        <v>1</v>
      </c>
      <c r="BP193" s="3">
        <v>1</v>
      </c>
      <c r="BQ193" s="3">
        <v>0</v>
      </c>
      <c r="BR193" s="3">
        <v>2</v>
      </c>
      <c r="BS193" s="3">
        <v>1</v>
      </c>
      <c r="BT193" s="11">
        <f t="shared" si="153"/>
        <v>17</v>
      </c>
      <c r="BU193" s="14">
        <v>73</v>
      </c>
      <c r="BV193" s="14">
        <f t="shared" si="150"/>
        <v>303</v>
      </c>
      <c r="BW193" s="13">
        <f t="shared" si="112"/>
        <v>404</v>
      </c>
      <c r="BX193" s="14">
        <v>101</v>
      </c>
      <c r="BY193" s="14">
        <v>3</v>
      </c>
      <c r="BZ193" s="3">
        <v>32</v>
      </c>
      <c r="CA193" s="3">
        <v>32</v>
      </c>
      <c r="CB193" s="3">
        <v>32</v>
      </c>
      <c r="CC193" s="9">
        <v>14.30528</v>
      </c>
      <c r="CD193" s="9">
        <v>14.30528</v>
      </c>
      <c r="CE193" s="9">
        <v>14.30528</v>
      </c>
      <c r="CF193" s="9">
        <v>1.53</v>
      </c>
      <c r="CG193" s="5">
        <v>94</v>
      </c>
      <c r="CH193" s="3">
        <v>31</v>
      </c>
      <c r="CI193" s="3">
        <v>31</v>
      </c>
      <c r="CJ193" s="3">
        <v>32</v>
      </c>
      <c r="CK193" s="9">
        <v>13.85824</v>
      </c>
      <c r="CL193" s="9">
        <v>13.85824</v>
      </c>
      <c r="CM193" s="9">
        <v>14.30528</v>
      </c>
      <c r="CN193" s="9">
        <v>1.25</v>
      </c>
      <c r="CO193" s="5">
        <v>90</v>
      </c>
      <c r="CP193" s="3">
        <v>126</v>
      </c>
      <c r="CQ193" s="3">
        <v>136</v>
      </c>
      <c r="CR193" s="3">
        <v>138</v>
      </c>
      <c r="CS193" s="9">
        <v>1.1200000000000001</v>
      </c>
      <c r="CT193" s="3">
        <v>87</v>
      </c>
      <c r="CU193" s="7" t="e">
        <v>#NULL!</v>
      </c>
      <c r="CV193" s="7" t="e">
        <v>#NULL!</v>
      </c>
      <c r="CY193" s="7" t="e">
        <v>#NULL!</v>
      </c>
      <c r="CZ193" s="7" t="e">
        <v>#NULL!</v>
      </c>
      <c r="DA193" s="7" t="e">
        <v>#NULL!</v>
      </c>
      <c r="DB193" s="7" t="e">
        <v>#NULL!</v>
      </c>
      <c r="DC193" s="7" t="e">
        <v>#NULL!</v>
      </c>
      <c r="DD193" s="7" t="e">
        <v>#NULL!</v>
      </c>
      <c r="DE193" s="7" t="e">
        <v>#NULL!</v>
      </c>
      <c r="DF193" s="7" t="e">
        <v>#NULL!</v>
      </c>
      <c r="DG193" s="7" t="e">
        <v>#NULL!</v>
      </c>
      <c r="DH193" s="7" t="e">
        <v>#NULL!</v>
      </c>
      <c r="DI193" s="7" t="e">
        <v>#NULL!</v>
      </c>
      <c r="DJ193" s="7" t="e">
        <v>#NULL!</v>
      </c>
      <c r="DK193" s="7" t="e">
        <v>#NULL!</v>
      </c>
      <c r="DL193" s="7" t="e">
        <v>#NULL!</v>
      </c>
      <c r="DM193" s="7" t="e">
        <v>#NULL!</v>
      </c>
      <c r="DN193" s="7" t="e">
        <v>#NULL!</v>
      </c>
      <c r="DO193" s="7" t="e">
        <v>#NULL!</v>
      </c>
      <c r="DP193" s="7" t="e">
        <v>#NULL!</v>
      </c>
      <c r="DQ193" s="3">
        <v>1</v>
      </c>
      <c r="DR193" s="3">
        <v>1</v>
      </c>
      <c r="DS193" s="3">
        <v>0</v>
      </c>
      <c r="DT193" s="3">
        <v>1</v>
      </c>
      <c r="DU193" s="3">
        <v>1</v>
      </c>
      <c r="DW193" s="5">
        <v>1.46</v>
      </c>
      <c r="DY193" s="5">
        <v>2.5499999999999998</v>
      </c>
      <c r="EA193" s="5">
        <v>2.7800000000000002</v>
      </c>
      <c r="EC193" s="5">
        <v>6.79</v>
      </c>
      <c r="EW193" s="3">
        <v>1</v>
      </c>
      <c r="FH193" s="3">
        <v>5</v>
      </c>
      <c r="FI193" s="3">
        <v>3</v>
      </c>
      <c r="FJ193" s="3">
        <v>5</v>
      </c>
      <c r="FK193" s="3">
        <v>5</v>
      </c>
      <c r="FL193" s="3">
        <v>5</v>
      </c>
      <c r="FM193" s="3">
        <v>2</v>
      </c>
      <c r="FN193" s="3">
        <v>5</v>
      </c>
      <c r="FO193" s="3">
        <v>1</v>
      </c>
      <c r="FP193" s="3">
        <v>5</v>
      </c>
      <c r="FQ193" s="3">
        <v>5</v>
      </c>
      <c r="FR193" s="3">
        <v>1</v>
      </c>
      <c r="FS193" s="3">
        <v>1</v>
      </c>
      <c r="FT193" s="3">
        <f t="shared" si="152"/>
        <v>4.166666666666667</v>
      </c>
      <c r="FU193" s="3">
        <f t="shared" si="114"/>
        <v>3</v>
      </c>
      <c r="PA193" s="3">
        <v>2</v>
      </c>
      <c r="PB193" s="3">
        <v>4</v>
      </c>
      <c r="PC193" s="3">
        <v>3</v>
      </c>
      <c r="PD193" s="3">
        <v>4</v>
      </c>
      <c r="PE193" s="3">
        <v>3</v>
      </c>
      <c r="PF193" s="3">
        <v>4</v>
      </c>
      <c r="PG193" s="3">
        <v>3</v>
      </c>
      <c r="PH193" s="3">
        <f t="shared" si="115"/>
        <v>3.5</v>
      </c>
      <c r="PI193" s="3">
        <v>4</v>
      </c>
      <c r="PJ193" s="3">
        <v>4</v>
      </c>
      <c r="PK193" s="3">
        <v>4</v>
      </c>
      <c r="PL193" s="3">
        <v>4</v>
      </c>
      <c r="PM193" s="3">
        <v>4</v>
      </c>
      <c r="PN193" s="3">
        <v>4</v>
      </c>
      <c r="PO193" s="3">
        <v>4</v>
      </c>
      <c r="PP193" s="3">
        <v>4</v>
      </c>
      <c r="PQ193" s="3">
        <v>4</v>
      </c>
      <c r="PR193" s="3">
        <v>3</v>
      </c>
      <c r="PS193" s="3">
        <v>4</v>
      </c>
      <c r="PT193" s="3">
        <v>3</v>
      </c>
      <c r="PU193" s="3">
        <f t="shared" si="154"/>
        <v>3.4285714285714284</v>
      </c>
      <c r="PV193" s="3">
        <f t="shared" si="117"/>
        <v>3.6666666666666665</v>
      </c>
      <c r="PW193" s="3">
        <f t="shared" si="118"/>
        <v>3.8333333333333335</v>
      </c>
      <c r="PX193" s="3">
        <v>10</v>
      </c>
      <c r="PY193" s="3">
        <v>1</v>
      </c>
      <c r="PZ193" s="3">
        <v>10</v>
      </c>
      <c r="QA193" s="3">
        <v>10</v>
      </c>
      <c r="QB193" s="3">
        <v>10</v>
      </c>
      <c r="QC193" s="3">
        <v>10</v>
      </c>
      <c r="QD193" s="3">
        <v>10</v>
      </c>
      <c r="QE193" s="3">
        <v>5</v>
      </c>
      <c r="QF193" s="3">
        <v>10</v>
      </c>
      <c r="QG193" s="3">
        <v>10</v>
      </c>
      <c r="QH193" s="3">
        <v>7</v>
      </c>
      <c r="QI193" s="3">
        <v>4</v>
      </c>
      <c r="QJ193" s="3">
        <v>3</v>
      </c>
      <c r="QK193" s="3">
        <v>10</v>
      </c>
      <c r="QL193" s="3">
        <v>10</v>
      </c>
      <c r="QM193" s="3">
        <f t="shared" si="119"/>
        <v>84</v>
      </c>
      <c r="QN193" s="3">
        <f t="shared" si="120"/>
        <v>8.4</v>
      </c>
      <c r="QO193" s="3">
        <f t="shared" si="121"/>
        <v>36</v>
      </c>
      <c r="QP193" s="3">
        <f t="shared" si="122"/>
        <v>7.2</v>
      </c>
      <c r="QQ193" s="3">
        <f t="shared" si="123"/>
        <v>120</v>
      </c>
      <c r="QR193" s="3">
        <f t="shared" si="124"/>
        <v>8</v>
      </c>
      <c r="QS193" s="1" t="s">
        <v>367</v>
      </c>
      <c r="QT193" s="3">
        <v>777</v>
      </c>
      <c r="QU193" s="3">
        <v>777</v>
      </c>
      <c r="QV193" s="3">
        <v>777</v>
      </c>
      <c r="QW193" s="3">
        <v>777</v>
      </c>
      <c r="QX193" s="3">
        <v>777</v>
      </c>
      <c r="QY193" s="3">
        <v>777</v>
      </c>
      <c r="QZ193" s="3">
        <v>777</v>
      </c>
      <c r="RA193" s="3">
        <v>777</v>
      </c>
      <c r="RB193" s="3">
        <v>777</v>
      </c>
      <c r="RC193" s="3">
        <v>777</v>
      </c>
      <c r="RD193" s="3">
        <v>777</v>
      </c>
      <c r="RE193" s="3">
        <v>777</v>
      </c>
      <c r="RF193" s="3">
        <v>777</v>
      </c>
      <c r="RG193" s="3">
        <v>777</v>
      </c>
      <c r="RH193" s="3">
        <v>777</v>
      </c>
      <c r="RI193" s="3">
        <v>777</v>
      </c>
      <c r="RJ193" s="3">
        <v>777</v>
      </c>
      <c r="RK193" s="3">
        <v>777</v>
      </c>
      <c r="RL193" s="3">
        <v>777</v>
      </c>
      <c r="RM193" s="3">
        <v>777</v>
      </c>
      <c r="RN193" s="3">
        <v>777</v>
      </c>
      <c r="RO193" s="3">
        <v>777</v>
      </c>
      <c r="RP193" s="3">
        <v>777</v>
      </c>
      <c r="RQ193" s="3">
        <v>777</v>
      </c>
      <c r="RR193" s="3">
        <v>777</v>
      </c>
      <c r="RS193" s="3">
        <v>777</v>
      </c>
      <c r="RT193" s="3">
        <v>777</v>
      </c>
      <c r="RU193" s="3">
        <v>777</v>
      </c>
      <c r="RV193" s="3">
        <v>777</v>
      </c>
      <c r="RW193" s="3">
        <v>777</v>
      </c>
      <c r="RX193" s="3">
        <v>777</v>
      </c>
      <c r="RY193" s="3">
        <v>777</v>
      </c>
      <c r="RZ193" s="3">
        <v>777</v>
      </c>
      <c r="SA193" s="3">
        <v>777</v>
      </c>
      <c r="SB193" s="3">
        <v>777</v>
      </c>
      <c r="SC193" s="3">
        <v>777</v>
      </c>
      <c r="SD193" s="3">
        <v>777</v>
      </c>
      <c r="SE193" s="3">
        <v>777</v>
      </c>
      <c r="SF193" s="3">
        <v>777</v>
      </c>
      <c r="SG193" s="3">
        <v>777</v>
      </c>
      <c r="SH193" s="3">
        <v>777</v>
      </c>
      <c r="SI193" s="3">
        <v>777</v>
      </c>
      <c r="SJ193" s="3">
        <v>777</v>
      </c>
      <c r="SK193" s="3">
        <v>777</v>
      </c>
      <c r="SL193" s="3">
        <v>777</v>
      </c>
      <c r="SM193" s="3">
        <v>777</v>
      </c>
      <c r="SN193" s="3">
        <v>777</v>
      </c>
      <c r="SO193" s="3">
        <v>777</v>
      </c>
      <c r="SP193" s="3">
        <v>777</v>
      </c>
      <c r="SQ193" s="3">
        <v>777</v>
      </c>
      <c r="SR193" s="3">
        <v>777</v>
      </c>
      <c r="SS193" s="3">
        <v>777</v>
      </c>
      <c r="ST193" s="1" t="s">
        <v>367</v>
      </c>
      <c r="SU193" s="3">
        <v>777</v>
      </c>
      <c r="SV193" s="3">
        <v>777</v>
      </c>
      <c r="SW193" s="3">
        <v>777</v>
      </c>
      <c r="SX193" s="5">
        <v>777</v>
      </c>
      <c r="SY193" s="3">
        <v>777</v>
      </c>
      <c r="SZ193" s="3">
        <v>777</v>
      </c>
      <c r="TA193" s="3">
        <v>777</v>
      </c>
      <c r="TB193" s="3">
        <v>777</v>
      </c>
      <c r="TC193" s="3">
        <v>777</v>
      </c>
      <c r="TD193" s="3">
        <v>777</v>
      </c>
      <c r="TE193" s="3">
        <v>777</v>
      </c>
      <c r="TF193" s="3">
        <v>777</v>
      </c>
      <c r="TG193" s="3">
        <v>777</v>
      </c>
      <c r="TH193" s="3">
        <v>777</v>
      </c>
      <c r="TI193" s="3">
        <v>777</v>
      </c>
      <c r="TJ193" s="3">
        <v>777</v>
      </c>
      <c r="TK193" s="3">
        <v>777</v>
      </c>
      <c r="TL193" s="3">
        <v>777</v>
      </c>
      <c r="TM193" s="3">
        <v>777</v>
      </c>
      <c r="TN193" s="3">
        <v>777</v>
      </c>
      <c r="TO193" s="3">
        <v>777</v>
      </c>
      <c r="TP193" s="3">
        <v>777</v>
      </c>
      <c r="TQ193" s="3">
        <v>777</v>
      </c>
      <c r="TR193" s="3">
        <v>777</v>
      </c>
      <c r="TS193" s="3">
        <v>777</v>
      </c>
      <c r="TT193" s="3">
        <v>777</v>
      </c>
      <c r="TU193" s="3">
        <v>777</v>
      </c>
      <c r="TV193" s="3">
        <v>777</v>
      </c>
      <c r="TW193" s="3">
        <v>777</v>
      </c>
      <c r="TX193" s="3">
        <v>777</v>
      </c>
      <c r="TY193" s="3">
        <v>777</v>
      </c>
      <c r="TZ193" s="3">
        <v>777</v>
      </c>
      <c r="UA193" s="3">
        <v>777</v>
      </c>
      <c r="UB193" s="3">
        <v>777</v>
      </c>
      <c r="UC193" s="3">
        <v>777</v>
      </c>
      <c r="UD193" s="3">
        <v>777</v>
      </c>
      <c r="UE193" s="3">
        <v>777</v>
      </c>
      <c r="UF193" s="3">
        <v>777</v>
      </c>
      <c r="VN193">
        <v>15</v>
      </c>
      <c r="VO193">
        <v>2</v>
      </c>
      <c r="VP193">
        <v>20.5</v>
      </c>
      <c r="VQ193">
        <v>10.3</v>
      </c>
      <c r="VR193">
        <v>62</v>
      </c>
      <c r="VS193">
        <v>1625.3</v>
      </c>
      <c r="VT193">
        <v>26.2</v>
      </c>
      <c r="VU193">
        <v>203.2</v>
      </c>
      <c r="VV193">
        <v>61</v>
      </c>
      <c r="VW193">
        <v>8812</v>
      </c>
      <c r="VX193">
        <v>144.5</v>
      </c>
      <c r="VY193">
        <v>1642</v>
      </c>
      <c r="VZ193">
        <v>0.3</v>
      </c>
      <c r="WA193">
        <v>1101.5</v>
      </c>
      <c r="WB193" s="36">
        <v>3262.75</v>
      </c>
      <c r="WC193" s="36">
        <v>1674</v>
      </c>
      <c r="WD193" s="36">
        <v>243.75</v>
      </c>
      <c r="WE193" s="36">
        <v>130.5</v>
      </c>
      <c r="WF193" s="36">
        <v>61.43</v>
      </c>
      <c r="WG193" s="36">
        <v>31.52</v>
      </c>
      <c r="WH193" s="36">
        <v>4.59</v>
      </c>
      <c r="WI193" s="36">
        <v>2.46</v>
      </c>
      <c r="WJ193" s="36">
        <v>374.25</v>
      </c>
      <c r="WK193" s="36">
        <v>7.05</v>
      </c>
      <c r="WL193" s="36">
        <v>62.375</v>
      </c>
      <c r="WM193" s="37">
        <v>4025.5</v>
      </c>
      <c r="WN193" s="37">
        <v>2293.75</v>
      </c>
      <c r="WO193" s="37">
        <v>350.25</v>
      </c>
      <c r="WP193" s="37">
        <v>165.5</v>
      </c>
      <c r="WQ193" s="37">
        <v>58.9</v>
      </c>
      <c r="WR193" s="37">
        <v>33.56</v>
      </c>
      <c r="WS193" s="37">
        <v>5.12</v>
      </c>
      <c r="WT193" s="37">
        <v>2.42</v>
      </c>
      <c r="WU193" s="37">
        <v>515.75</v>
      </c>
      <c r="WV193" s="37">
        <v>7.55</v>
      </c>
      <c r="WW193" s="37">
        <v>64.468999999999994</v>
      </c>
      <c r="WX193" s="38">
        <v>2903</v>
      </c>
      <c r="WY193" s="38">
        <v>1488.5</v>
      </c>
      <c r="WZ193" s="38">
        <v>214.75</v>
      </c>
      <c r="XA193" s="38">
        <v>114.75</v>
      </c>
      <c r="XB193" s="38">
        <v>61.49</v>
      </c>
      <c r="XC193" s="38">
        <v>31.53</v>
      </c>
      <c r="XD193" s="38">
        <v>4.55</v>
      </c>
      <c r="XE193" s="38">
        <v>2.4300000000000002</v>
      </c>
      <c r="XF193" s="38">
        <v>329.5</v>
      </c>
      <c r="XG193" s="38">
        <v>6.98</v>
      </c>
      <c r="XH193" s="38">
        <v>65.900000000000006</v>
      </c>
      <c r="XI193" s="39">
        <v>3665.75</v>
      </c>
      <c r="XJ193" s="39">
        <v>2108.25</v>
      </c>
      <c r="XK193" s="39">
        <v>321.25</v>
      </c>
      <c r="XL193" s="39">
        <v>149.75</v>
      </c>
      <c r="XM193" s="39">
        <v>58.7</v>
      </c>
      <c r="XN193" s="39">
        <v>33.76</v>
      </c>
      <c r="XO193" s="39">
        <v>5.14</v>
      </c>
      <c r="XP193" s="39">
        <v>2.4</v>
      </c>
      <c r="XQ193" s="39">
        <v>471</v>
      </c>
      <c r="XR193" s="39">
        <v>7.54</v>
      </c>
      <c r="XS193" s="39">
        <v>67.286000000000001</v>
      </c>
      <c r="XT193" t="s">
        <v>1269</v>
      </c>
      <c r="XU193">
        <v>8</v>
      </c>
      <c r="XV193">
        <v>9</v>
      </c>
      <c r="XW193" s="37">
        <v>6</v>
      </c>
      <c r="XX193" s="37">
        <v>2</v>
      </c>
      <c r="XY193" s="37">
        <v>1</v>
      </c>
      <c r="XZ193" s="39">
        <v>5</v>
      </c>
      <c r="YA193" s="39">
        <v>2</v>
      </c>
      <c r="YB193" s="39">
        <v>1</v>
      </c>
    </row>
    <row r="194" spans="1:652" x14ac:dyDescent="0.2">
      <c r="A194" s="11">
        <v>216</v>
      </c>
      <c r="B194" s="19" t="s">
        <v>984</v>
      </c>
      <c r="C194" s="3">
        <v>0</v>
      </c>
      <c r="D194" s="3" t="str">
        <f t="shared" ref="D194:D257" si="155">IF(C194=0,"2","1")</f>
        <v>2</v>
      </c>
      <c r="E194" s="4">
        <v>40577</v>
      </c>
      <c r="F194" s="4">
        <v>43420</v>
      </c>
      <c r="G194" s="5">
        <v>7.783709787816564</v>
      </c>
      <c r="H194" s="22" t="s">
        <v>446</v>
      </c>
      <c r="I194" s="3">
        <v>2</v>
      </c>
      <c r="J194" s="3">
        <v>14</v>
      </c>
      <c r="K194" s="3">
        <v>1</v>
      </c>
      <c r="L194" s="3">
        <v>2</v>
      </c>
      <c r="M194" s="12">
        <v>90</v>
      </c>
      <c r="N194" s="6">
        <v>98</v>
      </c>
      <c r="O194" s="6">
        <v>128</v>
      </c>
      <c r="P194" s="9">
        <v>4.1994750656167978</v>
      </c>
      <c r="Q194" s="9">
        <v>57.33</v>
      </c>
      <c r="R194" s="9">
        <v>26</v>
      </c>
      <c r="S194" s="9">
        <v>15.9</v>
      </c>
      <c r="T194" s="3">
        <v>3</v>
      </c>
      <c r="U194" s="9">
        <v>20.3</v>
      </c>
      <c r="V194" s="3">
        <v>2</v>
      </c>
      <c r="W194" s="9">
        <v>8.9</v>
      </c>
      <c r="X194" s="9">
        <v>8.9</v>
      </c>
      <c r="Y194" s="9">
        <v>8.8000000000000007</v>
      </c>
      <c r="Z194" s="9">
        <v>12.6</v>
      </c>
      <c r="AA194" s="9">
        <v>8.4</v>
      </c>
      <c r="AB194" s="9">
        <v>7.4</v>
      </c>
      <c r="AC194" s="5">
        <f t="shared" ref="AC194:AC257" si="156">MAX(W194:Y194)</f>
        <v>8.9</v>
      </c>
      <c r="AD194" s="5">
        <f t="shared" ref="AD194:AD257" si="157">MAX(Z194:AB194)</f>
        <v>12.6</v>
      </c>
      <c r="AE194" s="5">
        <f t="shared" ref="AE194:AE257" si="158">SUM(AC194:AD194)</f>
        <v>21.5</v>
      </c>
      <c r="AF194" s="5">
        <f t="shared" ref="AF194:AF257" si="159">AVERAGE(AC194:AD194)</f>
        <v>10.75</v>
      </c>
      <c r="AG194" s="5">
        <f t="shared" ref="AG194:AG257" si="160">AF194*2.205</f>
        <v>23.703749999999999</v>
      </c>
      <c r="AH194" s="5">
        <f t="shared" ref="AH194:AH257" si="161">AE194*2.205</f>
        <v>47.407499999999999</v>
      </c>
      <c r="AI194" s="1">
        <v>2</v>
      </c>
      <c r="AJ194" s="3">
        <v>8</v>
      </c>
      <c r="AK194" s="7" t="e">
        <v>#NULL!</v>
      </c>
      <c r="AL194" s="7" t="e">
        <v>#NULL!</v>
      </c>
      <c r="AS194" s="5" t="e">
        <f t="shared" ref="AS194:AS257" si="162">AVERAGE(AN194:AR194)</f>
        <v>#DIV/0!</v>
      </c>
      <c r="AT194" s="9">
        <v>15.87</v>
      </c>
      <c r="AU194" s="9">
        <v>15.65</v>
      </c>
      <c r="AV194" s="9">
        <v>-0.81</v>
      </c>
      <c r="AW194" s="3">
        <v>21</v>
      </c>
      <c r="AX194" s="3">
        <v>13</v>
      </c>
      <c r="AY194" s="3">
        <v>13</v>
      </c>
      <c r="AZ194" s="5">
        <v>26</v>
      </c>
      <c r="BA194" s="9">
        <v>-1.52</v>
      </c>
      <c r="BB194" s="3">
        <v>6</v>
      </c>
      <c r="BD194" s="11">
        <v>84</v>
      </c>
      <c r="BE194" s="3">
        <v>15</v>
      </c>
      <c r="BF194" s="3">
        <v>15</v>
      </c>
      <c r="BG194" s="9">
        <v>-0.72</v>
      </c>
      <c r="BH194" s="5">
        <v>24</v>
      </c>
      <c r="BI194" s="9">
        <f t="shared" si="151"/>
        <v>30</v>
      </c>
      <c r="BJ194" s="14">
        <v>86</v>
      </c>
      <c r="BK194" s="3">
        <v>5</v>
      </c>
      <c r="BL194" s="3">
        <v>7</v>
      </c>
      <c r="BM194" s="3">
        <v>4</v>
      </c>
      <c r="BN194" s="3">
        <v>0</v>
      </c>
      <c r="BO194" s="3">
        <v>0</v>
      </c>
      <c r="BP194" s="3">
        <v>3</v>
      </c>
      <c r="BQ194" s="3">
        <v>2</v>
      </c>
      <c r="BR194" s="3">
        <v>1</v>
      </c>
      <c r="BS194" s="3">
        <v>2</v>
      </c>
      <c r="BT194" s="11">
        <f t="shared" si="153"/>
        <v>24</v>
      </c>
      <c r="BU194" s="14">
        <v>81</v>
      </c>
      <c r="BV194" s="14">
        <f t="shared" si="150"/>
        <v>251</v>
      </c>
      <c r="BW194" s="13">
        <f t="shared" si="112"/>
        <v>334.66666666666663</v>
      </c>
      <c r="BX194" s="14">
        <v>79</v>
      </c>
      <c r="BY194" s="14">
        <v>4</v>
      </c>
      <c r="BZ194" s="3">
        <v>32</v>
      </c>
      <c r="CA194" s="3">
        <v>28</v>
      </c>
      <c r="CB194" s="3">
        <v>27</v>
      </c>
      <c r="CC194" s="9">
        <v>14.30528</v>
      </c>
      <c r="CD194" s="9">
        <v>12.51712</v>
      </c>
      <c r="CE194" s="9">
        <v>12.070079999999999</v>
      </c>
      <c r="CF194" s="9">
        <v>1.53</v>
      </c>
      <c r="CG194" s="5">
        <v>94</v>
      </c>
      <c r="CH194" s="3">
        <v>26</v>
      </c>
      <c r="CI194" s="3">
        <v>23</v>
      </c>
      <c r="CJ194" s="3">
        <v>19</v>
      </c>
      <c r="CK194" s="9">
        <v>11.62304</v>
      </c>
      <c r="CL194" s="9">
        <v>10.28192</v>
      </c>
      <c r="CM194" s="9">
        <v>8.49376</v>
      </c>
      <c r="CN194" s="9">
        <v>-0.08</v>
      </c>
      <c r="CO194" s="5">
        <v>47</v>
      </c>
      <c r="CP194" s="3">
        <v>82</v>
      </c>
      <c r="CQ194" s="3">
        <v>84</v>
      </c>
      <c r="CR194" s="3">
        <v>101</v>
      </c>
      <c r="CS194" s="9">
        <v>-0.66</v>
      </c>
      <c r="CT194" s="3">
        <v>26</v>
      </c>
      <c r="CU194" s="7" t="e">
        <v>#NULL!</v>
      </c>
      <c r="CV194" s="7" t="e">
        <v>#NULL!</v>
      </c>
      <c r="CY194" s="7" t="e">
        <v>#NULL!</v>
      </c>
      <c r="CZ194" s="7" t="e">
        <v>#NULL!</v>
      </c>
      <c r="DA194" s="7" t="e">
        <v>#NULL!</v>
      </c>
      <c r="DB194" s="7" t="e">
        <v>#NULL!</v>
      </c>
      <c r="DC194" s="7" t="e">
        <v>#NULL!</v>
      </c>
      <c r="DD194" s="7" t="e">
        <v>#NULL!</v>
      </c>
      <c r="DE194" s="7" t="e">
        <v>#NULL!</v>
      </c>
      <c r="DF194" s="7" t="e">
        <v>#NULL!</v>
      </c>
      <c r="DG194" s="7" t="e">
        <v>#NULL!</v>
      </c>
      <c r="DH194" s="7" t="e">
        <v>#NULL!</v>
      </c>
      <c r="DI194" s="7" t="e">
        <v>#NULL!</v>
      </c>
      <c r="DJ194" s="7" t="e">
        <v>#NULL!</v>
      </c>
      <c r="DK194" s="7" t="e">
        <v>#NULL!</v>
      </c>
      <c r="DL194" s="7" t="e">
        <v>#NULL!</v>
      </c>
      <c r="DM194" s="7" t="e">
        <v>#NULL!</v>
      </c>
      <c r="DN194" s="7" t="e">
        <v>#NULL!</v>
      </c>
      <c r="DO194" s="7" t="e">
        <v>#NULL!</v>
      </c>
      <c r="DP194" s="7" t="e">
        <v>#NULL!</v>
      </c>
      <c r="DQ194" s="3">
        <v>1</v>
      </c>
      <c r="DR194" s="3">
        <v>1</v>
      </c>
      <c r="DS194" s="3">
        <v>1</v>
      </c>
      <c r="DT194" s="3">
        <v>0</v>
      </c>
      <c r="DU194" s="3">
        <v>0</v>
      </c>
      <c r="DW194" s="5">
        <v>-2.2400000000000002</v>
      </c>
      <c r="DY194" s="5">
        <v>-1.4700000000000002</v>
      </c>
      <c r="EA194" s="5">
        <v>1.45</v>
      </c>
      <c r="EC194" s="5">
        <v>-2.2600000000000007</v>
      </c>
      <c r="EW194" s="3">
        <v>1</v>
      </c>
      <c r="FH194" s="3">
        <v>5</v>
      </c>
      <c r="FI194" s="3">
        <v>2</v>
      </c>
      <c r="FJ194" s="3">
        <v>1</v>
      </c>
      <c r="FK194" s="3">
        <v>2</v>
      </c>
      <c r="FL194" s="3">
        <v>5</v>
      </c>
      <c r="FM194" s="3">
        <v>3</v>
      </c>
      <c r="FN194" s="3">
        <v>1</v>
      </c>
      <c r="FO194" s="3">
        <v>1</v>
      </c>
      <c r="FP194" s="3">
        <v>5</v>
      </c>
      <c r="FQ194" s="3">
        <v>2</v>
      </c>
      <c r="FR194" s="3">
        <v>1</v>
      </c>
      <c r="FS194" s="3">
        <v>1</v>
      </c>
      <c r="FT194" s="3">
        <f t="shared" si="152"/>
        <v>3.6666666666666665</v>
      </c>
      <c r="FU194" s="3">
        <f t="shared" si="114"/>
        <v>1.1666666666666667</v>
      </c>
      <c r="PA194" s="3">
        <v>1</v>
      </c>
      <c r="PB194" s="3">
        <v>4</v>
      </c>
      <c r="PC194" s="3">
        <v>3</v>
      </c>
      <c r="PD194" s="3">
        <v>4</v>
      </c>
      <c r="PE194" s="3">
        <v>4</v>
      </c>
      <c r="PF194" s="3">
        <v>4</v>
      </c>
      <c r="PG194" s="3">
        <v>4</v>
      </c>
      <c r="PH194" s="3">
        <f t="shared" si="115"/>
        <v>3.8333333333333335</v>
      </c>
      <c r="PI194" s="3">
        <v>4</v>
      </c>
      <c r="PJ194" s="3">
        <v>4</v>
      </c>
      <c r="PK194" s="3">
        <v>2</v>
      </c>
      <c r="PL194" s="3">
        <v>1</v>
      </c>
      <c r="PM194" s="3">
        <v>4</v>
      </c>
      <c r="PN194" s="3">
        <v>4</v>
      </c>
      <c r="PO194" s="3">
        <v>1</v>
      </c>
      <c r="PP194" s="3">
        <v>4</v>
      </c>
      <c r="PQ194" s="3">
        <v>4</v>
      </c>
      <c r="PR194" s="3">
        <v>4</v>
      </c>
      <c r="PS194" s="3">
        <v>1</v>
      </c>
      <c r="PT194" s="3">
        <v>2</v>
      </c>
      <c r="PU194" s="3">
        <f t="shared" si="154"/>
        <v>2.2857142857142856</v>
      </c>
      <c r="PV194" s="3">
        <f t="shared" si="117"/>
        <v>3.1666666666666665</v>
      </c>
      <c r="PW194" s="3">
        <f t="shared" si="118"/>
        <v>2.9166666666666665</v>
      </c>
      <c r="PX194" s="3">
        <v>10</v>
      </c>
      <c r="PY194" s="3">
        <v>1</v>
      </c>
      <c r="PZ194" s="3">
        <v>10</v>
      </c>
      <c r="QA194" s="3">
        <v>10</v>
      </c>
      <c r="QB194" s="3">
        <v>1</v>
      </c>
      <c r="QC194" s="3">
        <v>1</v>
      </c>
      <c r="QD194" s="3">
        <v>10</v>
      </c>
      <c r="QE194" s="3">
        <v>10</v>
      </c>
      <c r="QF194" s="3">
        <v>5</v>
      </c>
      <c r="QG194" s="3">
        <v>5</v>
      </c>
      <c r="QH194" s="3">
        <v>5</v>
      </c>
      <c r="QI194" s="3">
        <v>10</v>
      </c>
      <c r="QJ194" s="3">
        <v>10</v>
      </c>
      <c r="QK194" s="3">
        <v>1</v>
      </c>
      <c r="QL194" s="3">
        <v>10</v>
      </c>
      <c r="QM194" s="3">
        <f t="shared" si="119"/>
        <v>64</v>
      </c>
      <c r="QN194" s="3">
        <f t="shared" si="120"/>
        <v>6.4</v>
      </c>
      <c r="QO194" s="3">
        <f t="shared" si="121"/>
        <v>35</v>
      </c>
      <c r="QP194" s="3">
        <f t="shared" si="122"/>
        <v>7</v>
      </c>
      <c r="QQ194" s="3">
        <f t="shared" si="123"/>
        <v>99</v>
      </c>
      <c r="QR194" s="3">
        <f t="shared" si="124"/>
        <v>6.6</v>
      </c>
      <c r="QS194" s="1" t="s">
        <v>367</v>
      </c>
      <c r="QT194" s="3">
        <v>777</v>
      </c>
      <c r="QU194" s="3">
        <v>777</v>
      </c>
      <c r="QV194" s="3">
        <v>777</v>
      </c>
      <c r="QW194" s="3">
        <v>777</v>
      </c>
      <c r="QX194" s="3">
        <v>777</v>
      </c>
      <c r="QY194" s="3">
        <v>777</v>
      </c>
      <c r="QZ194" s="3">
        <v>777</v>
      </c>
      <c r="RA194" s="3">
        <v>777</v>
      </c>
      <c r="RB194" s="3">
        <v>777</v>
      </c>
      <c r="RC194" s="3">
        <v>777</v>
      </c>
      <c r="RD194" s="3">
        <v>777</v>
      </c>
      <c r="RE194" s="3">
        <v>777</v>
      </c>
      <c r="RF194" s="3">
        <v>777</v>
      </c>
      <c r="RG194" s="3">
        <v>777</v>
      </c>
      <c r="RH194" s="3">
        <v>777</v>
      </c>
      <c r="RI194" s="3">
        <v>777</v>
      </c>
      <c r="RJ194" s="3">
        <v>777</v>
      </c>
      <c r="RK194" s="3">
        <v>777</v>
      </c>
      <c r="RL194" s="3">
        <v>777</v>
      </c>
      <c r="RM194" s="3">
        <v>777</v>
      </c>
      <c r="RN194" s="3">
        <v>777</v>
      </c>
      <c r="RO194" s="3">
        <v>777</v>
      </c>
      <c r="RP194" s="3">
        <v>777</v>
      </c>
      <c r="RQ194" s="3">
        <v>777</v>
      </c>
      <c r="RR194" s="3">
        <v>777</v>
      </c>
      <c r="RS194" s="3">
        <v>777</v>
      </c>
      <c r="RT194" s="3">
        <v>777</v>
      </c>
      <c r="RU194" s="3">
        <v>777</v>
      </c>
      <c r="RV194" s="3">
        <v>777</v>
      </c>
      <c r="RW194" s="3">
        <v>777</v>
      </c>
      <c r="RX194" s="3">
        <v>777</v>
      </c>
      <c r="RY194" s="3">
        <v>777</v>
      </c>
      <c r="RZ194" s="3">
        <v>777</v>
      </c>
      <c r="SA194" s="3">
        <v>777</v>
      </c>
      <c r="SB194" s="3">
        <v>777</v>
      </c>
      <c r="SC194" s="3">
        <v>777</v>
      </c>
      <c r="SD194" s="3">
        <v>777</v>
      </c>
      <c r="SE194" s="3">
        <v>777</v>
      </c>
      <c r="SF194" s="3">
        <v>777</v>
      </c>
      <c r="SG194" s="3">
        <v>777</v>
      </c>
      <c r="SH194" s="3">
        <v>777</v>
      </c>
      <c r="SI194" s="3">
        <v>777</v>
      </c>
      <c r="SJ194" s="3">
        <v>777</v>
      </c>
      <c r="SK194" s="3">
        <v>777</v>
      </c>
      <c r="SL194" s="3">
        <v>777</v>
      </c>
      <c r="SM194" s="3">
        <v>777</v>
      </c>
      <c r="SN194" s="3">
        <v>777</v>
      </c>
      <c r="SO194" s="3">
        <v>777</v>
      </c>
      <c r="SP194" s="3">
        <v>777</v>
      </c>
      <c r="SQ194" s="3">
        <v>777</v>
      </c>
      <c r="SR194" s="3">
        <v>777</v>
      </c>
      <c r="SS194" s="3">
        <v>777</v>
      </c>
      <c r="ST194" s="1" t="s">
        <v>367</v>
      </c>
      <c r="SU194" s="3">
        <v>777</v>
      </c>
      <c r="SV194" s="3">
        <v>777</v>
      </c>
      <c r="SW194" s="3">
        <v>777</v>
      </c>
      <c r="SX194" s="5">
        <v>777</v>
      </c>
      <c r="SY194" s="3">
        <v>777</v>
      </c>
      <c r="SZ194" s="3">
        <v>777</v>
      </c>
      <c r="TA194" s="3">
        <v>777</v>
      </c>
      <c r="TB194" s="3">
        <v>777</v>
      </c>
      <c r="TC194" s="3">
        <v>777</v>
      </c>
      <c r="TD194" s="3">
        <v>777</v>
      </c>
      <c r="TE194" s="3">
        <v>777</v>
      </c>
      <c r="TF194" s="3">
        <v>777</v>
      </c>
      <c r="TG194" s="3">
        <v>777</v>
      </c>
      <c r="TH194" s="3">
        <v>777</v>
      </c>
      <c r="TI194" s="3">
        <v>777</v>
      </c>
      <c r="TJ194" s="3">
        <v>777</v>
      </c>
      <c r="TK194" s="3">
        <v>777</v>
      </c>
      <c r="TL194" s="3">
        <v>777</v>
      </c>
      <c r="TM194" s="3">
        <v>777</v>
      </c>
      <c r="TN194" s="3">
        <v>777</v>
      </c>
      <c r="TO194" s="3">
        <v>777</v>
      </c>
      <c r="TP194" s="3">
        <v>777</v>
      </c>
      <c r="TQ194" s="3">
        <v>777</v>
      </c>
      <c r="TR194" s="3">
        <v>777</v>
      </c>
      <c r="TS194" s="3">
        <v>777</v>
      </c>
      <c r="TT194" s="3">
        <v>777</v>
      </c>
      <c r="TU194" s="3">
        <v>777</v>
      </c>
      <c r="TV194" s="3">
        <v>777</v>
      </c>
      <c r="TW194" s="3">
        <v>777</v>
      </c>
      <c r="TX194" s="3">
        <v>777</v>
      </c>
      <c r="TY194" s="3">
        <v>777</v>
      </c>
      <c r="TZ194" s="3">
        <v>777</v>
      </c>
      <c r="UA194" s="3">
        <v>777</v>
      </c>
      <c r="UB194" s="3">
        <v>777</v>
      </c>
      <c r="UC194" s="3">
        <v>777</v>
      </c>
      <c r="UD194" s="3">
        <v>777</v>
      </c>
      <c r="UE194" s="3">
        <v>777</v>
      </c>
      <c r="UF194" s="3">
        <v>777</v>
      </c>
      <c r="VN194">
        <v>15</v>
      </c>
      <c r="VO194">
        <v>0</v>
      </c>
      <c r="VP194">
        <v>0</v>
      </c>
      <c r="VQ194">
        <v>0</v>
      </c>
      <c r="VR194">
        <v>20</v>
      </c>
      <c r="VS194">
        <v>553.5</v>
      </c>
      <c r="VT194">
        <v>27.7</v>
      </c>
      <c r="VU194">
        <v>110.7</v>
      </c>
      <c r="VV194">
        <v>19</v>
      </c>
      <c r="VW194">
        <v>8345.2999999999993</v>
      </c>
      <c r="VX194">
        <v>439.2</v>
      </c>
      <c r="VY194">
        <v>3786.5</v>
      </c>
      <c r="VZ194">
        <v>0.3</v>
      </c>
      <c r="WA194">
        <v>1669.1</v>
      </c>
      <c r="WB194" s="36">
        <v>2062.25</v>
      </c>
      <c r="WC194" s="36">
        <v>1041</v>
      </c>
      <c r="WD194" s="36">
        <v>111.5</v>
      </c>
      <c r="WE194" s="36">
        <v>37.25</v>
      </c>
      <c r="WF194" s="36">
        <v>63.41</v>
      </c>
      <c r="WG194" s="36">
        <v>32.01</v>
      </c>
      <c r="WH194" s="36">
        <v>3.43</v>
      </c>
      <c r="WI194" s="36">
        <v>1.1499999999999999</v>
      </c>
      <c r="WJ194" s="36">
        <v>148.75</v>
      </c>
      <c r="WK194" s="36">
        <v>4.57</v>
      </c>
      <c r="WL194" s="36">
        <v>29.75</v>
      </c>
      <c r="WM194" s="37">
        <v>2062.25</v>
      </c>
      <c r="WN194" s="37">
        <v>1041</v>
      </c>
      <c r="WO194" s="37">
        <v>111.5</v>
      </c>
      <c r="WP194" s="37">
        <v>37.25</v>
      </c>
      <c r="WQ194" s="37">
        <v>63.41</v>
      </c>
      <c r="WR194" s="37">
        <v>32.01</v>
      </c>
      <c r="WS194" s="37">
        <v>3.43</v>
      </c>
      <c r="WT194" s="37">
        <v>1.1499999999999999</v>
      </c>
      <c r="WU194" s="37">
        <v>148.75</v>
      </c>
      <c r="WV194" s="37">
        <v>4.57</v>
      </c>
      <c r="WW194" s="37">
        <v>29.75</v>
      </c>
      <c r="WX194" s="38">
        <v>1020.75</v>
      </c>
      <c r="WY194" s="38">
        <v>565.5</v>
      </c>
      <c r="WZ194" s="38">
        <v>71.5</v>
      </c>
      <c r="XA194" s="38">
        <v>23.25</v>
      </c>
      <c r="XB194" s="38">
        <v>60.72</v>
      </c>
      <c r="XC194" s="38">
        <v>33.64</v>
      </c>
      <c r="XD194" s="38">
        <v>4.25</v>
      </c>
      <c r="XE194" s="38">
        <v>1.38</v>
      </c>
      <c r="XF194" s="38">
        <v>94.75</v>
      </c>
      <c r="XG194" s="38">
        <v>5.64</v>
      </c>
      <c r="XH194" s="38">
        <v>47.375</v>
      </c>
      <c r="XI194" s="39">
        <v>1020.75</v>
      </c>
      <c r="XJ194" s="39">
        <v>565.5</v>
      </c>
      <c r="XK194" s="39">
        <v>71.5</v>
      </c>
      <c r="XL194" s="39">
        <v>23.25</v>
      </c>
      <c r="XM194" s="39">
        <v>60.72</v>
      </c>
      <c r="XN194" s="39">
        <v>33.64</v>
      </c>
      <c r="XO194" s="39">
        <v>4.25</v>
      </c>
      <c r="XP194" s="39">
        <v>1.38</v>
      </c>
      <c r="XQ194" s="39">
        <v>94.75</v>
      </c>
      <c r="XR194" s="39">
        <v>5.64</v>
      </c>
      <c r="XS194" s="39">
        <v>47.375</v>
      </c>
      <c r="XT194" t="s">
        <v>1270</v>
      </c>
      <c r="XU194">
        <v>5</v>
      </c>
      <c r="XV194">
        <v>15</v>
      </c>
      <c r="XW194" s="37">
        <v>5</v>
      </c>
      <c r="XX194" s="37">
        <v>0</v>
      </c>
      <c r="XY194" s="37">
        <v>2</v>
      </c>
      <c r="XZ194" s="39">
        <v>2</v>
      </c>
      <c r="YA194" s="39">
        <v>0</v>
      </c>
      <c r="YB194" s="39">
        <v>3</v>
      </c>
    </row>
    <row r="195" spans="1:652" x14ac:dyDescent="0.2">
      <c r="A195" s="11">
        <v>217</v>
      </c>
      <c r="B195" s="19" t="s">
        <v>985</v>
      </c>
      <c r="C195" s="3">
        <v>1</v>
      </c>
      <c r="D195" s="3" t="str">
        <f t="shared" si="155"/>
        <v>1</v>
      </c>
      <c r="E195" s="4">
        <v>40570</v>
      </c>
      <c r="F195" s="4">
        <v>43412</v>
      </c>
      <c r="G195" s="5">
        <v>7.7809719370294319</v>
      </c>
      <c r="H195" s="22" t="s">
        <v>446</v>
      </c>
      <c r="I195" s="3">
        <v>2</v>
      </c>
      <c r="J195" s="3">
        <v>14</v>
      </c>
      <c r="K195" s="3">
        <v>1</v>
      </c>
      <c r="L195" s="3">
        <v>2</v>
      </c>
      <c r="M195" s="12">
        <v>90</v>
      </c>
      <c r="N195" s="6">
        <v>97</v>
      </c>
      <c r="O195" s="6">
        <v>123</v>
      </c>
      <c r="P195" s="9">
        <v>4.0354330708661417</v>
      </c>
      <c r="Q195" s="9">
        <v>48.951000000000001</v>
      </c>
      <c r="R195" s="9">
        <v>22.2</v>
      </c>
      <c r="S195" s="9">
        <v>14.7</v>
      </c>
      <c r="T195" s="3">
        <v>3</v>
      </c>
      <c r="U195" s="9">
        <v>12.9</v>
      </c>
      <c r="V195" s="3">
        <v>3</v>
      </c>
      <c r="W195" s="9">
        <v>6.7</v>
      </c>
      <c r="X195" s="9">
        <v>6.7</v>
      </c>
      <c r="Y195" s="9">
        <v>5.4</v>
      </c>
      <c r="Z195" s="9">
        <v>3.8</v>
      </c>
      <c r="AA195" s="9">
        <v>5.0999999999999996</v>
      </c>
      <c r="AB195" s="9">
        <v>4.7</v>
      </c>
      <c r="AC195" s="5">
        <f t="shared" si="156"/>
        <v>6.7</v>
      </c>
      <c r="AD195" s="5">
        <f t="shared" si="157"/>
        <v>5.0999999999999996</v>
      </c>
      <c r="AE195" s="5">
        <f t="shared" si="158"/>
        <v>11.8</v>
      </c>
      <c r="AF195" s="5">
        <f t="shared" si="159"/>
        <v>5.9</v>
      </c>
      <c r="AG195" s="5">
        <f t="shared" si="160"/>
        <v>13.009500000000001</v>
      </c>
      <c r="AH195" s="5">
        <f t="shared" si="161"/>
        <v>26.019000000000002</v>
      </c>
      <c r="AI195" s="1">
        <v>1</v>
      </c>
      <c r="AJ195" s="3">
        <v>12</v>
      </c>
      <c r="AK195" s="7" t="e">
        <v>#NULL!</v>
      </c>
      <c r="AL195" s="7" t="e">
        <v>#NULL!</v>
      </c>
      <c r="AS195" s="5" t="e">
        <f t="shared" si="162"/>
        <v>#DIV/0!</v>
      </c>
      <c r="AT195" s="9">
        <v>12.47</v>
      </c>
      <c r="AU195" s="9">
        <v>12.28</v>
      </c>
      <c r="AV195" s="9">
        <v>2.66</v>
      </c>
      <c r="AW195" s="3">
        <v>100</v>
      </c>
      <c r="AX195" s="3">
        <v>24</v>
      </c>
      <c r="AY195" s="3">
        <v>23</v>
      </c>
      <c r="AZ195" s="5">
        <v>47</v>
      </c>
      <c r="BA195" s="9">
        <v>0.13</v>
      </c>
      <c r="BB195" s="3">
        <v>55</v>
      </c>
      <c r="BD195" s="11">
        <v>106</v>
      </c>
      <c r="BE195" s="3">
        <v>24</v>
      </c>
      <c r="BF195" s="3">
        <v>19</v>
      </c>
      <c r="BG195" s="9">
        <v>1.94</v>
      </c>
      <c r="BH195" s="5">
        <v>97</v>
      </c>
      <c r="BI195" s="9">
        <f t="shared" si="151"/>
        <v>43</v>
      </c>
      <c r="BJ195" s="14">
        <v>117</v>
      </c>
      <c r="BK195" s="3">
        <v>8</v>
      </c>
      <c r="BL195" s="3">
        <v>8</v>
      </c>
      <c r="BM195" s="3">
        <v>8</v>
      </c>
      <c r="BN195" s="3">
        <v>3</v>
      </c>
      <c r="BO195" s="3">
        <v>8</v>
      </c>
      <c r="BP195" s="3">
        <v>8</v>
      </c>
      <c r="BQ195" s="3">
        <v>1</v>
      </c>
      <c r="BR195" s="3">
        <v>8</v>
      </c>
      <c r="BS195" s="3">
        <v>8</v>
      </c>
      <c r="BT195" s="11">
        <f t="shared" si="153"/>
        <v>60</v>
      </c>
      <c r="BU195" s="14">
        <v>137</v>
      </c>
      <c r="BV195" s="14">
        <f t="shared" si="150"/>
        <v>360</v>
      </c>
      <c r="BW195" s="13">
        <f t="shared" si="112"/>
        <v>480</v>
      </c>
      <c r="BX195" s="14">
        <v>126</v>
      </c>
      <c r="BY195" s="14">
        <v>2</v>
      </c>
      <c r="BZ195" s="3">
        <v>35</v>
      </c>
      <c r="CA195" s="3">
        <v>30</v>
      </c>
      <c r="CB195" s="3">
        <v>36</v>
      </c>
      <c r="CC195" s="9">
        <v>15.6464</v>
      </c>
      <c r="CD195" s="9">
        <v>13.411199999999999</v>
      </c>
      <c r="CE195" s="9">
        <v>16.093440000000001</v>
      </c>
      <c r="CF195" s="9">
        <v>4.0599999999999996</v>
      </c>
      <c r="CG195" s="5">
        <v>100</v>
      </c>
      <c r="CH195" s="3">
        <v>28</v>
      </c>
      <c r="CI195" s="3">
        <v>19</v>
      </c>
      <c r="CJ195" s="3">
        <v>21</v>
      </c>
      <c r="CK195" s="9">
        <v>12.51712</v>
      </c>
      <c r="CL195" s="9">
        <v>8.49376</v>
      </c>
      <c r="CM195" s="9">
        <v>9.3878400000000006</v>
      </c>
      <c r="CN195" s="9">
        <v>1.69</v>
      </c>
      <c r="CO195" s="5">
        <v>95</v>
      </c>
      <c r="CP195" s="3">
        <v>141</v>
      </c>
      <c r="CQ195" s="3">
        <v>131</v>
      </c>
      <c r="CR195" s="3">
        <v>102</v>
      </c>
      <c r="CS195" s="9">
        <v>1.64</v>
      </c>
      <c r="CT195" s="3">
        <v>95</v>
      </c>
      <c r="CU195" s="7" t="e">
        <v>#NULL!</v>
      </c>
      <c r="CV195" s="7" t="e">
        <v>#NULL!</v>
      </c>
      <c r="CY195" s="7" t="e">
        <v>#NULL!</v>
      </c>
      <c r="CZ195" s="7" t="e">
        <v>#NULL!</v>
      </c>
      <c r="DA195" s="7" t="e">
        <v>#NULL!</v>
      </c>
      <c r="DB195" s="7" t="e">
        <v>#NULL!</v>
      </c>
      <c r="DC195" s="7" t="e">
        <v>#NULL!</v>
      </c>
      <c r="DD195" s="7" t="e">
        <v>#NULL!</v>
      </c>
      <c r="DE195" s="7" t="e">
        <v>#NULL!</v>
      </c>
      <c r="DF195" s="7" t="e">
        <v>#NULL!</v>
      </c>
      <c r="DG195" s="7" t="e">
        <v>#NULL!</v>
      </c>
      <c r="DH195" s="7" t="e">
        <v>#NULL!</v>
      </c>
      <c r="DI195" s="7" t="e">
        <v>#NULL!</v>
      </c>
      <c r="DJ195" s="7" t="e">
        <v>#NULL!</v>
      </c>
      <c r="DK195" s="7" t="e">
        <v>#NULL!</v>
      </c>
      <c r="DL195" s="7" t="e">
        <v>#NULL!</v>
      </c>
      <c r="DM195" s="7" t="e">
        <v>#NULL!</v>
      </c>
      <c r="DN195" s="7" t="e">
        <v>#NULL!</v>
      </c>
      <c r="DO195" s="7" t="e">
        <v>#NULL!</v>
      </c>
      <c r="DP195" s="7" t="e">
        <v>#NULL!</v>
      </c>
      <c r="DQ195" s="3">
        <v>1</v>
      </c>
      <c r="DR195" s="3">
        <v>1</v>
      </c>
      <c r="DS195" s="3">
        <v>1</v>
      </c>
      <c r="DT195" s="3">
        <v>1</v>
      </c>
      <c r="DU195" s="3">
        <v>1</v>
      </c>
      <c r="DW195" s="5">
        <v>2.0699999999999998</v>
      </c>
      <c r="DY195" s="5">
        <v>4.3</v>
      </c>
      <c r="EA195" s="5">
        <v>5.75</v>
      </c>
      <c r="EC195" s="5">
        <v>12.12</v>
      </c>
      <c r="EW195" s="3">
        <v>1</v>
      </c>
      <c r="FH195" s="3">
        <v>4</v>
      </c>
      <c r="FI195" s="3">
        <v>4</v>
      </c>
      <c r="FJ195" s="3">
        <v>3</v>
      </c>
      <c r="FK195" s="3">
        <v>2</v>
      </c>
      <c r="FL195" s="3">
        <v>5</v>
      </c>
      <c r="FM195" s="3">
        <v>5</v>
      </c>
      <c r="FN195" s="3">
        <v>4</v>
      </c>
      <c r="FO195" s="3">
        <v>3</v>
      </c>
      <c r="FP195" s="3">
        <v>5</v>
      </c>
      <c r="FQ195" s="3">
        <v>5</v>
      </c>
      <c r="FR195" s="3">
        <v>1</v>
      </c>
      <c r="FS195" s="3">
        <v>3</v>
      </c>
      <c r="FT195" s="3">
        <f t="shared" si="152"/>
        <v>4.666666666666667</v>
      </c>
      <c r="FU195" s="3">
        <f t="shared" si="114"/>
        <v>2.6666666666666665</v>
      </c>
      <c r="PA195" s="3">
        <v>3</v>
      </c>
      <c r="PB195" s="3">
        <v>4</v>
      </c>
      <c r="PC195" s="3">
        <v>2</v>
      </c>
      <c r="PD195" s="3">
        <v>4</v>
      </c>
      <c r="PE195" s="3">
        <v>3</v>
      </c>
      <c r="PF195" s="3">
        <v>3</v>
      </c>
      <c r="PG195" s="3">
        <v>3</v>
      </c>
      <c r="PH195" s="3">
        <f t="shared" si="115"/>
        <v>3.1666666666666665</v>
      </c>
      <c r="PI195" s="3">
        <v>4</v>
      </c>
      <c r="PJ195" s="3">
        <v>3</v>
      </c>
      <c r="PK195" s="3">
        <v>2</v>
      </c>
      <c r="PL195" s="3">
        <v>3</v>
      </c>
      <c r="PM195" s="3">
        <v>3</v>
      </c>
      <c r="PN195" s="3">
        <v>4</v>
      </c>
      <c r="PO195" s="3">
        <v>4</v>
      </c>
      <c r="PP195" s="3">
        <v>3</v>
      </c>
      <c r="PQ195" s="3">
        <v>4</v>
      </c>
      <c r="PR195" s="3">
        <v>4</v>
      </c>
      <c r="PS195" s="3">
        <v>4</v>
      </c>
      <c r="PT195" s="3">
        <v>3</v>
      </c>
      <c r="PU195" s="3">
        <f t="shared" si="154"/>
        <v>3</v>
      </c>
      <c r="PV195" s="3">
        <f t="shared" si="117"/>
        <v>3.3333333333333335</v>
      </c>
      <c r="PW195" s="3">
        <f t="shared" si="118"/>
        <v>3.4166666666666665</v>
      </c>
      <c r="PX195" s="3">
        <v>10</v>
      </c>
      <c r="PY195" s="3">
        <v>10</v>
      </c>
      <c r="PZ195" s="3">
        <v>10</v>
      </c>
      <c r="QA195" s="3">
        <v>10</v>
      </c>
      <c r="QB195" s="3">
        <v>10</v>
      </c>
      <c r="QC195" s="3">
        <v>9</v>
      </c>
      <c r="QD195" s="3">
        <v>7</v>
      </c>
      <c r="QE195" s="3">
        <v>10</v>
      </c>
      <c r="QF195" s="3">
        <v>9</v>
      </c>
      <c r="QG195" s="3">
        <v>9</v>
      </c>
      <c r="QH195" s="3">
        <v>10</v>
      </c>
      <c r="QI195" s="3">
        <v>10</v>
      </c>
      <c r="QJ195" s="3">
        <v>10</v>
      </c>
      <c r="QK195" s="3">
        <v>10</v>
      </c>
      <c r="QL195" s="3">
        <v>9</v>
      </c>
      <c r="QM195" s="3">
        <f t="shared" si="119"/>
        <v>95</v>
      </c>
      <c r="QN195" s="3">
        <f t="shared" si="120"/>
        <v>9.5</v>
      </c>
      <c r="QO195" s="3">
        <f t="shared" si="121"/>
        <v>48</v>
      </c>
      <c r="QP195" s="3">
        <f t="shared" si="122"/>
        <v>9.6</v>
      </c>
      <c r="QQ195" s="3">
        <f t="shared" si="123"/>
        <v>143</v>
      </c>
      <c r="QR195" s="3">
        <f t="shared" si="124"/>
        <v>9.5333333333333332</v>
      </c>
      <c r="QS195" s="1" t="s">
        <v>367</v>
      </c>
      <c r="QT195" s="3">
        <v>777</v>
      </c>
      <c r="QU195" s="3">
        <v>777</v>
      </c>
      <c r="QV195" s="3">
        <v>777</v>
      </c>
      <c r="QW195" s="3">
        <v>777</v>
      </c>
      <c r="QX195" s="3">
        <v>777</v>
      </c>
      <c r="QY195" s="3">
        <v>777</v>
      </c>
      <c r="QZ195" s="3">
        <v>777</v>
      </c>
      <c r="RA195" s="3">
        <v>777</v>
      </c>
      <c r="RB195" s="3">
        <v>777</v>
      </c>
      <c r="RC195" s="3">
        <v>777</v>
      </c>
      <c r="RD195" s="3">
        <v>777</v>
      </c>
      <c r="RE195" s="3">
        <v>777</v>
      </c>
      <c r="RF195" s="3">
        <v>777</v>
      </c>
      <c r="RG195" s="3">
        <v>777</v>
      </c>
      <c r="RH195" s="3">
        <v>777</v>
      </c>
      <c r="RI195" s="3">
        <v>777</v>
      </c>
      <c r="RJ195" s="3">
        <v>777</v>
      </c>
      <c r="RK195" s="3">
        <v>777</v>
      </c>
      <c r="RL195" s="3">
        <v>777</v>
      </c>
      <c r="RM195" s="3">
        <v>777</v>
      </c>
      <c r="RN195" s="3">
        <v>777</v>
      </c>
      <c r="RO195" s="3">
        <v>777</v>
      </c>
      <c r="RP195" s="3">
        <v>777</v>
      </c>
      <c r="RQ195" s="3">
        <v>777</v>
      </c>
      <c r="RR195" s="3">
        <v>777</v>
      </c>
      <c r="RS195" s="3">
        <v>777</v>
      </c>
      <c r="RT195" s="3">
        <v>777</v>
      </c>
      <c r="RU195" s="3">
        <v>777</v>
      </c>
      <c r="RV195" s="3">
        <v>777</v>
      </c>
      <c r="RW195" s="3">
        <v>777</v>
      </c>
      <c r="RX195" s="3">
        <v>777</v>
      </c>
      <c r="RY195" s="3">
        <v>777</v>
      </c>
      <c r="RZ195" s="3">
        <v>777</v>
      </c>
      <c r="SA195" s="3">
        <v>777</v>
      </c>
      <c r="SB195" s="3">
        <v>777</v>
      </c>
      <c r="SC195" s="3">
        <v>777</v>
      </c>
      <c r="SD195" s="3">
        <v>777</v>
      </c>
      <c r="SE195" s="3">
        <v>777</v>
      </c>
      <c r="SF195" s="3">
        <v>777</v>
      </c>
      <c r="SG195" s="3">
        <v>777</v>
      </c>
      <c r="SH195" s="3">
        <v>777</v>
      </c>
      <c r="SI195" s="3">
        <v>777</v>
      </c>
      <c r="SJ195" s="3">
        <v>777</v>
      </c>
      <c r="SK195" s="3">
        <v>777</v>
      </c>
      <c r="SL195" s="3">
        <v>777</v>
      </c>
      <c r="SM195" s="3">
        <v>777</v>
      </c>
      <c r="SN195" s="3">
        <v>777</v>
      </c>
      <c r="SO195" s="3">
        <v>777</v>
      </c>
      <c r="SP195" s="3">
        <v>777</v>
      </c>
      <c r="SQ195" s="3">
        <v>777</v>
      </c>
      <c r="SR195" s="3">
        <v>777</v>
      </c>
      <c r="SS195" s="3">
        <v>777</v>
      </c>
      <c r="ST195" s="1" t="s">
        <v>367</v>
      </c>
      <c r="SU195" s="3">
        <v>777</v>
      </c>
      <c r="SV195" s="3">
        <v>777</v>
      </c>
      <c r="SW195" s="3">
        <v>777</v>
      </c>
      <c r="SX195" s="5">
        <v>777</v>
      </c>
      <c r="SY195" s="3">
        <v>777</v>
      </c>
      <c r="SZ195" s="3">
        <v>777</v>
      </c>
      <c r="TA195" s="3">
        <v>777</v>
      </c>
      <c r="TB195" s="3">
        <v>777</v>
      </c>
      <c r="TC195" s="3">
        <v>777</v>
      </c>
      <c r="TD195" s="3">
        <v>777</v>
      </c>
      <c r="TE195" s="3">
        <v>777</v>
      </c>
      <c r="TF195" s="3">
        <v>777</v>
      </c>
      <c r="TG195" s="3">
        <v>777</v>
      </c>
      <c r="TH195" s="3">
        <v>777</v>
      </c>
      <c r="TI195" s="3">
        <v>777</v>
      </c>
      <c r="TJ195" s="3">
        <v>777</v>
      </c>
      <c r="TK195" s="3">
        <v>777</v>
      </c>
      <c r="TL195" s="3">
        <v>777</v>
      </c>
      <c r="TM195" s="3">
        <v>777</v>
      </c>
      <c r="TN195" s="3">
        <v>777</v>
      </c>
      <c r="TO195" s="3">
        <v>777</v>
      </c>
      <c r="TP195" s="3">
        <v>777</v>
      </c>
      <c r="TQ195" s="3">
        <v>777</v>
      </c>
      <c r="TR195" s="3">
        <v>777</v>
      </c>
      <c r="TS195" s="3">
        <v>777</v>
      </c>
      <c r="TT195" s="3">
        <v>777</v>
      </c>
      <c r="TU195" s="3">
        <v>777</v>
      </c>
      <c r="TV195" s="3">
        <v>777</v>
      </c>
      <c r="TW195" s="3">
        <v>777</v>
      </c>
      <c r="TX195" s="3">
        <v>777</v>
      </c>
      <c r="TY195" s="3">
        <v>777</v>
      </c>
      <c r="TZ195" s="3">
        <v>777</v>
      </c>
      <c r="UA195" s="3">
        <v>777</v>
      </c>
      <c r="UB195" s="3">
        <v>777</v>
      </c>
      <c r="UC195" s="3">
        <v>777</v>
      </c>
      <c r="UD195" s="3">
        <v>777</v>
      </c>
      <c r="UE195" s="3">
        <v>777</v>
      </c>
      <c r="UF195" s="3">
        <v>777</v>
      </c>
      <c r="VN195">
        <v>15</v>
      </c>
      <c r="VO195">
        <v>1</v>
      </c>
      <c r="VP195">
        <v>23.5</v>
      </c>
      <c r="VQ195">
        <v>23.5</v>
      </c>
      <c r="VR195">
        <v>7</v>
      </c>
      <c r="VS195">
        <v>165.3</v>
      </c>
      <c r="VT195">
        <v>23.6</v>
      </c>
      <c r="VU195">
        <v>27.5</v>
      </c>
      <c r="VV195">
        <v>6</v>
      </c>
      <c r="VW195">
        <v>6064.3</v>
      </c>
      <c r="VX195">
        <v>1010.7</v>
      </c>
      <c r="VY195">
        <v>2849.5</v>
      </c>
      <c r="VZ195">
        <v>1.5</v>
      </c>
      <c r="WA195">
        <v>1010.7</v>
      </c>
      <c r="WB195" s="36">
        <v>1386.5</v>
      </c>
      <c r="WC195" s="36">
        <v>1325.5</v>
      </c>
      <c r="WD195" s="36">
        <v>102.25</v>
      </c>
      <c r="WE195" s="36">
        <v>76.75</v>
      </c>
      <c r="WF195" s="36">
        <v>47.96</v>
      </c>
      <c r="WG195" s="36">
        <v>45.85</v>
      </c>
      <c r="WH195" s="36">
        <v>3.54</v>
      </c>
      <c r="WI195" s="36">
        <v>2.65</v>
      </c>
      <c r="WJ195" s="36">
        <v>179</v>
      </c>
      <c r="WK195" s="36">
        <v>6.19</v>
      </c>
      <c r="WL195" s="36">
        <v>44.75</v>
      </c>
      <c r="WM195" s="37">
        <v>1890</v>
      </c>
      <c r="WN195" s="37">
        <v>1913.25</v>
      </c>
      <c r="WO195" s="37">
        <v>170.25</v>
      </c>
      <c r="WP195" s="37">
        <v>121.5</v>
      </c>
      <c r="WQ195" s="37">
        <v>46.15</v>
      </c>
      <c r="WR195" s="37">
        <v>46.72</v>
      </c>
      <c r="WS195" s="37">
        <v>4.16</v>
      </c>
      <c r="WT195" s="37">
        <v>2.97</v>
      </c>
      <c r="WU195" s="37">
        <v>291.75</v>
      </c>
      <c r="WV195" s="37">
        <v>7.12</v>
      </c>
      <c r="WW195" s="37">
        <v>48.625</v>
      </c>
      <c r="WX195" s="38">
        <v>1106.25</v>
      </c>
      <c r="WY195" s="38">
        <v>1085.75</v>
      </c>
      <c r="WZ195" s="38">
        <v>72</v>
      </c>
      <c r="XA195" s="38">
        <v>58</v>
      </c>
      <c r="XB195" s="38">
        <v>47.64</v>
      </c>
      <c r="XC195" s="38">
        <v>46.76</v>
      </c>
      <c r="XD195" s="38">
        <v>3.1</v>
      </c>
      <c r="XE195" s="38">
        <v>2.5</v>
      </c>
      <c r="XF195" s="38">
        <v>130</v>
      </c>
      <c r="XG195" s="38">
        <v>5.6</v>
      </c>
      <c r="XH195" s="38">
        <v>43.332999999999998</v>
      </c>
      <c r="XI195" s="39">
        <v>1386.25</v>
      </c>
      <c r="XJ195" s="39">
        <v>1394.5</v>
      </c>
      <c r="XK195" s="39">
        <v>96</v>
      </c>
      <c r="XL195" s="39">
        <v>72.25</v>
      </c>
      <c r="XM195" s="39">
        <v>47.01</v>
      </c>
      <c r="XN195" s="39">
        <v>47.29</v>
      </c>
      <c r="XO195" s="39">
        <v>3.26</v>
      </c>
      <c r="XP195" s="39">
        <v>2.4500000000000002</v>
      </c>
      <c r="XQ195" s="39">
        <v>168.25</v>
      </c>
      <c r="XR195" s="39">
        <v>5.71</v>
      </c>
      <c r="XS195" s="39">
        <v>42.063000000000002</v>
      </c>
      <c r="XT195" t="s">
        <v>1271</v>
      </c>
      <c r="XU195">
        <v>6</v>
      </c>
      <c r="XV195">
        <v>9</v>
      </c>
      <c r="XW195" s="37">
        <v>4</v>
      </c>
      <c r="XX195" s="37">
        <v>2</v>
      </c>
      <c r="XY195" s="37">
        <v>1</v>
      </c>
      <c r="XZ195" s="39">
        <v>3</v>
      </c>
      <c r="YA195" s="39">
        <v>1</v>
      </c>
      <c r="YB195" s="39">
        <v>1</v>
      </c>
    </row>
    <row r="196" spans="1:652" x14ac:dyDescent="0.2">
      <c r="A196" s="11">
        <v>218</v>
      </c>
      <c r="B196" s="19" t="s">
        <v>861</v>
      </c>
      <c r="C196" s="3">
        <v>1</v>
      </c>
      <c r="D196" s="3" t="str">
        <f t="shared" si="155"/>
        <v>1</v>
      </c>
      <c r="E196" s="4">
        <v>39560</v>
      </c>
      <c r="F196" s="4">
        <v>43411</v>
      </c>
      <c r="G196" s="5">
        <v>10.543463381245722</v>
      </c>
      <c r="H196" s="21">
        <v>4</v>
      </c>
      <c r="I196" s="3">
        <v>5</v>
      </c>
      <c r="J196" s="3">
        <v>15</v>
      </c>
      <c r="K196" s="3">
        <v>1</v>
      </c>
      <c r="L196" s="3">
        <v>0</v>
      </c>
      <c r="M196" s="3">
        <v>90</v>
      </c>
      <c r="N196" s="6">
        <v>103.5</v>
      </c>
      <c r="O196" s="6">
        <v>148</v>
      </c>
      <c r="P196" s="5">
        <v>3.3956692913385829</v>
      </c>
      <c r="Q196" s="5">
        <v>84.892499999999998</v>
      </c>
      <c r="R196" s="5">
        <v>38.5</v>
      </c>
      <c r="S196" s="5">
        <v>17.600000000000001</v>
      </c>
      <c r="T196" s="5">
        <v>3</v>
      </c>
      <c r="U196" s="5">
        <v>21</v>
      </c>
      <c r="V196" s="5">
        <v>3</v>
      </c>
      <c r="W196" s="5">
        <v>20.9</v>
      </c>
      <c r="X196" s="5">
        <v>19.899999999999999</v>
      </c>
      <c r="Y196" s="5">
        <v>19.3</v>
      </c>
      <c r="Z196" s="5">
        <v>17.3</v>
      </c>
      <c r="AA196" s="5">
        <v>20.100000000000001</v>
      </c>
      <c r="AB196" s="5">
        <v>18.899999999999999</v>
      </c>
      <c r="AC196" s="5">
        <f t="shared" si="156"/>
        <v>20.9</v>
      </c>
      <c r="AD196" s="5">
        <f t="shared" si="157"/>
        <v>20.100000000000001</v>
      </c>
      <c r="AE196" s="5">
        <f t="shared" si="158"/>
        <v>41</v>
      </c>
      <c r="AF196" s="5">
        <f t="shared" si="159"/>
        <v>20.5</v>
      </c>
      <c r="AG196" s="5">
        <f t="shared" si="160"/>
        <v>45.202500000000001</v>
      </c>
      <c r="AH196" s="5">
        <f t="shared" si="161"/>
        <v>90.405000000000001</v>
      </c>
      <c r="AI196" s="5">
        <v>3</v>
      </c>
      <c r="AJ196" s="3">
        <v>14</v>
      </c>
      <c r="AK196" s="5">
        <v>38.700000000000003</v>
      </c>
      <c r="AL196" s="5">
        <v>2</v>
      </c>
      <c r="AM196" s="5">
        <v>2.6666666666666665</v>
      </c>
      <c r="AN196" s="5"/>
      <c r="AO196" s="5"/>
      <c r="AP196" s="5"/>
      <c r="AQ196" s="5"/>
      <c r="AR196" s="5"/>
      <c r="AS196" s="5" t="e">
        <f t="shared" si="162"/>
        <v>#DIV/0!</v>
      </c>
      <c r="AT196" s="5">
        <v>14.21</v>
      </c>
      <c r="AU196" s="5">
        <v>12.94</v>
      </c>
      <c r="AV196" s="5">
        <v>0.21</v>
      </c>
      <c r="AW196" s="5">
        <v>59</v>
      </c>
      <c r="AX196" s="3">
        <v>31</v>
      </c>
      <c r="AY196" s="3">
        <v>36</v>
      </c>
      <c r="AZ196" s="3"/>
      <c r="BA196" s="5">
        <v>0.48</v>
      </c>
      <c r="BB196" s="5"/>
      <c r="BC196" s="5">
        <v>68</v>
      </c>
      <c r="BD196" s="5"/>
      <c r="BE196" s="3">
        <v>19</v>
      </c>
      <c r="BF196" s="3">
        <v>25</v>
      </c>
      <c r="BG196" s="5">
        <v>0.93</v>
      </c>
      <c r="BH196" s="5">
        <v>82</v>
      </c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3">
        <v>36</v>
      </c>
      <c r="CA196" s="3">
        <v>33</v>
      </c>
      <c r="CB196" s="3">
        <v>35</v>
      </c>
      <c r="CC196" s="5">
        <v>16.093440000000001</v>
      </c>
      <c r="CD196" s="5">
        <v>14.752319999999999</v>
      </c>
      <c r="CE196" s="5">
        <v>15.6464</v>
      </c>
      <c r="CF196" s="5">
        <v>2.56</v>
      </c>
      <c r="CG196" s="5">
        <v>99</v>
      </c>
      <c r="CH196" s="3">
        <v>24</v>
      </c>
      <c r="CI196" s="3">
        <v>32</v>
      </c>
      <c r="CJ196" s="3">
        <v>29</v>
      </c>
      <c r="CK196" s="5">
        <v>10.728960000000001</v>
      </c>
      <c r="CL196" s="5">
        <v>14.30528</v>
      </c>
      <c r="CM196" s="5">
        <v>12.96416</v>
      </c>
      <c r="CN196" s="5">
        <v>0.31</v>
      </c>
      <c r="CO196" s="5">
        <v>62</v>
      </c>
      <c r="CP196" s="6">
        <v>119</v>
      </c>
      <c r="CQ196" s="6">
        <v>128</v>
      </c>
      <c r="CR196" s="6">
        <v>144</v>
      </c>
      <c r="CS196" s="5">
        <v>0.73</v>
      </c>
      <c r="CT196" s="5">
        <v>77</v>
      </c>
      <c r="CU196" s="7" t="e">
        <v>#NULL!</v>
      </c>
      <c r="CV196" s="7" t="e">
        <v>#NULL!</v>
      </c>
      <c r="CW196" s="7" t="e">
        <v>#NULL!</v>
      </c>
      <c r="CX196" s="7" t="e">
        <v>#NULL!</v>
      </c>
      <c r="CY196" s="7" t="e">
        <v>#NULL!</v>
      </c>
      <c r="CZ196" s="7" t="e">
        <v>#NULL!</v>
      </c>
      <c r="DA196" s="7" t="e">
        <v>#NULL!</v>
      </c>
      <c r="DB196" s="7" t="e">
        <v>#NULL!</v>
      </c>
      <c r="DC196" s="7" t="e">
        <v>#NULL!</v>
      </c>
      <c r="DD196" s="7" t="e">
        <v>#NULL!</v>
      </c>
      <c r="DE196" s="7" t="e">
        <v>#NULL!</v>
      </c>
      <c r="DF196" s="7" t="e">
        <v>#NULL!</v>
      </c>
      <c r="DG196" s="7" t="e">
        <v>#NULL!</v>
      </c>
      <c r="DH196" s="7" t="e">
        <v>#NULL!</v>
      </c>
      <c r="DI196" s="7"/>
      <c r="DJ196" s="7"/>
      <c r="DK196" s="7"/>
      <c r="DL196" s="7"/>
      <c r="DM196" s="7"/>
      <c r="DN196" s="7"/>
      <c r="DO196" s="7"/>
      <c r="DP196" s="7"/>
      <c r="DQ196" s="3">
        <v>1</v>
      </c>
      <c r="DR196" s="3">
        <v>1</v>
      </c>
      <c r="DS196" s="3">
        <v>1</v>
      </c>
      <c r="DT196" s="3">
        <v>1</v>
      </c>
      <c r="DU196" s="3">
        <v>1</v>
      </c>
      <c r="DV196" s="5">
        <v>75</v>
      </c>
      <c r="DW196" s="5">
        <v>1.4100000000000001</v>
      </c>
      <c r="DX196" s="5">
        <v>68</v>
      </c>
      <c r="DY196" s="5">
        <v>0.94</v>
      </c>
      <c r="DZ196" s="5">
        <v>80.5</v>
      </c>
      <c r="EA196" s="5">
        <v>2.87</v>
      </c>
      <c r="EB196" s="5">
        <v>74.5</v>
      </c>
      <c r="EC196" s="5">
        <v>5.2200000000000006</v>
      </c>
      <c r="ED196" s="5">
        <v>2</v>
      </c>
      <c r="EE196" s="7" t="e">
        <v>#NULL!</v>
      </c>
      <c r="EF196" s="7" t="e">
        <v>#NULL!</v>
      </c>
      <c r="EG196" s="7" t="e">
        <v>#NULL!</v>
      </c>
      <c r="EH196" s="7" t="e">
        <v>#NULL!</v>
      </c>
      <c r="EI196" s="7" t="e">
        <v>#NULL!</v>
      </c>
      <c r="EJ196" s="7" t="e">
        <v>#NULL!</v>
      </c>
      <c r="EK196" s="7" t="e">
        <v>#NULL!</v>
      </c>
      <c r="EL196" s="7" t="e">
        <v>#NULL!</v>
      </c>
      <c r="EM196" s="7" t="e">
        <v>#NULL!</v>
      </c>
      <c r="EN196" s="7" t="e">
        <v>#NULL!</v>
      </c>
      <c r="EO196" s="7" t="e">
        <v>#NULL!</v>
      </c>
      <c r="EP196" s="7" t="e">
        <v>#NULL!</v>
      </c>
      <c r="EQ196" s="7" t="e">
        <v>#NULL!</v>
      </c>
      <c r="ER196" s="7" t="e">
        <v>#NULL!</v>
      </c>
      <c r="ES196" s="7" t="e">
        <v>#NULL!</v>
      </c>
      <c r="ET196" s="7" t="e">
        <v>#NULL!</v>
      </c>
      <c r="EU196" s="7" t="e">
        <v>#NULL!</v>
      </c>
      <c r="EV196" s="7" t="e">
        <v>#NULL!</v>
      </c>
      <c r="EW196" s="3">
        <v>1</v>
      </c>
      <c r="EX196" s="5">
        <v>2</v>
      </c>
      <c r="EY196" s="1" t="s">
        <v>354</v>
      </c>
      <c r="EZ196" s="3">
        <v>0</v>
      </c>
      <c r="FA196" s="6">
        <v>1.5</v>
      </c>
      <c r="FB196" s="1" t="s">
        <v>351</v>
      </c>
      <c r="FC196" s="6">
        <v>2</v>
      </c>
      <c r="FD196" s="5">
        <v>999</v>
      </c>
      <c r="FE196" s="1" t="s">
        <v>372</v>
      </c>
      <c r="FF196" s="3">
        <v>1</v>
      </c>
      <c r="FG196" s="5">
        <v>0.5</v>
      </c>
      <c r="FH196" s="3">
        <v>4</v>
      </c>
      <c r="FI196" s="3">
        <v>3</v>
      </c>
      <c r="FJ196" s="3">
        <v>2</v>
      </c>
      <c r="FK196" s="3">
        <v>1</v>
      </c>
      <c r="FL196" s="3">
        <v>5</v>
      </c>
      <c r="FM196" s="3">
        <v>5</v>
      </c>
      <c r="FN196" s="3">
        <v>1</v>
      </c>
      <c r="FO196" s="3">
        <v>1</v>
      </c>
      <c r="FP196" s="3">
        <v>4</v>
      </c>
      <c r="FQ196" s="3">
        <v>5</v>
      </c>
      <c r="FR196" s="3">
        <v>1</v>
      </c>
      <c r="FS196" s="3">
        <v>1</v>
      </c>
      <c r="FT196" s="3">
        <v>4.333333333333333</v>
      </c>
      <c r="FU196" s="3">
        <v>1.1666666666666667</v>
      </c>
      <c r="FV196" s="3">
        <v>7</v>
      </c>
      <c r="FW196" s="3">
        <v>3</v>
      </c>
      <c r="FX196" s="7" t="e">
        <v>#NULL!</v>
      </c>
      <c r="FY196" s="3">
        <v>7</v>
      </c>
      <c r="FZ196" s="3">
        <v>7</v>
      </c>
      <c r="GA196" s="3">
        <v>7</v>
      </c>
      <c r="GB196" s="3">
        <v>7</v>
      </c>
      <c r="GC196" s="3">
        <v>6</v>
      </c>
      <c r="GD196" s="5">
        <v>6.833333333333333</v>
      </c>
      <c r="GE196" s="3">
        <v>5</v>
      </c>
      <c r="GF196" s="3">
        <v>1</v>
      </c>
      <c r="GG196" s="3">
        <v>5</v>
      </c>
      <c r="GH196" s="3">
        <v>1</v>
      </c>
      <c r="GI196" s="3">
        <v>4</v>
      </c>
      <c r="GJ196" s="3">
        <v>1</v>
      </c>
      <c r="GK196" s="3">
        <v>1</v>
      </c>
      <c r="GL196" s="3">
        <v>1</v>
      </c>
      <c r="GM196" s="3">
        <v>5</v>
      </c>
      <c r="GN196" s="3">
        <v>5</v>
      </c>
      <c r="GO196" s="3">
        <v>1</v>
      </c>
      <c r="GP196" s="3">
        <v>5</v>
      </c>
      <c r="GQ196" s="3">
        <v>1</v>
      </c>
      <c r="GR196" s="3">
        <v>5</v>
      </c>
      <c r="GS196" s="3">
        <v>4</v>
      </c>
      <c r="GT196" s="3">
        <v>2</v>
      </c>
      <c r="GU196" s="3">
        <v>5</v>
      </c>
      <c r="GV196" s="3">
        <v>4</v>
      </c>
      <c r="GW196" s="3">
        <v>5</v>
      </c>
      <c r="GX196" s="3">
        <v>2</v>
      </c>
      <c r="GY196" s="5">
        <v>4.5999999999999996</v>
      </c>
      <c r="GZ196" s="5">
        <v>1.7</v>
      </c>
      <c r="HA196" s="3">
        <v>7</v>
      </c>
      <c r="HB196" s="3">
        <v>7</v>
      </c>
      <c r="HC196" s="3">
        <v>7</v>
      </c>
      <c r="HD196" s="3">
        <v>7</v>
      </c>
      <c r="HE196" s="3">
        <v>7</v>
      </c>
      <c r="HF196" s="3">
        <v>7</v>
      </c>
      <c r="HG196" s="3">
        <v>6</v>
      </c>
      <c r="HH196" s="3">
        <v>6</v>
      </c>
      <c r="HI196" s="5">
        <v>6.75</v>
      </c>
      <c r="HJ196" s="3">
        <v>3</v>
      </c>
      <c r="HK196" s="3">
        <v>4</v>
      </c>
      <c r="HL196" s="3">
        <v>2</v>
      </c>
      <c r="HM196" s="3">
        <v>2</v>
      </c>
      <c r="HN196" s="3">
        <v>1</v>
      </c>
      <c r="HO196" s="3">
        <v>1</v>
      </c>
      <c r="HP196" s="5">
        <v>1</v>
      </c>
      <c r="HQ196" s="5">
        <v>4</v>
      </c>
      <c r="HR196" s="5">
        <v>4</v>
      </c>
      <c r="HS196" s="5">
        <v>2.6666666666666665</v>
      </c>
      <c r="HT196" s="3">
        <v>6</v>
      </c>
      <c r="HU196" s="3">
        <v>4</v>
      </c>
      <c r="HV196" s="3">
        <v>3</v>
      </c>
      <c r="HW196" s="3">
        <v>6</v>
      </c>
      <c r="HX196" s="3">
        <v>2</v>
      </c>
      <c r="HY196" s="3">
        <v>6</v>
      </c>
      <c r="HZ196" s="5">
        <v>4.5</v>
      </c>
      <c r="IA196" s="3">
        <v>7</v>
      </c>
      <c r="IB196" s="3">
        <v>1</v>
      </c>
      <c r="IC196" s="3">
        <v>2</v>
      </c>
      <c r="ID196" s="3">
        <v>6</v>
      </c>
      <c r="IE196" s="3">
        <v>3</v>
      </c>
      <c r="IF196" s="3">
        <v>7</v>
      </c>
      <c r="IG196" s="3">
        <v>1</v>
      </c>
      <c r="IH196" s="3">
        <v>3</v>
      </c>
      <c r="II196" s="3">
        <v>4</v>
      </c>
      <c r="IJ196" s="3">
        <v>1</v>
      </c>
      <c r="IK196" s="3">
        <v>4</v>
      </c>
      <c r="IL196" s="3">
        <v>1</v>
      </c>
      <c r="IM196" s="5">
        <v>4.5</v>
      </c>
      <c r="IN196" s="5">
        <v>4.5</v>
      </c>
      <c r="IO196" s="5">
        <v>1</v>
      </c>
      <c r="IP196" s="3">
        <v>5</v>
      </c>
      <c r="IQ196" s="3">
        <v>1</v>
      </c>
      <c r="IR196" s="3">
        <v>2</v>
      </c>
      <c r="IS196" s="3">
        <v>1</v>
      </c>
      <c r="IT196" s="3">
        <v>5</v>
      </c>
      <c r="IU196" s="3">
        <v>1</v>
      </c>
      <c r="IV196" s="3">
        <v>1</v>
      </c>
      <c r="IW196" s="3">
        <v>1</v>
      </c>
      <c r="IX196" s="3">
        <v>5</v>
      </c>
      <c r="IY196" s="3">
        <v>1</v>
      </c>
      <c r="IZ196" s="3">
        <v>5</v>
      </c>
      <c r="JA196" s="3">
        <v>5</v>
      </c>
      <c r="JB196" s="3">
        <v>5</v>
      </c>
      <c r="JC196" s="3">
        <v>5</v>
      </c>
      <c r="JD196" s="3">
        <v>5</v>
      </c>
      <c r="JE196" s="3">
        <v>1</v>
      </c>
      <c r="JF196" s="3">
        <v>1</v>
      </c>
      <c r="JG196" s="3">
        <v>5</v>
      </c>
      <c r="JH196" s="3">
        <v>5</v>
      </c>
      <c r="JI196" s="3">
        <v>5</v>
      </c>
      <c r="JJ196" s="3">
        <v>1</v>
      </c>
      <c r="JK196" s="3">
        <v>5</v>
      </c>
      <c r="JL196" s="3">
        <v>1</v>
      </c>
      <c r="JM196" s="3">
        <v>5</v>
      </c>
      <c r="JN196" s="5">
        <v>4</v>
      </c>
      <c r="JO196" s="5">
        <v>2.25</v>
      </c>
      <c r="JP196" s="5">
        <v>5</v>
      </c>
      <c r="JQ196" s="5">
        <v>1</v>
      </c>
      <c r="JR196" s="5">
        <v>5</v>
      </c>
      <c r="JS196" s="5">
        <v>2</v>
      </c>
      <c r="JT196" s="3">
        <v>4</v>
      </c>
      <c r="JU196" s="3">
        <v>2</v>
      </c>
      <c r="JV196" s="3">
        <v>1</v>
      </c>
      <c r="JW196" s="3">
        <v>1</v>
      </c>
      <c r="JX196" s="3">
        <v>1</v>
      </c>
      <c r="JY196" s="3">
        <v>3</v>
      </c>
      <c r="JZ196" s="3">
        <v>1</v>
      </c>
      <c r="KA196" s="3">
        <v>1</v>
      </c>
      <c r="KB196" s="3">
        <v>5</v>
      </c>
      <c r="KC196" s="3">
        <v>5</v>
      </c>
      <c r="KD196" s="3">
        <v>3</v>
      </c>
      <c r="KE196" s="3">
        <v>3</v>
      </c>
      <c r="KF196" s="3">
        <v>1</v>
      </c>
      <c r="KG196" s="3">
        <v>1</v>
      </c>
      <c r="KH196" s="3">
        <v>1</v>
      </c>
      <c r="KI196" s="3">
        <v>1</v>
      </c>
      <c r="KJ196" s="3">
        <v>1</v>
      </c>
      <c r="KK196" s="3">
        <v>1</v>
      </c>
      <c r="KL196" s="3">
        <v>3</v>
      </c>
      <c r="KM196" s="3">
        <v>3</v>
      </c>
      <c r="KN196" s="3">
        <v>1</v>
      </c>
      <c r="KO196" s="3">
        <v>1</v>
      </c>
      <c r="KP196" s="3">
        <v>1</v>
      </c>
      <c r="KQ196" s="3">
        <v>1</v>
      </c>
      <c r="KR196" s="3">
        <v>3</v>
      </c>
      <c r="KS196" s="3">
        <v>3</v>
      </c>
      <c r="KT196" s="3">
        <v>1</v>
      </c>
      <c r="KU196" s="3">
        <v>1</v>
      </c>
      <c r="KV196" s="3">
        <v>1</v>
      </c>
      <c r="KW196" s="3">
        <v>1</v>
      </c>
      <c r="KX196" s="3">
        <v>3</v>
      </c>
      <c r="KY196" s="3">
        <v>3</v>
      </c>
      <c r="KZ196" s="5">
        <v>1</v>
      </c>
      <c r="LA196" s="5">
        <v>1</v>
      </c>
      <c r="LB196" s="5">
        <v>3.1428571428571428</v>
      </c>
      <c r="LC196" s="5">
        <v>3.1428571428571428</v>
      </c>
      <c r="LD196" s="3">
        <v>4</v>
      </c>
      <c r="LE196" s="3">
        <v>4</v>
      </c>
      <c r="LF196" s="5">
        <v>4</v>
      </c>
      <c r="LG196" s="3">
        <v>4</v>
      </c>
      <c r="LH196" s="3">
        <v>3</v>
      </c>
      <c r="LI196" s="3">
        <v>3</v>
      </c>
      <c r="LJ196" s="3">
        <v>4</v>
      </c>
      <c r="LK196" s="3">
        <v>4</v>
      </c>
      <c r="LL196" s="3">
        <v>3</v>
      </c>
      <c r="LM196" s="3">
        <v>3</v>
      </c>
      <c r="LN196" s="3">
        <v>3</v>
      </c>
      <c r="LO196" s="3">
        <v>3</v>
      </c>
      <c r="LP196" s="3">
        <v>4</v>
      </c>
      <c r="LQ196" s="3">
        <v>4</v>
      </c>
      <c r="LR196" s="3">
        <v>4</v>
      </c>
      <c r="LS196" s="3">
        <v>4</v>
      </c>
      <c r="LT196" s="5">
        <v>3.625</v>
      </c>
      <c r="LU196" s="5">
        <v>3.625</v>
      </c>
      <c r="LV196" s="3">
        <v>0</v>
      </c>
      <c r="LW196" s="3">
        <v>0</v>
      </c>
      <c r="LX196" s="3">
        <v>0</v>
      </c>
      <c r="LY196" s="3">
        <v>0</v>
      </c>
      <c r="LZ196" s="3">
        <v>3</v>
      </c>
      <c r="MA196" s="3">
        <v>1</v>
      </c>
      <c r="MB196" s="3">
        <v>0</v>
      </c>
      <c r="MC196" s="3">
        <v>3</v>
      </c>
      <c r="MD196" s="3">
        <v>2</v>
      </c>
      <c r="ME196" s="3">
        <v>2</v>
      </c>
      <c r="MF196" s="5">
        <f t="shared" ref="MF196:MF227" si="163">SUM(LV196:ME196)</f>
        <v>11</v>
      </c>
      <c r="MG196" s="5">
        <f t="shared" ref="MG196:MG227" si="164">AVERAGE(LV196:ME196)</f>
        <v>1.1000000000000001</v>
      </c>
      <c r="MH196" s="3">
        <v>1</v>
      </c>
      <c r="MI196" s="3">
        <v>1</v>
      </c>
      <c r="MJ196" s="3">
        <v>6</v>
      </c>
      <c r="MK196" s="3">
        <v>1</v>
      </c>
      <c r="ML196" s="3">
        <v>2</v>
      </c>
      <c r="MM196" s="3">
        <v>1</v>
      </c>
      <c r="MN196" s="3">
        <v>7</v>
      </c>
      <c r="MO196" s="3">
        <v>5</v>
      </c>
      <c r="MP196" s="3">
        <v>6</v>
      </c>
      <c r="MQ196" s="5">
        <v>3.3333333333333335</v>
      </c>
      <c r="MR196" s="3">
        <v>3</v>
      </c>
      <c r="MS196" s="3">
        <v>3</v>
      </c>
      <c r="MT196" s="3">
        <v>1</v>
      </c>
      <c r="MU196" s="3">
        <v>1</v>
      </c>
      <c r="MV196" s="3">
        <v>1</v>
      </c>
      <c r="MW196" s="3">
        <v>1</v>
      </c>
      <c r="MX196" s="3">
        <v>1</v>
      </c>
      <c r="MY196" s="3">
        <v>1</v>
      </c>
      <c r="MZ196" s="3">
        <v>4</v>
      </c>
      <c r="NA196" s="3">
        <v>4</v>
      </c>
      <c r="NB196" s="3">
        <v>3</v>
      </c>
      <c r="NC196" s="3">
        <v>3</v>
      </c>
      <c r="ND196" s="5">
        <v>1.6666666666666667</v>
      </c>
      <c r="NE196" s="5">
        <v>1.6666666666666667</v>
      </c>
      <c r="NF196" s="5">
        <v>2.6666666666666665</v>
      </c>
      <c r="NG196" s="5">
        <v>2.6666666666666665</v>
      </c>
      <c r="NH196" s="3">
        <v>5</v>
      </c>
      <c r="NI196" s="3">
        <v>5</v>
      </c>
      <c r="NJ196" s="3">
        <v>5</v>
      </c>
      <c r="NK196" s="3">
        <v>5</v>
      </c>
      <c r="NL196" s="3">
        <v>4</v>
      </c>
      <c r="NM196" s="3">
        <v>4</v>
      </c>
      <c r="NN196" s="3">
        <v>3</v>
      </c>
      <c r="NO196" s="3">
        <v>3</v>
      </c>
      <c r="NP196" s="3">
        <v>1</v>
      </c>
      <c r="NQ196" s="3">
        <v>1</v>
      </c>
      <c r="NR196" s="3">
        <v>4</v>
      </c>
      <c r="NS196" s="3">
        <v>4</v>
      </c>
      <c r="NT196" s="3">
        <v>1</v>
      </c>
      <c r="NU196" s="3">
        <v>1</v>
      </c>
      <c r="NV196" s="5">
        <v>3.2857142857142856</v>
      </c>
      <c r="NW196" s="5">
        <v>3.2857142857142856</v>
      </c>
      <c r="NX196" s="4">
        <v>43420</v>
      </c>
      <c r="NY196" s="3">
        <v>5</v>
      </c>
      <c r="NZ196" s="3">
        <v>3</v>
      </c>
      <c r="OA196" s="3">
        <v>1</v>
      </c>
      <c r="OB196" s="3">
        <v>1</v>
      </c>
      <c r="OC196" s="3">
        <v>5</v>
      </c>
      <c r="OD196" s="3">
        <v>4</v>
      </c>
      <c r="OE196" s="3">
        <v>1</v>
      </c>
      <c r="OF196" s="3">
        <v>1</v>
      </c>
      <c r="OG196" s="3">
        <v>5</v>
      </c>
      <c r="OH196" s="3">
        <v>5</v>
      </c>
      <c r="OI196" s="3">
        <v>4</v>
      </c>
      <c r="OJ196" s="3">
        <v>1</v>
      </c>
      <c r="OK196" s="5">
        <v>4.5</v>
      </c>
      <c r="OL196" s="5">
        <v>1.5</v>
      </c>
      <c r="OM196" s="3">
        <v>3</v>
      </c>
      <c r="ON196" s="3">
        <v>4</v>
      </c>
      <c r="OO196" s="3">
        <v>3</v>
      </c>
      <c r="OP196" s="3">
        <v>2</v>
      </c>
      <c r="OQ196" s="3">
        <v>2</v>
      </c>
      <c r="OR196" s="3">
        <v>1</v>
      </c>
      <c r="OS196" s="5">
        <v>2.5</v>
      </c>
      <c r="OT196" s="3">
        <v>5</v>
      </c>
      <c r="OU196" s="3">
        <v>6</v>
      </c>
      <c r="OV196" s="3">
        <v>6</v>
      </c>
      <c r="OW196" s="3">
        <v>5</v>
      </c>
      <c r="OX196" s="3">
        <v>3</v>
      </c>
      <c r="OY196" s="3">
        <v>6</v>
      </c>
      <c r="OZ196" s="5">
        <v>5.166666666666667</v>
      </c>
      <c r="VN196">
        <v>15</v>
      </c>
      <c r="VO196">
        <v>4</v>
      </c>
      <c r="VP196">
        <v>49.5</v>
      </c>
      <c r="VQ196">
        <v>12.4</v>
      </c>
      <c r="VR196">
        <v>55</v>
      </c>
      <c r="VS196">
        <v>1196</v>
      </c>
      <c r="VT196">
        <v>21.7</v>
      </c>
      <c r="VU196">
        <v>119.6</v>
      </c>
      <c r="VV196">
        <v>54</v>
      </c>
      <c r="VW196">
        <v>18282.3</v>
      </c>
      <c r="VX196">
        <v>338.6</v>
      </c>
      <c r="VY196">
        <v>4890.3</v>
      </c>
      <c r="VZ196">
        <v>0.3</v>
      </c>
      <c r="WA196">
        <v>1828.2</v>
      </c>
      <c r="WB196" s="36">
        <v>3559.75</v>
      </c>
      <c r="WC196" s="36">
        <v>2215</v>
      </c>
      <c r="WD196" s="36">
        <v>208.25</v>
      </c>
      <c r="WE196" s="36">
        <v>108</v>
      </c>
      <c r="WF196" s="36">
        <v>58.44</v>
      </c>
      <c r="WG196" s="36">
        <v>36.369999999999997</v>
      </c>
      <c r="WH196" s="36">
        <v>3.42</v>
      </c>
      <c r="WI196" s="36">
        <v>1.77</v>
      </c>
      <c r="WJ196" s="36">
        <v>316.25</v>
      </c>
      <c r="WK196" s="36">
        <v>5.19</v>
      </c>
      <c r="WL196" s="36">
        <v>45.179000000000002</v>
      </c>
      <c r="WM196" s="37">
        <v>4811.5</v>
      </c>
      <c r="WN196" s="37">
        <v>2713.5</v>
      </c>
      <c r="WO196" s="37">
        <v>255.25</v>
      </c>
      <c r="WP196" s="37">
        <v>152.75</v>
      </c>
      <c r="WQ196" s="37">
        <v>60.65</v>
      </c>
      <c r="WR196" s="37">
        <v>34.21</v>
      </c>
      <c r="WS196" s="37">
        <v>3.22</v>
      </c>
      <c r="WT196" s="37">
        <v>1.93</v>
      </c>
      <c r="WU196" s="37">
        <v>408</v>
      </c>
      <c r="WV196" s="37">
        <v>5.14</v>
      </c>
      <c r="WW196" s="37">
        <v>40.799999999999997</v>
      </c>
      <c r="WX196" s="38">
        <v>3215.75</v>
      </c>
      <c r="WY196" s="38">
        <v>2020.5</v>
      </c>
      <c r="WZ196" s="38">
        <v>186.25</v>
      </c>
      <c r="XA196" s="38">
        <v>78.5</v>
      </c>
      <c r="XB196" s="38">
        <v>58.46</v>
      </c>
      <c r="XC196" s="38">
        <v>36.729999999999997</v>
      </c>
      <c r="XD196" s="38">
        <v>3.39</v>
      </c>
      <c r="XE196" s="38">
        <v>1.43</v>
      </c>
      <c r="XF196" s="38">
        <v>264.75</v>
      </c>
      <c r="XG196" s="38">
        <v>4.8099999999999996</v>
      </c>
      <c r="XH196" s="38">
        <v>44.125</v>
      </c>
      <c r="XI196" s="39">
        <v>4062.25</v>
      </c>
      <c r="XJ196" s="39">
        <v>2404.25</v>
      </c>
      <c r="XK196" s="39">
        <v>225.5</v>
      </c>
      <c r="XL196" s="39">
        <v>121</v>
      </c>
      <c r="XM196" s="39">
        <v>59.62</v>
      </c>
      <c r="XN196" s="39">
        <v>35.29</v>
      </c>
      <c r="XO196" s="39">
        <v>3.31</v>
      </c>
      <c r="XP196" s="39">
        <v>1.78</v>
      </c>
      <c r="XQ196" s="39">
        <v>346.5</v>
      </c>
      <c r="XR196" s="39">
        <v>5.09</v>
      </c>
      <c r="XS196" s="39">
        <v>43.313000000000002</v>
      </c>
      <c r="XT196" t="s">
        <v>1272</v>
      </c>
      <c r="XU196">
        <v>10</v>
      </c>
      <c r="XV196">
        <v>15</v>
      </c>
      <c r="XW196" s="37">
        <v>7</v>
      </c>
      <c r="XX196" s="37">
        <v>3</v>
      </c>
      <c r="XY196" s="37">
        <v>1</v>
      </c>
      <c r="XZ196" s="39">
        <v>6</v>
      </c>
      <c r="YA196" s="39">
        <v>2</v>
      </c>
      <c r="YB196" s="39">
        <v>1</v>
      </c>
    </row>
    <row r="197" spans="1:652" x14ac:dyDescent="0.2">
      <c r="A197" s="11">
        <v>219</v>
      </c>
      <c r="B197" s="19" t="s">
        <v>762</v>
      </c>
      <c r="C197" s="3">
        <v>0</v>
      </c>
      <c r="D197" s="3" t="str">
        <f t="shared" si="155"/>
        <v>2</v>
      </c>
      <c r="E197" s="4">
        <v>39368</v>
      </c>
      <c r="F197" s="4">
        <v>43411</v>
      </c>
      <c r="G197" s="5">
        <v>11.069130732375086</v>
      </c>
      <c r="H197" s="21">
        <v>4</v>
      </c>
      <c r="I197" s="3">
        <v>5</v>
      </c>
      <c r="J197" s="3">
        <v>15</v>
      </c>
      <c r="K197" s="3">
        <v>1</v>
      </c>
      <c r="L197" s="3">
        <v>2</v>
      </c>
      <c r="M197" s="3">
        <v>90</v>
      </c>
      <c r="N197" s="6">
        <v>107</v>
      </c>
      <c r="O197" s="6">
        <v>150</v>
      </c>
      <c r="P197" s="5">
        <v>3.5104986876640418</v>
      </c>
      <c r="Q197" s="5">
        <v>82.246499999999997</v>
      </c>
      <c r="R197" s="5">
        <v>37.299999999999997</v>
      </c>
      <c r="S197" s="5">
        <v>16.600000000000001</v>
      </c>
      <c r="T197" s="5">
        <v>3</v>
      </c>
      <c r="U197" s="5">
        <v>12</v>
      </c>
      <c r="V197" s="5">
        <v>3</v>
      </c>
      <c r="W197" s="5">
        <v>19</v>
      </c>
      <c r="X197" s="5">
        <v>18.899999999999999</v>
      </c>
      <c r="Y197" s="5">
        <v>17.899999999999999</v>
      </c>
      <c r="Z197" s="5">
        <v>15.5</v>
      </c>
      <c r="AA197" s="5">
        <v>15.3</v>
      </c>
      <c r="AB197" s="5">
        <v>15.6</v>
      </c>
      <c r="AC197" s="5">
        <f t="shared" si="156"/>
        <v>19</v>
      </c>
      <c r="AD197" s="5">
        <f t="shared" si="157"/>
        <v>15.6</v>
      </c>
      <c r="AE197" s="5">
        <f t="shared" si="158"/>
        <v>34.6</v>
      </c>
      <c r="AF197" s="5">
        <f t="shared" si="159"/>
        <v>17.3</v>
      </c>
      <c r="AG197" s="5">
        <f t="shared" si="160"/>
        <v>38.146500000000003</v>
      </c>
      <c r="AH197" s="5">
        <f t="shared" si="161"/>
        <v>76.293000000000006</v>
      </c>
      <c r="AI197" s="5">
        <v>1</v>
      </c>
      <c r="AJ197" s="3">
        <v>22</v>
      </c>
      <c r="AK197" s="5">
        <v>41</v>
      </c>
      <c r="AL197" s="5">
        <v>3</v>
      </c>
      <c r="AM197" s="5">
        <v>2.3333333333333335</v>
      </c>
      <c r="AN197" s="5"/>
      <c r="AO197" s="5"/>
      <c r="AP197" s="5"/>
      <c r="AQ197" s="5"/>
      <c r="AR197" s="5"/>
      <c r="AS197" s="5" t="e">
        <f t="shared" si="162"/>
        <v>#DIV/0!</v>
      </c>
      <c r="AT197" s="5">
        <v>12.62</v>
      </c>
      <c r="AU197" s="5">
        <v>12.68</v>
      </c>
      <c r="AV197" s="5">
        <v>-0.21</v>
      </c>
      <c r="AW197" s="5">
        <v>42</v>
      </c>
      <c r="AX197" s="3">
        <v>29</v>
      </c>
      <c r="AY197" s="3">
        <v>30</v>
      </c>
      <c r="AZ197" s="3"/>
      <c r="BA197" s="5">
        <v>-0.48</v>
      </c>
      <c r="BB197" s="5"/>
      <c r="BC197" s="5">
        <v>32</v>
      </c>
      <c r="BD197" s="5"/>
      <c r="BE197" s="3">
        <v>28</v>
      </c>
      <c r="BF197" s="3">
        <v>28</v>
      </c>
      <c r="BG197" s="5">
        <v>1.36</v>
      </c>
      <c r="BH197" s="5">
        <v>91</v>
      </c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3">
        <v>28</v>
      </c>
      <c r="CA197" s="3">
        <v>34</v>
      </c>
      <c r="CB197" s="3">
        <v>31</v>
      </c>
      <c r="CC197" s="5">
        <v>12.51712</v>
      </c>
      <c r="CD197" s="5">
        <v>15.19936</v>
      </c>
      <c r="CE197" s="5">
        <v>13.85824</v>
      </c>
      <c r="CF197" s="5">
        <v>0.35</v>
      </c>
      <c r="CG197" s="5">
        <v>64</v>
      </c>
      <c r="CH197" s="3">
        <v>28</v>
      </c>
      <c r="CI197" s="3">
        <v>26</v>
      </c>
      <c r="CJ197" s="3">
        <v>33</v>
      </c>
      <c r="CK197" s="5">
        <v>12.51712</v>
      </c>
      <c r="CL197" s="5">
        <v>11.62304</v>
      </c>
      <c r="CM197" s="5">
        <v>14.752319999999999</v>
      </c>
      <c r="CN197" s="5">
        <v>-0.41</v>
      </c>
      <c r="CO197" s="5">
        <v>34</v>
      </c>
      <c r="CP197" s="6">
        <v>142</v>
      </c>
      <c r="CQ197" s="6">
        <v>141</v>
      </c>
      <c r="CR197" s="6">
        <v>138</v>
      </c>
      <c r="CS197" s="5">
        <v>-0.1</v>
      </c>
      <c r="CT197" s="5">
        <v>46</v>
      </c>
      <c r="CU197" s="7" t="e">
        <v>#NULL!</v>
      </c>
      <c r="CV197" s="7" t="e">
        <v>#NULL!</v>
      </c>
      <c r="CW197" s="7" t="e">
        <v>#NULL!</v>
      </c>
      <c r="CX197" s="7" t="e">
        <v>#NULL!</v>
      </c>
      <c r="CY197" s="7" t="e">
        <v>#NULL!</v>
      </c>
      <c r="CZ197" s="7" t="e">
        <v>#NULL!</v>
      </c>
      <c r="DA197" s="7" t="e">
        <v>#NULL!</v>
      </c>
      <c r="DB197" s="7" t="e">
        <v>#NULL!</v>
      </c>
      <c r="DC197" s="7" t="e">
        <v>#NULL!</v>
      </c>
      <c r="DD197" s="7" t="e">
        <v>#NULL!</v>
      </c>
      <c r="DE197" s="7" t="e">
        <v>#NULL!</v>
      </c>
      <c r="DF197" s="7" t="e">
        <v>#NULL!</v>
      </c>
      <c r="DG197" s="7" t="e">
        <v>#NULL!</v>
      </c>
      <c r="DH197" s="7" t="e">
        <v>#NULL!</v>
      </c>
      <c r="DI197" s="7"/>
      <c r="DJ197" s="7"/>
      <c r="DK197" s="7"/>
      <c r="DL197" s="7"/>
      <c r="DM197" s="7"/>
      <c r="DN197" s="7"/>
      <c r="DO197" s="7"/>
      <c r="DP197" s="7"/>
      <c r="DQ197" s="3">
        <v>1</v>
      </c>
      <c r="DR197" s="3">
        <v>0</v>
      </c>
      <c r="DS197" s="3">
        <v>1</v>
      </c>
      <c r="DT197" s="3">
        <v>1</v>
      </c>
      <c r="DU197" s="3">
        <v>1</v>
      </c>
      <c r="DV197" s="5">
        <v>61.5</v>
      </c>
      <c r="DW197" s="5">
        <v>0.88000000000000012</v>
      </c>
      <c r="DX197" s="5">
        <v>44</v>
      </c>
      <c r="DY197" s="5">
        <v>-0.31</v>
      </c>
      <c r="DZ197" s="5">
        <v>49</v>
      </c>
      <c r="EA197" s="5">
        <v>-0.06</v>
      </c>
      <c r="EB197" s="5">
        <v>51.5</v>
      </c>
      <c r="EC197" s="5">
        <v>0.51</v>
      </c>
      <c r="ED197" s="5">
        <v>2</v>
      </c>
      <c r="EE197" s="7" t="e">
        <v>#NULL!</v>
      </c>
      <c r="EF197" s="7" t="e">
        <v>#NULL!</v>
      </c>
      <c r="EG197" s="7" t="e">
        <v>#NULL!</v>
      </c>
      <c r="EH197" s="7" t="e">
        <v>#NULL!</v>
      </c>
      <c r="EI197" s="7" t="e">
        <v>#NULL!</v>
      </c>
      <c r="EJ197" s="7" t="e">
        <v>#NULL!</v>
      </c>
      <c r="EK197" s="7" t="e">
        <v>#NULL!</v>
      </c>
      <c r="EL197" s="7" t="e">
        <v>#NULL!</v>
      </c>
      <c r="EM197" s="7" t="e">
        <v>#NULL!</v>
      </c>
      <c r="EN197" s="7" t="e">
        <v>#NULL!</v>
      </c>
      <c r="EO197" s="7" t="e">
        <v>#NULL!</v>
      </c>
      <c r="EP197" s="7" t="e">
        <v>#NULL!</v>
      </c>
      <c r="EQ197" s="7" t="e">
        <v>#NULL!</v>
      </c>
      <c r="ER197" s="7" t="e">
        <v>#NULL!</v>
      </c>
      <c r="ES197" s="7" t="e">
        <v>#NULL!</v>
      </c>
      <c r="ET197" s="7" t="e">
        <v>#NULL!</v>
      </c>
      <c r="EU197" s="7" t="e">
        <v>#NULL!</v>
      </c>
      <c r="EV197" s="7" t="e">
        <v>#NULL!</v>
      </c>
      <c r="EW197" s="3">
        <v>0</v>
      </c>
      <c r="EX197" s="5">
        <v>0</v>
      </c>
      <c r="EY197" s="1" t="s">
        <v>352</v>
      </c>
      <c r="EZ197" s="3">
        <v>1</v>
      </c>
      <c r="FA197" s="6">
        <v>1</v>
      </c>
      <c r="FB197" s="1" t="s">
        <v>357</v>
      </c>
      <c r="FC197" s="6">
        <v>1</v>
      </c>
      <c r="FD197" s="5">
        <v>1.5</v>
      </c>
      <c r="FE197" s="1" t="s">
        <v>372</v>
      </c>
      <c r="FF197" s="3">
        <v>1</v>
      </c>
      <c r="FG197" s="5">
        <v>1.5</v>
      </c>
      <c r="FH197" s="3">
        <v>4</v>
      </c>
      <c r="FI197" s="3">
        <v>3</v>
      </c>
      <c r="FJ197" s="3">
        <v>1</v>
      </c>
      <c r="FK197" s="3">
        <v>2</v>
      </c>
      <c r="FL197" s="3">
        <v>4</v>
      </c>
      <c r="FM197" s="3">
        <v>2</v>
      </c>
      <c r="FN197" s="3">
        <v>1</v>
      </c>
      <c r="FO197" s="3">
        <v>1</v>
      </c>
      <c r="FP197" s="3">
        <v>3</v>
      </c>
      <c r="FQ197" s="3">
        <v>2</v>
      </c>
      <c r="FR197" s="3">
        <v>5</v>
      </c>
      <c r="FS197" s="3">
        <v>2</v>
      </c>
      <c r="FT197" s="3">
        <v>3</v>
      </c>
      <c r="FU197" s="3">
        <v>2</v>
      </c>
      <c r="FV197" s="3">
        <v>7</v>
      </c>
      <c r="FW197" s="3">
        <v>1</v>
      </c>
      <c r="FX197" s="7" t="e">
        <v>#NULL!</v>
      </c>
      <c r="FY197" s="3">
        <v>4</v>
      </c>
      <c r="FZ197" s="3">
        <v>5</v>
      </c>
      <c r="GA197" s="3">
        <v>2</v>
      </c>
      <c r="GB197" s="3">
        <v>6</v>
      </c>
      <c r="GC197" s="3">
        <v>7</v>
      </c>
      <c r="GD197" s="5">
        <v>5.166666666666667</v>
      </c>
      <c r="GE197" s="3">
        <v>2</v>
      </c>
      <c r="GF197" s="3">
        <v>1</v>
      </c>
      <c r="GG197" s="3">
        <v>2</v>
      </c>
      <c r="GH197" s="3">
        <v>1</v>
      </c>
      <c r="GI197" s="3">
        <v>4</v>
      </c>
      <c r="GJ197" s="3">
        <v>1</v>
      </c>
      <c r="GK197" s="3">
        <v>2</v>
      </c>
      <c r="GL197" s="3">
        <v>1</v>
      </c>
      <c r="GM197" s="3">
        <v>5</v>
      </c>
      <c r="GN197" s="3">
        <v>2</v>
      </c>
      <c r="GO197" s="3">
        <v>2</v>
      </c>
      <c r="GP197" s="3">
        <v>4</v>
      </c>
      <c r="GQ197" s="3">
        <v>1</v>
      </c>
      <c r="GR197" s="3">
        <v>1</v>
      </c>
      <c r="GS197" s="3">
        <v>2</v>
      </c>
      <c r="GT197" s="3">
        <v>5</v>
      </c>
      <c r="GU197" s="3">
        <v>2</v>
      </c>
      <c r="GV197" s="3">
        <v>1</v>
      </c>
      <c r="GW197" s="3">
        <v>5</v>
      </c>
      <c r="GX197" s="3">
        <v>4</v>
      </c>
      <c r="GY197" s="5">
        <v>3.2</v>
      </c>
      <c r="GZ197" s="5">
        <v>1.6</v>
      </c>
      <c r="HA197" s="3">
        <v>2</v>
      </c>
      <c r="HB197" s="3">
        <v>2</v>
      </c>
      <c r="HC197" s="3">
        <v>1</v>
      </c>
      <c r="HD197" s="3">
        <v>1</v>
      </c>
      <c r="HE197" s="3">
        <v>7</v>
      </c>
      <c r="HF197" s="3">
        <v>5</v>
      </c>
      <c r="HG197" s="3">
        <v>5</v>
      </c>
      <c r="HH197" s="3">
        <v>7</v>
      </c>
      <c r="HI197" s="5">
        <v>3.75</v>
      </c>
      <c r="HJ197" s="3">
        <v>3</v>
      </c>
      <c r="HK197" s="3">
        <v>4</v>
      </c>
      <c r="HL197" s="3">
        <v>1</v>
      </c>
      <c r="HM197" s="3">
        <v>1</v>
      </c>
      <c r="HN197" s="3">
        <v>1</v>
      </c>
      <c r="HO197" s="3">
        <v>4</v>
      </c>
      <c r="HP197" s="5">
        <v>1</v>
      </c>
      <c r="HQ197" s="5">
        <v>4</v>
      </c>
      <c r="HR197" s="5">
        <v>1</v>
      </c>
      <c r="HS197" s="5">
        <v>1.8333333333333333</v>
      </c>
      <c r="HT197" s="3">
        <v>1</v>
      </c>
      <c r="HU197" s="3">
        <v>4</v>
      </c>
      <c r="HV197" s="3">
        <v>6</v>
      </c>
      <c r="HW197" s="3">
        <v>1</v>
      </c>
      <c r="HX197" s="3">
        <v>1</v>
      </c>
      <c r="HY197" s="3">
        <v>4</v>
      </c>
      <c r="HZ197" s="5">
        <v>2.8333333333333335</v>
      </c>
      <c r="IA197" s="3">
        <v>6</v>
      </c>
      <c r="IB197" s="3">
        <v>4</v>
      </c>
      <c r="IC197" s="3">
        <v>3</v>
      </c>
      <c r="ID197" s="3">
        <v>4</v>
      </c>
      <c r="IE197" s="3">
        <v>4</v>
      </c>
      <c r="IF197" s="3">
        <v>6</v>
      </c>
      <c r="IG197" s="3">
        <v>1</v>
      </c>
      <c r="IH197" s="3">
        <v>7</v>
      </c>
      <c r="II197" s="3">
        <v>4</v>
      </c>
      <c r="IJ197" s="3">
        <v>1</v>
      </c>
      <c r="IK197" s="3">
        <v>3</v>
      </c>
      <c r="IL197" s="3">
        <v>4</v>
      </c>
      <c r="IM197" s="5">
        <v>5</v>
      </c>
      <c r="IN197" s="5">
        <v>4.25</v>
      </c>
      <c r="IO197" s="5">
        <v>2.5</v>
      </c>
      <c r="IP197" s="3">
        <v>2</v>
      </c>
      <c r="IQ197" s="3">
        <v>2</v>
      </c>
      <c r="IR197" s="3">
        <v>2</v>
      </c>
      <c r="IS197" s="3">
        <v>3</v>
      </c>
      <c r="IT197" s="3">
        <v>5</v>
      </c>
      <c r="IU197" s="3">
        <v>2</v>
      </c>
      <c r="IV197" s="3">
        <v>2</v>
      </c>
      <c r="IW197" s="3">
        <v>4</v>
      </c>
      <c r="IX197" s="3">
        <v>2</v>
      </c>
      <c r="IY197" s="3">
        <v>2</v>
      </c>
      <c r="IZ197" s="3">
        <v>1</v>
      </c>
      <c r="JA197" s="3">
        <v>3</v>
      </c>
      <c r="JB197" s="3">
        <v>4</v>
      </c>
      <c r="JC197" s="3">
        <v>3</v>
      </c>
      <c r="JD197" s="3">
        <v>4</v>
      </c>
      <c r="JE197" s="3">
        <v>2</v>
      </c>
      <c r="JF197" s="3">
        <v>3</v>
      </c>
      <c r="JG197" s="3">
        <v>4</v>
      </c>
      <c r="JH197" s="3">
        <v>1</v>
      </c>
      <c r="JI197" s="3">
        <v>3</v>
      </c>
      <c r="JJ197" s="3">
        <v>2</v>
      </c>
      <c r="JK197" s="3">
        <v>4</v>
      </c>
      <c r="JL197" s="3">
        <v>2</v>
      </c>
      <c r="JM197" s="3">
        <v>4</v>
      </c>
      <c r="JN197" s="5">
        <v>3</v>
      </c>
      <c r="JO197" s="5">
        <v>1.75</v>
      </c>
      <c r="JP197" s="5">
        <v>3</v>
      </c>
      <c r="JQ197" s="5">
        <v>2.5</v>
      </c>
      <c r="JR197" s="5">
        <v>3.5</v>
      </c>
      <c r="JS197" s="5">
        <v>2.75</v>
      </c>
      <c r="JT197" s="3">
        <v>4</v>
      </c>
      <c r="JU197" s="3">
        <v>4</v>
      </c>
      <c r="JV197" s="3">
        <v>3</v>
      </c>
      <c r="JW197" s="3">
        <v>2</v>
      </c>
      <c r="JX197" s="3">
        <v>2</v>
      </c>
      <c r="JY197" s="3">
        <v>3</v>
      </c>
      <c r="JZ197" s="3">
        <v>1</v>
      </c>
      <c r="KA197" s="3">
        <v>1</v>
      </c>
      <c r="KB197" s="3">
        <v>3</v>
      </c>
      <c r="KC197" s="3">
        <v>3</v>
      </c>
      <c r="KD197" s="3">
        <v>4</v>
      </c>
      <c r="KE197" s="3">
        <v>4</v>
      </c>
      <c r="KF197" s="3">
        <v>1</v>
      </c>
      <c r="KG197" s="3">
        <v>1</v>
      </c>
      <c r="KH197" s="3">
        <v>1</v>
      </c>
      <c r="KI197" s="3">
        <v>1</v>
      </c>
      <c r="KJ197" s="3">
        <v>2</v>
      </c>
      <c r="KK197" s="3">
        <v>1</v>
      </c>
      <c r="KL197" s="3">
        <v>1</v>
      </c>
      <c r="KM197" s="3">
        <v>3</v>
      </c>
      <c r="KN197" s="3">
        <v>1</v>
      </c>
      <c r="KO197" s="3">
        <v>1</v>
      </c>
      <c r="KP197" s="3">
        <v>1</v>
      </c>
      <c r="KQ197" s="3">
        <v>1</v>
      </c>
      <c r="KR197" s="3">
        <v>1</v>
      </c>
      <c r="KS197" s="3">
        <v>4</v>
      </c>
      <c r="KT197" s="3">
        <v>3</v>
      </c>
      <c r="KU197" s="3">
        <v>1</v>
      </c>
      <c r="KV197" s="3">
        <v>3</v>
      </c>
      <c r="KW197" s="3">
        <v>1</v>
      </c>
      <c r="KX197" s="3">
        <v>1</v>
      </c>
      <c r="KY197" s="3">
        <v>1</v>
      </c>
      <c r="KZ197" s="5">
        <v>1.7777777777777777</v>
      </c>
      <c r="LA197" s="5">
        <v>1.1111111111111112</v>
      </c>
      <c r="LB197" s="5">
        <v>2.2857142857142856</v>
      </c>
      <c r="LC197" s="5">
        <v>3.1428571428571428</v>
      </c>
      <c r="LD197" s="3">
        <v>3</v>
      </c>
      <c r="LE197" s="3">
        <v>3</v>
      </c>
      <c r="LF197" s="5">
        <v>3</v>
      </c>
      <c r="LG197" s="3">
        <v>3</v>
      </c>
      <c r="LH197" s="3">
        <v>3</v>
      </c>
      <c r="LI197" s="3">
        <v>3</v>
      </c>
      <c r="LJ197" s="3">
        <v>3</v>
      </c>
      <c r="LK197" s="3">
        <v>3</v>
      </c>
      <c r="LL197" s="3">
        <v>3</v>
      </c>
      <c r="LM197" s="3">
        <v>3</v>
      </c>
      <c r="LN197" s="3">
        <v>3</v>
      </c>
      <c r="LO197" s="3">
        <v>3</v>
      </c>
      <c r="LP197" s="3">
        <v>3</v>
      </c>
      <c r="LQ197" s="3">
        <v>3</v>
      </c>
      <c r="LR197" s="3">
        <v>5</v>
      </c>
      <c r="LS197" s="3">
        <v>5</v>
      </c>
      <c r="LT197" s="5">
        <v>3.25</v>
      </c>
      <c r="LU197" s="5">
        <v>3.25</v>
      </c>
      <c r="LV197" s="3">
        <v>3</v>
      </c>
      <c r="LW197" s="3">
        <v>1</v>
      </c>
      <c r="LX197" s="3">
        <v>3</v>
      </c>
      <c r="LY197" s="3">
        <v>1</v>
      </c>
      <c r="LZ197" s="3">
        <v>3</v>
      </c>
      <c r="MA197" s="3">
        <v>1</v>
      </c>
      <c r="MB197" s="3">
        <v>3</v>
      </c>
      <c r="MC197" s="3">
        <v>3</v>
      </c>
      <c r="MD197" s="3">
        <v>0</v>
      </c>
      <c r="ME197" s="3">
        <v>1</v>
      </c>
      <c r="MF197" s="5">
        <f t="shared" si="163"/>
        <v>19</v>
      </c>
      <c r="MG197" s="5">
        <f t="shared" si="164"/>
        <v>1.9</v>
      </c>
      <c r="MH197" s="3">
        <v>7</v>
      </c>
      <c r="MI197" s="3">
        <v>4</v>
      </c>
      <c r="MJ197" s="3">
        <v>7</v>
      </c>
      <c r="MK197" s="3">
        <v>4</v>
      </c>
      <c r="ML197" s="3">
        <v>6</v>
      </c>
      <c r="MM197" s="3">
        <v>7</v>
      </c>
      <c r="MN197" s="3">
        <v>7</v>
      </c>
      <c r="MO197" s="3">
        <v>7</v>
      </c>
      <c r="MP197" s="3">
        <v>7</v>
      </c>
      <c r="MQ197" s="5">
        <v>6.2222222222222223</v>
      </c>
      <c r="MR197" s="3">
        <v>3</v>
      </c>
      <c r="MS197" s="3">
        <v>1</v>
      </c>
      <c r="MT197" s="3">
        <v>3</v>
      </c>
      <c r="MU197" s="3">
        <v>1</v>
      </c>
      <c r="MV197" s="3">
        <v>3</v>
      </c>
      <c r="MW197" s="3">
        <v>1</v>
      </c>
      <c r="MX197" s="3">
        <v>3</v>
      </c>
      <c r="MY197" s="3">
        <v>5</v>
      </c>
      <c r="MZ197" s="3">
        <v>3</v>
      </c>
      <c r="NA197" s="3">
        <v>5</v>
      </c>
      <c r="NB197" s="3">
        <v>3</v>
      </c>
      <c r="NC197" s="3">
        <v>3</v>
      </c>
      <c r="ND197" s="5">
        <v>3</v>
      </c>
      <c r="NE197" s="5">
        <v>1</v>
      </c>
      <c r="NF197" s="5">
        <v>3</v>
      </c>
      <c r="NG197" s="5">
        <v>4.333333333333333</v>
      </c>
      <c r="NH197" s="3">
        <v>3</v>
      </c>
      <c r="NI197" s="3">
        <v>5</v>
      </c>
      <c r="NJ197" s="3">
        <v>3</v>
      </c>
      <c r="NK197" s="3">
        <v>3</v>
      </c>
      <c r="NL197" s="3">
        <v>3</v>
      </c>
      <c r="NM197" s="3">
        <v>3</v>
      </c>
      <c r="NN197" s="3">
        <v>3</v>
      </c>
      <c r="NO197" s="3">
        <v>3</v>
      </c>
      <c r="NP197" s="3">
        <v>1</v>
      </c>
      <c r="NQ197" s="3">
        <v>1</v>
      </c>
      <c r="NR197" s="3">
        <v>3</v>
      </c>
      <c r="NS197" s="3">
        <v>3</v>
      </c>
      <c r="NT197" s="3">
        <v>3</v>
      </c>
      <c r="NU197" s="3">
        <v>3</v>
      </c>
      <c r="NV197" s="5">
        <v>2.7142857142857144</v>
      </c>
      <c r="NW197" s="5">
        <v>3</v>
      </c>
      <c r="NX197" s="4">
        <v>43420</v>
      </c>
      <c r="NY197" s="3">
        <v>5.3</v>
      </c>
      <c r="NZ197" s="3">
        <v>4</v>
      </c>
      <c r="OA197" s="3">
        <v>2</v>
      </c>
      <c r="OB197" s="3">
        <v>5</v>
      </c>
      <c r="OC197" s="3">
        <v>5</v>
      </c>
      <c r="OD197" s="3">
        <v>3</v>
      </c>
      <c r="OE197" s="3">
        <v>2</v>
      </c>
      <c r="OF197" s="3">
        <v>1</v>
      </c>
      <c r="OG197" s="3">
        <v>5</v>
      </c>
      <c r="OH197" s="3">
        <v>3</v>
      </c>
      <c r="OI197" s="3">
        <v>5</v>
      </c>
      <c r="OJ197" s="3">
        <v>1</v>
      </c>
      <c r="OK197" s="5">
        <v>4.2166666666666668</v>
      </c>
      <c r="OL197" s="5">
        <v>2.6666666666666665</v>
      </c>
      <c r="OM197" s="3">
        <v>3</v>
      </c>
      <c r="ON197" s="3">
        <v>3</v>
      </c>
      <c r="OO197" s="3">
        <v>3</v>
      </c>
      <c r="OP197" s="3">
        <v>1</v>
      </c>
      <c r="OQ197" s="3">
        <v>1</v>
      </c>
      <c r="OR197" s="3">
        <v>1</v>
      </c>
      <c r="OS197" s="5">
        <v>2</v>
      </c>
      <c r="OT197" s="3">
        <v>1</v>
      </c>
      <c r="OU197" s="3">
        <v>6</v>
      </c>
      <c r="OV197" s="3">
        <v>5</v>
      </c>
      <c r="OW197" s="3">
        <v>6</v>
      </c>
      <c r="OX197" s="3">
        <v>1</v>
      </c>
      <c r="OY197" s="3">
        <v>6</v>
      </c>
      <c r="OZ197" s="5">
        <v>4.166666666666667</v>
      </c>
      <c r="VN197">
        <v>15</v>
      </c>
      <c r="VO197">
        <v>3</v>
      </c>
      <c r="VP197">
        <v>33.299999999999997</v>
      </c>
      <c r="VQ197">
        <v>11.1</v>
      </c>
      <c r="VR197">
        <v>170</v>
      </c>
      <c r="VS197">
        <v>4305.3</v>
      </c>
      <c r="VT197">
        <v>25.3</v>
      </c>
      <c r="VU197">
        <v>331.2</v>
      </c>
      <c r="VV197">
        <v>169</v>
      </c>
      <c r="VW197">
        <v>16120.3</v>
      </c>
      <c r="VX197">
        <v>95.4</v>
      </c>
      <c r="VY197">
        <v>3824.5</v>
      </c>
      <c r="VZ197">
        <v>0.3</v>
      </c>
      <c r="WA197">
        <v>1240</v>
      </c>
      <c r="WB197" s="36">
        <v>6276.75</v>
      </c>
      <c r="WC197" s="36">
        <v>2292.5</v>
      </c>
      <c r="WD197" s="36">
        <v>213.5</v>
      </c>
      <c r="WE197" s="36">
        <v>89.5</v>
      </c>
      <c r="WF197" s="36">
        <v>70.75</v>
      </c>
      <c r="WG197" s="36">
        <v>25.84</v>
      </c>
      <c r="WH197" s="36">
        <v>2.41</v>
      </c>
      <c r="WI197" s="36">
        <v>1.01</v>
      </c>
      <c r="WJ197" s="36">
        <v>303</v>
      </c>
      <c r="WK197" s="36">
        <v>3.42</v>
      </c>
      <c r="WL197" s="36">
        <v>33.667000000000002</v>
      </c>
      <c r="WM197" s="37">
        <v>10562.25</v>
      </c>
      <c r="WN197" s="37">
        <v>3278.75</v>
      </c>
      <c r="WO197" s="37">
        <v>308.5</v>
      </c>
      <c r="WP197" s="37">
        <v>133.75</v>
      </c>
      <c r="WQ197" s="37">
        <v>73.95</v>
      </c>
      <c r="WR197" s="37">
        <v>22.96</v>
      </c>
      <c r="WS197" s="37">
        <v>2.16</v>
      </c>
      <c r="WT197" s="37">
        <v>0.94</v>
      </c>
      <c r="WU197" s="37">
        <v>442.25</v>
      </c>
      <c r="WV197" s="37">
        <v>3.1</v>
      </c>
      <c r="WW197" s="37">
        <v>34.018999999999998</v>
      </c>
      <c r="WX197" s="38">
        <v>5962.5</v>
      </c>
      <c r="WY197" s="38">
        <v>2128</v>
      </c>
      <c r="WZ197" s="38">
        <v>196</v>
      </c>
      <c r="XA197" s="38">
        <v>82.75</v>
      </c>
      <c r="XB197" s="38">
        <v>71.239999999999995</v>
      </c>
      <c r="XC197" s="38">
        <v>25.43</v>
      </c>
      <c r="XD197" s="38">
        <v>2.34</v>
      </c>
      <c r="XE197" s="38">
        <v>0.99</v>
      </c>
      <c r="XF197" s="38">
        <v>278.75</v>
      </c>
      <c r="XG197" s="38">
        <v>3.33</v>
      </c>
      <c r="XH197" s="38">
        <v>34.844000000000001</v>
      </c>
      <c r="XI197" s="39">
        <v>10248</v>
      </c>
      <c r="XJ197" s="39">
        <v>3114.25</v>
      </c>
      <c r="XK197" s="39">
        <v>291</v>
      </c>
      <c r="XL197" s="39">
        <v>127</v>
      </c>
      <c r="XM197" s="39">
        <v>74.37</v>
      </c>
      <c r="XN197" s="39">
        <v>22.6</v>
      </c>
      <c r="XO197" s="39">
        <v>2.11</v>
      </c>
      <c r="XP197" s="39">
        <v>0.92</v>
      </c>
      <c r="XQ197" s="39">
        <v>418</v>
      </c>
      <c r="XR197" s="39">
        <v>3.03</v>
      </c>
      <c r="XS197" s="39">
        <v>34.832999999999998</v>
      </c>
      <c r="XT197" t="s">
        <v>1273</v>
      </c>
      <c r="XU197">
        <v>13</v>
      </c>
      <c r="XV197">
        <v>15</v>
      </c>
      <c r="XW197" s="37">
        <v>9</v>
      </c>
      <c r="XX197" s="37">
        <v>4</v>
      </c>
      <c r="XY197" s="37">
        <v>1</v>
      </c>
      <c r="XZ197" s="39">
        <v>8</v>
      </c>
      <c r="YA197" s="39">
        <v>4</v>
      </c>
      <c r="YB197" s="39">
        <v>1</v>
      </c>
    </row>
    <row r="198" spans="1:652" x14ac:dyDescent="0.2">
      <c r="A198" s="11">
        <v>220</v>
      </c>
      <c r="B198" s="19" t="s">
        <v>749</v>
      </c>
      <c r="C198" s="3">
        <v>0</v>
      </c>
      <c r="D198" s="3" t="str">
        <f t="shared" si="155"/>
        <v>2</v>
      </c>
      <c r="E198" s="4">
        <v>39586</v>
      </c>
      <c r="F198" s="4">
        <v>43411</v>
      </c>
      <c r="G198" s="5">
        <v>10.472279260780287</v>
      </c>
      <c r="H198" s="21">
        <v>4</v>
      </c>
      <c r="I198" s="3">
        <v>5</v>
      </c>
      <c r="J198" s="3">
        <v>15</v>
      </c>
      <c r="K198" s="3">
        <v>1</v>
      </c>
      <c r="L198" s="3">
        <v>2</v>
      </c>
      <c r="M198" s="3">
        <v>90</v>
      </c>
      <c r="N198" s="6">
        <v>98</v>
      </c>
      <c r="O198" s="6">
        <v>137</v>
      </c>
      <c r="P198" s="5">
        <v>3.2152230971128613</v>
      </c>
      <c r="Q198" s="5">
        <v>68.575500000000005</v>
      </c>
      <c r="R198" s="5">
        <v>31.1</v>
      </c>
      <c r="S198" s="5">
        <v>16.600000000000001</v>
      </c>
      <c r="T198" s="5">
        <v>3</v>
      </c>
      <c r="U198" s="5">
        <v>18.100000000000001</v>
      </c>
      <c r="V198" s="5">
        <v>3</v>
      </c>
      <c r="W198" s="5">
        <v>15.4</v>
      </c>
      <c r="X198" s="5">
        <v>15</v>
      </c>
      <c r="Y198" s="5">
        <v>15</v>
      </c>
      <c r="Z198" s="5">
        <v>18.100000000000001</v>
      </c>
      <c r="AA198" s="5">
        <v>18.8</v>
      </c>
      <c r="AB198" s="5">
        <v>18</v>
      </c>
      <c r="AC198" s="5">
        <f t="shared" si="156"/>
        <v>15.4</v>
      </c>
      <c r="AD198" s="5">
        <f t="shared" si="157"/>
        <v>18.8</v>
      </c>
      <c r="AE198" s="5">
        <f t="shared" si="158"/>
        <v>34.200000000000003</v>
      </c>
      <c r="AF198" s="5">
        <f t="shared" si="159"/>
        <v>17.100000000000001</v>
      </c>
      <c r="AG198" s="5">
        <f t="shared" si="160"/>
        <v>37.705500000000008</v>
      </c>
      <c r="AH198" s="5">
        <f t="shared" si="161"/>
        <v>75.411000000000016</v>
      </c>
      <c r="AI198" s="5">
        <v>2</v>
      </c>
      <c r="AJ198" s="3">
        <v>55</v>
      </c>
      <c r="AK198" s="5">
        <v>53.3</v>
      </c>
      <c r="AL198" s="5">
        <v>3</v>
      </c>
      <c r="AM198" s="5">
        <v>2.6666666666666665</v>
      </c>
      <c r="AN198" s="5"/>
      <c r="AO198" s="5"/>
      <c r="AP198" s="5"/>
      <c r="AQ198" s="5"/>
      <c r="AR198" s="5"/>
      <c r="AS198" s="5" t="e">
        <f t="shared" si="162"/>
        <v>#DIV/0!</v>
      </c>
      <c r="AT198" s="5">
        <v>12.56</v>
      </c>
      <c r="AU198" s="5">
        <v>12.28</v>
      </c>
      <c r="AV198" s="5">
        <v>0.6</v>
      </c>
      <c r="AW198" s="5">
        <v>73</v>
      </c>
      <c r="AX198" s="3">
        <v>28</v>
      </c>
      <c r="AY198" s="3">
        <v>32</v>
      </c>
      <c r="AZ198" s="3"/>
      <c r="BA198" s="5">
        <v>0.16</v>
      </c>
      <c r="BB198" s="5"/>
      <c r="BC198" s="5">
        <v>56</v>
      </c>
      <c r="BD198" s="5"/>
      <c r="BE198" s="3">
        <v>26</v>
      </c>
      <c r="BF198" s="3">
        <v>27</v>
      </c>
      <c r="BG198" s="5">
        <v>1.41</v>
      </c>
      <c r="BH198" s="5">
        <v>92</v>
      </c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3">
        <v>54</v>
      </c>
      <c r="CA198" s="3">
        <v>55</v>
      </c>
      <c r="CB198" s="3">
        <v>53</v>
      </c>
      <c r="CC198" s="5">
        <v>24.140159999999998</v>
      </c>
      <c r="CD198" s="5">
        <v>24.587199999999999</v>
      </c>
      <c r="CE198" s="5">
        <v>23.69312</v>
      </c>
      <c r="CF198" s="5">
        <v>3.83</v>
      </c>
      <c r="CG198" s="5">
        <v>100</v>
      </c>
      <c r="CH198" s="3">
        <v>33</v>
      </c>
      <c r="CI198" s="3">
        <v>32</v>
      </c>
      <c r="CJ198" s="3">
        <v>32</v>
      </c>
      <c r="CK198" s="5">
        <v>14.752319999999999</v>
      </c>
      <c r="CL198" s="5">
        <v>14.30528</v>
      </c>
      <c r="CM198" s="5">
        <v>14.30528</v>
      </c>
      <c r="CN198" s="5">
        <v>0.02</v>
      </c>
      <c r="CO198" s="5">
        <v>51</v>
      </c>
      <c r="CP198" s="6">
        <v>151</v>
      </c>
      <c r="CQ198" s="6">
        <v>139</v>
      </c>
      <c r="CR198" s="6">
        <v>132</v>
      </c>
      <c r="CS198" s="5">
        <v>0.65</v>
      </c>
      <c r="CT198" s="5">
        <v>74</v>
      </c>
      <c r="CU198" s="7" t="e">
        <v>#NULL!</v>
      </c>
      <c r="CV198" s="7" t="e">
        <v>#NULL!</v>
      </c>
      <c r="CW198" s="7" t="e">
        <v>#NULL!</v>
      </c>
      <c r="CX198" s="7" t="e">
        <v>#NULL!</v>
      </c>
      <c r="CY198" s="7" t="e">
        <v>#NULL!</v>
      </c>
      <c r="CZ198" s="7" t="e">
        <v>#NULL!</v>
      </c>
      <c r="DA198" s="7" t="e">
        <v>#NULL!</v>
      </c>
      <c r="DB198" s="7" t="e">
        <v>#NULL!</v>
      </c>
      <c r="DC198" s="7" t="e">
        <v>#NULL!</v>
      </c>
      <c r="DD198" s="7" t="e">
        <v>#NULL!</v>
      </c>
      <c r="DE198" s="7" t="e">
        <v>#NULL!</v>
      </c>
      <c r="DF198" s="7" t="e">
        <v>#NULL!</v>
      </c>
      <c r="DG198" s="7" t="e">
        <v>#NULL!</v>
      </c>
      <c r="DH198" s="7" t="e">
        <v>#NULL!</v>
      </c>
      <c r="DI198" s="7"/>
      <c r="DJ198" s="7"/>
      <c r="DK198" s="7"/>
      <c r="DL198" s="7"/>
      <c r="DM198" s="7"/>
      <c r="DN198" s="7"/>
      <c r="DO198" s="7"/>
      <c r="DP198" s="7"/>
      <c r="DQ198" s="3">
        <v>1</v>
      </c>
      <c r="DR198" s="3">
        <v>1</v>
      </c>
      <c r="DS198" s="3">
        <v>1</v>
      </c>
      <c r="DT198" s="3">
        <v>1</v>
      </c>
      <c r="DU198" s="3">
        <v>1</v>
      </c>
      <c r="DV198" s="5">
        <v>74</v>
      </c>
      <c r="DW198" s="5">
        <v>1.5699999999999998</v>
      </c>
      <c r="DX198" s="5">
        <v>73.5</v>
      </c>
      <c r="DY198" s="5">
        <v>1.25</v>
      </c>
      <c r="DZ198" s="5">
        <v>75.5</v>
      </c>
      <c r="EA198" s="5">
        <v>3.85</v>
      </c>
      <c r="EB198" s="5">
        <v>74.333333333333329</v>
      </c>
      <c r="EC198" s="5">
        <v>6.67</v>
      </c>
      <c r="ED198" s="5">
        <v>2</v>
      </c>
      <c r="EE198" s="7" t="e">
        <v>#NULL!</v>
      </c>
      <c r="EF198" s="7" t="e">
        <v>#NULL!</v>
      </c>
      <c r="EG198" s="7" t="e">
        <v>#NULL!</v>
      </c>
      <c r="EH198" s="7" t="e">
        <v>#NULL!</v>
      </c>
      <c r="EI198" s="7" t="e">
        <v>#NULL!</v>
      </c>
      <c r="EJ198" s="7" t="e">
        <v>#NULL!</v>
      </c>
      <c r="EK198" s="7" t="e">
        <v>#NULL!</v>
      </c>
      <c r="EL198" s="7" t="e">
        <v>#NULL!</v>
      </c>
      <c r="EM198" s="7" t="e">
        <v>#NULL!</v>
      </c>
      <c r="EN198" s="7" t="e">
        <v>#NULL!</v>
      </c>
      <c r="EO198" s="7" t="e">
        <v>#NULL!</v>
      </c>
      <c r="EP198" s="7" t="e">
        <v>#NULL!</v>
      </c>
      <c r="EQ198" s="7" t="e">
        <v>#NULL!</v>
      </c>
      <c r="ER198" s="7" t="e">
        <v>#NULL!</v>
      </c>
      <c r="ES198" s="7" t="e">
        <v>#NULL!</v>
      </c>
      <c r="ET198" s="7" t="e">
        <v>#NULL!</v>
      </c>
      <c r="EU198" s="7" t="e">
        <v>#NULL!</v>
      </c>
      <c r="EV198" s="7" t="e">
        <v>#NULL!</v>
      </c>
      <c r="EW198" s="3">
        <v>1</v>
      </c>
      <c r="EX198" s="5">
        <v>3</v>
      </c>
      <c r="EY198" s="1" t="s">
        <v>350</v>
      </c>
      <c r="EZ198" s="3">
        <v>2</v>
      </c>
      <c r="FA198" s="6">
        <v>7</v>
      </c>
      <c r="FB198" s="1" t="s">
        <v>351</v>
      </c>
      <c r="FC198" s="6">
        <v>2</v>
      </c>
      <c r="FD198" s="5">
        <v>7</v>
      </c>
      <c r="FE198" s="1" t="s">
        <v>387</v>
      </c>
      <c r="FF198" s="3">
        <v>0</v>
      </c>
      <c r="FG198" s="5">
        <v>1</v>
      </c>
      <c r="FH198" s="3">
        <v>5</v>
      </c>
      <c r="FI198" s="3">
        <v>5</v>
      </c>
      <c r="FJ198" s="3">
        <v>4</v>
      </c>
      <c r="FK198" s="3">
        <v>3</v>
      </c>
      <c r="FL198" s="3">
        <v>5</v>
      </c>
      <c r="FM198" s="3">
        <v>2</v>
      </c>
      <c r="FN198" s="3">
        <v>2</v>
      </c>
      <c r="FO198" s="3">
        <v>2</v>
      </c>
      <c r="FP198" s="3">
        <v>5</v>
      </c>
      <c r="FQ198" s="3">
        <v>4</v>
      </c>
      <c r="FR198" s="3">
        <v>3</v>
      </c>
      <c r="FS198" s="3">
        <v>3</v>
      </c>
      <c r="FT198" s="3">
        <v>4.333333333333333</v>
      </c>
      <c r="FU198" s="3">
        <v>2.8333333333333335</v>
      </c>
      <c r="FV198" s="3">
        <v>6</v>
      </c>
      <c r="FW198" s="3">
        <v>6</v>
      </c>
      <c r="FX198" s="7" t="e">
        <v>#NULL!</v>
      </c>
      <c r="FY198" s="3">
        <v>6</v>
      </c>
      <c r="FZ198" s="3">
        <v>6</v>
      </c>
      <c r="GA198" s="3">
        <v>7</v>
      </c>
      <c r="GB198" s="3">
        <v>3</v>
      </c>
      <c r="GC198" s="3">
        <v>7</v>
      </c>
      <c r="GD198" s="5">
        <v>5.833333333333333</v>
      </c>
      <c r="GE198" s="3">
        <v>5</v>
      </c>
      <c r="GF198" s="3">
        <v>1</v>
      </c>
      <c r="GG198" s="3">
        <v>5</v>
      </c>
      <c r="GH198" s="3">
        <v>1</v>
      </c>
      <c r="GI198" s="3">
        <v>5</v>
      </c>
      <c r="GJ198" s="3">
        <v>1</v>
      </c>
      <c r="GK198" s="3">
        <v>1</v>
      </c>
      <c r="GL198" s="3">
        <v>1</v>
      </c>
      <c r="GM198" s="3">
        <v>5</v>
      </c>
      <c r="GN198" s="3">
        <v>5</v>
      </c>
      <c r="GO198" s="3">
        <v>1</v>
      </c>
      <c r="GP198" s="3">
        <v>4</v>
      </c>
      <c r="GQ198" s="3">
        <v>1</v>
      </c>
      <c r="GR198" s="3">
        <v>5</v>
      </c>
      <c r="GS198" s="3">
        <v>2</v>
      </c>
      <c r="GT198" s="3">
        <v>3</v>
      </c>
      <c r="GU198" s="3">
        <v>4</v>
      </c>
      <c r="GV198" s="3">
        <v>2</v>
      </c>
      <c r="GW198" s="3">
        <v>5</v>
      </c>
      <c r="GX198" s="3">
        <v>1</v>
      </c>
      <c r="GY198" s="5">
        <v>4.5999999999999996</v>
      </c>
      <c r="GZ198" s="5">
        <v>1.2</v>
      </c>
      <c r="HA198" s="3">
        <v>5</v>
      </c>
      <c r="HB198" s="3">
        <v>6</v>
      </c>
      <c r="HC198" s="3">
        <v>5</v>
      </c>
      <c r="HD198" s="3">
        <v>7</v>
      </c>
      <c r="HE198" s="3">
        <v>7</v>
      </c>
      <c r="HF198" s="3">
        <v>7</v>
      </c>
      <c r="HG198" s="3">
        <v>6</v>
      </c>
      <c r="HH198" s="3">
        <v>7</v>
      </c>
      <c r="HI198" s="5">
        <v>6.25</v>
      </c>
      <c r="HJ198" s="3">
        <v>3</v>
      </c>
      <c r="HK198" s="3">
        <v>2</v>
      </c>
      <c r="HL198" s="3">
        <v>3</v>
      </c>
      <c r="HM198" s="3">
        <v>3</v>
      </c>
      <c r="HN198" s="3">
        <v>2</v>
      </c>
      <c r="HO198" s="3">
        <v>2</v>
      </c>
      <c r="HP198" s="5">
        <v>3</v>
      </c>
      <c r="HQ198" s="5">
        <v>3</v>
      </c>
      <c r="HR198" s="5">
        <v>3</v>
      </c>
      <c r="HS198" s="5">
        <v>3</v>
      </c>
      <c r="HT198" s="3">
        <v>5</v>
      </c>
      <c r="HU198" s="3">
        <v>5</v>
      </c>
      <c r="HV198" s="3">
        <v>4</v>
      </c>
      <c r="HW198" s="3">
        <v>5</v>
      </c>
      <c r="HX198" s="3">
        <v>5</v>
      </c>
      <c r="HY198" s="3">
        <v>5</v>
      </c>
      <c r="HZ198" s="5">
        <v>4.833333333333333</v>
      </c>
      <c r="IA198" s="3">
        <v>7</v>
      </c>
      <c r="IB198" s="3">
        <v>2</v>
      </c>
      <c r="IC198" s="3">
        <v>6</v>
      </c>
      <c r="ID198" s="3">
        <v>4</v>
      </c>
      <c r="IE198" s="3">
        <v>4</v>
      </c>
      <c r="IF198" s="3">
        <v>6</v>
      </c>
      <c r="IG198" s="3">
        <v>4</v>
      </c>
      <c r="IH198" s="3">
        <v>6</v>
      </c>
      <c r="II198" s="3">
        <v>5</v>
      </c>
      <c r="IJ198" s="3">
        <v>2</v>
      </c>
      <c r="IK198" s="3">
        <v>6</v>
      </c>
      <c r="IL198" s="3">
        <v>2</v>
      </c>
      <c r="IM198" s="5">
        <v>6</v>
      </c>
      <c r="IN198" s="5">
        <v>5</v>
      </c>
      <c r="IO198" s="5">
        <v>2.5</v>
      </c>
      <c r="IP198" s="3">
        <v>4</v>
      </c>
      <c r="IQ198" s="3">
        <v>2</v>
      </c>
      <c r="IR198" s="3">
        <v>3</v>
      </c>
      <c r="IS198" s="3">
        <v>2</v>
      </c>
      <c r="IT198" s="3">
        <v>4</v>
      </c>
      <c r="IU198" s="3">
        <v>4</v>
      </c>
      <c r="IV198" s="3">
        <v>2</v>
      </c>
      <c r="IW198" s="3">
        <v>2</v>
      </c>
      <c r="IX198" s="3">
        <v>4</v>
      </c>
      <c r="IY198" s="3">
        <v>2</v>
      </c>
      <c r="IZ198" s="3">
        <v>4</v>
      </c>
      <c r="JA198" s="3">
        <v>5</v>
      </c>
      <c r="JB198" s="3">
        <v>4</v>
      </c>
      <c r="JC198" s="3">
        <v>2</v>
      </c>
      <c r="JD198" s="3">
        <v>4</v>
      </c>
      <c r="JE198" s="3">
        <v>2</v>
      </c>
      <c r="JF198" s="3">
        <v>3</v>
      </c>
      <c r="JG198" s="3">
        <v>4</v>
      </c>
      <c r="JH198" s="3">
        <v>3</v>
      </c>
      <c r="JI198" s="3">
        <v>4</v>
      </c>
      <c r="JJ198" s="3">
        <v>4</v>
      </c>
      <c r="JK198" s="3">
        <v>4</v>
      </c>
      <c r="JL198" s="3">
        <v>2</v>
      </c>
      <c r="JM198" s="3">
        <v>4</v>
      </c>
      <c r="JN198" s="5">
        <v>4</v>
      </c>
      <c r="JO198" s="5">
        <v>2.5</v>
      </c>
      <c r="JP198" s="5">
        <v>4.25</v>
      </c>
      <c r="JQ198" s="5">
        <v>2.25</v>
      </c>
      <c r="JR198" s="5">
        <v>4</v>
      </c>
      <c r="JS198" s="5">
        <v>2.5</v>
      </c>
      <c r="JT198" s="3">
        <v>4</v>
      </c>
      <c r="JU198" s="3">
        <v>4</v>
      </c>
      <c r="JV198" s="3">
        <v>4</v>
      </c>
      <c r="JW198" s="3">
        <v>4</v>
      </c>
      <c r="JX198" s="3">
        <v>4</v>
      </c>
      <c r="JY198" s="3">
        <v>4</v>
      </c>
      <c r="JZ198" s="3">
        <v>1</v>
      </c>
      <c r="KA198" s="3">
        <v>1</v>
      </c>
      <c r="KB198" s="3">
        <v>4</v>
      </c>
      <c r="KC198" s="3">
        <v>4</v>
      </c>
      <c r="KD198" s="3">
        <v>5</v>
      </c>
      <c r="KE198" s="3">
        <v>5</v>
      </c>
      <c r="KF198" s="3">
        <v>1</v>
      </c>
      <c r="KG198" s="3">
        <v>1</v>
      </c>
      <c r="KH198" s="3">
        <v>2</v>
      </c>
      <c r="KI198" s="3">
        <v>2</v>
      </c>
      <c r="KJ198" s="3">
        <v>1</v>
      </c>
      <c r="KK198" s="3">
        <v>1</v>
      </c>
      <c r="KL198" s="3">
        <v>2</v>
      </c>
      <c r="KM198" s="3">
        <v>2</v>
      </c>
      <c r="KN198" s="3">
        <v>1</v>
      </c>
      <c r="KO198" s="3">
        <v>1</v>
      </c>
      <c r="KP198" s="3">
        <v>4</v>
      </c>
      <c r="KQ198" s="3">
        <v>4</v>
      </c>
      <c r="KR198" s="3">
        <v>4</v>
      </c>
      <c r="KS198" s="3">
        <v>4</v>
      </c>
      <c r="KT198" s="3">
        <v>2</v>
      </c>
      <c r="KU198" s="3">
        <v>2</v>
      </c>
      <c r="KV198" s="3">
        <v>2</v>
      </c>
      <c r="KW198" s="3">
        <v>2</v>
      </c>
      <c r="KX198" s="3">
        <v>4</v>
      </c>
      <c r="KY198" s="3">
        <v>4</v>
      </c>
      <c r="KZ198" s="5">
        <v>2</v>
      </c>
      <c r="LA198" s="5">
        <v>2</v>
      </c>
      <c r="LB198" s="5">
        <v>3.8571428571428572</v>
      </c>
      <c r="LC198" s="5">
        <v>3.8571428571428572</v>
      </c>
      <c r="LD198" s="3">
        <v>4</v>
      </c>
      <c r="LE198" s="3">
        <v>4</v>
      </c>
      <c r="LF198" s="5">
        <v>4</v>
      </c>
      <c r="LG198" s="3">
        <v>4</v>
      </c>
      <c r="LH198" s="3">
        <v>3</v>
      </c>
      <c r="LI198" s="3">
        <v>3</v>
      </c>
      <c r="LJ198" s="3">
        <v>4</v>
      </c>
      <c r="LK198" s="3">
        <v>4</v>
      </c>
      <c r="LL198" s="3">
        <v>4</v>
      </c>
      <c r="LM198" s="3">
        <v>4</v>
      </c>
      <c r="LN198" s="3">
        <v>4</v>
      </c>
      <c r="LO198" s="3">
        <v>4</v>
      </c>
      <c r="LP198" s="3">
        <v>4</v>
      </c>
      <c r="LQ198" s="3">
        <v>4</v>
      </c>
      <c r="LR198" s="3">
        <v>2</v>
      </c>
      <c r="LS198" s="3">
        <v>2</v>
      </c>
      <c r="LT198" s="5">
        <v>3.625</v>
      </c>
      <c r="LU198" s="5">
        <v>3.625</v>
      </c>
      <c r="LV198" s="3">
        <v>2</v>
      </c>
      <c r="LW198" s="3">
        <v>1</v>
      </c>
      <c r="LX198" s="3">
        <v>1</v>
      </c>
      <c r="LY198" s="3">
        <v>1</v>
      </c>
      <c r="LZ198" s="3">
        <v>2</v>
      </c>
      <c r="MA198" s="3">
        <v>1</v>
      </c>
      <c r="MB198" s="3">
        <v>2</v>
      </c>
      <c r="MC198" s="3">
        <v>2</v>
      </c>
      <c r="MD198" s="3">
        <v>2</v>
      </c>
      <c r="ME198" s="3">
        <v>1</v>
      </c>
      <c r="MF198" s="5">
        <f t="shared" si="163"/>
        <v>15</v>
      </c>
      <c r="MG198" s="5">
        <f t="shared" si="164"/>
        <v>1.5</v>
      </c>
      <c r="MH198" s="3">
        <v>4</v>
      </c>
      <c r="MI198" s="3">
        <v>4</v>
      </c>
      <c r="MJ198" s="3">
        <v>6</v>
      </c>
      <c r="MK198" s="3">
        <v>6</v>
      </c>
      <c r="ML198" s="3">
        <v>4</v>
      </c>
      <c r="MM198" s="3">
        <v>4</v>
      </c>
      <c r="MN198" s="3">
        <v>6</v>
      </c>
      <c r="MO198" s="3">
        <v>5</v>
      </c>
      <c r="MP198" s="3">
        <v>6</v>
      </c>
      <c r="MQ198" s="5">
        <v>5</v>
      </c>
      <c r="MR198" s="3">
        <v>3</v>
      </c>
      <c r="MS198" s="3">
        <v>3</v>
      </c>
      <c r="MT198" s="3">
        <v>3</v>
      </c>
      <c r="MU198" s="3">
        <v>3</v>
      </c>
      <c r="MV198" s="3">
        <v>3</v>
      </c>
      <c r="MW198" s="3">
        <v>3</v>
      </c>
      <c r="MX198" s="3">
        <v>3</v>
      </c>
      <c r="MY198" s="3">
        <v>3</v>
      </c>
      <c r="MZ198" s="3">
        <v>4</v>
      </c>
      <c r="NA198" s="3">
        <v>4</v>
      </c>
      <c r="NB198" s="3">
        <v>4</v>
      </c>
      <c r="NC198" s="3">
        <v>4</v>
      </c>
      <c r="ND198" s="5">
        <v>3</v>
      </c>
      <c r="NE198" s="5">
        <v>3</v>
      </c>
      <c r="NF198" s="5">
        <v>3.6666666666666665</v>
      </c>
      <c r="NG198" s="5">
        <v>3.6666666666666665</v>
      </c>
      <c r="NH198" s="3">
        <v>4</v>
      </c>
      <c r="NI198" s="3">
        <v>4</v>
      </c>
      <c r="NJ198" s="3">
        <v>4</v>
      </c>
      <c r="NK198" s="3">
        <v>4</v>
      </c>
      <c r="NL198" s="3">
        <v>4</v>
      </c>
      <c r="NM198" s="3">
        <v>4</v>
      </c>
      <c r="NN198" s="3">
        <v>2</v>
      </c>
      <c r="NO198" s="3">
        <v>2</v>
      </c>
      <c r="NP198" s="3">
        <v>2</v>
      </c>
      <c r="NQ198" s="3">
        <v>2</v>
      </c>
      <c r="NR198" s="3">
        <v>4</v>
      </c>
      <c r="NS198" s="3">
        <v>4</v>
      </c>
      <c r="NT198" s="3">
        <v>2</v>
      </c>
      <c r="NU198" s="3">
        <v>2</v>
      </c>
      <c r="NV198" s="5">
        <v>3.1428571428571428</v>
      </c>
      <c r="NW198" s="5">
        <v>3.1428571428571428</v>
      </c>
      <c r="NX198" s="4">
        <v>43420</v>
      </c>
      <c r="NY198" s="3">
        <v>5</v>
      </c>
      <c r="NZ198" s="3">
        <v>5</v>
      </c>
      <c r="OA198" s="3">
        <v>4</v>
      </c>
      <c r="OB198" s="3">
        <v>4</v>
      </c>
      <c r="OC198" s="3">
        <v>5</v>
      </c>
      <c r="OD198" s="3">
        <v>5</v>
      </c>
      <c r="OE198" s="3">
        <v>3</v>
      </c>
      <c r="OF198" s="3">
        <v>1</v>
      </c>
      <c r="OG198" s="3">
        <v>5</v>
      </c>
      <c r="OH198" s="3">
        <v>5</v>
      </c>
      <c r="OI198" s="3">
        <v>4</v>
      </c>
      <c r="OJ198" s="3">
        <v>3</v>
      </c>
      <c r="OK198" s="5">
        <v>5</v>
      </c>
      <c r="OL198" s="5">
        <v>3.1666666666666665</v>
      </c>
      <c r="OM198" s="3">
        <v>4</v>
      </c>
      <c r="ON198" s="3">
        <v>3</v>
      </c>
      <c r="OO198" s="3">
        <v>3</v>
      </c>
      <c r="OP198" s="3">
        <v>3</v>
      </c>
      <c r="OQ198" s="3">
        <v>1</v>
      </c>
      <c r="OR198" s="3">
        <v>1</v>
      </c>
      <c r="OS198" s="5">
        <v>2.5</v>
      </c>
      <c r="OT198" s="3">
        <v>5</v>
      </c>
      <c r="OU198" s="3">
        <v>5</v>
      </c>
      <c r="OV198" s="3">
        <v>4</v>
      </c>
      <c r="OW198" s="3">
        <v>5.3</v>
      </c>
      <c r="OX198" s="3">
        <v>5</v>
      </c>
      <c r="OY198" s="3">
        <v>5</v>
      </c>
      <c r="OZ198" s="5">
        <v>4.8833333333333337</v>
      </c>
      <c r="VN198">
        <v>15</v>
      </c>
      <c r="VO198">
        <v>5</v>
      </c>
      <c r="VP198">
        <v>51.5</v>
      </c>
      <c r="VQ198">
        <v>10.3</v>
      </c>
      <c r="VR198">
        <v>49</v>
      </c>
      <c r="VS198">
        <v>1040</v>
      </c>
      <c r="VT198">
        <v>21.2</v>
      </c>
      <c r="VU198">
        <v>148.6</v>
      </c>
      <c r="VV198">
        <v>48</v>
      </c>
      <c r="VW198">
        <v>18268</v>
      </c>
      <c r="VX198">
        <v>380.6</v>
      </c>
      <c r="VY198">
        <v>7785</v>
      </c>
      <c r="VZ198">
        <v>0.3</v>
      </c>
      <c r="WA198">
        <v>2609.6999999999998</v>
      </c>
      <c r="WB198" s="36">
        <v>2506.75</v>
      </c>
      <c r="WC198" s="36">
        <v>1316</v>
      </c>
      <c r="WD198" s="36">
        <v>134.25</v>
      </c>
      <c r="WE198" s="36">
        <v>70</v>
      </c>
      <c r="WF198" s="36">
        <v>62.25</v>
      </c>
      <c r="WG198" s="36">
        <v>32.68</v>
      </c>
      <c r="WH198" s="36">
        <v>3.33</v>
      </c>
      <c r="WI198" s="36">
        <v>1.74</v>
      </c>
      <c r="WJ198" s="36">
        <v>204.25</v>
      </c>
      <c r="WK198" s="36">
        <v>5.07</v>
      </c>
      <c r="WL198" s="36">
        <v>40.85</v>
      </c>
      <c r="WM198" s="37">
        <v>3404</v>
      </c>
      <c r="WN198" s="37">
        <v>1944</v>
      </c>
      <c r="WO198" s="37">
        <v>197.75</v>
      </c>
      <c r="WP198" s="37">
        <v>110.25</v>
      </c>
      <c r="WQ198" s="37">
        <v>60.18</v>
      </c>
      <c r="WR198" s="37">
        <v>34.369999999999997</v>
      </c>
      <c r="WS198" s="37">
        <v>3.5</v>
      </c>
      <c r="WT198" s="37">
        <v>1.95</v>
      </c>
      <c r="WU198" s="37">
        <v>308</v>
      </c>
      <c r="WV198" s="37">
        <v>5.45</v>
      </c>
      <c r="WW198" s="37">
        <v>44</v>
      </c>
      <c r="WX198" s="38">
        <v>2163</v>
      </c>
      <c r="WY198" s="38">
        <v>1199.25</v>
      </c>
      <c r="WZ198" s="38">
        <v>111.5</v>
      </c>
      <c r="XA198" s="38">
        <v>53.25</v>
      </c>
      <c r="XB198" s="38">
        <v>61.33</v>
      </c>
      <c r="XC198" s="38">
        <v>34</v>
      </c>
      <c r="XD198" s="38">
        <v>3.16</v>
      </c>
      <c r="XE198" s="38">
        <v>1.51</v>
      </c>
      <c r="XF198" s="38">
        <v>164.75</v>
      </c>
      <c r="XG198" s="38">
        <v>4.67</v>
      </c>
      <c r="XH198" s="38">
        <v>41.188000000000002</v>
      </c>
      <c r="XI198" s="39">
        <v>3060.25</v>
      </c>
      <c r="XJ198" s="39">
        <v>1827.25</v>
      </c>
      <c r="XK198" s="39">
        <v>175</v>
      </c>
      <c r="XL198" s="39">
        <v>93.5</v>
      </c>
      <c r="XM198" s="39">
        <v>59.35</v>
      </c>
      <c r="XN198" s="39">
        <v>35.44</v>
      </c>
      <c r="XO198" s="39">
        <v>3.39</v>
      </c>
      <c r="XP198" s="39">
        <v>1.81</v>
      </c>
      <c r="XQ198" s="39">
        <v>268.5</v>
      </c>
      <c r="XR198" s="39">
        <v>5.21</v>
      </c>
      <c r="XS198" s="39">
        <v>44.75</v>
      </c>
      <c r="XT198" t="s">
        <v>1162</v>
      </c>
      <c r="XU198">
        <v>7</v>
      </c>
      <c r="XV198">
        <v>15</v>
      </c>
      <c r="XW198" s="37">
        <v>5</v>
      </c>
      <c r="XX198" s="37">
        <v>2</v>
      </c>
      <c r="XY198" s="37">
        <v>1</v>
      </c>
      <c r="XZ198" s="39">
        <v>4</v>
      </c>
      <c r="YA198" s="39">
        <v>2</v>
      </c>
      <c r="YB198" s="39">
        <v>1</v>
      </c>
    </row>
    <row r="199" spans="1:652" x14ac:dyDescent="0.2">
      <c r="A199" s="11">
        <v>221</v>
      </c>
      <c r="B199" s="19" t="s">
        <v>862</v>
      </c>
      <c r="C199" s="3">
        <v>1</v>
      </c>
      <c r="D199" s="3" t="str">
        <f t="shared" si="155"/>
        <v>1</v>
      </c>
      <c r="E199" s="4">
        <v>39235</v>
      </c>
      <c r="F199" s="4">
        <v>43411</v>
      </c>
      <c r="G199" s="5">
        <v>11.433264887063656</v>
      </c>
      <c r="H199" s="21">
        <v>4</v>
      </c>
      <c r="I199" s="3">
        <v>5</v>
      </c>
      <c r="J199" s="3">
        <v>15</v>
      </c>
      <c r="K199" s="3">
        <v>1</v>
      </c>
      <c r="L199" s="3">
        <v>0</v>
      </c>
      <c r="M199" s="3">
        <v>90</v>
      </c>
      <c r="N199" s="6">
        <v>100</v>
      </c>
      <c r="O199" s="6">
        <v>146</v>
      </c>
      <c r="P199" s="5">
        <v>3.2808398950131235</v>
      </c>
      <c r="Q199" s="5">
        <v>61.74</v>
      </c>
      <c r="R199" s="5">
        <v>28</v>
      </c>
      <c r="S199" s="5">
        <v>13.2</v>
      </c>
      <c r="T199" s="5">
        <v>4</v>
      </c>
      <c r="U199" s="5">
        <v>11.8</v>
      </c>
      <c r="V199" s="5">
        <v>4</v>
      </c>
      <c r="W199" s="5">
        <v>14.7</v>
      </c>
      <c r="X199" s="5">
        <v>13.4</v>
      </c>
      <c r="Y199" s="5">
        <v>11.7</v>
      </c>
      <c r="Z199" s="5">
        <v>14.8</v>
      </c>
      <c r="AA199" s="5">
        <v>15.8</v>
      </c>
      <c r="AB199" s="5">
        <v>15.6</v>
      </c>
      <c r="AC199" s="5">
        <f t="shared" si="156"/>
        <v>14.7</v>
      </c>
      <c r="AD199" s="5">
        <f t="shared" si="157"/>
        <v>15.8</v>
      </c>
      <c r="AE199" s="5">
        <f t="shared" si="158"/>
        <v>30.5</v>
      </c>
      <c r="AF199" s="5">
        <f t="shared" si="159"/>
        <v>15.25</v>
      </c>
      <c r="AG199" s="5">
        <f t="shared" si="160"/>
        <v>33.626249999999999</v>
      </c>
      <c r="AH199" s="5">
        <f t="shared" si="161"/>
        <v>67.252499999999998</v>
      </c>
      <c r="AI199" s="5">
        <v>1</v>
      </c>
      <c r="AJ199" s="3">
        <v>16</v>
      </c>
      <c r="AK199" s="5">
        <v>38.5</v>
      </c>
      <c r="AL199" s="5">
        <v>2</v>
      </c>
      <c r="AM199" s="5">
        <v>2.3333333333333335</v>
      </c>
      <c r="AN199" s="5"/>
      <c r="AO199" s="5"/>
      <c r="AP199" s="5"/>
      <c r="AQ199" s="5"/>
      <c r="AR199" s="5"/>
      <c r="AS199" s="5" t="e">
        <f t="shared" si="162"/>
        <v>#DIV/0!</v>
      </c>
      <c r="AT199" s="5">
        <v>15.75</v>
      </c>
      <c r="AU199" s="5">
        <v>13.97</v>
      </c>
      <c r="AV199" s="5">
        <v>-0.82</v>
      </c>
      <c r="AW199" s="5">
        <v>21</v>
      </c>
      <c r="AX199" s="3">
        <v>23</v>
      </c>
      <c r="AY199" s="3">
        <v>22</v>
      </c>
      <c r="AZ199" s="3"/>
      <c r="BA199" s="5">
        <v>-1.43</v>
      </c>
      <c r="BB199" s="5"/>
      <c r="BC199" s="5">
        <v>8</v>
      </c>
      <c r="BD199" s="5"/>
      <c r="BE199" s="3">
        <v>15</v>
      </c>
      <c r="BF199" s="3">
        <v>16</v>
      </c>
      <c r="BG199" s="5">
        <v>-1.54</v>
      </c>
      <c r="BH199" s="5">
        <v>6</v>
      </c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3">
        <v>21</v>
      </c>
      <c r="CA199" s="3">
        <v>7</v>
      </c>
      <c r="CB199" s="3">
        <v>22</v>
      </c>
      <c r="CC199" s="5">
        <v>9.3878400000000006</v>
      </c>
      <c r="CD199" s="5">
        <v>3.1292800000000001</v>
      </c>
      <c r="CE199" s="5">
        <v>9.8348800000000001</v>
      </c>
      <c r="CF199" s="5">
        <v>-1</v>
      </c>
      <c r="CG199" s="5">
        <v>16</v>
      </c>
      <c r="CH199" s="3">
        <v>23</v>
      </c>
      <c r="CI199" s="3">
        <v>28</v>
      </c>
      <c r="CJ199" s="3">
        <v>23</v>
      </c>
      <c r="CK199" s="5">
        <v>10.28192</v>
      </c>
      <c r="CL199" s="5">
        <v>12.51712</v>
      </c>
      <c r="CM199" s="5">
        <v>10.28192</v>
      </c>
      <c r="CN199" s="5">
        <v>-0.04</v>
      </c>
      <c r="CO199" s="5">
        <v>48</v>
      </c>
      <c r="CP199" s="6">
        <v>134</v>
      </c>
      <c r="CQ199" s="6">
        <v>152</v>
      </c>
      <c r="CR199" s="6">
        <v>164</v>
      </c>
      <c r="CS199" s="5">
        <v>1.53</v>
      </c>
      <c r="CT199" s="5">
        <v>94</v>
      </c>
      <c r="CU199" s="7" t="e">
        <v>#NULL!</v>
      </c>
      <c r="CV199" s="7" t="e">
        <v>#NULL!</v>
      </c>
      <c r="CW199" s="7" t="e">
        <v>#NULL!</v>
      </c>
      <c r="CX199" s="7" t="e">
        <v>#NULL!</v>
      </c>
      <c r="CY199" s="7" t="e">
        <v>#NULL!</v>
      </c>
      <c r="CZ199" s="7" t="e">
        <v>#NULL!</v>
      </c>
      <c r="DA199" s="7" t="e">
        <v>#NULL!</v>
      </c>
      <c r="DB199" s="7" t="e">
        <v>#NULL!</v>
      </c>
      <c r="DC199" s="7" t="e">
        <v>#NULL!</v>
      </c>
      <c r="DD199" s="7" t="e">
        <v>#NULL!</v>
      </c>
      <c r="DE199" s="7" t="e">
        <v>#NULL!</v>
      </c>
      <c r="DF199" s="7" t="e">
        <v>#NULL!</v>
      </c>
      <c r="DG199" s="7" t="e">
        <v>#NULL!</v>
      </c>
      <c r="DH199" s="7" t="e">
        <v>#NULL!</v>
      </c>
      <c r="DI199" s="7"/>
      <c r="DJ199" s="7"/>
      <c r="DK199" s="7"/>
      <c r="DL199" s="7"/>
      <c r="DM199" s="7"/>
      <c r="DN199" s="7"/>
      <c r="DO199" s="7"/>
      <c r="DP199" s="7"/>
      <c r="DQ199" s="3">
        <v>1</v>
      </c>
      <c r="DR199" s="3">
        <v>0</v>
      </c>
      <c r="DS199" s="3">
        <v>1</v>
      </c>
      <c r="DT199" s="3">
        <v>1</v>
      </c>
      <c r="DU199" s="3">
        <v>1</v>
      </c>
      <c r="DV199" s="5">
        <v>7</v>
      </c>
      <c r="DW199" s="5">
        <v>-2.9699999999999998</v>
      </c>
      <c r="DX199" s="5">
        <v>57.5</v>
      </c>
      <c r="DY199" s="5">
        <v>0.71000000000000008</v>
      </c>
      <c r="DZ199" s="5">
        <v>32</v>
      </c>
      <c r="EA199" s="5">
        <v>-1.04</v>
      </c>
      <c r="EB199" s="5">
        <v>32.166666666666664</v>
      </c>
      <c r="EC199" s="5">
        <v>-3.3</v>
      </c>
      <c r="ED199" s="5">
        <v>2</v>
      </c>
      <c r="EE199" s="7" t="e">
        <v>#NULL!</v>
      </c>
      <c r="EF199" s="7" t="e">
        <v>#NULL!</v>
      </c>
      <c r="EG199" s="7" t="e">
        <v>#NULL!</v>
      </c>
      <c r="EH199" s="7" t="e">
        <v>#NULL!</v>
      </c>
      <c r="EI199" s="7" t="e">
        <v>#NULL!</v>
      </c>
      <c r="EJ199" s="7" t="e">
        <v>#NULL!</v>
      </c>
      <c r="EK199" s="7" t="e">
        <v>#NULL!</v>
      </c>
      <c r="EL199" s="7" t="e">
        <v>#NULL!</v>
      </c>
      <c r="EM199" s="7" t="e">
        <v>#NULL!</v>
      </c>
      <c r="EN199" s="7" t="e">
        <v>#NULL!</v>
      </c>
      <c r="EO199" s="7" t="e">
        <v>#NULL!</v>
      </c>
      <c r="EP199" s="7" t="e">
        <v>#NULL!</v>
      </c>
      <c r="EQ199" s="7" t="e">
        <v>#NULL!</v>
      </c>
      <c r="ER199" s="7" t="e">
        <v>#NULL!</v>
      </c>
      <c r="ES199" s="7" t="e">
        <v>#NULL!</v>
      </c>
      <c r="ET199" s="7" t="e">
        <v>#NULL!</v>
      </c>
      <c r="EU199" s="7" t="e">
        <v>#NULL!</v>
      </c>
      <c r="EV199" s="7" t="e">
        <v>#NULL!</v>
      </c>
      <c r="EW199" s="3">
        <v>1</v>
      </c>
      <c r="EX199" s="5">
        <v>1</v>
      </c>
      <c r="EY199" s="1" t="s">
        <v>429</v>
      </c>
      <c r="EZ199" s="3">
        <v>0</v>
      </c>
      <c r="FA199" s="6">
        <v>999</v>
      </c>
      <c r="FB199" s="1" t="s">
        <v>351</v>
      </c>
      <c r="FC199" s="6">
        <v>1</v>
      </c>
      <c r="FD199" s="5">
        <v>999</v>
      </c>
      <c r="FE199" s="1" t="s">
        <v>349</v>
      </c>
      <c r="FF199" s="3">
        <v>999</v>
      </c>
      <c r="FG199" s="5">
        <v>999</v>
      </c>
      <c r="FH199" s="3">
        <v>2</v>
      </c>
      <c r="FI199" s="3">
        <v>5</v>
      </c>
      <c r="FJ199" s="3">
        <v>2</v>
      </c>
      <c r="FK199" s="3">
        <v>3</v>
      </c>
      <c r="FL199" s="3">
        <v>3</v>
      </c>
      <c r="FM199" s="3">
        <v>3</v>
      </c>
      <c r="FN199" s="3">
        <v>2</v>
      </c>
      <c r="FO199" s="3">
        <v>2</v>
      </c>
      <c r="FP199" s="3">
        <v>3</v>
      </c>
      <c r="FQ199" s="3">
        <v>3</v>
      </c>
      <c r="FR199" s="3">
        <v>3</v>
      </c>
      <c r="FS199" s="3">
        <v>2</v>
      </c>
      <c r="FT199" s="3">
        <v>3.1666666666666665</v>
      </c>
      <c r="FU199" s="3">
        <v>2.3333333333333335</v>
      </c>
      <c r="FV199" s="3">
        <v>5</v>
      </c>
      <c r="FW199" s="3">
        <v>2</v>
      </c>
      <c r="FX199" s="7" t="e">
        <v>#NULL!</v>
      </c>
      <c r="FY199" s="3">
        <v>2</v>
      </c>
      <c r="FZ199" s="3">
        <v>1</v>
      </c>
      <c r="GA199" s="3">
        <v>5</v>
      </c>
      <c r="GB199" s="3">
        <v>3</v>
      </c>
      <c r="GC199" s="3">
        <v>3</v>
      </c>
      <c r="GD199" s="5">
        <v>3.1666666666666665</v>
      </c>
      <c r="GE199" s="3">
        <v>2</v>
      </c>
      <c r="GF199" s="3">
        <v>4</v>
      </c>
      <c r="GG199" s="3">
        <v>5</v>
      </c>
      <c r="GH199" s="3">
        <v>2</v>
      </c>
      <c r="GI199" s="3">
        <v>5</v>
      </c>
      <c r="GJ199" s="3">
        <v>1</v>
      </c>
      <c r="GK199" s="3">
        <v>1</v>
      </c>
      <c r="GL199" s="3">
        <v>1</v>
      </c>
      <c r="GM199" s="3">
        <v>1</v>
      </c>
      <c r="GN199" s="3">
        <v>5</v>
      </c>
      <c r="GO199" s="3">
        <v>1</v>
      </c>
      <c r="GP199" s="3">
        <v>1</v>
      </c>
      <c r="GQ199" s="3">
        <v>1</v>
      </c>
      <c r="GR199" s="3">
        <v>2</v>
      </c>
      <c r="GS199" s="3">
        <v>2</v>
      </c>
      <c r="GT199" s="3">
        <v>1</v>
      </c>
      <c r="GU199" s="3">
        <v>1</v>
      </c>
      <c r="GV199" s="3">
        <v>2</v>
      </c>
      <c r="GW199" s="3">
        <v>4</v>
      </c>
      <c r="GX199" s="3">
        <v>1</v>
      </c>
      <c r="GY199" s="5">
        <v>2.7</v>
      </c>
      <c r="GZ199" s="5">
        <v>1.6</v>
      </c>
      <c r="HA199" s="3">
        <v>5</v>
      </c>
      <c r="HB199" s="3">
        <v>1</v>
      </c>
      <c r="HC199" s="3">
        <v>1</v>
      </c>
      <c r="HD199" s="3">
        <v>1</v>
      </c>
      <c r="HE199" s="3">
        <v>1</v>
      </c>
      <c r="HF199" s="3">
        <v>1</v>
      </c>
      <c r="HG199" s="3">
        <v>1</v>
      </c>
      <c r="HH199" s="3">
        <v>3</v>
      </c>
      <c r="HI199" s="5">
        <v>1.75</v>
      </c>
      <c r="HJ199" s="3">
        <v>4</v>
      </c>
      <c r="HK199" s="3">
        <v>4</v>
      </c>
      <c r="HL199" s="3">
        <v>3</v>
      </c>
      <c r="HM199" s="3">
        <v>3</v>
      </c>
      <c r="HN199" s="3">
        <v>999</v>
      </c>
      <c r="HO199" s="3">
        <v>4</v>
      </c>
      <c r="HP199" s="5">
        <v>1</v>
      </c>
      <c r="HQ199" s="7" t="e">
        <v>#NULL!</v>
      </c>
      <c r="HR199" s="5">
        <v>1</v>
      </c>
      <c r="HS199" s="5">
        <v>2.4</v>
      </c>
      <c r="HT199" s="3">
        <v>5</v>
      </c>
      <c r="HU199" s="3">
        <v>4</v>
      </c>
      <c r="HV199" s="3">
        <v>5</v>
      </c>
      <c r="HW199" s="3">
        <v>6</v>
      </c>
      <c r="HX199" s="3">
        <v>5</v>
      </c>
      <c r="HY199" s="3">
        <v>4</v>
      </c>
      <c r="HZ199" s="5">
        <v>4.833333333333333</v>
      </c>
      <c r="IA199" s="3">
        <v>1</v>
      </c>
      <c r="IB199" s="3">
        <v>1</v>
      </c>
      <c r="IC199" s="3">
        <v>7</v>
      </c>
      <c r="ID199" s="3">
        <v>5</v>
      </c>
      <c r="IE199" s="3">
        <v>3</v>
      </c>
      <c r="IF199" s="3">
        <v>5</v>
      </c>
      <c r="IG199" s="3">
        <v>1</v>
      </c>
      <c r="IH199" s="3">
        <v>2</v>
      </c>
      <c r="II199" s="3">
        <v>4</v>
      </c>
      <c r="IJ199" s="3">
        <v>1</v>
      </c>
      <c r="IK199" s="3">
        <v>6</v>
      </c>
      <c r="IL199" s="3">
        <v>5</v>
      </c>
      <c r="IM199" s="5">
        <v>3.25</v>
      </c>
      <c r="IN199" s="5">
        <v>5</v>
      </c>
      <c r="IO199" s="5">
        <v>2</v>
      </c>
      <c r="IP199" s="3">
        <v>3</v>
      </c>
      <c r="IQ199" s="3">
        <v>4</v>
      </c>
      <c r="IR199" s="3">
        <v>2</v>
      </c>
      <c r="IS199" s="3">
        <v>3</v>
      </c>
      <c r="IT199" s="3">
        <v>4</v>
      </c>
      <c r="IU199" s="3">
        <v>1</v>
      </c>
      <c r="IV199" s="3">
        <v>1</v>
      </c>
      <c r="IW199" s="3">
        <v>1</v>
      </c>
      <c r="IX199" s="3">
        <v>5</v>
      </c>
      <c r="IY199" s="3">
        <v>1</v>
      </c>
      <c r="IZ199" s="3">
        <v>5</v>
      </c>
      <c r="JA199" s="3">
        <v>3</v>
      </c>
      <c r="JB199" s="3">
        <v>5</v>
      </c>
      <c r="JC199" s="3">
        <v>5</v>
      </c>
      <c r="JD199" s="3">
        <v>5</v>
      </c>
      <c r="JE199" s="3">
        <v>3</v>
      </c>
      <c r="JF199" s="3">
        <v>2</v>
      </c>
      <c r="JG199" s="3">
        <v>5</v>
      </c>
      <c r="JH199" s="3">
        <v>3</v>
      </c>
      <c r="JI199" s="3">
        <v>5</v>
      </c>
      <c r="JJ199" s="3">
        <v>1</v>
      </c>
      <c r="JK199" s="3">
        <v>5</v>
      </c>
      <c r="JL199" s="3">
        <v>1</v>
      </c>
      <c r="JM199" s="3">
        <v>4</v>
      </c>
      <c r="JN199" s="5">
        <v>3.5</v>
      </c>
      <c r="JO199" s="5">
        <v>2.25</v>
      </c>
      <c r="JP199" s="5">
        <v>4.5</v>
      </c>
      <c r="JQ199" s="5">
        <v>1.75</v>
      </c>
      <c r="JR199" s="5">
        <v>4.5</v>
      </c>
      <c r="JS199" s="5">
        <v>2.75</v>
      </c>
      <c r="JT199" s="3">
        <v>3</v>
      </c>
      <c r="JU199" s="3">
        <v>3</v>
      </c>
      <c r="JV199" s="3">
        <v>1</v>
      </c>
      <c r="JW199" s="3">
        <v>1</v>
      </c>
      <c r="JX199" s="3">
        <v>2</v>
      </c>
      <c r="JY199" s="3">
        <v>2</v>
      </c>
      <c r="JZ199" s="3">
        <v>2</v>
      </c>
      <c r="KA199" s="3">
        <v>2</v>
      </c>
      <c r="KB199" s="3">
        <v>4</v>
      </c>
      <c r="KC199" s="3">
        <v>4</v>
      </c>
      <c r="KD199" s="3">
        <v>4</v>
      </c>
      <c r="KE199" s="3">
        <v>3</v>
      </c>
      <c r="KF199" s="3">
        <v>3</v>
      </c>
      <c r="KG199" s="3">
        <v>3</v>
      </c>
      <c r="KH199" s="3">
        <v>3</v>
      </c>
      <c r="KI199" s="3">
        <v>3</v>
      </c>
      <c r="KJ199" s="3">
        <v>3</v>
      </c>
      <c r="KK199" s="3">
        <v>3</v>
      </c>
      <c r="KL199" s="3">
        <v>3</v>
      </c>
      <c r="KM199" s="3">
        <v>4</v>
      </c>
      <c r="KN199" s="3">
        <v>3</v>
      </c>
      <c r="KO199" s="3">
        <v>3</v>
      </c>
      <c r="KP199" s="3">
        <v>3</v>
      </c>
      <c r="KQ199" s="3">
        <v>4</v>
      </c>
      <c r="KR199" s="3">
        <v>4</v>
      </c>
      <c r="KS199" s="3">
        <v>4</v>
      </c>
      <c r="KT199" s="3">
        <v>3</v>
      </c>
      <c r="KU199" s="3">
        <v>3</v>
      </c>
      <c r="KV199" s="3">
        <v>3</v>
      </c>
      <c r="KW199" s="3">
        <v>3</v>
      </c>
      <c r="KX199" s="3">
        <v>4</v>
      </c>
      <c r="KY199" s="3">
        <v>3</v>
      </c>
      <c r="KZ199" s="5">
        <v>2.6666666666666665</v>
      </c>
      <c r="LA199" s="5">
        <v>2.7777777777777777</v>
      </c>
      <c r="LB199" s="5">
        <v>3.4285714285714284</v>
      </c>
      <c r="LC199" s="5">
        <v>3.2857142857142856</v>
      </c>
      <c r="LD199" s="3">
        <v>3</v>
      </c>
      <c r="LE199" s="3">
        <v>3</v>
      </c>
      <c r="LF199" s="5">
        <v>4</v>
      </c>
      <c r="LG199" s="3">
        <v>4</v>
      </c>
      <c r="LH199" s="3">
        <v>3</v>
      </c>
      <c r="LI199" s="3">
        <v>3</v>
      </c>
      <c r="LJ199" s="3">
        <v>4</v>
      </c>
      <c r="LK199" s="3">
        <v>4</v>
      </c>
      <c r="LL199" s="3">
        <v>4</v>
      </c>
      <c r="LM199" s="3">
        <v>4</v>
      </c>
      <c r="LN199" s="3">
        <v>4</v>
      </c>
      <c r="LO199" s="3">
        <v>3</v>
      </c>
      <c r="LP199" s="3">
        <v>3</v>
      </c>
      <c r="LQ199" s="3">
        <v>3</v>
      </c>
      <c r="LR199" s="3">
        <v>3</v>
      </c>
      <c r="LS199" s="3">
        <v>4</v>
      </c>
      <c r="LT199" s="5">
        <v>3.5</v>
      </c>
      <c r="LU199" s="5">
        <v>3.5</v>
      </c>
      <c r="LV199" s="3">
        <v>3</v>
      </c>
      <c r="LW199" s="3">
        <v>3</v>
      </c>
      <c r="LX199" s="3">
        <v>2</v>
      </c>
      <c r="LY199" s="3">
        <v>2</v>
      </c>
      <c r="LZ199" s="3">
        <v>3</v>
      </c>
      <c r="MA199" s="3">
        <v>0</v>
      </c>
      <c r="MB199" s="3">
        <v>3</v>
      </c>
      <c r="MC199" s="3">
        <v>3</v>
      </c>
      <c r="MD199" s="3">
        <v>2</v>
      </c>
      <c r="ME199" s="3">
        <v>3</v>
      </c>
      <c r="MF199" s="5">
        <f t="shared" si="163"/>
        <v>24</v>
      </c>
      <c r="MG199" s="5">
        <f t="shared" si="164"/>
        <v>2.4</v>
      </c>
      <c r="MH199" s="3">
        <v>2</v>
      </c>
      <c r="MI199" s="3">
        <v>1</v>
      </c>
      <c r="MJ199" s="3">
        <v>2</v>
      </c>
      <c r="MK199" s="3">
        <v>4</v>
      </c>
      <c r="ML199" s="3">
        <v>6</v>
      </c>
      <c r="MM199" s="3">
        <v>6</v>
      </c>
      <c r="MN199" s="3">
        <v>5</v>
      </c>
      <c r="MO199" s="3">
        <v>6</v>
      </c>
      <c r="MP199" s="3">
        <v>7</v>
      </c>
      <c r="MQ199" s="5">
        <v>4.333333333333333</v>
      </c>
      <c r="MR199" s="3">
        <v>3</v>
      </c>
      <c r="MS199" s="3">
        <v>3</v>
      </c>
      <c r="MT199" s="3">
        <v>2</v>
      </c>
      <c r="MU199" s="3">
        <v>2</v>
      </c>
      <c r="MV199" s="3">
        <v>2</v>
      </c>
      <c r="MW199" s="3">
        <v>2</v>
      </c>
      <c r="MX199" s="3">
        <v>2</v>
      </c>
      <c r="MY199" s="3">
        <v>2</v>
      </c>
      <c r="MZ199" s="3">
        <v>4</v>
      </c>
      <c r="NA199" s="3">
        <v>4</v>
      </c>
      <c r="NB199" s="3">
        <v>4</v>
      </c>
      <c r="NC199" s="3">
        <v>4</v>
      </c>
      <c r="ND199" s="5">
        <v>2.3333333333333335</v>
      </c>
      <c r="NE199" s="5">
        <v>2.3333333333333335</v>
      </c>
      <c r="NF199" s="5">
        <v>3.3333333333333335</v>
      </c>
      <c r="NG199" s="5">
        <v>3.3333333333333335</v>
      </c>
      <c r="NH199" s="3">
        <v>3</v>
      </c>
      <c r="NI199" s="3">
        <v>3</v>
      </c>
      <c r="NJ199" s="3">
        <v>2</v>
      </c>
      <c r="NK199" s="3">
        <v>2</v>
      </c>
      <c r="NL199" s="3">
        <v>3</v>
      </c>
      <c r="NM199" s="3">
        <v>3</v>
      </c>
      <c r="NN199" s="3">
        <v>4</v>
      </c>
      <c r="NO199" s="3">
        <v>4</v>
      </c>
      <c r="NP199" s="3">
        <v>3</v>
      </c>
      <c r="NQ199" s="3">
        <v>3</v>
      </c>
      <c r="NR199" s="3">
        <v>4</v>
      </c>
      <c r="NS199" s="3">
        <v>4</v>
      </c>
      <c r="NT199" s="3">
        <v>4</v>
      </c>
      <c r="NU199" s="3">
        <v>4</v>
      </c>
      <c r="NV199" s="5">
        <v>3.2857142857142856</v>
      </c>
      <c r="NW199" s="5">
        <v>3.2857142857142856</v>
      </c>
      <c r="NX199" s="4">
        <v>43420</v>
      </c>
      <c r="NY199" s="3">
        <v>5</v>
      </c>
      <c r="NZ199" s="3">
        <v>5</v>
      </c>
      <c r="OA199" s="3">
        <v>3</v>
      </c>
      <c r="OB199" s="3">
        <v>1</v>
      </c>
      <c r="OC199" s="3">
        <v>5</v>
      </c>
      <c r="OD199" s="3">
        <v>5</v>
      </c>
      <c r="OE199" s="3">
        <v>2</v>
      </c>
      <c r="OF199" s="3">
        <v>2</v>
      </c>
      <c r="OG199" s="3">
        <v>5</v>
      </c>
      <c r="OH199" s="3">
        <v>5</v>
      </c>
      <c r="OI199" s="3">
        <v>5</v>
      </c>
      <c r="OJ199" s="3">
        <v>5</v>
      </c>
      <c r="OK199" s="5">
        <v>5</v>
      </c>
      <c r="OL199" s="5">
        <v>3</v>
      </c>
      <c r="OM199" s="3">
        <v>4</v>
      </c>
      <c r="ON199" s="3">
        <v>3</v>
      </c>
      <c r="OO199" s="3">
        <v>2</v>
      </c>
      <c r="OP199" s="3">
        <v>3</v>
      </c>
      <c r="OQ199" s="3">
        <v>3</v>
      </c>
      <c r="OR199" s="3">
        <v>3</v>
      </c>
      <c r="OS199" s="5">
        <v>3</v>
      </c>
      <c r="OT199" s="3">
        <v>5</v>
      </c>
      <c r="OU199" s="3">
        <v>5</v>
      </c>
      <c r="OV199" s="3">
        <v>3</v>
      </c>
      <c r="OW199" s="3">
        <v>6</v>
      </c>
      <c r="OX199" s="3">
        <v>4</v>
      </c>
      <c r="OY199" s="3">
        <v>6</v>
      </c>
      <c r="OZ199" s="5">
        <v>4.833333333333333</v>
      </c>
      <c r="VN199">
        <v>15</v>
      </c>
      <c r="VO199">
        <v>0</v>
      </c>
      <c r="VP199">
        <v>0</v>
      </c>
      <c r="VQ199">
        <v>0</v>
      </c>
      <c r="VR199">
        <v>73</v>
      </c>
      <c r="VS199">
        <v>1366.8</v>
      </c>
      <c r="VT199">
        <v>18.7</v>
      </c>
      <c r="VU199">
        <v>227.8</v>
      </c>
      <c r="VV199">
        <v>72</v>
      </c>
      <c r="VW199">
        <v>17856.5</v>
      </c>
      <c r="VX199">
        <v>248</v>
      </c>
      <c r="VY199">
        <v>11025.8</v>
      </c>
      <c r="VZ199">
        <v>0.3</v>
      </c>
      <c r="WA199">
        <v>2976.1</v>
      </c>
      <c r="WB199" s="36">
        <v>2344.25</v>
      </c>
      <c r="WC199" s="36">
        <v>1041</v>
      </c>
      <c r="WD199" s="36">
        <v>101.75</v>
      </c>
      <c r="WE199" s="36">
        <v>63.25</v>
      </c>
      <c r="WF199" s="36">
        <v>66.03</v>
      </c>
      <c r="WG199" s="36">
        <v>29.32</v>
      </c>
      <c r="WH199" s="36">
        <v>2.87</v>
      </c>
      <c r="WI199" s="36">
        <v>1.78</v>
      </c>
      <c r="WJ199" s="36">
        <v>165</v>
      </c>
      <c r="WK199" s="36">
        <v>4.6500000000000004</v>
      </c>
      <c r="WL199" s="36">
        <v>33</v>
      </c>
      <c r="WM199" s="37">
        <v>3475.75</v>
      </c>
      <c r="WN199" s="37">
        <v>1223</v>
      </c>
      <c r="WO199" s="37">
        <v>112.5</v>
      </c>
      <c r="WP199" s="37">
        <v>70</v>
      </c>
      <c r="WQ199" s="37">
        <v>71.209999999999994</v>
      </c>
      <c r="WR199" s="37">
        <v>25.06</v>
      </c>
      <c r="WS199" s="37">
        <v>2.2999999999999998</v>
      </c>
      <c r="WT199" s="37">
        <v>1.43</v>
      </c>
      <c r="WU199" s="37">
        <v>182.5</v>
      </c>
      <c r="WV199" s="37">
        <v>3.74</v>
      </c>
      <c r="WW199" s="37">
        <v>30.417000000000002</v>
      </c>
      <c r="WX199" s="38">
        <v>1951.5</v>
      </c>
      <c r="WY199" s="38">
        <v>856.75</v>
      </c>
      <c r="WZ199" s="38">
        <v>87</v>
      </c>
      <c r="XA199" s="38">
        <v>58</v>
      </c>
      <c r="XB199" s="38">
        <v>66.08</v>
      </c>
      <c r="XC199" s="38">
        <v>29.01</v>
      </c>
      <c r="XD199" s="38">
        <v>2.95</v>
      </c>
      <c r="XE199" s="38">
        <v>1.96</v>
      </c>
      <c r="XF199" s="38">
        <v>145</v>
      </c>
      <c r="XG199" s="38">
        <v>4.91</v>
      </c>
      <c r="XH199" s="38">
        <v>36.25</v>
      </c>
      <c r="XI199" s="39">
        <v>3083</v>
      </c>
      <c r="XJ199" s="39">
        <v>1038.75</v>
      </c>
      <c r="XK199" s="39">
        <v>97.75</v>
      </c>
      <c r="XL199" s="39">
        <v>64.75</v>
      </c>
      <c r="XM199" s="39">
        <v>71.959999999999994</v>
      </c>
      <c r="XN199" s="39">
        <v>24.25</v>
      </c>
      <c r="XO199" s="39">
        <v>2.2799999999999998</v>
      </c>
      <c r="XP199" s="39">
        <v>1.51</v>
      </c>
      <c r="XQ199" s="39">
        <v>162.5</v>
      </c>
      <c r="XR199" s="39">
        <v>3.79</v>
      </c>
      <c r="XS199" s="39">
        <v>32.5</v>
      </c>
      <c r="XT199" t="s">
        <v>1274</v>
      </c>
      <c r="XU199">
        <v>6</v>
      </c>
      <c r="XV199">
        <v>15</v>
      </c>
      <c r="XW199" s="37">
        <v>5</v>
      </c>
      <c r="XX199" s="37">
        <v>1</v>
      </c>
      <c r="XY199" s="37">
        <v>1</v>
      </c>
      <c r="XZ199" s="39">
        <v>4</v>
      </c>
      <c r="YA199" s="39">
        <v>1</v>
      </c>
      <c r="YB199" s="39">
        <v>1</v>
      </c>
    </row>
    <row r="200" spans="1:652" x14ac:dyDescent="0.2">
      <c r="A200" s="11">
        <v>222</v>
      </c>
      <c r="B200" s="19" t="s">
        <v>863</v>
      </c>
      <c r="C200" s="3">
        <v>1</v>
      </c>
      <c r="D200" s="3" t="str">
        <f t="shared" si="155"/>
        <v>1</v>
      </c>
      <c r="E200" s="4">
        <v>39581</v>
      </c>
      <c r="F200" s="4">
        <v>43412</v>
      </c>
      <c r="G200" s="5">
        <v>10.488706365503081</v>
      </c>
      <c r="H200" s="21">
        <v>4</v>
      </c>
      <c r="I200" s="3">
        <v>5</v>
      </c>
      <c r="J200" s="3">
        <v>16</v>
      </c>
      <c r="K200" s="3">
        <v>1</v>
      </c>
      <c r="L200" s="3">
        <v>2</v>
      </c>
      <c r="M200" s="3">
        <v>90</v>
      </c>
      <c r="N200" s="6">
        <v>113.5</v>
      </c>
      <c r="O200" s="6">
        <v>155.5</v>
      </c>
      <c r="P200" s="5">
        <v>3.7237532808398952</v>
      </c>
      <c r="Q200" s="5">
        <v>133.62300000000002</v>
      </c>
      <c r="R200" s="5">
        <v>60.6</v>
      </c>
      <c r="S200" s="5">
        <v>24.9</v>
      </c>
      <c r="T200" s="5">
        <v>1</v>
      </c>
      <c r="U200" s="5">
        <v>33.799999999999997</v>
      </c>
      <c r="V200" s="5">
        <v>1</v>
      </c>
      <c r="W200" s="5">
        <v>24.4</v>
      </c>
      <c r="X200" s="5">
        <v>25.3</v>
      </c>
      <c r="Y200" s="5">
        <v>20</v>
      </c>
      <c r="Z200" s="5">
        <v>24.8</v>
      </c>
      <c r="AA200" s="5">
        <v>22.4</v>
      </c>
      <c r="AB200" s="5">
        <v>20.5</v>
      </c>
      <c r="AC200" s="5">
        <f t="shared" si="156"/>
        <v>25.3</v>
      </c>
      <c r="AD200" s="5">
        <f t="shared" si="157"/>
        <v>24.8</v>
      </c>
      <c r="AE200" s="5">
        <f t="shared" si="158"/>
        <v>50.1</v>
      </c>
      <c r="AF200" s="5">
        <f t="shared" si="159"/>
        <v>25.05</v>
      </c>
      <c r="AG200" s="5">
        <f t="shared" si="160"/>
        <v>55.235250000000001</v>
      </c>
      <c r="AH200" s="5">
        <f t="shared" si="161"/>
        <v>110.4705</v>
      </c>
      <c r="AI200" s="5">
        <v>3</v>
      </c>
      <c r="AJ200" s="3">
        <v>11</v>
      </c>
      <c r="AK200" s="5">
        <v>37.700000000000003</v>
      </c>
      <c r="AL200" s="5">
        <v>2</v>
      </c>
      <c r="AM200" s="5">
        <v>2</v>
      </c>
      <c r="AN200" s="5"/>
      <c r="AO200" s="5"/>
      <c r="AP200" s="5"/>
      <c r="AQ200" s="5"/>
      <c r="AR200" s="5"/>
      <c r="AS200" s="5" t="e">
        <f t="shared" si="162"/>
        <v>#DIV/0!</v>
      </c>
      <c r="AT200" s="5">
        <v>13.16</v>
      </c>
      <c r="AU200" s="5">
        <v>12.87</v>
      </c>
      <c r="AV200" s="5">
        <v>0.45</v>
      </c>
      <c r="AW200" s="5">
        <v>67</v>
      </c>
      <c r="AX200" s="3">
        <v>21</v>
      </c>
      <c r="AY200" s="3">
        <v>22</v>
      </c>
      <c r="AZ200" s="3"/>
      <c r="BA200" s="5">
        <v>-1.28</v>
      </c>
      <c r="BB200" s="5"/>
      <c r="BC200" s="5">
        <v>10</v>
      </c>
      <c r="BD200" s="5"/>
      <c r="BE200" s="3">
        <v>999</v>
      </c>
      <c r="BF200" s="3">
        <v>24</v>
      </c>
      <c r="BG200" s="5">
        <v>0.84</v>
      </c>
      <c r="BH200" s="5">
        <v>80</v>
      </c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3">
        <v>24</v>
      </c>
      <c r="CA200" s="3">
        <v>28</v>
      </c>
      <c r="CB200" s="3">
        <v>24</v>
      </c>
      <c r="CC200" s="5">
        <v>10.728960000000001</v>
      </c>
      <c r="CD200" s="5">
        <v>12.51712</v>
      </c>
      <c r="CE200" s="5">
        <v>10.728960000000001</v>
      </c>
      <c r="CF200" s="5">
        <v>0.9</v>
      </c>
      <c r="CG200" s="5">
        <v>82</v>
      </c>
      <c r="CH200" s="3">
        <v>30</v>
      </c>
      <c r="CI200" s="3">
        <v>25</v>
      </c>
      <c r="CJ200" s="3">
        <v>25</v>
      </c>
      <c r="CK200" s="5">
        <v>13.411199999999999</v>
      </c>
      <c r="CL200" s="5">
        <v>11.176</v>
      </c>
      <c r="CM200" s="5">
        <v>11.176</v>
      </c>
      <c r="CN200" s="5">
        <v>0.2</v>
      </c>
      <c r="CO200" s="5">
        <v>58</v>
      </c>
      <c r="CP200" s="6">
        <v>110</v>
      </c>
      <c r="CQ200" s="6">
        <v>109</v>
      </c>
      <c r="CR200" s="6">
        <v>109</v>
      </c>
      <c r="CS200" s="5">
        <v>-0.79</v>
      </c>
      <c r="CT200" s="5">
        <v>22</v>
      </c>
      <c r="CU200" s="7" t="e">
        <v>#NULL!</v>
      </c>
      <c r="CV200" s="7" t="e">
        <v>#NULL!</v>
      </c>
      <c r="CW200" s="7" t="e">
        <v>#NULL!</v>
      </c>
      <c r="CX200" s="7" t="e">
        <v>#NULL!</v>
      </c>
      <c r="CY200" s="7" t="e">
        <v>#NULL!</v>
      </c>
      <c r="CZ200" s="7" t="e">
        <v>#NULL!</v>
      </c>
      <c r="DA200" s="7" t="e">
        <v>#NULL!</v>
      </c>
      <c r="DB200" s="7" t="e">
        <v>#NULL!</v>
      </c>
      <c r="DC200" s="7" t="e">
        <v>#NULL!</v>
      </c>
      <c r="DD200" s="7" t="e">
        <v>#NULL!</v>
      </c>
      <c r="DE200" s="7" t="e">
        <v>#NULL!</v>
      </c>
      <c r="DF200" s="7" t="e">
        <v>#NULL!</v>
      </c>
      <c r="DG200" s="7" t="e">
        <v>#NULL!</v>
      </c>
      <c r="DH200" s="7" t="e">
        <v>#NULL!</v>
      </c>
      <c r="DI200" s="7"/>
      <c r="DJ200" s="7"/>
      <c r="DK200" s="7"/>
      <c r="DL200" s="7"/>
      <c r="DM200" s="7"/>
      <c r="DN200" s="7"/>
      <c r="DO200" s="7"/>
      <c r="DP200" s="7"/>
      <c r="DQ200" s="3">
        <v>1</v>
      </c>
      <c r="DR200" s="3">
        <v>1</v>
      </c>
      <c r="DS200" s="3">
        <v>1</v>
      </c>
      <c r="DT200" s="3">
        <v>1</v>
      </c>
      <c r="DU200" s="3">
        <v>1</v>
      </c>
      <c r="DV200" s="5">
        <v>45</v>
      </c>
      <c r="DW200" s="5">
        <v>-0.44000000000000006</v>
      </c>
      <c r="DX200" s="5">
        <v>44.5</v>
      </c>
      <c r="DY200" s="5">
        <v>-0.34</v>
      </c>
      <c r="DZ200" s="5">
        <v>70</v>
      </c>
      <c r="EA200" s="5">
        <v>1.1000000000000001</v>
      </c>
      <c r="EB200" s="5">
        <v>53.166666666666664</v>
      </c>
      <c r="EC200" s="5">
        <v>0.32000000000000006</v>
      </c>
      <c r="ED200" s="5">
        <v>2</v>
      </c>
      <c r="EE200" s="7" t="e">
        <v>#NULL!</v>
      </c>
      <c r="EF200" s="7" t="e">
        <v>#NULL!</v>
      </c>
      <c r="EG200" s="7" t="e">
        <v>#NULL!</v>
      </c>
      <c r="EH200" s="7" t="e">
        <v>#NULL!</v>
      </c>
      <c r="EI200" s="7" t="e">
        <v>#NULL!</v>
      </c>
      <c r="EJ200" s="7" t="e">
        <v>#NULL!</v>
      </c>
      <c r="EK200" s="7" t="e">
        <v>#NULL!</v>
      </c>
      <c r="EL200" s="7" t="e">
        <v>#NULL!</v>
      </c>
      <c r="EM200" s="7" t="e">
        <v>#NULL!</v>
      </c>
      <c r="EN200" s="7" t="e">
        <v>#NULL!</v>
      </c>
      <c r="EO200" s="7" t="e">
        <v>#NULL!</v>
      </c>
      <c r="EP200" s="7" t="e">
        <v>#NULL!</v>
      </c>
      <c r="EQ200" s="7" t="e">
        <v>#NULL!</v>
      </c>
      <c r="ER200" s="7" t="e">
        <v>#NULL!</v>
      </c>
      <c r="ES200" s="7" t="e">
        <v>#NULL!</v>
      </c>
      <c r="ET200" s="7" t="e">
        <v>#NULL!</v>
      </c>
      <c r="EU200" s="7" t="e">
        <v>#NULL!</v>
      </c>
      <c r="EV200" s="7" t="e">
        <v>#NULL!</v>
      </c>
      <c r="EW200" s="3">
        <v>0</v>
      </c>
      <c r="EX200" s="5">
        <v>0</v>
      </c>
      <c r="EY200" s="1" t="s">
        <v>351</v>
      </c>
      <c r="EZ200" s="3">
        <v>1</v>
      </c>
      <c r="FA200" s="6">
        <v>1</v>
      </c>
      <c r="FB200" s="1" t="s">
        <v>355</v>
      </c>
      <c r="FC200" s="6">
        <v>1</v>
      </c>
      <c r="FD200" s="5">
        <v>0</v>
      </c>
      <c r="FE200" s="1" t="s">
        <v>430</v>
      </c>
      <c r="FF200" s="3">
        <v>1</v>
      </c>
      <c r="FG200" s="5">
        <v>2</v>
      </c>
      <c r="FH200" s="3">
        <v>5</v>
      </c>
      <c r="FI200" s="3">
        <v>4</v>
      </c>
      <c r="FJ200" s="3">
        <v>5</v>
      </c>
      <c r="FK200" s="3">
        <v>1</v>
      </c>
      <c r="FL200" s="3">
        <v>5</v>
      </c>
      <c r="FM200" s="3">
        <v>5</v>
      </c>
      <c r="FN200" s="3">
        <v>1</v>
      </c>
      <c r="FO200" s="3">
        <v>1</v>
      </c>
      <c r="FP200" s="3">
        <v>5</v>
      </c>
      <c r="FQ200" s="3">
        <v>4</v>
      </c>
      <c r="FR200" s="3">
        <v>5</v>
      </c>
      <c r="FS200" s="3">
        <v>1</v>
      </c>
      <c r="FT200" s="3">
        <v>4.666666666666667</v>
      </c>
      <c r="FU200" s="3">
        <v>2.3333333333333335</v>
      </c>
      <c r="FV200" s="3">
        <v>7</v>
      </c>
      <c r="FW200" s="3">
        <v>1</v>
      </c>
      <c r="FX200" s="7" t="e">
        <v>#NULL!</v>
      </c>
      <c r="FY200" s="3">
        <v>4</v>
      </c>
      <c r="FZ200" s="3">
        <v>7</v>
      </c>
      <c r="GA200" s="3">
        <v>6</v>
      </c>
      <c r="GB200" s="3">
        <v>7</v>
      </c>
      <c r="GC200" s="3">
        <v>7</v>
      </c>
      <c r="GD200" s="5">
        <v>6.333333333333333</v>
      </c>
      <c r="GE200" s="3">
        <v>2</v>
      </c>
      <c r="GF200" s="3">
        <v>1</v>
      </c>
      <c r="GG200" s="3">
        <v>5</v>
      </c>
      <c r="GH200" s="3">
        <v>1</v>
      </c>
      <c r="GI200" s="3">
        <v>5</v>
      </c>
      <c r="GJ200" s="3">
        <v>1</v>
      </c>
      <c r="GK200" s="3">
        <v>2</v>
      </c>
      <c r="GL200" s="3">
        <v>1</v>
      </c>
      <c r="GM200" s="3">
        <v>4</v>
      </c>
      <c r="GN200" s="3">
        <v>5</v>
      </c>
      <c r="GO200" s="3">
        <v>1</v>
      </c>
      <c r="GP200" s="3">
        <v>4</v>
      </c>
      <c r="GQ200" s="3">
        <v>1</v>
      </c>
      <c r="GR200" s="3">
        <v>4</v>
      </c>
      <c r="GS200" s="3">
        <v>2</v>
      </c>
      <c r="GT200" s="3">
        <v>1</v>
      </c>
      <c r="GU200" s="3">
        <v>5</v>
      </c>
      <c r="GV200" s="3">
        <v>1</v>
      </c>
      <c r="GW200" s="3">
        <v>5</v>
      </c>
      <c r="GX200" s="3">
        <v>1</v>
      </c>
      <c r="GY200" s="5">
        <v>4</v>
      </c>
      <c r="GZ200" s="5">
        <v>1.2</v>
      </c>
      <c r="HA200" s="3">
        <v>2</v>
      </c>
      <c r="HB200" s="3">
        <v>7</v>
      </c>
      <c r="HC200" s="3">
        <v>7</v>
      </c>
      <c r="HD200" s="3">
        <v>5</v>
      </c>
      <c r="HE200" s="3">
        <v>7</v>
      </c>
      <c r="HF200" s="3">
        <v>7</v>
      </c>
      <c r="HG200" s="3">
        <v>7</v>
      </c>
      <c r="HH200" s="3">
        <v>6</v>
      </c>
      <c r="HI200" s="5">
        <v>6</v>
      </c>
      <c r="HJ200" s="3">
        <v>3</v>
      </c>
      <c r="HK200" s="3">
        <v>3</v>
      </c>
      <c r="HL200" s="3">
        <v>3</v>
      </c>
      <c r="HM200" s="3">
        <v>3</v>
      </c>
      <c r="HN200" s="3">
        <v>1</v>
      </c>
      <c r="HO200" s="3">
        <v>1</v>
      </c>
      <c r="HP200" s="5">
        <v>2</v>
      </c>
      <c r="HQ200" s="5">
        <v>4</v>
      </c>
      <c r="HR200" s="5">
        <v>4</v>
      </c>
      <c r="HS200" s="5">
        <v>3.1666666666666665</v>
      </c>
      <c r="HT200" s="3">
        <v>6</v>
      </c>
      <c r="HU200" s="3">
        <v>6</v>
      </c>
      <c r="HV200" s="3">
        <v>5</v>
      </c>
      <c r="HW200" s="3">
        <v>6</v>
      </c>
      <c r="HX200" s="3">
        <v>5</v>
      </c>
      <c r="HY200" s="3">
        <v>6</v>
      </c>
      <c r="HZ200" s="5">
        <v>5.666666666666667</v>
      </c>
      <c r="IA200" s="3">
        <v>7</v>
      </c>
      <c r="IB200" s="3">
        <v>3</v>
      </c>
      <c r="IC200" s="3">
        <v>1</v>
      </c>
      <c r="ID200" s="3">
        <v>2</v>
      </c>
      <c r="IE200" s="3">
        <v>1</v>
      </c>
      <c r="IF200" s="3">
        <v>4</v>
      </c>
      <c r="IG200" s="3">
        <v>1</v>
      </c>
      <c r="IH200" s="3">
        <v>6</v>
      </c>
      <c r="II200" s="3">
        <v>7</v>
      </c>
      <c r="IJ200" s="3">
        <v>1</v>
      </c>
      <c r="IK200" s="3">
        <v>5</v>
      </c>
      <c r="IL200" s="3">
        <v>1</v>
      </c>
      <c r="IM200" s="5">
        <v>6.25</v>
      </c>
      <c r="IN200" s="5">
        <v>2</v>
      </c>
      <c r="IO200" s="5">
        <v>1.5</v>
      </c>
      <c r="IP200" s="3">
        <v>5</v>
      </c>
      <c r="IQ200" s="3">
        <v>2</v>
      </c>
      <c r="IR200" s="3">
        <v>1</v>
      </c>
      <c r="IS200" s="3">
        <v>1</v>
      </c>
      <c r="IT200" s="3">
        <v>4</v>
      </c>
      <c r="IU200" s="3">
        <v>1</v>
      </c>
      <c r="IV200" s="3">
        <v>1</v>
      </c>
      <c r="IW200" s="3">
        <v>2</v>
      </c>
      <c r="IX200" s="3">
        <v>4</v>
      </c>
      <c r="IY200" s="3">
        <v>1</v>
      </c>
      <c r="IZ200" s="3">
        <v>3</v>
      </c>
      <c r="JA200" s="3">
        <v>4</v>
      </c>
      <c r="JB200" s="3">
        <v>4</v>
      </c>
      <c r="JC200" s="3">
        <v>4</v>
      </c>
      <c r="JD200" s="3">
        <v>5</v>
      </c>
      <c r="JE200" s="3">
        <v>1</v>
      </c>
      <c r="JF200" s="3">
        <v>1</v>
      </c>
      <c r="JG200" s="3">
        <v>5</v>
      </c>
      <c r="JH200" s="3">
        <v>4</v>
      </c>
      <c r="JI200" s="3">
        <v>5</v>
      </c>
      <c r="JJ200" s="3">
        <v>2</v>
      </c>
      <c r="JK200" s="3">
        <v>4</v>
      </c>
      <c r="JL200" s="3">
        <v>1</v>
      </c>
      <c r="JM200" s="3">
        <v>5</v>
      </c>
      <c r="JN200" s="5">
        <v>3.5</v>
      </c>
      <c r="JO200" s="5">
        <v>1.75</v>
      </c>
      <c r="JP200" s="5">
        <v>4.5</v>
      </c>
      <c r="JQ200" s="5">
        <v>1</v>
      </c>
      <c r="JR200" s="5">
        <v>4.25</v>
      </c>
      <c r="JS200" s="5">
        <v>2.5</v>
      </c>
      <c r="JT200" s="3">
        <v>5</v>
      </c>
      <c r="JU200" s="3">
        <v>999</v>
      </c>
      <c r="JV200" s="3">
        <v>5</v>
      </c>
      <c r="JW200" s="3">
        <v>999</v>
      </c>
      <c r="JX200" s="3">
        <v>3</v>
      </c>
      <c r="JY200" s="3">
        <v>999</v>
      </c>
      <c r="JZ200" s="3">
        <v>1</v>
      </c>
      <c r="KA200" s="3">
        <v>999</v>
      </c>
      <c r="KB200" s="3">
        <v>4</v>
      </c>
      <c r="KC200" s="3">
        <v>999</v>
      </c>
      <c r="KD200" s="3">
        <v>4</v>
      </c>
      <c r="KE200" s="3">
        <v>999</v>
      </c>
      <c r="KF200" s="3">
        <v>1</v>
      </c>
      <c r="KG200" s="3">
        <v>999</v>
      </c>
      <c r="KH200" s="3">
        <v>1</v>
      </c>
      <c r="KI200" s="3">
        <v>999</v>
      </c>
      <c r="KJ200" s="3">
        <v>1</v>
      </c>
      <c r="KK200" s="3">
        <v>999</v>
      </c>
      <c r="KL200" s="3">
        <v>3</v>
      </c>
      <c r="KM200" s="3">
        <v>999</v>
      </c>
      <c r="KN200" s="3">
        <v>1</v>
      </c>
      <c r="KO200" s="3">
        <v>999</v>
      </c>
      <c r="KP200" s="3">
        <v>1</v>
      </c>
      <c r="KQ200" s="3">
        <v>999</v>
      </c>
      <c r="KR200" s="3">
        <v>3</v>
      </c>
      <c r="KS200" s="3">
        <v>999</v>
      </c>
      <c r="KT200" s="3">
        <v>1</v>
      </c>
      <c r="KU200" s="3">
        <v>999</v>
      </c>
      <c r="KV200" s="3">
        <v>1</v>
      </c>
      <c r="KW200" s="3">
        <v>999</v>
      </c>
      <c r="KX200" s="3">
        <v>1</v>
      </c>
      <c r="KY200" s="3">
        <v>999</v>
      </c>
      <c r="KZ200" s="5">
        <v>1.4444444444444444</v>
      </c>
      <c r="LA200" s="7" t="e">
        <v>#NULL!</v>
      </c>
      <c r="LB200" s="5">
        <v>3.2857142857142856</v>
      </c>
      <c r="LC200" s="7" t="e">
        <v>#NULL!</v>
      </c>
      <c r="LD200" s="3">
        <v>5</v>
      </c>
      <c r="LE200" s="3">
        <v>999</v>
      </c>
      <c r="LF200" s="5">
        <v>5</v>
      </c>
      <c r="LG200" s="3">
        <v>999</v>
      </c>
      <c r="LH200" s="3">
        <v>5</v>
      </c>
      <c r="LI200" s="3">
        <v>999</v>
      </c>
      <c r="LJ200" s="3">
        <v>5</v>
      </c>
      <c r="LK200" s="3">
        <v>999</v>
      </c>
      <c r="LL200" s="3">
        <v>5</v>
      </c>
      <c r="LM200" s="3">
        <v>999</v>
      </c>
      <c r="LN200" s="3">
        <v>5</v>
      </c>
      <c r="LO200" s="3">
        <v>999</v>
      </c>
      <c r="LP200" s="3">
        <v>5</v>
      </c>
      <c r="LQ200" s="3">
        <v>999</v>
      </c>
      <c r="LR200" s="3">
        <v>5</v>
      </c>
      <c r="LS200" s="3">
        <v>999</v>
      </c>
      <c r="LT200" s="5">
        <v>5</v>
      </c>
      <c r="LU200" s="7" t="e">
        <v>#NULL!</v>
      </c>
      <c r="LV200" s="3">
        <v>3</v>
      </c>
      <c r="LW200" s="3">
        <v>2</v>
      </c>
      <c r="LX200" s="3">
        <v>3</v>
      </c>
      <c r="LY200" s="3">
        <v>3</v>
      </c>
      <c r="LZ200" s="3">
        <v>3</v>
      </c>
      <c r="MA200" s="3">
        <v>3</v>
      </c>
      <c r="MB200" s="3">
        <v>3</v>
      </c>
      <c r="MC200" s="3">
        <v>3</v>
      </c>
      <c r="MD200" s="3">
        <v>3</v>
      </c>
      <c r="ME200" s="3">
        <v>3</v>
      </c>
      <c r="MF200" s="5">
        <f t="shared" si="163"/>
        <v>29</v>
      </c>
      <c r="MG200" s="5">
        <f t="shared" si="164"/>
        <v>2.9</v>
      </c>
      <c r="MH200" s="3">
        <v>5</v>
      </c>
      <c r="MI200" s="3">
        <v>6</v>
      </c>
      <c r="MJ200" s="3">
        <v>5</v>
      </c>
      <c r="MK200" s="3">
        <v>6</v>
      </c>
      <c r="ML200" s="3">
        <v>3</v>
      </c>
      <c r="MM200" s="3">
        <v>7</v>
      </c>
      <c r="MN200" s="3">
        <v>7</v>
      </c>
      <c r="MO200" s="3">
        <v>7</v>
      </c>
      <c r="MP200" s="3">
        <v>7</v>
      </c>
      <c r="MQ200" s="5">
        <v>5.8888888888888893</v>
      </c>
      <c r="MR200" s="3">
        <v>1</v>
      </c>
      <c r="MS200" s="3">
        <v>999</v>
      </c>
      <c r="MT200" s="3">
        <v>1</v>
      </c>
      <c r="MU200" s="3">
        <v>999</v>
      </c>
      <c r="MV200" s="3">
        <v>1</v>
      </c>
      <c r="MW200" s="3">
        <v>999</v>
      </c>
      <c r="MX200" s="3">
        <v>1</v>
      </c>
      <c r="MY200" s="3">
        <v>999</v>
      </c>
      <c r="MZ200" s="3">
        <v>1</v>
      </c>
      <c r="NA200" s="3">
        <v>999</v>
      </c>
      <c r="NB200" s="3">
        <v>1</v>
      </c>
      <c r="NC200" s="3">
        <v>999</v>
      </c>
      <c r="ND200" s="5">
        <v>1</v>
      </c>
      <c r="NE200" s="7" t="e">
        <v>#NULL!</v>
      </c>
      <c r="NF200" s="5">
        <v>1</v>
      </c>
      <c r="NG200" s="7" t="e">
        <v>#NULL!</v>
      </c>
      <c r="NH200" s="3">
        <v>5</v>
      </c>
      <c r="NI200" s="3">
        <v>999</v>
      </c>
      <c r="NJ200" s="3">
        <v>5</v>
      </c>
      <c r="NK200" s="3">
        <v>999</v>
      </c>
      <c r="NL200" s="3">
        <v>5</v>
      </c>
      <c r="NM200" s="3">
        <v>999</v>
      </c>
      <c r="NN200" s="3">
        <v>1</v>
      </c>
      <c r="NO200" s="3">
        <v>999</v>
      </c>
      <c r="NP200" s="3">
        <v>1</v>
      </c>
      <c r="NQ200" s="3">
        <v>999</v>
      </c>
      <c r="NR200" s="3">
        <v>1</v>
      </c>
      <c r="NS200" s="3">
        <v>999</v>
      </c>
      <c r="NT200" s="3">
        <v>1</v>
      </c>
      <c r="NU200" s="3">
        <v>999</v>
      </c>
      <c r="NV200" s="5">
        <v>2.7142857142857144</v>
      </c>
      <c r="NW200" s="7" t="e">
        <v>#NULL!</v>
      </c>
      <c r="NX200" s="4">
        <v>43423</v>
      </c>
      <c r="NY200" s="3">
        <v>5</v>
      </c>
      <c r="NZ200" s="3">
        <v>5</v>
      </c>
      <c r="OA200" s="3">
        <v>5</v>
      </c>
      <c r="OB200" s="3">
        <v>1</v>
      </c>
      <c r="OC200" s="3">
        <v>5</v>
      </c>
      <c r="OD200" s="3">
        <v>5</v>
      </c>
      <c r="OE200" s="3">
        <v>5</v>
      </c>
      <c r="OF200" s="3">
        <v>1</v>
      </c>
      <c r="OG200" s="3">
        <v>5</v>
      </c>
      <c r="OH200" s="3">
        <v>5</v>
      </c>
      <c r="OI200" s="3">
        <v>5</v>
      </c>
      <c r="OJ200" s="3">
        <v>1</v>
      </c>
      <c r="OK200" s="5">
        <v>5</v>
      </c>
      <c r="OL200" s="5">
        <v>3</v>
      </c>
      <c r="OM200" s="3">
        <v>3</v>
      </c>
      <c r="ON200" s="3">
        <v>3</v>
      </c>
      <c r="OO200" s="3">
        <v>3</v>
      </c>
      <c r="OP200" s="3">
        <v>4</v>
      </c>
      <c r="OQ200" s="3">
        <v>1</v>
      </c>
      <c r="OR200" s="3">
        <v>2</v>
      </c>
      <c r="OS200" s="5">
        <v>2.6666666666666665</v>
      </c>
      <c r="OT200" s="3">
        <v>5</v>
      </c>
      <c r="OU200" s="3">
        <v>5</v>
      </c>
      <c r="OV200" s="3">
        <v>4</v>
      </c>
      <c r="OW200" s="3">
        <v>5</v>
      </c>
      <c r="OX200" s="3">
        <v>6</v>
      </c>
      <c r="OY200" s="3">
        <v>6</v>
      </c>
      <c r="OZ200" s="5">
        <v>5.166666666666667</v>
      </c>
      <c r="UK200" s="1">
        <v>28</v>
      </c>
      <c r="UL200" s="1">
        <v>23</v>
      </c>
      <c r="UM200" s="1">
        <v>24</v>
      </c>
      <c r="UN200" s="1">
        <v>777</v>
      </c>
      <c r="UO200" s="1">
        <v>25</v>
      </c>
      <c r="UP200" s="1">
        <v>26</v>
      </c>
      <c r="UQ200" s="1">
        <v>777</v>
      </c>
      <c r="VN200">
        <v>15</v>
      </c>
      <c r="VO200">
        <v>3</v>
      </c>
      <c r="VP200">
        <v>40</v>
      </c>
      <c r="VQ200">
        <v>13.3</v>
      </c>
      <c r="VR200">
        <v>85</v>
      </c>
      <c r="VS200">
        <v>1705</v>
      </c>
      <c r="VT200">
        <v>20.100000000000001</v>
      </c>
      <c r="VU200">
        <v>243.6</v>
      </c>
      <c r="VV200">
        <v>84</v>
      </c>
      <c r="VW200">
        <v>7510.5</v>
      </c>
      <c r="VX200">
        <v>89.4</v>
      </c>
      <c r="VY200">
        <v>1021.8</v>
      </c>
      <c r="VZ200">
        <v>0.3</v>
      </c>
      <c r="WA200">
        <v>1072.9000000000001</v>
      </c>
      <c r="WB200" s="36">
        <v>3186.75</v>
      </c>
      <c r="WC200" s="36">
        <v>1229.5</v>
      </c>
      <c r="WD200" s="36">
        <v>125</v>
      </c>
      <c r="WE200" s="36">
        <v>73.75</v>
      </c>
      <c r="WF200" s="36">
        <v>69.05</v>
      </c>
      <c r="WG200" s="36">
        <v>26.64</v>
      </c>
      <c r="WH200" s="36">
        <v>2.71</v>
      </c>
      <c r="WI200" s="36">
        <v>1.6</v>
      </c>
      <c r="WJ200" s="36">
        <v>198.75</v>
      </c>
      <c r="WK200" s="36">
        <v>4.3099999999999996</v>
      </c>
      <c r="WL200" s="36">
        <v>39.75</v>
      </c>
      <c r="WM200" s="37">
        <v>4854.75</v>
      </c>
      <c r="WN200" s="37">
        <v>1780.75</v>
      </c>
      <c r="WO200" s="37">
        <v>166</v>
      </c>
      <c r="WP200" s="37">
        <v>134.5</v>
      </c>
      <c r="WQ200" s="37">
        <v>69.989999999999995</v>
      </c>
      <c r="WR200" s="37">
        <v>25.67</v>
      </c>
      <c r="WS200" s="37">
        <v>2.39</v>
      </c>
      <c r="WT200" s="37">
        <v>1.94</v>
      </c>
      <c r="WU200" s="37">
        <v>300.5</v>
      </c>
      <c r="WV200" s="37">
        <v>4.33</v>
      </c>
      <c r="WW200" s="37">
        <v>42.929000000000002</v>
      </c>
      <c r="WX200" s="38">
        <v>3186.75</v>
      </c>
      <c r="WY200" s="38">
        <v>1229.5</v>
      </c>
      <c r="WZ200" s="38">
        <v>125</v>
      </c>
      <c r="XA200" s="38">
        <v>73.75</v>
      </c>
      <c r="XB200" s="38">
        <v>69.05</v>
      </c>
      <c r="XC200" s="38">
        <v>26.64</v>
      </c>
      <c r="XD200" s="38">
        <v>2.71</v>
      </c>
      <c r="XE200" s="38">
        <v>1.6</v>
      </c>
      <c r="XF200" s="38">
        <v>198.75</v>
      </c>
      <c r="XG200" s="38">
        <v>4.3099999999999996</v>
      </c>
      <c r="XH200" s="38">
        <v>39.75</v>
      </c>
      <c r="XI200" s="39">
        <v>4854.75</v>
      </c>
      <c r="XJ200" s="39">
        <v>1780.75</v>
      </c>
      <c r="XK200" s="39">
        <v>166</v>
      </c>
      <c r="XL200" s="39">
        <v>134.5</v>
      </c>
      <c r="XM200" s="39">
        <v>69.989999999999995</v>
      </c>
      <c r="XN200" s="39">
        <v>25.67</v>
      </c>
      <c r="XO200" s="39">
        <v>2.39</v>
      </c>
      <c r="XP200" s="39">
        <v>1.94</v>
      </c>
      <c r="XQ200" s="39">
        <v>300.5</v>
      </c>
      <c r="XR200" s="39">
        <v>4.33</v>
      </c>
      <c r="XS200" s="39">
        <v>42.929000000000002</v>
      </c>
      <c r="XT200" t="s">
        <v>1275</v>
      </c>
      <c r="XU200">
        <v>7</v>
      </c>
      <c r="XV200">
        <v>8</v>
      </c>
      <c r="XW200" s="37">
        <v>5</v>
      </c>
      <c r="XX200" s="37">
        <v>2</v>
      </c>
      <c r="XY200" s="37">
        <v>1</v>
      </c>
      <c r="XZ200" s="39">
        <v>5</v>
      </c>
      <c r="YA200" s="39">
        <v>2</v>
      </c>
      <c r="YB200" s="39">
        <v>1</v>
      </c>
    </row>
    <row r="201" spans="1:652" x14ac:dyDescent="0.2">
      <c r="A201" s="11">
        <v>223</v>
      </c>
      <c r="B201" s="19" t="s">
        <v>864</v>
      </c>
      <c r="C201" s="3">
        <v>1</v>
      </c>
      <c r="D201" s="3" t="str">
        <f t="shared" si="155"/>
        <v>1</v>
      </c>
      <c r="E201" s="4">
        <v>39389</v>
      </c>
      <c r="F201" s="4">
        <v>43412</v>
      </c>
      <c r="G201" s="5">
        <v>11.014373716632443</v>
      </c>
      <c r="H201" s="21">
        <v>4</v>
      </c>
      <c r="I201" s="3">
        <v>5</v>
      </c>
      <c r="J201" s="3">
        <v>16</v>
      </c>
      <c r="K201" s="3">
        <v>1</v>
      </c>
      <c r="L201" s="3">
        <v>0</v>
      </c>
      <c r="M201" s="3">
        <v>90</v>
      </c>
      <c r="N201" s="6">
        <v>111</v>
      </c>
      <c r="O201" s="6">
        <v>152</v>
      </c>
      <c r="P201" s="5">
        <v>3.6417322834645667</v>
      </c>
      <c r="Q201" s="5">
        <v>145.971</v>
      </c>
      <c r="R201" s="5">
        <v>66.2</v>
      </c>
      <c r="S201" s="5">
        <v>28.7</v>
      </c>
      <c r="T201" s="5">
        <v>1</v>
      </c>
      <c r="U201" s="5">
        <v>39.9</v>
      </c>
      <c r="V201" s="5">
        <v>1</v>
      </c>
      <c r="W201" s="5">
        <v>27.7</v>
      </c>
      <c r="X201" s="5">
        <v>28.3</v>
      </c>
      <c r="Y201" s="5">
        <v>26.2</v>
      </c>
      <c r="Z201" s="5">
        <v>30.5</v>
      </c>
      <c r="AA201" s="5">
        <v>21.8</v>
      </c>
      <c r="AB201" s="5">
        <v>20.8</v>
      </c>
      <c r="AC201" s="5">
        <f t="shared" si="156"/>
        <v>28.3</v>
      </c>
      <c r="AD201" s="5">
        <f t="shared" si="157"/>
        <v>30.5</v>
      </c>
      <c r="AE201" s="5">
        <f t="shared" si="158"/>
        <v>58.8</v>
      </c>
      <c r="AF201" s="5">
        <f t="shared" si="159"/>
        <v>29.4</v>
      </c>
      <c r="AG201" s="5">
        <f t="shared" si="160"/>
        <v>64.826999999999998</v>
      </c>
      <c r="AH201" s="5">
        <f t="shared" si="161"/>
        <v>129.654</v>
      </c>
      <c r="AI201" s="5">
        <v>3</v>
      </c>
      <c r="AJ201" s="3">
        <v>11</v>
      </c>
      <c r="AK201" s="5">
        <v>37.200000000000003</v>
      </c>
      <c r="AL201" s="5">
        <v>1</v>
      </c>
      <c r="AM201" s="5">
        <v>1.6666666666666667</v>
      </c>
      <c r="AN201" s="5"/>
      <c r="AO201" s="5"/>
      <c r="AP201" s="5"/>
      <c r="AQ201" s="5"/>
      <c r="AR201" s="5"/>
      <c r="AS201" s="5" t="e">
        <f t="shared" si="162"/>
        <v>#DIV/0!</v>
      </c>
      <c r="AT201" s="5">
        <v>11.2</v>
      </c>
      <c r="AU201" s="5">
        <v>11.88</v>
      </c>
      <c r="AV201" s="5">
        <v>2.0299999999999998</v>
      </c>
      <c r="AW201" s="5">
        <v>98</v>
      </c>
      <c r="AX201" s="3">
        <v>31</v>
      </c>
      <c r="AY201" s="3">
        <v>30</v>
      </c>
      <c r="AZ201" s="3"/>
      <c r="BA201" s="5">
        <v>-0.31</v>
      </c>
      <c r="BB201" s="5"/>
      <c r="BC201" s="5">
        <v>38</v>
      </c>
      <c r="BD201" s="5"/>
      <c r="BE201" s="3">
        <v>19</v>
      </c>
      <c r="BF201" s="3">
        <v>21</v>
      </c>
      <c r="BG201" s="5">
        <v>-0.18</v>
      </c>
      <c r="BH201" s="5">
        <v>43</v>
      </c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3">
        <v>35</v>
      </c>
      <c r="CA201" s="3">
        <v>40</v>
      </c>
      <c r="CB201" s="3">
        <v>37</v>
      </c>
      <c r="CC201" s="5">
        <v>15.6464</v>
      </c>
      <c r="CD201" s="5">
        <v>17.881599999999999</v>
      </c>
      <c r="CE201" s="5">
        <v>16.540479999999999</v>
      </c>
      <c r="CF201" s="5">
        <v>3.23</v>
      </c>
      <c r="CG201" s="5">
        <v>100</v>
      </c>
      <c r="CH201" s="3">
        <v>34</v>
      </c>
      <c r="CI201" s="3">
        <v>36</v>
      </c>
      <c r="CJ201" s="3">
        <v>35</v>
      </c>
      <c r="CK201" s="5">
        <v>15.19936</v>
      </c>
      <c r="CL201" s="5">
        <v>16.093440000000001</v>
      </c>
      <c r="CM201" s="5">
        <v>15.6464</v>
      </c>
      <c r="CN201" s="5">
        <v>1.47</v>
      </c>
      <c r="CO201" s="5">
        <v>93</v>
      </c>
      <c r="CP201" s="6">
        <v>144</v>
      </c>
      <c r="CQ201" s="6">
        <v>151</v>
      </c>
      <c r="CR201" s="6">
        <v>151</v>
      </c>
      <c r="CS201" s="5">
        <v>0.96</v>
      </c>
      <c r="CT201" s="5">
        <v>83</v>
      </c>
      <c r="CU201" s="7" t="e">
        <v>#NULL!</v>
      </c>
      <c r="CV201" s="7" t="e">
        <v>#NULL!</v>
      </c>
      <c r="CW201" s="7" t="e">
        <v>#NULL!</v>
      </c>
      <c r="CX201" s="7" t="e">
        <v>#NULL!</v>
      </c>
      <c r="CY201" s="7" t="e">
        <v>#NULL!</v>
      </c>
      <c r="CZ201" s="7" t="e">
        <v>#NULL!</v>
      </c>
      <c r="DA201" s="7" t="e">
        <v>#NULL!</v>
      </c>
      <c r="DB201" s="7" t="e">
        <v>#NULL!</v>
      </c>
      <c r="DC201" s="7" t="e">
        <v>#NULL!</v>
      </c>
      <c r="DD201" s="7" t="e">
        <v>#NULL!</v>
      </c>
      <c r="DE201" s="7" t="e">
        <v>#NULL!</v>
      </c>
      <c r="DF201" s="7" t="e">
        <v>#NULL!</v>
      </c>
      <c r="DG201" s="7" t="e">
        <v>#NULL!</v>
      </c>
      <c r="DH201" s="7" t="e">
        <v>#NULL!</v>
      </c>
      <c r="DI201" s="7"/>
      <c r="DJ201" s="7"/>
      <c r="DK201" s="7"/>
      <c r="DL201" s="7"/>
      <c r="DM201" s="7"/>
      <c r="DN201" s="7"/>
      <c r="DO201" s="7"/>
      <c r="DP201" s="7"/>
      <c r="DQ201" s="3">
        <v>1</v>
      </c>
      <c r="DR201" s="3">
        <v>1</v>
      </c>
      <c r="DS201" s="3">
        <v>1</v>
      </c>
      <c r="DT201" s="3">
        <v>1</v>
      </c>
      <c r="DU201" s="3">
        <v>1</v>
      </c>
      <c r="DV201" s="5">
        <v>40.5</v>
      </c>
      <c r="DW201" s="5">
        <v>-0.49</v>
      </c>
      <c r="DX201" s="5">
        <v>90.5</v>
      </c>
      <c r="DY201" s="5">
        <v>2.9899999999999998</v>
      </c>
      <c r="DZ201" s="5">
        <v>96.5</v>
      </c>
      <c r="EA201" s="5">
        <v>4.7</v>
      </c>
      <c r="EB201" s="5">
        <v>75.833333333333329</v>
      </c>
      <c r="EC201" s="5">
        <v>7.2</v>
      </c>
      <c r="ED201" s="5">
        <v>3</v>
      </c>
      <c r="EE201" s="7" t="e">
        <v>#NULL!</v>
      </c>
      <c r="EF201" s="7" t="e">
        <v>#NULL!</v>
      </c>
      <c r="EG201" s="7" t="e">
        <v>#NULL!</v>
      </c>
      <c r="EH201" s="7" t="e">
        <v>#NULL!</v>
      </c>
      <c r="EI201" s="7" t="e">
        <v>#NULL!</v>
      </c>
      <c r="EJ201" s="7" t="e">
        <v>#NULL!</v>
      </c>
      <c r="EK201" s="7" t="e">
        <v>#NULL!</v>
      </c>
      <c r="EL201" s="7" t="e">
        <v>#NULL!</v>
      </c>
      <c r="EM201" s="7" t="e">
        <v>#NULL!</v>
      </c>
      <c r="EN201" s="7" t="e">
        <v>#NULL!</v>
      </c>
      <c r="EO201" s="7" t="e">
        <v>#NULL!</v>
      </c>
      <c r="EP201" s="7" t="e">
        <v>#NULL!</v>
      </c>
      <c r="EQ201" s="7" t="e">
        <v>#NULL!</v>
      </c>
      <c r="ER201" s="7" t="e">
        <v>#NULL!</v>
      </c>
      <c r="ES201" s="7" t="e">
        <v>#NULL!</v>
      </c>
      <c r="ET201" s="7" t="e">
        <v>#NULL!</v>
      </c>
      <c r="EU201" s="7" t="e">
        <v>#NULL!</v>
      </c>
      <c r="EV201" s="7" t="e">
        <v>#NULL!</v>
      </c>
      <c r="EW201" s="3">
        <v>1</v>
      </c>
      <c r="EX201" s="5">
        <v>3</v>
      </c>
      <c r="EY201" s="1" t="s">
        <v>411</v>
      </c>
      <c r="EZ201" s="3">
        <v>2</v>
      </c>
      <c r="FA201" s="6">
        <v>10</v>
      </c>
      <c r="FB201" s="1" t="s">
        <v>360</v>
      </c>
      <c r="FC201" s="6">
        <v>2</v>
      </c>
      <c r="FD201" s="5">
        <v>10</v>
      </c>
      <c r="FE201" s="1" t="s">
        <v>351</v>
      </c>
      <c r="FF201" s="3">
        <v>2</v>
      </c>
      <c r="FG201" s="5">
        <v>10</v>
      </c>
      <c r="FH201" s="3">
        <v>4</v>
      </c>
      <c r="FI201" s="3">
        <v>5</v>
      </c>
      <c r="FJ201" s="3">
        <v>3</v>
      </c>
      <c r="FK201" s="3">
        <v>5</v>
      </c>
      <c r="FL201" s="3">
        <v>5</v>
      </c>
      <c r="FM201" s="3">
        <v>3</v>
      </c>
      <c r="FN201" s="3">
        <v>2</v>
      </c>
      <c r="FO201" s="3">
        <v>4</v>
      </c>
      <c r="FP201" s="3">
        <v>5</v>
      </c>
      <c r="FQ201" s="3">
        <v>5</v>
      </c>
      <c r="FR201" s="3">
        <v>3</v>
      </c>
      <c r="FS201" s="3">
        <v>3</v>
      </c>
      <c r="FT201" s="3">
        <v>4.5</v>
      </c>
      <c r="FU201" s="3">
        <v>3.3333333333333335</v>
      </c>
      <c r="FV201" s="3">
        <v>7</v>
      </c>
      <c r="FW201" s="3">
        <v>5</v>
      </c>
      <c r="FX201" s="7" t="e">
        <v>#NULL!</v>
      </c>
      <c r="FY201" s="3">
        <v>3</v>
      </c>
      <c r="FZ201" s="3">
        <v>7</v>
      </c>
      <c r="GA201" s="3">
        <v>7</v>
      </c>
      <c r="GB201" s="3">
        <v>1</v>
      </c>
      <c r="GC201" s="3">
        <v>4</v>
      </c>
      <c r="GD201" s="5">
        <v>4.833333333333333</v>
      </c>
      <c r="GE201" s="3">
        <v>3</v>
      </c>
      <c r="GF201" s="3">
        <v>2</v>
      </c>
      <c r="GG201" s="3">
        <v>5</v>
      </c>
      <c r="GH201" s="3">
        <v>1</v>
      </c>
      <c r="GI201" s="3">
        <v>5</v>
      </c>
      <c r="GJ201" s="3">
        <v>1</v>
      </c>
      <c r="GK201" s="3">
        <v>5</v>
      </c>
      <c r="GL201" s="3">
        <v>4</v>
      </c>
      <c r="GM201" s="3">
        <v>5</v>
      </c>
      <c r="GN201" s="3">
        <v>5</v>
      </c>
      <c r="GO201" s="3">
        <v>4</v>
      </c>
      <c r="GP201" s="3">
        <v>1</v>
      </c>
      <c r="GQ201" s="3">
        <v>2</v>
      </c>
      <c r="GR201" s="3">
        <v>5</v>
      </c>
      <c r="GS201" s="3">
        <v>2</v>
      </c>
      <c r="GT201" s="3">
        <v>1</v>
      </c>
      <c r="GU201" s="3">
        <v>5</v>
      </c>
      <c r="GV201" s="3">
        <v>888</v>
      </c>
      <c r="GW201" s="3">
        <v>5</v>
      </c>
      <c r="GX201" s="3">
        <v>1</v>
      </c>
      <c r="GY201" s="5">
        <v>4</v>
      </c>
      <c r="GZ201" s="5">
        <v>2.4444444444444446</v>
      </c>
      <c r="HA201" s="3">
        <v>7</v>
      </c>
      <c r="HB201" s="3">
        <v>7</v>
      </c>
      <c r="HC201" s="3">
        <v>5</v>
      </c>
      <c r="HD201" s="3">
        <v>7</v>
      </c>
      <c r="HE201" s="3">
        <v>7</v>
      </c>
      <c r="HF201" s="3">
        <v>7</v>
      </c>
      <c r="HG201" s="3">
        <v>7</v>
      </c>
      <c r="HH201" s="3">
        <v>6</v>
      </c>
      <c r="HI201" s="5">
        <v>6.625</v>
      </c>
      <c r="HJ201" s="3">
        <v>3</v>
      </c>
      <c r="HK201" s="3">
        <v>1</v>
      </c>
      <c r="HL201" s="3">
        <v>4</v>
      </c>
      <c r="HM201" s="3">
        <v>3</v>
      </c>
      <c r="HN201" s="3">
        <v>1</v>
      </c>
      <c r="HO201" s="3">
        <v>1</v>
      </c>
      <c r="HP201" s="5">
        <v>4</v>
      </c>
      <c r="HQ201" s="5">
        <v>4</v>
      </c>
      <c r="HR201" s="5">
        <v>4</v>
      </c>
      <c r="HS201" s="5">
        <v>3.6666666666666665</v>
      </c>
      <c r="HT201" s="3">
        <v>5</v>
      </c>
      <c r="HU201" s="3">
        <v>6</v>
      </c>
      <c r="HV201" s="3">
        <v>6</v>
      </c>
      <c r="HW201" s="3">
        <v>6</v>
      </c>
      <c r="HX201" s="3">
        <v>6</v>
      </c>
      <c r="HY201" s="3">
        <v>5</v>
      </c>
      <c r="HZ201" s="5">
        <v>5.666666666666667</v>
      </c>
      <c r="IA201" s="3">
        <v>7</v>
      </c>
      <c r="IB201" s="3">
        <v>6</v>
      </c>
      <c r="IC201" s="3">
        <v>6</v>
      </c>
      <c r="ID201" s="3">
        <v>1</v>
      </c>
      <c r="IE201" s="3">
        <v>7</v>
      </c>
      <c r="IF201" s="3">
        <v>5</v>
      </c>
      <c r="IG201" s="3">
        <v>1</v>
      </c>
      <c r="IH201" s="3">
        <v>7</v>
      </c>
      <c r="II201" s="3">
        <v>7</v>
      </c>
      <c r="IJ201" s="3">
        <v>6</v>
      </c>
      <c r="IK201" s="3">
        <v>7</v>
      </c>
      <c r="IL201" s="3">
        <v>2</v>
      </c>
      <c r="IM201" s="5">
        <v>7</v>
      </c>
      <c r="IN201" s="5">
        <v>4.75</v>
      </c>
      <c r="IO201" s="5">
        <v>3.75</v>
      </c>
      <c r="IP201" s="3">
        <v>4</v>
      </c>
      <c r="IQ201" s="3">
        <v>1</v>
      </c>
      <c r="IR201" s="3">
        <v>2</v>
      </c>
      <c r="IS201" s="3">
        <v>4</v>
      </c>
      <c r="IT201" s="3">
        <v>3</v>
      </c>
      <c r="IU201" s="3">
        <v>5</v>
      </c>
      <c r="IV201" s="3">
        <v>3</v>
      </c>
      <c r="IW201" s="3">
        <v>5</v>
      </c>
      <c r="IX201" s="3">
        <v>5</v>
      </c>
      <c r="IY201" s="3">
        <v>2</v>
      </c>
      <c r="IZ201" s="3">
        <v>4</v>
      </c>
      <c r="JA201" s="3">
        <v>5</v>
      </c>
      <c r="JB201" s="3">
        <v>4</v>
      </c>
      <c r="JC201" s="3">
        <v>5</v>
      </c>
      <c r="JD201" s="3">
        <v>5</v>
      </c>
      <c r="JE201" s="3">
        <v>3</v>
      </c>
      <c r="JF201" s="3">
        <v>3</v>
      </c>
      <c r="JG201" s="3">
        <v>3</v>
      </c>
      <c r="JH201" s="3">
        <v>5</v>
      </c>
      <c r="JI201" s="3">
        <v>4</v>
      </c>
      <c r="JJ201" s="3">
        <v>2</v>
      </c>
      <c r="JK201" s="3">
        <v>5</v>
      </c>
      <c r="JL201" s="3">
        <v>4</v>
      </c>
      <c r="JM201" s="3">
        <v>5</v>
      </c>
      <c r="JN201" s="5">
        <v>4.5</v>
      </c>
      <c r="JO201" s="5">
        <v>3</v>
      </c>
      <c r="JP201" s="5">
        <v>4.75</v>
      </c>
      <c r="JQ201" s="5">
        <v>3.5</v>
      </c>
      <c r="JR201" s="5">
        <v>3.75</v>
      </c>
      <c r="JS201" s="5">
        <v>3.25</v>
      </c>
      <c r="JT201" s="3">
        <v>4</v>
      </c>
      <c r="JU201" s="3">
        <v>4</v>
      </c>
      <c r="JV201" s="3">
        <v>5</v>
      </c>
      <c r="JW201" s="3">
        <v>5</v>
      </c>
      <c r="JX201" s="3">
        <v>1</v>
      </c>
      <c r="JY201" s="3">
        <v>4</v>
      </c>
      <c r="JZ201" s="3">
        <v>1</v>
      </c>
      <c r="KA201" s="3">
        <v>1</v>
      </c>
      <c r="KB201" s="3">
        <v>3</v>
      </c>
      <c r="KC201" s="3">
        <v>5</v>
      </c>
      <c r="KD201" s="3">
        <v>5</v>
      </c>
      <c r="KE201" s="3">
        <v>5</v>
      </c>
      <c r="KF201" s="3">
        <v>5</v>
      </c>
      <c r="KG201" s="3">
        <v>5</v>
      </c>
      <c r="KH201" s="3">
        <v>1</v>
      </c>
      <c r="KI201" s="3">
        <v>1</v>
      </c>
      <c r="KJ201" s="3">
        <v>1</v>
      </c>
      <c r="KK201" s="3">
        <v>1</v>
      </c>
      <c r="KL201" s="3">
        <v>4</v>
      </c>
      <c r="KM201" s="3">
        <v>4</v>
      </c>
      <c r="KN201" s="3">
        <v>3</v>
      </c>
      <c r="KO201" s="3">
        <v>3</v>
      </c>
      <c r="KP201" s="3">
        <v>1</v>
      </c>
      <c r="KQ201" s="3">
        <v>1</v>
      </c>
      <c r="KR201" s="3">
        <v>5</v>
      </c>
      <c r="KS201" s="3">
        <v>5</v>
      </c>
      <c r="KT201" s="3">
        <v>2</v>
      </c>
      <c r="KU201" s="3">
        <v>2</v>
      </c>
      <c r="KV201" s="3">
        <v>1</v>
      </c>
      <c r="KW201" s="3">
        <v>1</v>
      </c>
      <c r="KX201" s="3">
        <v>4</v>
      </c>
      <c r="KY201" s="3">
        <v>4</v>
      </c>
      <c r="KZ201" s="5">
        <v>2.2222222222222223</v>
      </c>
      <c r="LA201" s="5">
        <v>2.2222222222222223</v>
      </c>
      <c r="LB201" s="5">
        <v>3.7142857142857144</v>
      </c>
      <c r="LC201" s="5">
        <v>4.4285714285714288</v>
      </c>
      <c r="LD201" s="3">
        <v>5</v>
      </c>
      <c r="LE201" s="3">
        <v>5</v>
      </c>
      <c r="LF201" s="5">
        <v>5</v>
      </c>
      <c r="LG201" s="3">
        <v>5</v>
      </c>
      <c r="LH201" s="3">
        <v>4</v>
      </c>
      <c r="LI201" s="3">
        <v>4</v>
      </c>
      <c r="LJ201" s="3">
        <v>5</v>
      </c>
      <c r="LK201" s="3">
        <v>5</v>
      </c>
      <c r="LL201" s="3">
        <v>4</v>
      </c>
      <c r="LM201" s="3">
        <v>4</v>
      </c>
      <c r="LN201" s="3">
        <v>2</v>
      </c>
      <c r="LO201" s="3">
        <v>2</v>
      </c>
      <c r="LP201" s="3">
        <v>5</v>
      </c>
      <c r="LQ201" s="3">
        <v>5</v>
      </c>
      <c r="LR201" s="3">
        <v>5</v>
      </c>
      <c r="LS201" s="3">
        <v>5</v>
      </c>
      <c r="LT201" s="5">
        <v>4.375</v>
      </c>
      <c r="LU201" s="5">
        <v>4.375</v>
      </c>
      <c r="LV201" s="3">
        <v>0</v>
      </c>
      <c r="LW201" s="3">
        <v>0</v>
      </c>
      <c r="LX201" s="3">
        <v>0</v>
      </c>
      <c r="LY201" s="3">
        <v>1</v>
      </c>
      <c r="LZ201" s="3">
        <v>1</v>
      </c>
      <c r="MA201" s="3">
        <v>0</v>
      </c>
      <c r="MB201" s="3">
        <v>1</v>
      </c>
      <c r="MC201" s="3">
        <v>3</v>
      </c>
      <c r="MD201" s="3">
        <v>2</v>
      </c>
      <c r="ME201" s="3">
        <v>3</v>
      </c>
      <c r="MF201" s="5">
        <f t="shared" si="163"/>
        <v>11</v>
      </c>
      <c r="MG201" s="5">
        <f t="shared" si="164"/>
        <v>1.1000000000000001</v>
      </c>
      <c r="MH201" s="3">
        <v>1</v>
      </c>
      <c r="MI201" s="3">
        <v>3</v>
      </c>
      <c r="MJ201" s="3">
        <v>7</v>
      </c>
      <c r="MK201" s="3">
        <v>1</v>
      </c>
      <c r="ML201" s="3">
        <v>4</v>
      </c>
      <c r="MM201" s="3">
        <v>4</v>
      </c>
      <c r="MN201" s="3">
        <v>7</v>
      </c>
      <c r="MO201" s="3">
        <v>7</v>
      </c>
      <c r="MP201" s="3">
        <v>7</v>
      </c>
      <c r="MQ201" s="5">
        <v>4.5555555555555554</v>
      </c>
      <c r="MR201" s="3">
        <v>1</v>
      </c>
      <c r="MS201" s="3">
        <v>1</v>
      </c>
      <c r="MT201" s="3">
        <v>1</v>
      </c>
      <c r="MU201" s="3">
        <v>1</v>
      </c>
      <c r="MV201" s="3">
        <v>2</v>
      </c>
      <c r="MW201" s="3">
        <v>2</v>
      </c>
      <c r="MX201" s="3">
        <v>1</v>
      </c>
      <c r="MY201" s="3">
        <v>1</v>
      </c>
      <c r="MZ201" s="3">
        <v>5</v>
      </c>
      <c r="NA201" s="3">
        <v>5</v>
      </c>
      <c r="NB201" s="3">
        <v>2</v>
      </c>
      <c r="NC201" s="3">
        <v>2</v>
      </c>
      <c r="ND201" s="5">
        <v>1.3333333333333333</v>
      </c>
      <c r="NE201" s="5">
        <v>1.3333333333333333</v>
      </c>
      <c r="NF201" s="5">
        <v>2.6666666666666665</v>
      </c>
      <c r="NG201" s="5">
        <v>2.6666666666666665</v>
      </c>
      <c r="NH201" s="3">
        <v>5</v>
      </c>
      <c r="NI201" s="3">
        <v>5</v>
      </c>
      <c r="NJ201" s="3">
        <v>5</v>
      </c>
      <c r="NK201" s="3">
        <v>5</v>
      </c>
      <c r="NL201" s="3">
        <v>4</v>
      </c>
      <c r="NM201" s="3">
        <v>4</v>
      </c>
      <c r="NN201" s="3">
        <v>1</v>
      </c>
      <c r="NO201" s="3">
        <v>1</v>
      </c>
      <c r="NP201" s="3">
        <v>1</v>
      </c>
      <c r="NQ201" s="3">
        <v>1</v>
      </c>
      <c r="NR201" s="3">
        <v>5</v>
      </c>
      <c r="NS201" s="3">
        <v>5</v>
      </c>
      <c r="NT201" s="3">
        <v>1</v>
      </c>
      <c r="NU201" s="3">
        <v>1</v>
      </c>
      <c r="NV201" s="5">
        <v>3.1428571428571428</v>
      </c>
      <c r="NW201" s="5">
        <v>3.1428571428571428</v>
      </c>
      <c r="NX201" s="4">
        <v>43423</v>
      </c>
      <c r="NY201" s="3">
        <v>5</v>
      </c>
      <c r="NZ201" s="3">
        <v>5</v>
      </c>
      <c r="OA201" s="3">
        <v>5</v>
      </c>
      <c r="OB201" s="3">
        <v>5</v>
      </c>
      <c r="OC201" s="3">
        <v>5</v>
      </c>
      <c r="OD201" s="3">
        <v>4</v>
      </c>
      <c r="OE201" s="3">
        <v>5</v>
      </c>
      <c r="OF201" s="3">
        <v>1</v>
      </c>
      <c r="OG201" s="3">
        <v>4</v>
      </c>
      <c r="OH201" s="3">
        <v>5</v>
      </c>
      <c r="OI201" s="3">
        <v>4</v>
      </c>
      <c r="OJ201" s="3">
        <v>5</v>
      </c>
      <c r="OK201" s="5">
        <v>4.666666666666667</v>
      </c>
      <c r="OL201" s="5">
        <v>4.166666666666667</v>
      </c>
      <c r="OM201" s="3">
        <v>4</v>
      </c>
      <c r="ON201" s="3">
        <v>3</v>
      </c>
      <c r="OO201" s="3">
        <v>1</v>
      </c>
      <c r="OP201" s="3">
        <v>3</v>
      </c>
      <c r="OQ201" s="3">
        <v>1</v>
      </c>
      <c r="OR201" s="3">
        <v>4</v>
      </c>
      <c r="OS201" s="5">
        <v>2.6666666666666665</v>
      </c>
      <c r="OT201" s="3">
        <v>6</v>
      </c>
      <c r="OU201" s="3">
        <v>6</v>
      </c>
      <c r="OV201" s="3">
        <v>6</v>
      </c>
      <c r="OW201" s="3">
        <v>6</v>
      </c>
      <c r="OX201" s="3">
        <v>5</v>
      </c>
      <c r="OY201" s="3">
        <v>6</v>
      </c>
      <c r="OZ201" s="5">
        <v>5.833333333333333</v>
      </c>
      <c r="UK201" s="1">
        <v>999</v>
      </c>
      <c r="UL201" s="1">
        <v>999</v>
      </c>
      <c r="UM201" s="1">
        <v>999</v>
      </c>
      <c r="UN201" s="1">
        <v>999</v>
      </c>
      <c r="UO201" s="1">
        <v>999</v>
      </c>
      <c r="UP201" s="1">
        <v>999</v>
      </c>
      <c r="UQ201" s="1">
        <v>999</v>
      </c>
      <c r="VN201">
        <v>15</v>
      </c>
      <c r="VO201">
        <v>0</v>
      </c>
      <c r="VP201">
        <v>0</v>
      </c>
      <c r="VQ201">
        <v>0</v>
      </c>
      <c r="VR201">
        <v>92</v>
      </c>
      <c r="VS201">
        <v>2559.8000000000002</v>
      </c>
      <c r="VT201">
        <v>27.8</v>
      </c>
      <c r="VU201">
        <v>232.7</v>
      </c>
      <c r="VV201">
        <v>91</v>
      </c>
      <c r="VW201">
        <v>17866.3</v>
      </c>
      <c r="VX201">
        <v>196.3</v>
      </c>
      <c r="VY201">
        <v>3804</v>
      </c>
      <c r="VZ201">
        <v>0.3</v>
      </c>
      <c r="WA201">
        <v>1624.2</v>
      </c>
      <c r="WB201" s="36">
        <v>4758</v>
      </c>
      <c r="WC201" s="36">
        <v>2036</v>
      </c>
      <c r="WD201" s="36">
        <v>210.25</v>
      </c>
      <c r="WE201" s="36">
        <v>71.75</v>
      </c>
      <c r="WF201" s="36">
        <v>67.239999999999995</v>
      </c>
      <c r="WG201" s="36">
        <v>28.77</v>
      </c>
      <c r="WH201" s="36">
        <v>2.97</v>
      </c>
      <c r="WI201" s="36">
        <v>1.01</v>
      </c>
      <c r="WJ201" s="36">
        <v>282</v>
      </c>
      <c r="WK201" s="36">
        <v>3.99</v>
      </c>
      <c r="WL201" s="36">
        <v>31.332999999999998</v>
      </c>
      <c r="WM201" s="37">
        <v>6123.25</v>
      </c>
      <c r="WN201" s="37">
        <v>2444</v>
      </c>
      <c r="WO201" s="37">
        <v>236</v>
      </c>
      <c r="WP201" s="37">
        <v>77.75</v>
      </c>
      <c r="WQ201" s="37">
        <v>68.95</v>
      </c>
      <c r="WR201" s="37">
        <v>27.52</v>
      </c>
      <c r="WS201" s="37">
        <v>2.66</v>
      </c>
      <c r="WT201" s="37">
        <v>0.88</v>
      </c>
      <c r="WU201" s="37">
        <v>313.75</v>
      </c>
      <c r="WV201" s="37">
        <v>3.53</v>
      </c>
      <c r="WW201" s="37">
        <v>28.523</v>
      </c>
      <c r="WX201" s="38">
        <v>4356.75</v>
      </c>
      <c r="WY201" s="38">
        <v>1952.75</v>
      </c>
      <c r="WZ201" s="38">
        <v>203.75</v>
      </c>
      <c r="XA201" s="38">
        <v>70.75</v>
      </c>
      <c r="XB201" s="38">
        <v>66.17</v>
      </c>
      <c r="XC201" s="38">
        <v>29.66</v>
      </c>
      <c r="XD201" s="38">
        <v>3.09</v>
      </c>
      <c r="XE201" s="38">
        <v>1.07</v>
      </c>
      <c r="XF201" s="38">
        <v>274.5</v>
      </c>
      <c r="XG201" s="38">
        <v>4.17</v>
      </c>
      <c r="XH201" s="38">
        <v>34.313000000000002</v>
      </c>
      <c r="XI201" s="39">
        <v>5722</v>
      </c>
      <c r="XJ201" s="39">
        <v>2360.75</v>
      </c>
      <c r="XK201" s="39">
        <v>229.5</v>
      </c>
      <c r="XL201" s="39">
        <v>76.75</v>
      </c>
      <c r="XM201" s="39">
        <v>68.209999999999994</v>
      </c>
      <c r="XN201" s="39">
        <v>28.14</v>
      </c>
      <c r="XO201" s="39">
        <v>2.74</v>
      </c>
      <c r="XP201" s="39">
        <v>0.91</v>
      </c>
      <c r="XQ201" s="39">
        <v>306.25</v>
      </c>
      <c r="XR201" s="39">
        <v>3.65</v>
      </c>
      <c r="XS201" s="39">
        <v>30.625</v>
      </c>
      <c r="XT201" t="s">
        <v>1276</v>
      </c>
      <c r="XU201">
        <v>11</v>
      </c>
      <c r="XV201">
        <v>15</v>
      </c>
      <c r="XW201" s="37">
        <v>9</v>
      </c>
      <c r="XX201" s="37">
        <v>2</v>
      </c>
      <c r="XY201" s="37">
        <v>1</v>
      </c>
      <c r="XZ201" s="39">
        <v>8</v>
      </c>
      <c r="YA201" s="39">
        <v>2</v>
      </c>
      <c r="YB201" s="39">
        <v>1</v>
      </c>
    </row>
    <row r="202" spans="1:652" x14ac:dyDescent="0.2">
      <c r="A202" s="11">
        <v>224</v>
      </c>
      <c r="B202" s="19" t="s">
        <v>865</v>
      </c>
      <c r="C202" s="3">
        <v>1</v>
      </c>
      <c r="D202" s="3" t="str">
        <f t="shared" si="155"/>
        <v>1</v>
      </c>
      <c r="E202" s="4">
        <v>39623</v>
      </c>
      <c r="F202" s="4">
        <v>43412</v>
      </c>
      <c r="G202" s="5">
        <v>10.373716632443532</v>
      </c>
      <c r="H202" s="21">
        <v>4</v>
      </c>
      <c r="I202" s="3">
        <v>5</v>
      </c>
      <c r="J202" s="3">
        <v>16</v>
      </c>
      <c r="K202" s="3">
        <v>1</v>
      </c>
      <c r="L202" s="3">
        <v>4</v>
      </c>
      <c r="M202" s="3">
        <v>90</v>
      </c>
      <c r="N202" s="6">
        <v>109</v>
      </c>
      <c r="O202" s="6">
        <v>148</v>
      </c>
      <c r="P202" s="5">
        <v>3.5761154855643045</v>
      </c>
      <c r="Q202" s="5">
        <v>121.27500000000001</v>
      </c>
      <c r="R202" s="5">
        <v>55</v>
      </c>
      <c r="S202" s="5">
        <v>25.1</v>
      </c>
      <c r="T202" s="5">
        <v>1</v>
      </c>
      <c r="U202" s="5">
        <v>36.6</v>
      </c>
      <c r="V202" s="5">
        <v>1</v>
      </c>
      <c r="W202" s="5">
        <v>18.8</v>
      </c>
      <c r="X202" s="5">
        <v>21.1</v>
      </c>
      <c r="Y202" s="5">
        <v>19.100000000000001</v>
      </c>
      <c r="Z202" s="5">
        <v>21.9</v>
      </c>
      <c r="AA202" s="5">
        <v>19.7</v>
      </c>
      <c r="AB202" s="5">
        <v>18.5</v>
      </c>
      <c r="AC202" s="5">
        <f t="shared" si="156"/>
        <v>21.1</v>
      </c>
      <c r="AD202" s="5">
        <f t="shared" si="157"/>
        <v>21.9</v>
      </c>
      <c r="AE202" s="5">
        <f t="shared" si="158"/>
        <v>43</v>
      </c>
      <c r="AF202" s="5">
        <f t="shared" si="159"/>
        <v>21.5</v>
      </c>
      <c r="AG202" s="5">
        <f t="shared" si="160"/>
        <v>47.407499999999999</v>
      </c>
      <c r="AH202" s="5">
        <f t="shared" si="161"/>
        <v>94.814999999999998</v>
      </c>
      <c r="AI202" s="5">
        <v>3</v>
      </c>
      <c r="AJ202" s="3">
        <v>4</v>
      </c>
      <c r="AK202" s="5">
        <v>35.4</v>
      </c>
      <c r="AL202" s="5">
        <v>1</v>
      </c>
      <c r="AM202" s="5">
        <v>1.6666666666666667</v>
      </c>
      <c r="AN202" s="5"/>
      <c r="AO202" s="5"/>
      <c r="AP202" s="5"/>
      <c r="AQ202" s="5"/>
      <c r="AR202" s="5"/>
      <c r="AS202" s="5" t="e">
        <f t="shared" si="162"/>
        <v>#DIV/0!</v>
      </c>
      <c r="AT202" s="5">
        <v>14.9</v>
      </c>
      <c r="AU202" s="5">
        <v>15.03</v>
      </c>
      <c r="AV202" s="5">
        <v>-1.21</v>
      </c>
      <c r="AW202" s="5">
        <v>11</v>
      </c>
      <c r="AX202" s="3">
        <v>22</v>
      </c>
      <c r="AY202" s="3">
        <v>12</v>
      </c>
      <c r="AZ202" s="3"/>
      <c r="BA202" s="5">
        <v>-1.28</v>
      </c>
      <c r="BB202" s="5"/>
      <c r="BC202" s="5">
        <v>10</v>
      </c>
      <c r="BD202" s="5"/>
      <c r="BE202" s="3">
        <v>23</v>
      </c>
      <c r="BF202" s="3">
        <v>24</v>
      </c>
      <c r="BG202" s="5">
        <v>0.84</v>
      </c>
      <c r="BH202" s="5">
        <v>80</v>
      </c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3">
        <v>30</v>
      </c>
      <c r="CA202" s="3">
        <v>30</v>
      </c>
      <c r="CB202" s="3">
        <v>32</v>
      </c>
      <c r="CC202" s="5">
        <v>13.411199999999999</v>
      </c>
      <c r="CD202" s="5">
        <v>13.411199999999999</v>
      </c>
      <c r="CE202" s="5">
        <v>14.30528</v>
      </c>
      <c r="CF202" s="5">
        <v>1.86</v>
      </c>
      <c r="CG202" s="5">
        <v>97</v>
      </c>
      <c r="CH202" s="3">
        <v>29</v>
      </c>
      <c r="CI202" s="3">
        <v>30</v>
      </c>
      <c r="CJ202" s="3">
        <v>21</v>
      </c>
      <c r="CK202" s="5">
        <v>12.96416</v>
      </c>
      <c r="CL202" s="5">
        <v>13.411199999999999</v>
      </c>
      <c r="CM202" s="5">
        <v>9.3878400000000006</v>
      </c>
      <c r="CN202" s="5">
        <v>0.74</v>
      </c>
      <c r="CO202" s="5">
        <v>77</v>
      </c>
      <c r="CP202" s="6">
        <v>131</v>
      </c>
      <c r="CQ202" s="6">
        <v>138</v>
      </c>
      <c r="CR202" s="6">
        <v>137</v>
      </c>
      <c r="CS202" s="5">
        <v>0.56000000000000005</v>
      </c>
      <c r="CT202" s="5">
        <v>71</v>
      </c>
      <c r="CU202" s="7" t="e">
        <v>#NULL!</v>
      </c>
      <c r="CV202" s="7" t="e">
        <v>#NULL!</v>
      </c>
      <c r="CW202" s="7" t="e">
        <v>#NULL!</v>
      </c>
      <c r="CX202" s="7" t="e">
        <v>#NULL!</v>
      </c>
      <c r="CY202" s="7" t="e">
        <v>#NULL!</v>
      </c>
      <c r="CZ202" s="7" t="e">
        <v>#NULL!</v>
      </c>
      <c r="DA202" s="7" t="e">
        <v>#NULL!</v>
      </c>
      <c r="DB202" s="7" t="e">
        <v>#NULL!</v>
      </c>
      <c r="DC202" s="7" t="e">
        <v>#NULL!</v>
      </c>
      <c r="DD202" s="7" t="e">
        <v>#NULL!</v>
      </c>
      <c r="DE202" s="7" t="e">
        <v>#NULL!</v>
      </c>
      <c r="DF202" s="7" t="e">
        <v>#NULL!</v>
      </c>
      <c r="DG202" s="7" t="e">
        <v>#NULL!</v>
      </c>
      <c r="DH202" s="7" t="e">
        <v>#NULL!</v>
      </c>
      <c r="DI202" s="7"/>
      <c r="DJ202" s="7"/>
      <c r="DK202" s="7"/>
      <c r="DL202" s="7"/>
      <c r="DM202" s="7"/>
      <c r="DN202" s="7"/>
      <c r="DO202" s="7"/>
      <c r="DP202" s="7"/>
      <c r="DQ202" s="3">
        <v>0</v>
      </c>
      <c r="DR202" s="3">
        <v>1</v>
      </c>
      <c r="DS202" s="3">
        <v>1</v>
      </c>
      <c r="DT202" s="3">
        <v>1</v>
      </c>
      <c r="DU202" s="3">
        <v>1</v>
      </c>
      <c r="DV202" s="5">
        <v>45</v>
      </c>
      <c r="DW202" s="5">
        <v>-0.44000000000000006</v>
      </c>
      <c r="DX202" s="5">
        <v>41</v>
      </c>
      <c r="DY202" s="5">
        <v>-0.64999999999999991</v>
      </c>
      <c r="DZ202" s="5">
        <v>87</v>
      </c>
      <c r="EA202" s="5">
        <v>2.6</v>
      </c>
      <c r="EB202" s="5">
        <v>57.666666666666664</v>
      </c>
      <c r="EC202" s="5">
        <v>1.5100000000000002</v>
      </c>
      <c r="ED202" s="5">
        <v>2</v>
      </c>
      <c r="EE202" s="7" t="e">
        <v>#NULL!</v>
      </c>
      <c r="EF202" s="7" t="e">
        <v>#NULL!</v>
      </c>
      <c r="EG202" s="7" t="e">
        <v>#NULL!</v>
      </c>
      <c r="EH202" s="7" t="e">
        <v>#NULL!</v>
      </c>
      <c r="EI202" s="7" t="e">
        <v>#NULL!</v>
      </c>
      <c r="EJ202" s="7" t="e">
        <v>#NULL!</v>
      </c>
      <c r="EK202" s="7" t="e">
        <v>#NULL!</v>
      </c>
      <c r="EL202" s="7" t="e">
        <v>#NULL!</v>
      </c>
      <c r="EM202" s="7" t="e">
        <v>#NULL!</v>
      </c>
      <c r="EN202" s="7" t="e">
        <v>#NULL!</v>
      </c>
      <c r="EO202" s="7" t="e">
        <v>#NULL!</v>
      </c>
      <c r="EP202" s="7" t="e">
        <v>#NULL!</v>
      </c>
      <c r="EQ202" s="7" t="e">
        <v>#NULL!</v>
      </c>
      <c r="ER202" s="7" t="e">
        <v>#NULL!</v>
      </c>
      <c r="ES202" s="7" t="e">
        <v>#NULL!</v>
      </c>
      <c r="ET202" s="7" t="e">
        <v>#NULL!</v>
      </c>
      <c r="EU202" s="7" t="e">
        <v>#NULL!</v>
      </c>
      <c r="EV202" s="7" t="e">
        <v>#NULL!</v>
      </c>
      <c r="EW202" s="3">
        <v>1</v>
      </c>
      <c r="EX202" s="5">
        <v>2</v>
      </c>
      <c r="EY202" s="1" t="s">
        <v>410</v>
      </c>
      <c r="EZ202" s="3">
        <v>0</v>
      </c>
      <c r="FA202" s="6">
        <v>1</v>
      </c>
      <c r="FB202" s="1" t="s">
        <v>431</v>
      </c>
      <c r="FC202" s="6">
        <v>1</v>
      </c>
      <c r="FD202" s="5">
        <v>0.5</v>
      </c>
      <c r="FE202" s="1" t="s">
        <v>432</v>
      </c>
      <c r="FF202" s="3">
        <v>0</v>
      </c>
      <c r="FG202" s="5">
        <v>0.5</v>
      </c>
      <c r="FH202" s="3">
        <v>4</v>
      </c>
      <c r="FI202" s="3">
        <v>4</v>
      </c>
      <c r="FJ202" s="3">
        <v>1</v>
      </c>
      <c r="FK202" s="3">
        <v>3</v>
      </c>
      <c r="FL202" s="3">
        <v>5</v>
      </c>
      <c r="FM202" s="3">
        <v>5</v>
      </c>
      <c r="FN202" s="3">
        <v>1</v>
      </c>
      <c r="FO202" s="3">
        <v>1</v>
      </c>
      <c r="FP202" s="3">
        <v>5</v>
      </c>
      <c r="FQ202" s="3">
        <v>4</v>
      </c>
      <c r="FR202" s="3">
        <v>1</v>
      </c>
      <c r="FS202" s="3">
        <v>1</v>
      </c>
      <c r="FT202" s="3">
        <v>4.5</v>
      </c>
      <c r="FU202" s="3">
        <v>1.3333333333333333</v>
      </c>
      <c r="FV202" s="3">
        <v>7</v>
      </c>
      <c r="FW202" s="3">
        <v>6</v>
      </c>
      <c r="FX202" s="7" t="e">
        <v>#NULL!</v>
      </c>
      <c r="FY202" s="3">
        <v>1</v>
      </c>
      <c r="FZ202" s="3">
        <v>7</v>
      </c>
      <c r="GA202" s="3">
        <v>1</v>
      </c>
      <c r="GB202" s="3">
        <v>7</v>
      </c>
      <c r="GC202" s="3">
        <v>6</v>
      </c>
      <c r="GD202" s="5">
        <v>4.833333333333333</v>
      </c>
      <c r="GE202" s="3">
        <v>2</v>
      </c>
      <c r="GF202" s="3">
        <v>1</v>
      </c>
      <c r="GG202" s="3">
        <v>5</v>
      </c>
      <c r="GH202" s="3">
        <v>1</v>
      </c>
      <c r="GI202" s="3">
        <v>4</v>
      </c>
      <c r="GJ202" s="3">
        <v>1</v>
      </c>
      <c r="GK202" s="3">
        <v>2</v>
      </c>
      <c r="GL202" s="3">
        <v>2</v>
      </c>
      <c r="GM202" s="3">
        <v>2</v>
      </c>
      <c r="GN202" s="3">
        <v>5</v>
      </c>
      <c r="GO202" s="3">
        <v>2</v>
      </c>
      <c r="GP202" s="3">
        <v>1</v>
      </c>
      <c r="GQ202" s="3">
        <v>1</v>
      </c>
      <c r="GR202" s="3">
        <v>1</v>
      </c>
      <c r="GS202" s="3">
        <v>1</v>
      </c>
      <c r="GT202" s="3">
        <v>1</v>
      </c>
      <c r="GU202" s="3">
        <v>1</v>
      </c>
      <c r="GV202" s="3">
        <v>1</v>
      </c>
      <c r="GW202" s="3">
        <v>4</v>
      </c>
      <c r="GX202" s="3">
        <v>1</v>
      </c>
      <c r="GY202" s="5">
        <v>2.6</v>
      </c>
      <c r="GZ202" s="5">
        <v>1.3</v>
      </c>
      <c r="HA202" s="3">
        <v>1</v>
      </c>
      <c r="HB202" s="3">
        <v>1</v>
      </c>
      <c r="HC202" s="3">
        <v>2</v>
      </c>
      <c r="HD202" s="3">
        <v>1</v>
      </c>
      <c r="HE202" s="3">
        <v>1</v>
      </c>
      <c r="HF202" s="3">
        <v>1</v>
      </c>
      <c r="HG202" s="3">
        <v>3</v>
      </c>
      <c r="HH202" s="3">
        <v>7</v>
      </c>
      <c r="HI202" s="5">
        <v>2.125</v>
      </c>
      <c r="HJ202" s="3">
        <v>1</v>
      </c>
      <c r="HK202" s="3">
        <v>4</v>
      </c>
      <c r="HL202" s="3">
        <v>1</v>
      </c>
      <c r="HM202" s="3">
        <v>1</v>
      </c>
      <c r="HN202" s="3">
        <v>4</v>
      </c>
      <c r="HO202" s="3">
        <v>4</v>
      </c>
      <c r="HP202" s="5">
        <v>1</v>
      </c>
      <c r="HQ202" s="5">
        <v>1</v>
      </c>
      <c r="HR202" s="5">
        <v>1</v>
      </c>
      <c r="HS202" s="5">
        <v>1</v>
      </c>
      <c r="HT202" s="3">
        <v>1</v>
      </c>
      <c r="HU202" s="3">
        <v>2</v>
      </c>
      <c r="HV202" s="3">
        <v>1</v>
      </c>
      <c r="HW202" s="3">
        <v>1</v>
      </c>
      <c r="HX202" s="3">
        <v>1</v>
      </c>
      <c r="HY202" s="3">
        <v>1</v>
      </c>
      <c r="HZ202" s="5">
        <v>1.1666666666666667</v>
      </c>
      <c r="IA202" s="3">
        <v>7</v>
      </c>
      <c r="IB202" s="3">
        <v>7</v>
      </c>
      <c r="IC202" s="3">
        <v>7</v>
      </c>
      <c r="ID202" s="3">
        <v>1</v>
      </c>
      <c r="IE202" s="3">
        <v>7</v>
      </c>
      <c r="IF202" s="3">
        <v>7</v>
      </c>
      <c r="IG202" s="3">
        <v>7</v>
      </c>
      <c r="IH202" s="3">
        <v>7</v>
      </c>
      <c r="II202" s="3">
        <v>7</v>
      </c>
      <c r="IJ202" s="3">
        <v>1</v>
      </c>
      <c r="IK202" s="3">
        <v>7</v>
      </c>
      <c r="IL202" s="3">
        <v>1</v>
      </c>
      <c r="IM202" s="5">
        <v>7</v>
      </c>
      <c r="IN202" s="5">
        <v>5.5</v>
      </c>
      <c r="IO202" s="5">
        <v>4</v>
      </c>
      <c r="IP202" s="3">
        <v>5</v>
      </c>
      <c r="IQ202" s="3">
        <v>5</v>
      </c>
      <c r="IR202" s="3">
        <v>5</v>
      </c>
      <c r="IS202" s="3">
        <v>5</v>
      </c>
      <c r="IT202" s="3">
        <v>5</v>
      </c>
      <c r="IU202" s="3">
        <v>5</v>
      </c>
      <c r="IV202" s="3">
        <v>1</v>
      </c>
      <c r="IW202" s="3">
        <v>5</v>
      </c>
      <c r="IX202" s="3">
        <v>5</v>
      </c>
      <c r="IY202" s="3">
        <v>5</v>
      </c>
      <c r="IZ202" s="3">
        <v>5</v>
      </c>
      <c r="JA202" s="3">
        <v>5</v>
      </c>
      <c r="JB202" s="3">
        <v>5</v>
      </c>
      <c r="JC202" s="3">
        <v>5</v>
      </c>
      <c r="JD202" s="3">
        <v>5</v>
      </c>
      <c r="JE202" s="3">
        <v>1</v>
      </c>
      <c r="JF202" s="3">
        <v>5</v>
      </c>
      <c r="JG202" s="3">
        <v>5</v>
      </c>
      <c r="JH202" s="3">
        <v>5</v>
      </c>
      <c r="JI202" s="3">
        <v>5</v>
      </c>
      <c r="JJ202" s="3">
        <v>1</v>
      </c>
      <c r="JK202" s="3">
        <v>5</v>
      </c>
      <c r="JL202" s="3">
        <v>5</v>
      </c>
      <c r="JM202" s="3">
        <v>5</v>
      </c>
      <c r="JN202" s="5">
        <v>5</v>
      </c>
      <c r="JO202" s="5">
        <v>4</v>
      </c>
      <c r="JP202" s="5">
        <v>5</v>
      </c>
      <c r="JQ202" s="5">
        <v>4</v>
      </c>
      <c r="JR202" s="5">
        <v>5</v>
      </c>
      <c r="JS202" s="5">
        <v>4</v>
      </c>
      <c r="JT202" s="3">
        <v>1</v>
      </c>
      <c r="JU202" s="3">
        <v>1</v>
      </c>
      <c r="JV202" s="3">
        <v>5</v>
      </c>
      <c r="JW202" s="3">
        <v>5</v>
      </c>
      <c r="JX202" s="3">
        <v>1</v>
      </c>
      <c r="JY202" s="3">
        <v>1</v>
      </c>
      <c r="JZ202" s="3">
        <v>1</v>
      </c>
      <c r="KA202" s="3">
        <v>1</v>
      </c>
      <c r="KB202" s="3">
        <v>5</v>
      </c>
      <c r="KC202" s="3">
        <v>5</v>
      </c>
      <c r="KD202" s="3">
        <v>5</v>
      </c>
      <c r="KE202" s="3">
        <v>5</v>
      </c>
      <c r="KF202" s="3">
        <v>1</v>
      </c>
      <c r="KG202" s="3">
        <v>1</v>
      </c>
      <c r="KH202" s="3">
        <v>1</v>
      </c>
      <c r="KI202" s="3">
        <v>1</v>
      </c>
      <c r="KJ202" s="3">
        <v>1</v>
      </c>
      <c r="KK202" s="3">
        <v>1</v>
      </c>
      <c r="KL202" s="3">
        <v>1</v>
      </c>
      <c r="KM202" s="3">
        <v>1</v>
      </c>
      <c r="KN202" s="3">
        <v>1</v>
      </c>
      <c r="KO202" s="3">
        <v>1</v>
      </c>
      <c r="KP202" s="3">
        <v>1</v>
      </c>
      <c r="KQ202" s="3">
        <v>1</v>
      </c>
      <c r="KR202" s="3">
        <v>5</v>
      </c>
      <c r="KS202" s="3">
        <v>5</v>
      </c>
      <c r="KT202" s="3">
        <v>1</v>
      </c>
      <c r="KU202" s="3">
        <v>1</v>
      </c>
      <c r="KV202" s="3">
        <v>1</v>
      </c>
      <c r="KW202" s="3">
        <v>1</v>
      </c>
      <c r="KX202" s="3">
        <v>5</v>
      </c>
      <c r="KY202" s="3">
        <v>5</v>
      </c>
      <c r="KZ202" s="5">
        <v>1.4444444444444444</v>
      </c>
      <c r="LA202" s="5">
        <v>1.4444444444444444</v>
      </c>
      <c r="LB202" s="5">
        <v>3.2857142857142856</v>
      </c>
      <c r="LC202" s="5">
        <v>3.2857142857142856</v>
      </c>
      <c r="LD202" s="3">
        <v>5</v>
      </c>
      <c r="LE202" s="3">
        <v>5</v>
      </c>
      <c r="LF202" s="5">
        <v>5</v>
      </c>
      <c r="LG202" s="3">
        <v>5</v>
      </c>
      <c r="LH202" s="3">
        <v>5</v>
      </c>
      <c r="LI202" s="3">
        <v>5</v>
      </c>
      <c r="LJ202" s="3">
        <v>5</v>
      </c>
      <c r="LK202" s="3">
        <v>5</v>
      </c>
      <c r="LL202" s="3">
        <v>5</v>
      </c>
      <c r="LM202" s="3">
        <v>5</v>
      </c>
      <c r="LN202" s="3">
        <v>5</v>
      </c>
      <c r="LO202" s="3">
        <v>5</v>
      </c>
      <c r="LP202" s="3">
        <v>5</v>
      </c>
      <c r="LQ202" s="3">
        <v>5</v>
      </c>
      <c r="LR202" s="3">
        <v>5</v>
      </c>
      <c r="LS202" s="3">
        <v>5</v>
      </c>
      <c r="LT202" s="5">
        <v>5</v>
      </c>
      <c r="LU202" s="5">
        <v>5</v>
      </c>
      <c r="LV202" s="3">
        <v>0</v>
      </c>
      <c r="LW202" s="3">
        <v>3</v>
      </c>
      <c r="LX202" s="3">
        <v>0</v>
      </c>
      <c r="LY202" s="3">
        <v>3</v>
      </c>
      <c r="LZ202" s="3">
        <v>3</v>
      </c>
      <c r="MA202" s="3">
        <v>0</v>
      </c>
      <c r="MB202" s="3">
        <v>3</v>
      </c>
      <c r="MC202" s="3">
        <v>3</v>
      </c>
      <c r="MD202" s="3">
        <v>0</v>
      </c>
      <c r="ME202" s="3">
        <v>3</v>
      </c>
      <c r="MF202" s="5">
        <f t="shared" si="163"/>
        <v>18</v>
      </c>
      <c r="MG202" s="5">
        <f t="shared" si="164"/>
        <v>1.8</v>
      </c>
      <c r="MH202" s="3">
        <v>1</v>
      </c>
      <c r="MI202" s="3">
        <v>1</v>
      </c>
      <c r="MJ202" s="3">
        <v>7</v>
      </c>
      <c r="MK202" s="3">
        <v>1</v>
      </c>
      <c r="ML202" s="3">
        <v>1</v>
      </c>
      <c r="MM202" s="3">
        <v>7</v>
      </c>
      <c r="MN202" s="3">
        <v>7</v>
      </c>
      <c r="MO202" s="3">
        <v>7</v>
      </c>
      <c r="MP202" s="3">
        <v>7</v>
      </c>
      <c r="MQ202" s="5">
        <v>4.333333333333333</v>
      </c>
      <c r="MR202" s="3">
        <v>1</v>
      </c>
      <c r="MS202" s="3">
        <v>1</v>
      </c>
      <c r="MT202" s="3">
        <v>1</v>
      </c>
      <c r="MU202" s="3">
        <v>1</v>
      </c>
      <c r="MV202" s="3">
        <v>1</v>
      </c>
      <c r="MW202" s="3">
        <v>1</v>
      </c>
      <c r="MX202" s="3">
        <v>1</v>
      </c>
      <c r="MY202" s="3">
        <v>1</v>
      </c>
      <c r="MZ202" s="3">
        <v>1</v>
      </c>
      <c r="NA202" s="3">
        <v>1</v>
      </c>
      <c r="NB202" s="3">
        <v>1</v>
      </c>
      <c r="NC202" s="3">
        <v>1</v>
      </c>
      <c r="ND202" s="5">
        <v>1</v>
      </c>
      <c r="NE202" s="5">
        <v>1</v>
      </c>
      <c r="NF202" s="5">
        <v>1</v>
      </c>
      <c r="NG202" s="5">
        <v>1</v>
      </c>
      <c r="NH202" s="3">
        <v>5</v>
      </c>
      <c r="NI202" s="3">
        <v>5</v>
      </c>
      <c r="NJ202" s="3">
        <v>5</v>
      </c>
      <c r="NK202" s="3">
        <v>5</v>
      </c>
      <c r="NL202" s="3">
        <v>5</v>
      </c>
      <c r="NM202" s="3">
        <v>5</v>
      </c>
      <c r="NN202" s="3">
        <v>5</v>
      </c>
      <c r="NO202" s="3">
        <v>5</v>
      </c>
      <c r="NP202" s="3">
        <v>1</v>
      </c>
      <c r="NQ202" s="3">
        <v>1</v>
      </c>
      <c r="NR202" s="3">
        <v>5</v>
      </c>
      <c r="NS202" s="3">
        <v>5</v>
      </c>
      <c r="NT202" s="3">
        <v>1</v>
      </c>
      <c r="NU202" s="3">
        <v>1</v>
      </c>
      <c r="NV202" s="5">
        <v>3.8571428571428572</v>
      </c>
      <c r="NW202" s="5">
        <v>3.8571428571428572</v>
      </c>
      <c r="NX202" s="4">
        <v>43423</v>
      </c>
      <c r="NY202" s="3">
        <v>5</v>
      </c>
      <c r="NZ202" s="3">
        <v>4</v>
      </c>
      <c r="OA202" s="3">
        <v>1</v>
      </c>
      <c r="OB202" s="3">
        <v>5</v>
      </c>
      <c r="OC202" s="3">
        <v>4</v>
      </c>
      <c r="OD202" s="3">
        <v>5</v>
      </c>
      <c r="OE202" s="3">
        <v>1</v>
      </c>
      <c r="OF202" s="3">
        <v>5</v>
      </c>
      <c r="OG202" s="3">
        <v>4</v>
      </c>
      <c r="OH202" s="3">
        <v>5</v>
      </c>
      <c r="OI202" s="3">
        <v>1</v>
      </c>
      <c r="OJ202" s="3">
        <v>1</v>
      </c>
      <c r="OK202" s="5">
        <v>4.5</v>
      </c>
      <c r="OL202" s="5">
        <v>2.3333333333333335</v>
      </c>
      <c r="OM202" s="3">
        <v>3</v>
      </c>
      <c r="ON202" s="3">
        <v>4</v>
      </c>
      <c r="OO202" s="3">
        <v>1</v>
      </c>
      <c r="OP202" s="3">
        <v>1</v>
      </c>
      <c r="OQ202" s="3">
        <v>4</v>
      </c>
      <c r="OR202" s="3">
        <v>4</v>
      </c>
      <c r="OS202" s="5">
        <v>2.8333333333333335</v>
      </c>
      <c r="OT202" s="3">
        <v>1</v>
      </c>
      <c r="OU202" s="3">
        <v>5</v>
      </c>
      <c r="OV202" s="3">
        <v>6</v>
      </c>
      <c r="OW202" s="3">
        <v>4</v>
      </c>
      <c r="OX202" s="3">
        <v>1</v>
      </c>
      <c r="OY202" s="3">
        <v>4</v>
      </c>
      <c r="OZ202" s="5">
        <v>3.5</v>
      </c>
      <c r="UK202" s="1">
        <v>32</v>
      </c>
      <c r="UL202" s="1">
        <v>27</v>
      </c>
      <c r="UM202" s="1">
        <v>31</v>
      </c>
      <c r="UN202" s="1">
        <v>777</v>
      </c>
      <c r="UO202" s="1">
        <v>29</v>
      </c>
      <c r="UP202" s="1">
        <v>26</v>
      </c>
      <c r="UQ202" s="1">
        <v>777</v>
      </c>
      <c r="VN202">
        <v>15</v>
      </c>
      <c r="VO202">
        <v>0</v>
      </c>
      <c r="VP202">
        <v>0</v>
      </c>
      <c r="VQ202">
        <v>0</v>
      </c>
      <c r="VR202">
        <v>3</v>
      </c>
      <c r="VS202">
        <v>99</v>
      </c>
      <c r="VT202">
        <v>33</v>
      </c>
      <c r="VU202">
        <v>99</v>
      </c>
      <c r="VV202">
        <v>2</v>
      </c>
      <c r="VW202">
        <v>480</v>
      </c>
      <c r="VX202">
        <v>240</v>
      </c>
      <c r="VY202">
        <v>466</v>
      </c>
      <c r="VZ202">
        <v>14</v>
      </c>
      <c r="WA202">
        <v>480</v>
      </c>
      <c r="WB202" s="36">
        <v>270.25</v>
      </c>
      <c r="WC202" s="36">
        <v>250</v>
      </c>
      <c r="WD202" s="36">
        <v>41</v>
      </c>
      <c r="WE202" s="36">
        <v>17.75</v>
      </c>
      <c r="WF202" s="36">
        <v>46.68</v>
      </c>
      <c r="WG202" s="36">
        <v>43.18</v>
      </c>
      <c r="WH202" s="36">
        <v>7.08</v>
      </c>
      <c r="WI202" s="36">
        <v>3.07</v>
      </c>
      <c r="WJ202" s="36">
        <v>58.75</v>
      </c>
      <c r="WK202" s="36">
        <v>10.15</v>
      </c>
      <c r="WL202" s="36">
        <v>58.75</v>
      </c>
      <c r="WM202" s="37">
        <v>270.25</v>
      </c>
      <c r="WN202" s="37">
        <v>250</v>
      </c>
      <c r="WO202" s="37">
        <v>41</v>
      </c>
      <c r="WP202" s="37">
        <v>17.75</v>
      </c>
      <c r="WQ202" s="37">
        <v>46.68</v>
      </c>
      <c r="WR202" s="37">
        <v>43.18</v>
      </c>
      <c r="WS202" s="37">
        <v>7.08</v>
      </c>
      <c r="WT202" s="37">
        <v>3.07</v>
      </c>
      <c r="WU202" s="37">
        <v>58.75</v>
      </c>
      <c r="WV202" s="37">
        <v>10.15</v>
      </c>
      <c r="WW202" s="37">
        <v>58.75</v>
      </c>
      <c r="WX202" s="38">
        <v>0</v>
      </c>
      <c r="WY202" s="38">
        <v>0</v>
      </c>
      <c r="WZ202" s="38">
        <v>0</v>
      </c>
      <c r="XA202" s="38">
        <v>0</v>
      </c>
      <c r="XB202" s="38">
        <v>0</v>
      </c>
      <c r="XC202" s="38">
        <v>0</v>
      </c>
      <c r="XD202" s="38">
        <v>0</v>
      </c>
      <c r="XE202" s="38">
        <v>0</v>
      </c>
      <c r="XF202" s="38">
        <v>0</v>
      </c>
      <c r="XG202" s="38">
        <v>0</v>
      </c>
      <c r="XH202" s="38">
        <v>0</v>
      </c>
      <c r="XI202" s="39">
        <v>0</v>
      </c>
      <c r="XJ202" s="39">
        <v>0</v>
      </c>
      <c r="XK202" s="39">
        <v>0</v>
      </c>
      <c r="XL202" s="39">
        <v>0</v>
      </c>
      <c r="XM202" s="39">
        <v>0</v>
      </c>
      <c r="XN202" s="39">
        <v>0</v>
      </c>
      <c r="XO202" s="39">
        <v>0</v>
      </c>
      <c r="XP202" s="39">
        <v>0</v>
      </c>
      <c r="XQ202" s="39">
        <v>0</v>
      </c>
      <c r="XR202" s="39">
        <v>0</v>
      </c>
      <c r="XS202" s="39">
        <v>0</v>
      </c>
      <c r="XT202" t="s">
        <v>1277</v>
      </c>
      <c r="XU202">
        <v>1</v>
      </c>
      <c r="XV202">
        <v>15</v>
      </c>
      <c r="XW202" s="37">
        <v>1</v>
      </c>
      <c r="XX202" s="37">
        <v>0</v>
      </c>
      <c r="XY202" s="37">
        <v>3</v>
      </c>
      <c r="XZ202" s="39">
        <v>0</v>
      </c>
      <c r="YA202" s="39">
        <v>0</v>
      </c>
      <c r="YB202" s="39">
        <v>3</v>
      </c>
    </row>
    <row r="203" spans="1:652" x14ac:dyDescent="0.2">
      <c r="A203" s="11">
        <v>225</v>
      </c>
      <c r="B203" s="19" t="s">
        <v>866</v>
      </c>
      <c r="C203" s="3">
        <v>1</v>
      </c>
      <c r="D203" s="3" t="str">
        <f t="shared" si="155"/>
        <v>1</v>
      </c>
      <c r="E203" s="4">
        <v>39410</v>
      </c>
      <c r="F203" s="4">
        <v>43412</v>
      </c>
      <c r="G203" s="5">
        <v>10.956878850102669</v>
      </c>
      <c r="H203" s="21">
        <v>4</v>
      </c>
      <c r="I203" s="3">
        <v>5</v>
      </c>
      <c r="J203" s="3">
        <v>16</v>
      </c>
      <c r="K203" s="3">
        <v>1</v>
      </c>
      <c r="L203" s="3">
        <v>2</v>
      </c>
      <c r="M203" s="3">
        <v>90</v>
      </c>
      <c r="N203" s="6">
        <v>114</v>
      </c>
      <c r="O203" s="6">
        <v>155</v>
      </c>
      <c r="P203" s="5">
        <v>3.7401574803149606</v>
      </c>
      <c r="Q203" s="5">
        <v>187.6455</v>
      </c>
      <c r="R203" s="5">
        <v>85.1</v>
      </c>
      <c r="S203" s="5">
        <v>35.4</v>
      </c>
      <c r="T203" s="5">
        <v>1</v>
      </c>
      <c r="U203" s="5">
        <v>49.2</v>
      </c>
      <c r="V203" s="5">
        <v>1</v>
      </c>
      <c r="W203" s="5">
        <v>19.100000000000001</v>
      </c>
      <c r="X203" s="5">
        <v>26.4</v>
      </c>
      <c r="Y203" s="5">
        <v>28.7</v>
      </c>
      <c r="Z203" s="5">
        <v>27.5</v>
      </c>
      <c r="AA203" s="5">
        <v>25.8</v>
      </c>
      <c r="AB203" s="5">
        <v>24.8</v>
      </c>
      <c r="AC203" s="5">
        <f t="shared" si="156"/>
        <v>28.7</v>
      </c>
      <c r="AD203" s="5">
        <f t="shared" si="157"/>
        <v>27.5</v>
      </c>
      <c r="AE203" s="5">
        <f t="shared" si="158"/>
        <v>56.2</v>
      </c>
      <c r="AF203" s="5">
        <f t="shared" si="159"/>
        <v>28.1</v>
      </c>
      <c r="AG203" s="5">
        <f t="shared" si="160"/>
        <v>61.960500000000003</v>
      </c>
      <c r="AH203" s="5">
        <f t="shared" si="161"/>
        <v>123.92100000000001</v>
      </c>
      <c r="AI203" s="5">
        <v>3</v>
      </c>
      <c r="AJ203" s="3">
        <v>6</v>
      </c>
      <c r="AK203" s="5">
        <v>35.5</v>
      </c>
      <c r="AL203" s="5">
        <v>1</v>
      </c>
      <c r="AM203" s="5">
        <v>1.6666666666666667</v>
      </c>
      <c r="AN203" s="5"/>
      <c r="AO203" s="5"/>
      <c r="AP203" s="5"/>
      <c r="AQ203" s="5"/>
      <c r="AR203" s="5"/>
      <c r="AS203" s="5" t="e">
        <f t="shared" si="162"/>
        <v>#DIV/0!</v>
      </c>
      <c r="AT203" s="5">
        <v>13.47</v>
      </c>
      <c r="AU203" s="5">
        <v>14.34</v>
      </c>
      <c r="AV203" s="5">
        <v>-0.27</v>
      </c>
      <c r="AW203" s="5">
        <v>39</v>
      </c>
      <c r="AX203" s="3">
        <v>18</v>
      </c>
      <c r="AY203" s="3">
        <v>12</v>
      </c>
      <c r="AZ203" s="3"/>
      <c r="BA203" s="5">
        <v>-2.02</v>
      </c>
      <c r="BB203" s="5"/>
      <c r="BC203" s="5">
        <v>2</v>
      </c>
      <c r="BD203" s="5"/>
      <c r="BE203" s="3">
        <v>12</v>
      </c>
      <c r="BF203" s="3">
        <v>11</v>
      </c>
      <c r="BG203" s="5">
        <v>-2.59</v>
      </c>
      <c r="BH203" s="5">
        <v>0</v>
      </c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3">
        <v>29</v>
      </c>
      <c r="CA203" s="3">
        <v>26</v>
      </c>
      <c r="CB203" s="3">
        <v>26</v>
      </c>
      <c r="CC203" s="5">
        <v>12.96416</v>
      </c>
      <c r="CD203" s="5">
        <v>11.62304</v>
      </c>
      <c r="CE203" s="5">
        <v>11.62304</v>
      </c>
      <c r="CF203" s="5">
        <v>0.97</v>
      </c>
      <c r="CG203" s="5">
        <v>83</v>
      </c>
      <c r="CH203" s="3">
        <v>26</v>
      </c>
      <c r="CI203" s="3">
        <v>20</v>
      </c>
      <c r="CJ203" s="3">
        <v>21</v>
      </c>
      <c r="CK203" s="5">
        <v>11.62304</v>
      </c>
      <c r="CL203" s="5">
        <v>8.9407999999999994</v>
      </c>
      <c r="CM203" s="5">
        <v>9.3878400000000006</v>
      </c>
      <c r="CN203" s="5">
        <v>0.31</v>
      </c>
      <c r="CO203" s="5">
        <v>62</v>
      </c>
      <c r="CP203" s="6">
        <v>93</v>
      </c>
      <c r="CQ203" s="6">
        <v>90</v>
      </c>
      <c r="CR203" s="6">
        <v>99</v>
      </c>
      <c r="CS203" s="5">
        <v>-1.45</v>
      </c>
      <c r="CT203" s="5">
        <v>7</v>
      </c>
      <c r="CU203" s="7" t="e">
        <v>#NULL!</v>
      </c>
      <c r="CV203" s="7" t="e">
        <v>#NULL!</v>
      </c>
      <c r="CW203" s="7" t="e">
        <v>#NULL!</v>
      </c>
      <c r="CX203" s="7" t="e">
        <v>#NULL!</v>
      </c>
      <c r="CY203" s="7" t="e">
        <v>#NULL!</v>
      </c>
      <c r="CZ203" s="7" t="e">
        <v>#NULL!</v>
      </c>
      <c r="DA203" s="7" t="e">
        <v>#NULL!</v>
      </c>
      <c r="DB203" s="7" t="e">
        <v>#NULL!</v>
      </c>
      <c r="DC203" s="7" t="e">
        <v>#NULL!</v>
      </c>
      <c r="DD203" s="7" t="e">
        <v>#NULL!</v>
      </c>
      <c r="DE203" s="7" t="e">
        <v>#NULL!</v>
      </c>
      <c r="DF203" s="7" t="e">
        <v>#NULL!</v>
      </c>
      <c r="DG203" s="7" t="e">
        <v>#NULL!</v>
      </c>
      <c r="DH203" s="7" t="e">
        <v>#NULL!</v>
      </c>
      <c r="DI203" s="7"/>
      <c r="DJ203" s="7"/>
      <c r="DK203" s="7"/>
      <c r="DL203" s="7"/>
      <c r="DM203" s="7"/>
      <c r="DN203" s="7"/>
      <c r="DO203" s="7"/>
      <c r="DP203" s="7"/>
      <c r="DQ203" s="3">
        <v>1</v>
      </c>
      <c r="DR203" s="3">
        <v>1</v>
      </c>
      <c r="DS203" s="3">
        <v>0</v>
      </c>
      <c r="DT203" s="3">
        <v>1</v>
      </c>
      <c r="DU203" s="3">
        <v>1</v>
      </c>
      <c r="DV203" s="5">
        <v>1</v>
      </c>
      <c r="DW203" s="5">
        <v>-4.6099999999999994</v>
      </c>
      <c r="DX203" s="5">
        <v>23</v>
      </c>
      <c r="DY203" s="5">
        <v>-1.72</v>
      </c>
      <c r="DZ203" s="5">
        <v>72.5</v>
      </c>
      <c r="EA203" s="5">
        <v>1.28</v>
      </c>
      <c r="EB203" s="5">
        <v>32.166666666666664</v>
      </c>
      <c r="EC203" s="5">
        <v>-5.0499999999999989</v>
      </c>
      <c r="ED203" s="5">
        <v>2</v>
      </c>
      <c r="EE203" s="7" t="e">
        <v>#NULL!</v>
      </c>
      <c r="EF203" s="7" t="e">
        <v>#NULL!</v>
      </c>
      <c r="EG203" s="7" t="e">
        <v>#NULL!</v>
      </c>
      <c r="EH203" s="7" t="e">
        <v>#NULL!</v>
      </c>
      <c r="EI203" s="7" t="e">
        <v>#NULL!</v>
      </c>
      <c r="EJ203" s="7" t="e">
        <v>#NULL!</v>
      </c>
      <c r="EK203" s="7" t="e">
        <v>#NULL!</v>
      </c>
      <c r="EL203" s="7" t="e">
        <v>#NULL!</v>
      </c>
      <c r="EM203" s="7" t="e">
        <v>#NULL!</v>
      </c>
      <c r="EN203" s="7" t="e">
        <v>#NULL!</v>
      </c>
      <c r="EO203" s="7" t="e">
        <v>#NULL!</v>
      </c>
      <c r="EP203" s="7" t="e">
        <v>#NULL!</v>
      </c>
      <c r="EQ203" s="7" t="e">
        <v>#NULL!</v>
      </c>
      <c r="ER203" s="7" t="e">
        <v>#NULL!</v>
      </c>
      <c r="ES203" s="7" t="e">
        <v>#NULL!</v>
      </c>
      <c r="ET203" s="7" t="e">
        <v>#NULL!</v>
      </c>
      <c r="EU203" s="7" t="e">
        <v>#NULL!</v>
      </c>
      <c r="EV203" s="7" t="e">
        <v>#NULL!</v>
      </c>
      <c r="EW203" s="3">
        <v>0</v>
      </c>
      <c r="EX203" s="5">
        <v>1</v>
      </c>
      <c r="EY203" s="1" t="s">
        <v>372</v>
      </c>
      <c r="EZ203" s="3">
        <v>1</v>
      </c>
      <c r="FA203" s="6">
        <v>2</v>
      </c>
      <c r="FB203" s="1" t="s">
        <v>433</v>
      </c>
      <c r="FC203" s="6">
        <v>1</v>
      </c>
      <c r="FD203" s="5">
        <v>3.5</v>
      </c>
      <c r="FE203" s="1" t="s">
        <v>387</v>
      </c>
      <c r="FF203" s="3">
        <v>0</v>
      </c>
      <c r="FG203" s="5">
        <v>1</v>
      </c>
      <c r="FH203" s="3">
        <v>3</v>
      </c>
      <c r="FI203" s="3">
        <v>2</v>
      </c>
      <c r="FJ203" s="3">
        <v>1</v>
      </c>
      <c r="FK203" s="3">
        <v>1</v>
      </c>
      <c r="FL203" s="3">
        <v>1</v>
      </c>
      <c r="FM203" s="3">
        <v>1</v>
      </c>
      <c r="FN203" s="3">
        <v>1</v>
      </c>
      <c r="FO203" s="3">
        <v>1</v>
      </c>
      <c r="FP203" s="3">
        <v>1</v>
      </c>
      <c r="FQ203" s="3">
        <v>1</v>
      </c>
      <c r="FR203" s="3">
        <v>1</v>
      </c>
      <c r="FS203" s="3">
        <v>1</v>
      </c>
      <c r="FT203" s="3">
        <v>1.5</v>
      </c>
      <c r="FU203" s="3">
        <v>1</v>
      </c>
      <c r="FV203" s="3">
        <v>4</v>
      </c>
      <c r="FW203" s="3">
        <v>3</v>
      </c>
      <c r="FX203" s="7" t="e">
        <v>#NULL!</v>
      </c>
      <c r="FY203" s="3">
        <v>1</v>
      </c>
      <c r="FZ203" s="3">
        <v>1</v>
      </c>
      <c r="GA203" s="3">
        <v>1</v>
      </c>
      <c r="GB203" s="3">
        <v>1</v>
      </c>
      <c r="GC203" s="3">
        <v>5</v>
      </c>
      <c r="GD203" s="5">
        <v>2.1666666666666665</v>
      </c>
      <c r="GE203" s="3">
        <v>2</v>
      </c>
      <c r="GF203" s="3">
        <v>1</v>
      </c>
      <c r="GG203" s="3">
        <v>2</v>
      </c>
      <c r="GH203" s="3">
        <v>1</v>
      </c>
      <c r="GI203" s="3">
        <v>5</v>
      </c>
      <c r="GJ203" s="3">
        <v>1</v>
      </c>
      <c r="GK203" s="3">
        <v>1</v>
      </c>
      <c r="GL203" s="3">
        <v>2</v>
      </c>
      <c r="GM203" s="3">
        <v>1</v>
      </c>
      <c r="GN203" s="3">
        <v>2</v>
      </c>
      <c r="GO203" s="3">
        <v>2</v>
      </c>
      <c r="GP203" s="3">
        <v>3</v>
      </c>
      <c r="GQ203" s="3">
        <v>2</v>
      </c>
      <c r="GR203" s="3">
        <v>1</v>
      </c>
      <c r="GS203" s="3">
        <v>1</v>
      </c>
      <c r="GT203" s="3">
        <v>2</v>
      </c>
      <c r="GU203" s="3">
        <v>1</v>
      </c>
      <c r="GV203" s="3">
        <v>1</v>
      </c>
      <c r="GW203" s="3">
        <v>2</v>
      </c>
      <c r="GX203" s="3">
        <v>1</v>
      </c>
      <c r="GY203" s="5">
        <v>2.1</v>
      </c>
      <c r="GZ203" s="5">
        <v>1.3</v>
      </c>
      <c r="HA203" s="3">
        <v>3</v>
      </c>
      <c r="HB203" s="3">
        <v>1</v>
      </c>
      <c r="HC203" s="3">
        <v>1</v>
      </c>
      <c r="HD203" s="3">
        <v>3</v>
      </c>
      <c r="HE203" s="3">
        <v>1</v>
      </c>
      <c r="HF203" s="3">
        <v>3</v>
      </c>
      <c r="HG203" s="3">
        <v>2</v>
      </c>
      <c r="HH203" s="3">
        <v>7</v>
      </c>
      <c r="HI203" s="5">
        <v>2.625</v>
      </c>
      <c r="HJ203" s="3">
        <v>2</v>
      </c>
      <c r="HK203" s="3">
        <v>4</v>
      </c>
      <c r="HL203" s="3">
        <v>1</v>
      </c>
      <c r="HM203" s="3">
        <v>2</v>
      </c>
      <c r="HN203" s="3">
        <v>4</v>
      </c>
      <c r="HO203" s="3">
        <v>2</v>
      </c>
      <c r="HP203" s="5">
        <v>1</v>
      </c>
      <c r="HQ203" s="5">
        <v>1</v>
      </c>
      <c r="HR203" s="5">
        <v>3</v>
      </c>
      <c r="HS203" s="5">
        <v>1.6666666666666667</v>
      </c>
      <c r="HT203" s="3">
        <v>3</v>
      </c>
      <c r="HU203" s="3">
        <v>1</v>
      </c>
      <c r="HV203" s="3">
        <v>1</v>
      </c>
      <c r="HW203" s="3">
        <v>1</v>
      </c>
      <c r="HX203" s="3">
        <v>1</v>
      </c>
      <c r="HY203" s="3">
        <v>1</v>
      </c>
      <c r="HZ203" s="5">
        <v>1.3333333333333333</v>
      </c>
      <c r="IA203" s="3">
        <v>7</v>
      </c>
      <c r="IB203" s="3">
        <v>7</v>
      </c>
      <c r="IC203" s="3">
        <v>1</v>
      </c>
      <c r="ID203" s="3">
        <v>1</v>
      </c>
      <c r="IE203" s="3">
        <v>1</v>
      </c>
      <c r="IF203" s="3">
        <v>4</v>
      </c>
      <c r="IG203" s="3">
        <v>1</v>
      </c>
      <c r="IH203" s="3">
        <v>7</v>
      </c>
      <c r="II203" s="3">
        <v>3</v>
      </c>
      <c r="IJ203" s="3">
        <v>6</v>
      </c>
      <c r="IK203" s="3">
        <v>6</v>
      </c>
      <c r="IL203" s="3">
        <v>6</v>
      </c>
      <c r="IM203" s="5">
        <v>5.75</v>
      </c>
      <c r="IN203" s="5">
        <v>1.75</v>
      </c>
      <c r="IO203" s="5">
        <v>5</v>
      </c>
      <c r="IP203" s="3">
        <v>3</v>
      </c>
      <c r="IQ203" s="3">
        <v>2</v>
      </c>
      <c r="IR203" s="3">
        <v>1</v>
      </c>
      <c r="IS203" s="3">
        <v>2</v>
      </c>
      <c r="IT203" s="3">
        <v>3</v>
      </c>
      <c r="IU203" s="3">
        <v>2</v>
      </c>
      <c r="IV203" s="3">
        <v>2</v>
      </c>
      <c r="IW203" s="3">
        <v>1</v>
      </c>
      <c r="IX203" s="3">
        <v>4</v>
      </c>
      <c r="IY203" s="3">
        <v>2</v>
      </c>
      <c r="IZ203" s="3">
        <v>4</v>
      </c>
      <c r="JA203" s="3">
        <v>5</v>
      </c>
      <c r="JB203" s="3">
        <v>2</v>
      </c>
      <c r="JC203" s="3">
        <v>2</v>
      </c>
      <c r="JD203" s="3">
        <v>4</v>
      </c>
      <c r="JE203" s="3">
        <v>2</v>
      </c>
      <c r="JF203" s="3">
        <v>3</v>
      </c>
      <c r="JG203" s="3">
        <v>1</v>
      </c>
      <c r="JH203" s="3">
        <v>1</v>
      </c>
      <c r="JI203" s="3">
        <v>3</v>
      </c>
      <c r="JJ203" s="3">
        <v>2</v>
      </c>
      <c r="JK203" s="3">
        <v>5</v>
      </c>
      <c r="JL203" s="3">
        <v>2</v>
      </c>
      <c r="JM203" s="3">
        <v>4</v>
      </c>
      <c r="JN203" s="5">
        <v>3</v>
      </c>
      <c r="JO203" s="5">
        <v>1.5</v>
      </c>
      <c r="JP203" s="5">
        <v>4</v>
      </c>
      <c r="JQ203" s="5">
        <v>2.25</v>
      </c>
      <c r="JR203" s="5">
        <v>3</v>
      </c>
      <c r="JS203" s="5">
        <v>1.75</v>
      </c>
      <c r="JT203" s="3">
        <v>2</v>
      </c>
      <c r="JU203" s="3">
        <v>5</v>
      </c>
      <c r="JV203" s="3">
        <v>5</v>
      </c>
      <c r="JW203" s="3">
        <v>1</v>
      </c>
      <c r="JX203" s="3">
        <v>2</v>
      </c>
      <c r="JY203" s="3">
        <v>3</v>
      </c>
      <c r="JZ203" s="3">
        <v>1</v>
      </c>
      <c r="KA203" s="3">
        <v>1</v>
      </c>
      <c r="KB203" s="3">
        <v>3</v>
      </c>
      <c r="KC203" s="3">
        <v>4</v>
      </c>
      <c r="KD203" s="3">
        <v>4</v>
      </c>
      <c r="KE203" s="3">
        <v>4</v>
      </c>
      <c r="KF203" s="3">
        <v>1</v>
      </c>
      <c r="KG203" s="3">
        <v>1</v>
      </c>
      <c r="KH203" s="3">
        <v>1</v>
      </c>
      <c r="KI203" s="3">
        <v>1</v>
      </c>
      <c r="KJ203" s="3">
        <v>3</v>
      </c>
      <c r="KK203" s="3">
        <v>3</v>
      </c>
      <c r="KL203" s="3">
        <v>2</v>
      </c>
      <c r="KM203" s="3">
        <v>2</v>
      </c>
      <c r="KN203" s="3">
        <v>1</v>
      </c>
      <c r="KO203" s="3">
        <v>1</v>
      </c>
      <c r="KP203" s="3">
        <v>1</v>
      </c>
      <c r="KQ203" s="3">
        <v>1</v>
      </c>
      <c r="KR203" s="3">
        <v>1</v>
      </c>
      <c r="KS203" s="3">
        <v>1</v>
      </c>
      <c r="KT203" s="3">
        <v>3</v>
      </c>
      <c r="KU203" s="3">
        <v>1</v>
      </c>
      <c r="KV203" s="3">
        <v>1</v>
      </c>
      <c r="KW203" s="3">
        <v>1</v>
      </c>
      <c r="KX203" s="3">
        <v>3</v>
      </c>
      <c r="KY203" s="3">
        <v>3</v>
      </c>
      <c r="KZ203" s="5">
        <v>1.8888888888888888</v>
      </c>
      <c r="LA203" s="5">
        <v>1.2222222222222223</v>
      </c>
      <c r="LB203" s="5">
        <v>2.4285714285714284</v>
      </c>
      <c r="LC203" s="5">
        <v>3.1428571428571428</v>
      </c>
      <c r="LD203" s="3">
        <v>4</v>
      </c>
      <c r="LE203" s="3">
        <v>4</v>
      </c>
      <c r="LF203" s="5">
        <v>3</v>
      </c>
      <c r="LG203" s="3">
        <v>3</v>
      </c>
      <c r="LH203" s="3">
        <v>3</v>
      </c>
      <c r="LI203" s="3">
        <v>3</v>
      </c>
      <c r="LJ203" s="3">
        <v>3</v>
      </c>
      <c r="LK203" s="3">
        <v>3</v>
      </c>
      <c r="LL203" s="3">
        <v>3</v>
      </c>
      <c r="LM203" s="3">
        <v>3</v>
      </c>
      <c r="LN203" s="3">
        <v>3</v>
      </c>
      <c r="LO203" s="3">
        <v>3</v>
      </c>
      <c r="LP203" s="3">
        <v>3</v>
      </c>
      <c r="LQ203" s="3">
        <v>3</v>
      </c>
      <c r="LR203" s="3">
        <v>4</v>
      </c>
      <c r="LS203" s="3">
        <v>4</v>
      </c>
      <c r="LT203" s="5">
        <v>3.25</v>
      </c>
      <c r="LU203" s="5">
        <v>3.25</v>
      </c>
      <c r="LV203" s="3">
        <v>2</v>
      </c>
      <c r="LW203" s="3">
        <v>0</v>
      </c>
      <c r="LX203" s="3">
        <v>0</v>
      </c>
      <c r="LY203" s="3">
        <v>2</v>
      </c>
      <c r="LZ203" s="3">
        <v>0</v>
      </c>
      <c r="MA203" s="3">
        <v>0</v>
      </c>
      <c r="MB203" s="3">
        <v>0</v>
      </c>
      <c r="MC203" s="3">
        <v>3</v>
      </c>
      <c r="MD203" s="3">
        <v>0</v>
      </c>
      <c r="ME203" s="3">
        <v>0</v>
      </c>
      <c r="MF203" s="5">
        <f t="shared" si="163"/>
        <v>7</v>
      </c>
      <c r="MG203" s="5">
        <f t="shared" si="164"/>
        <v>0.7</v>
      </c>
      <c r="MH203" s="3">
        <v>2</v>
      </c>
      <c r="MI203" s="3">
        <v>2</v>
      </c>
      <c r="MJ203" s="3">
        <v>3</v>
      </c>
      <c r="MK203" s="3">
        <v>1</v>
      </c>
      <c r="ML203" s="3">
        <v>1</v>
      </c>
      <c r="MM203" s="3">
        <v>1</v>
      </c>
      <c r="MN203" s="3">
        <v>2</v>
      </c>
      <c r="MO203" s="3">
        <v>2</v>
      </c>
      <c r="MP203" s="3">
        <v>2</v>
      </c>
      <c r="MQ203" s="5">
        <v>1.7777777777777777</v>
      </c>
      <c r="MR203" s="3">
        <v>1</v>
      </c>
      <c r="MS203" s="3">
        <v>1</v>
      </c>
      <c r="MT203" s="3">
        <v>1</v>
      </c>
      <c r="MU203" s="3">
        <v>1</v>
      </c>
      <c r="MV203" s="3">
        <v>1</v>
      </c>
      <c r="MW203" s="3">
        <v>1</v>
      </c>
      <c r="MX203" s="3">
        <v>1</v>
      </c>
      <c r="MY203" s="3">
        <v>1</v>
      </c>
      <c r="MZ203" s="3">
        <v>4</v>
      </c>
      <c r="NA203" s="3">
        <v>4</v>
      </c>
      <c r="NB203" s="3">
        <v>1</v>
      </c>
      <c r="NC203" s="3">
        <v>1</v>
      </c>
      <c r="ND203" s="5">
        <v>1</v>
      </c>
      <c r="NE203" s="5">
        <v>1</v>
      </c>
      <c r="NF203" s="5">
        <v>2</v>
      </c>
      <c r="NG203" s="5">
        <v>2</v>
      </c>
      <c r="NH203" s="3">
        <v>4</v>
      </c>
      <c r="NI203" s="3">
        <v>4</v>
      </c>
      <c r="NJ203" s="3">
        <v>1</v>
      </c>
      <c r="NK203" s="3">
        <v>1</v>
      </c>
      <c r="NL203" s="3">
        <v>2</v>
      </c>
      <c r="NM203" s="3">
        <v>2</v>
      </c>
      <c r="NN203" s="3">
        <v>5</v>
      </c>
      <c r="NO203" s="3">
        <v>5</v>
      </c>
      <c r="NP203" s="3">
        <v>2</v>
      </c>
      <c r="NQ203" s="3">
        <v>2</v>
      </c>
      <c r="NR203" s="3">
        <v>2</v>
      </c>
      <c r="NS203" s="3">
        <v>2</v>
      </c>
      <c r="NT203" s="3">
        <v>1</v>
      </c>
      <c r="NU203" s="3">
        <v>1</v>
      </c>
      <c r="NV203" s="5">
        <v>2.4285714285714284</v>
      </c>
      <c r="NW203" s="5">
        <v>2.4285714285714284</v>
      </c>
      <c r="NX203" s="4">
        <v>43423</v>
      </c>
      <c r="NY203" s="3">
        <v>2</v>
      </c>
      <c r="NZ203" s="3">
        <v>2</v>
      </c>
      <c r="OA203" s="3">
        <v>1</v>
      </c>
      <c r="OB203" s="3">
        <v>4</v>
      </c>
      <c r="OC203" s="3">
        <v>1</v>
      </c>
      <c r="OD203" s="3">
        <v>2</v>
      </c>
      <c r="OE203" s="3">
        <v>2</v>
      </c>
      <c r="OF203" s="3">
        <v>1</v>
      </c>
      <c r="OG203" s="3">
        <v>1</v>
      </c>
      <c r="OH203" s="3">
        <v>3</v>
      </c>
      <c r="OI203" s="3">
        <v>2</v>
      </c>
      <c r="OJ203" s="3">
        <v>2</v>
      </c>
      <c r="OK203" s="5">
        <v>1.8333333333333333</v>
      </c>
      <c r="OL203" s="5">
        <v>2</v>
      </c>
      <c r="OM203" s="3">
        <v>2</v>
      </c>
      <c r="ON203" s="3">
        <v>2</v>
      </c>
      <c r="OO203" s="3">
        <v>1</v>
      </c>
      <c r="OP203" s="3">
        <v>1</v>
      </c>
      <c r="OQ203" s="3">
        <v>1</v>
      </c>
      <c r="OR203" s="3">
        <v>1</v>
      </c>
      <c r="OS203" s="5">
        <v>1.3333333333333333</v>
      </c>
      <c r="OT203" s="3">
        <v>3</v>
      </c>
      <c r="OU203" s="3">
        <v>2</v>
      </c>
      <c r="OV203" s="3">
        <v>3</v>
      </c>
      <c r="OW203" s="3">
        <v>2</v>
      </c>
      <c r="OX203" s="3">
        <v>1</v>
      </c>
      <c r="OY203" s="3">
        <v>2</v>
      </c>
      <c r="OZ203" s="5">
        <v>2.1666666666666665</v>
      </c>
      <c r="UK203" s="1">
        <v>32</v>
      </c>
      <c r="UL203" s="1">
        <v>22</v>
      </c>
      <c r="UM203" s="1">
        <v>25</v>
      </c>
      <c r="UN203" s="1">
        <v>777</v>
      </c>
      <c r="UO203" s="1">
        <v>25</v>
      </c>
      <c r="UP203" s="1">
        <v>30</v>
      </c>
      <c r="UQ203" s="1">
        <v>777</v>
      </c>
      <c r="VN203">
        <v>15</v>
      </c>
      <c r="VO203">
        <v>0</v>
      </c>
      <c r="VP203">
        <v>0</v>
      </c>
      <c r="VQ203">
        <v>0</v>
      </c>
      <c r="VR203">
        <v>122</v>
      </c>
      <c r="VS203">
        <v>2832.5</v>
      </c>
      <c r="VT203">
        <v>23.2</v>
      </c>
      <c r="VU203">
        <v>283.3</v>
      </c>
      <c r="VV203">
        <v>121</v>
      </c>
      <c r="VW203">
        <v>14789.3</v>
      </c>
      <c r="VX203">
        <v>122.2</v>
      </c>
      <c r="VY203">
        <v>3709.5</v>
      </c>
      <c r="VZ203">
        <v>0.3</v>
      </c>
      <c r="WA203">
        <v>1478.9</v>
      </c>
      <c r="WB203" s="36">
        <v>4925.75</v>
      </c>
      <c r="WC203" s="36">
        <v>1490.25</v>
      </c>
      <c r="WD203" s="36">
        <v>126.5</v>
      </c>
      <c r="WE203" s="36">
        <v>42.5</v>
      </c>
      <c r="WF203" s="36">
        <v>74.8</v>
      </c>
      <c r="WG203" s="36">
        <v>22.63</v>
      </c>
      <c r="WH203" s="36">
        <v>1.92</v>
      </c>
      <c r="WI203" s="36">
        <v>0.65</v>
      </c>
      <c r="WJ203" s="36">
        <v>169</v>
      </c>
      <c r="WK203" s="36">
        <v>2.57</v>
      </c>
      <c r="WL203" s="36">
        <v>18.777999999999999</v>
      </c>
      <c r="WM203" s="37">
        <v>5543</v>
      </c>
      <c r="WN203" s="37">
        <v>1615.75</v>
      </c>
      <c r="WO203" s="37">
        <v>133.75</v>
      </c>
      <c r="WP203" s="37">
        <v>44.5</v>
      </c>
      <c r="WQ203" s="37">
        <v>75.55</v>
      </c>
      <c r="WR203" s="37">
        <v>22.02</v>
      </c>
      <c r="WS203" s="37">
        <v>1.82</v>
      </c>
      <c r="WT203" s="37">
        <v>0.61</v>
      </c>
      <c r="WU203" s="37">
        <v>178.25</v>
      </c>
      <c r="WV203" s="37">
        <v>2.4300000000000002</v>
      </c>
      <c r="WW203" s="37">
        <v>17.824999999999999</v>
      </c>
      <c r="WX203" s="38">
        <v>4591</v>
      </c>
      <c r="WY203" s="38">
        <v>1323.75</v>
      </c>
      <c r="WZ203" s="38">
        <v>111.75</v>
      </c>
      <c r="XA203" s="38">
        <v>39.5</v>
      </c>
      <c r="XB203" s="38">
        <v>75.680000000000007</v>
      </c>
      <c r="XC203" s="38">
        <v>21.82</v>
      </c>
      <c r="XD203" s="38">
        <v>1.84</v>
      </c>
      <c r="XE203" s="38">
        <v>0.65</v>
      </c>
      <c r="XF203" s="38">
        <v>151.25</v>
      </c>
      <c r="XG203" s="38">
        <v>2.4900000000000002</v>
      </c>
      <c r="XH203" s="38">
        <v>18.905999999999999</v>
      </c>
      <c r="XI203" s="39">
        <v>5208.25</v>
      </c>
      <c r="XJ203" s="39">
        <v>1449.25</v>
      </c>
      <c r="XK203" s="39">
        <v>119</v>
      </c>
      <c r="XL203" s="39">
        <v>41.5</v>
      </c>
      <c r="XM203" s="39">
        <v>76.39</v>
      </c>
      <c r="XN203" s="39">
        <v>21.26</v>
      </c>
      <c r="XO203" s="39">
        <v>1.75</v>
      </c>
      <c r="XP203" s="39">
        <v>0.61</v>
      </c>
      <c r="XQ203" s="39">
        <v>160.5</v>
      </c>
      <c r="XR203" s="39">
        <v>2.35</v>
      </c>
      <c r="XS203" s="39">
        <v>17.832999999999998</v>
      </c>
      <c r="XT203" t="s">
        <v>1278</v>
      </c>
      <c r="XU203">
        <v>10</v>
      </c>
      <c r="XV203">
        <v>15</v>
      </c>
      <c r="XW203" s="37">
        <v>9</v>
      </c>
      <c r="XX203" s="37">
        <v>1</v>
      </c>
      <c r="XY203" s="37">
        <v>1</v>
      </c>
      <c r="XZ203" s="39">
        <v>8</v>
      </c>
      <c r="YA203" s="39">
        <v>1</v>
      </c>
      <c r="YB203" s="39">
        <v>1</v>
      </c>
    </row>
    <row r="204" spans="1:652" x14ac:dyDescent="0.2">
      <c r="A204" s="11">
        <v>226</v>
      </c>
      <c r="B204" s="19" t="s">
        <v>867</v>
      </c>
      <c r="C204" s="3">
        <v>1</v>
      </c>
      <c r="D204" s="3" t="str">
        <f t="shared" si="155"/>
        <v>1</v>
      </c>
      <c r="E204" s="4">
        <v>39587</v>
      </c>
      <c r="F204" s="4">
        <v>43419</v>
      </c>
      <c r="G204" s="5">
        <v>10.491444216290212</v>
      </c>
      <c r="H204" s="21">
        <v>4</v>
      </c>
      <c r="I204" s="3">
        <v>5</v>
      </c>
      <c r="J204" s="3">
        <v>16</v>
      </c>
      <c r="K204" s="3">
        <v>1</v>
      </c>
      <c r="L204" s="3">
        <v>2</v>
      </c>
      <c r="M204" s="3">
        <v>90</v>
      </c>
      <c r="N204" s="6">
        <v>100</v>
      </c>
      <c r="O204" s="6">
        <v>137</v>
      </c>
      <c r="P204" s="5">
        <v>3.2808398950131235</v>
      </c>
      <c r="Q204" s="5">
        <v>64.165500000000009</v>
      </c>
      <c r="R204" s="5">
        <v>29.1</v>
      </c>
      <c r="S204" s="5">
        <v>15.5</v>
      </c>
      <c r="T204" s="5">
        <v>3</v>
      </c>
      <c r="U204" s="5">
        <v>15.7</v>
      </c>
      <c r="V204" s="5">
        <v>3</v>
      </c>
      <c r="W204" s="5">
        <v>17.3</v>
      </c>
      <c r="X204" s="5">
        <v>15.9</v>
      </c>
      <c r="Y204" s="5">
        <v>14.1</v>
      </c>
      <c r="Z204" s="5">
        <v>13.3</v>
      </c>
      <c r="AA204" s="5">
        <v>12.8</v>
      </c>
      <c r="AB204" s="5">
        <v>12.8</v>
      </c>
      <c r="AC204" s="5">
        <f t="shared" si="156"/>
        <v>17.3</v>
      </c>
      <c r="AD204" s="5">
        <f t="shared" si="157"/>
        <v>13.3</v>
      </c>
      <c r="AE204" s="5">
        <f t="shared" si="158"/>
        <v>30.6</v>
      </c>
      <c r="AF204" s="5">
        <f t="shared" si="159"/>
        <v>15.3</v>
      </c>
      <c r="AG204" s="5">
        <f t="shared" si="160"/>
        <v>33.736499999999999</v>
      </c>
      <c r="AH204" s="5">
        <f t="shared" si="161"/>
        <v>67.472999999999999</v>
      </c>
      <c r="AI204" s="5">
        <v>2</v>
      </c>
      <c r="AJ204" s="3">
        <v>13</v>
      </c>
      <c r="AK204" s="5">
        <v>38.4</v>
      </c>
      <c r="AL204" s="5">
        <v>2</v>
      </c>
      <c r="AM204" s="5">
        <v>2.3333333333333335</v>
      </c>
      <c r="AN204" s="5"/>
      <c r="AO204" s="5"/>
      <c r="AP204" s="5"/>
      <c r="AQ204" s="5"/>
      <c r="AR204" s="5"/>
      <c r="AS204" s="5" t="e">
        <f t="shared" si="162"/>
        <v>#DIV/0!</v>
      </c>
      <c r="AT204" s="5">
        <v>13.31</v>
      </c>
      <c r="AU204" s="5">
        <v>14</v>
      </c>
      <c r="AV204" s="5">
        <v>0.03</v>
      </c>
      <c r="AW204" s="5">
        <v>51</v>
      </c>
      <c r="AX204" s="3">
        <v>30</v>
      </c>
      <c r="AY204" s="3">
        <v>29</v>
      </c>
      <c r="AZ204" s="3"/>
      <c r="BA204" s="5">
        <v>-0.18</v>
      </c>
      <c r="BB204" s="5"/>
      <c r="BC204" s="5">
        <v>43</v>
      </c>
      <c r="BD204" s="5"/>
      <c r="BE204" s="3">
        <v>24</v>
      </c>
      <c r="BF204" s="3">
        <v>26</v>
      </c>
      <c r="BG204" s="5">
        <v>1.3</v>
      </c>
      <c r="BH204" s="5">
        <v>90</v>
      </c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3">
        <v>29</v>
      </c>
      <c r="CA204" s="3">
        <v>33</v>
      </c>
      <c r="CB204" s="3">
        <v>27</v>
      </c>
      <c r="CC204" s="5">
        <v>12.96416</v>
      </c>
      <c r="CD204" s="5">
        <v>14.752319999999999</v>
      </c>
      <c r="CE204" s="5">
        <v>12.070079999999999</v>
      </c>
      <c r="CF204" s="5">
        <v>2.08</v>
      </c>
      <c r="CG204" s="5">
        <v>98</v>
      </c>
      <c r="CH204" s="3">
        <v>26</v>
      </c>
      <c r="CI204" s="3">
        <v>20</v>
      </c>
      <c r="CJ204" s="3">
        <v>20</v>
      </c>
      <c r="CK204" s="5">
        <v>11.62304</v>
      </c>
      <c r="CL204" s="5">
        <v>8.9407999999999994</v>
      </c>
      <c r="CM204" s="5">
        <v>8.9407999999999994</v>
      </c>
      <c r="CN204" s="5">
        <v>-0.08</v>
      </c>
      <c r="CO204" s="5">
        <v>47</v>
      </c>
      <c r="CP204" s="6">
        <v>104</v>
      </c>
      <c r="CQ204" s="6">
        <v>147</v>
      </c>
      <c r="CR204" s="6">
        <v>154</v>
      </c>
      <c r="CS204" s="5">
        <v>1.3</v>
      </c>
      <c r="CT204" s="5">
        <v>90</v>
      </c>
      <c r="CU204" s="7" t="e">
        <v>#NULL!</v>
      </c>
      <c r="CV204" s="7" t="e">
        <v>#NULL!</v>
      </c>
      <c r="CW204" s="7" t="e">
        <v>#NULL!</v>
      </c>
      <c r="CX204" s="7" t="e">
        <v>#NULL!</v>
      </c>
      <c r="CY204" s="7" t="e">
        <v>#NULL!</v>
      </c>
      <c r="CZ204" s="7" t="e">
        <v>#NULL!</v>
      </c>
      <c r="DA204" s="7" t="e">
        <v>#NULL!</v>
      </c>
      <c r="DB204" s="7" t="e">
        <v>#NULL!</v>
      </c>
      <c r="DC204" s="7" t="e">
        <v>#NULL!</v>
      </c>
      <c r="DD204" s="7" t="e">
        <v>#NULL!</v>
      </c>
      <c r="DE204" s="7" t="e">
        <v>#NULL!</v>
      </c>
      <c r="DF204" s="7" t="e">
        <v>#NULL!</v>
      </c>
      <c r="DG204" s="7" t="e">
        <v>#NULL!</v>
      </c>
      <c r="DH204" s="7" t="e">
        <v>#NULL!</v>
      </c>
      <c r="DI204" s="7"/>
      <c r="DJ204" s="7"/>
      <c r="DK204" s="7"/>
      <c r="DL204" s="7"/>
      <c r="DM204" s="7"/>
      <c r="DN204" s="7"/>
      <c r="DO204" s="7"/>
      <c r="DP204" s="7"/>
      <c r="DQ204" s="3">
        <v>0</v>
      </c>
      <c r="DR204" s="3">
        <v>1</v>
      </c>
      <c r="DS204" s="3">
        <v>0</v>
      </c>
      <c r="DT204" s="3">
        <v>1</v>
      </c>
      <c r="DU204" s="3">
        <v>1</v>
      </c>
      <c r="DV204" s="5">
        <v>66.5</v>
      </c>
      <c r="DW204" s="5">
        <v>1.1200000000000001</v>
      </c>
      <c r="DX204" s="5">
        <v>70.5</v>
      </c>
      <c r="DY204" s="5">
        <v>1.33</v>
      </c>
      <c r="DZ204" s="5">
        <v>72.5</v>
      </c>
      <c r="EA204" s="5">
        <v>2</v>
      </c>
      <c r="EB204" s="5">
        <v>69.833333333333329</v>
      </c>
      <c r="EC204" s="5">
        <v>4.45</v>
      </c>
      <c r="ED204" s="5">
        <v>2</v>
      </c>
      <c r="EE204" s="7" t="e">
        <v>#NULL!</v>
      </c>
      <c r="EF204" s="7" t="e">
        <v>#NULL!</v>
      </c>
      <c r="EG204" s="7" t="e">
        <v>#NULL!</v>
      </c>
      <c r="EH204" s="7" t="e">
        <v>#NULL!</v>
      </c>
      <c r="EI204" s="7" t="e">
        <v>#NULL!</v>
      </c>
      <c r="EJ204" s="7" t="e">
        <v>#NULL!</v>
      </c>
      <c r="EK204" s="7" t="e">
        <v>#NULL!</v>
      </c>
      <c r="EL204" s="7" t="e">
        <v>#NULL!</v>
      </c>
      <c r="EM204" s="7" t="e">
        <v>#NULL!</v>
      </c>
      <c r="EN204" s="7" t="e">
        <v>#NULL!</v>
      </c>
      <c r="EO204" s="7" t="e">
        <v>#NULL!</v>
      </c>
      <c r="EP204" s="7" t="e">
        <v>#NULL!</v>
      </c>
      <c r="EQ204" s="7" t="e">
        <v>#NULL!</v>
      </c>
      <c r="ER204" s="7" t="e">
        <v>#NULL!</v>
      </c>
      <c r="ES204" s="7" t="e">
        <v>#NULL!</v>
      </c>
      <c r="ET204" s="7" t="e">
        <v>#NULL!</v>
      </c>
      <c r="EU204" s="7" t="e">
        <v>#NULL!</v>
      </c>
      <c r="EV204" s="7" t="e">
        <v>#NULL!</v>
      </c>
      <c r="EW204" s="3">
        <v>1</v>
      </c>
      <c r="EX204" s="5">
        <v>0</v>
      </c>
      <c r="EY204" s="1" t="s">
        <v>351</v>
      </c>
      <c r="EZ204" s="3">
        <v>1</v>
      </c>
      <c r="FA204" s="6">
        <v>0.5</v>
      </c>
      <c r="FB204" s="1" t="s">
        <v>411</v>
      </c>
      <c r="FC204" s="6">
        <v>1</v>
      </c>
      <c r="FD204" s="5">
        <v>0.5</v>
      </c>
      <c r="FE204" s="1" t="s">
        <v>350</v>
      </c>
      <c r="FF204" s="3">
        <v>1</v>
      </c>
      <c r="FG204" s="5">
        <v>0.5</v>
      </c>
      <c r="FH204" s="3">
        <v>4</v>
      </c>
      <c r="FI204" s="3">
        <v>3</v>
      </c>
      <c r="FJ204" s="3">
        <v>2</v>
      </c>
      <c r="FK204" s="3">
        <v>1</v>
      </c>
      <c r="FL204" s="3">
        <v>5</v>
      </c>
      <c r="FM204" s="3">
        <v>4</v>
      </c>
      <c r="FN204" s="3">
        <v>1</v>
      </c>
      <c r="FO204" s="3">
        <v>1</v>
      </c>
      <c r="FP204" s="3">
        <v>3</v>
      </c>
      <c r="FQ204" s="3">
        <v>3</v>
      </c>
      <c r="FR204" s="3">
        <v>1</v>
      </c>
      <c r="FS204" s="3">
        <v>1</v>
      </c>
      <c r="FT204" s="3">
        <v>3.6666666666666665</v>
      </c>
      <c r="FU204" s="3">
        <v>1.1666666666666667</v>
      </c>
      <c r="FV204" s="3">
        <v>6</v>
      </c>
      <c r="FW204" s="3">
        <v>1</v>
      </c>
      <c r="FX204" s="7" t="e">
        <v>#NULL!</v>
      </c>
      <c r="FY204" s="3">
        <v>2</v>
      </c>
      <c r="FZ204" s="3">
        <v>6</v>
      </c>
      <c r="GA204" s="3">
        <v>7</v>
      </c>
      <c r="GB204" s="3">
        <v>7</v>
      </c>
      <c r="GC204" s="3">
        <v>7</v>
      </c>
      <c r="GD204" s="5">
        <v>5.833333333333333</v>
      </c>
      <c r="GE204" s="3">
        <v>4</v>
      </c>
      <c r="GF204" s="3">
        <v>5</v>
      </c>
      <c r="GG204" s="3">
        <v>5</v>
      </c>
      <c r="GH204" s="3">
        <v>1</v>
      </c>
      <c r="GI204" s="3">
        <v>5</v>
      </c>
      <c r="GJ204" s="3">
        <v>1</v>
      </c>
      <c r="GK204" s="3">
        <v>1</v>
      </c>
      <c r="GL204" s="3">
        <v>1</v>
      </c>
      <c r="GM204" s="3">
        <v>5</v>
      </c>
      <c r="GN204" s="3">
        <v>5</v>
      </c>
      <c r="GO204" s="3">
        <v>2</v>
      </c>
      <c r="GP204" s="3">
        <v>2</v>
      </c>
      <c r="GQ204" s="3">
        <v>1</v>
      </c>
      <c r="GR204" s="3">
        <v>4</v>
      </c>
      <c r="GS204" s="3">
        <v>4</v>
      </c>
      <c r="GT204" s="3">
        <v>5</v>
      </c>
      <c r="GU204" s="3">
        <v>5</v>
      </c>
      <c r="GV204" s="3">
        <v>2</v>
      </c>
      <c r="GW204" s="3">
        <v>5</v>
      </c>
      <c r="GX204" s="3">
        <v>2</v>
      </c>
      <c r="GY204" s="5">
        <v>4.5</v>
      </c>
      <c r="GZ204" s="5">
        <v>2</v>
      </c>
      <c r="HA204" s="3">
        <v>7</v>
      </c>
      <c r="HB204" s="3">
        <v>6</v>
      </c>
      <c r="HC204" s="3">
        <v>6</v>
      </c>
      <c r="HD204" s="3">
        <v>7</v>
      </c>
      <c r="HE204" s="3">
        <v>7</v>
      </c>
      <c r="HF204" s="3">
        <v>7</v>
      </c>
      <c r="HG204" s="3">
        <v>6</v>
      </c>
      <c r="HH204" s="3">
        <v>7</v>
      </c>
      <c r="HI204" s="5">
        <v>6.625</v>
      </c>
      <c r="HJ204" s="3">
        <v>3</v>
      </c>
      <c r="HK204" s="3">
        <v>2</v>
      </c>
      <c r="HL204" s="3">
        <v>3</v>
      </c>
      <c r="HM204" s="3">
        <v>1</v>
      </c>
      <c r="HN204" s="3">
        <v>3</v>
      </c>
      <c r="HO204" s="3">
        <v>3</v>
      </c>
      <c r="HP204" s="5">
        <v>3</v>
      </c>
      <c r="HQ204" s="5">
        <v>2</v>
      </c>
      <c r="HR204" s="5">
        <v>2</v>
      </c>
      <c r="HS204" s="5">
        <v>2.3333333333333335</v>
      </c>
      <c r="HT204" s="3">
        <v>4</v>
      </c>
      <c r="HU204" s="3">
        <v>4</v>
      </c>
      <c r="HV204" s="3">
        <v>3</v>
      </c>
      <c r="HW204" s="3">
        <v>3</v>
      </c>
      <c r="HX204" s="3">
        <v>1</v>
      </c>
      <c r="HY204" s="3">
        <v>4</v>
      </c>
      <c r="HZ204" s="5">
        <v>3.1666666666666665</v>
      </c>
      <c r="IA204" s="3">
        <v>7</v>
      </c>
      <c r="IB204" s="3">
        <v>1</v>
      </c>
      <c r="IC204" s="3">
        <v>7</v>
      </c>
      <c r="ID204" s="3">
        <v>1</v>
      </c>
      <c r="IE204" s="3">
        <v>1</v>
      </c>
      <c r="IF204" s="3">
        <v>7</v>
      </c>
      <c r="IG204" s="3">
        <v>1</v>
      </c>
      <c r="IH204" s="3">
        <v>7</v>
      </c>
      <c r="II204" s="3">
        <v>6</v>
      </c>
      <c r="IJ204" s="3">
        <v>1</v>
      </c>
      <c r="IK204" s="3">
        <v>6</v>
      </c>
      <c r="IL204" s="3">
        <v>1</v>
      </c>
      <c r="IM204" s="5">
        <v>6.5</v>
      </c>
      <c r="IN204" s="5">
        <v>4</v>
      </c>
      <c r="IO204" s="5">
        <v>1</v>
      </c>
      <c r="IP204" s="3">
        <v>5</v>
      </c>
      <c r="IQ204" s="3">
        <v>1</v>
      </c>
      <c r="IR204" s="3">
        <v>1</v>
      </c>
      <c r="IS204" s="3">
        <v>1</v>
      </c>
      <c r="IT204" s="3">
        <v>5</v>
      </c>
      <c r="IU204" s="3">
        <v>5</v>
      </c>
      <c r="IV204" s="3">
        <v>1</v>
      </c>
      <c r="IW204" s="3">
        <v>1</v>
      </c>
      <c r="IX204" s="3">
        <v>5</v>
      </c>
      <c r="IY204" s="3">
        <v>1</v>
      </c>
      <c r="IZ204" s="3">
        <v>5</v>
      </c>
      <c r="JA204" s="3">
        <v>5</v>
      </c>
      <c r="JB204" s="3">
        <v>3</v>
      </c>
      <c r="JC204" s="3">
        <v>5</v>
      </c>
      <c r="JD204" s="3">
        <v>5</v>
      </c>
      <c r="JE204" s="3">
        <v>1</v>
      </c>
      <c r="JF204" s="3">
        <v>1</v>
      </c>
      <c r="JG204" s="3">
        <v>5</v>
      </c>
      <c r="JH204" s="3">
        <v>4</v>
      </c>
      <c r="JI204" s="3">
        <v>5</v>
      </c>
      <c r="JJ204" s="3">
        <v>1</v>
      </c>
      <c r="JK204" s="3">
        <v>5</v>
      </c>
      <c r="JL204" s="3">
        <v>1</v>
      </c>
      <c r="JM204" s="3">
        <v>5</v>
      </c>
      <c r="JN204" s="5">
        <v>4.5</v>
      </c>
      <c r="JO204" s="5">
        <v>1.75</v>
      </c>
      <c r="JP204" s="5">
        <v>5</v>
      </c>
      <c r="JQ204" s="5">
        <v>1</v>
      </c>
      <c r="JR204" s="5">
        <v>5</v>
      </c>
      <c r="JS204" s="5">
        <v>2</v>
      </c>
      <c r="JT204" s="3">
        <v>3</v>
      </c>
      <c r="JU204" s="3">
        <v>3</v>
      </c>
      <c r="JV204" s="3">
        <v>2</v>
      </c>
      <c r="JW204" s="3">
        <v>2</v>
      </c>
      <c r="JX204" s="3">
        <v>4</v>
      </c>
      <c r="JY204" s="3">
        <v>4</v>
      </c>
      <c r="JZ204" s="3">
        <v>1</v>
      </c>
      <c r="KA204" s="3">
        <v>1</v>
      </c>
      <c r="KB204" s="3">
        <v>5</v>
      </c>
      <c r="KC204" s="3">
        <v>5</v>
      </c>
      <c r="KD204" s="3">
        <v>5</v>
      </c>
      <c r="KE204" s="3">
        <v>5</v>
      </c>
      <c r="KF204" s="3">
        <v>1</v>
      </c>
      <c r="KG204" s="3">
        <v>1</v>
      </c>
      <c r="KH204" s="3">
        <v>1</v>
      </c>
      <c r="KI204" s="3">
        <v>1</v>
      </c>
      <c r="KJ204" s="3">
        <v>1</v>
      </c>
      <c r="KK204" s="3">
        <v>1</v>
      </c>
      <c r="KL204" s="3">
        <v>4</v>
      </c>
      <c r="KM204" s="3">
        <v>4</v>
      </c>
      <c r="KN204" s="3">
        <v>1</v>
      </c>
      <c r="KO204" s="3">
        <v>1</v>
      </c>
      <c r="KP204" s="3">
        <v>1</v>
      </c>
      <c r="KQ204" s="3">
        <v>1</v>
      </c>
      <c r="KR204" s="3">
        <v>5</v>
      </c>
      <c r="KS204" s="3">
        <v>5</v>
      </c>
      <c r="KT204" s="3">
        <v>1</v>
      </c>
      <c r="KU204" s="3">
        <v>1</v>
      </c>
      <c r="KV204" s="3">
        <v>1</v>
      </c>
      <c r="KW204" s="3">
        <v>1</v>
      </c>
      <c r="KX204" s="3">
        <v>3</v>
      </c>
      <c r="KY204" s="3">
        <v>3</v>
      </c>
      <c r="KZ204" s="5">
        <v>1.1111111111111112</v>
      </c>
      <c r="LA204" s="5">
        <v>1.1111111111111112</v>
      </c>
      <c r="LB204" s="5">
        <v>4.1428571428571432</v>
      </c>
      <c r="LC204" s="5">
        <v>4.1428571428571432</v>
      </c>
      <c r="LD204" s="3">
        <v>4</v>
      </c>
      <c r="LE204" s="3">
        <v>4</v>
      </c>
      <c r="LF204" s="5">
        <v>5</v>
      </c>
      <c r="LG204" s="3">
        <v>5</v>
      </c>
      <c r="LH204" s="3">
        <v>4</v>
      </c>
      <c r="LI204" s="3">
        <v>4</v>
      </c>
      <c r="LJ204" s="3">
        <v>3</v>
      </c>
      <c r="LK204" s="3">
        <v>3</v>
      </c>
      <c r="LL204" s="3">
        <v>3</v>
      </c>
      <c r="LM204" s="3">
        <v>3</v>
      </c>
      <c r="LN204" s="3">
        <v>5</v>
      </c>
      <c r="LO204" s="3">
        <v>5</v>
      </c>
      <c r="LP204" s="3">
        <v>5</v>
      </c>
      <c r="LQ204" s="3">
        <v>5</v>
      </c>
      <c r="LR204" s="3">
        <v>3</v>
      </c>
      <c r="LS204" s="3">
        <v>3</v>
      </c>
      <c r="LT204" s="5">
        <v>4</v>
      </c>
      <c r="LU204" s="5">
        <v>4</v>
      </c>
      <c r="LV204" s="3">
        <v>0</v>
      </c>
      <c r="LW204" s="3">
        <v>0</v>
      </c>
      <c r="LX204" s="3">
        <v>0</v>
      </c>
      <c r="LY204" s="3">
        <v>0</v>
      </c>
      <c r="LZ204" s="3">
        <v>0</v>
      </c>
      <c r="MA204" s="3">
        <v>0</v>
      </c>
      <c r="MB204" s="3">
        <v>0</v>
      </c>
      <c r="MC204" s="3">
        <v>1</v>
      </c>
      <c r="MD204" s="3">
        <v>0</v>
      </c>
      <c r="ME204" s="3">
        <v>0</v>
      </c>
      <c r="MF204" s="5">
        <f t="shared" si="163"/>
        <v>1</v>
      </c>
      <c r="MG204" s="5">
        <f t="shared" si="164"/>
        <v>0.1</v>
      </c>
      <c r="MH204" s="3">
        <v>1</v>
      </c>
      <c r="MI204" s="3">
        <v>1</v>
      </c>
      <c r="MJ204" s="3">
        <v>7</v>
      </c>
      <c r="MK204" s="3">
        <v>1</v>
      </c>
      <c r="ML204" s="3">
        <v>1</v>
      </c>
      <c r="MM204" s="3">
        <v>1</v>
      </c>
      <c r="MN204" s="3">
        <v>3</v>
      </c>
      <c r="MO204" s="3">
        <v>3</v>
      </c>
      <c r="MP204" s="3">
        <v>7</v>
      </c>
      <c r="MQ204" s="5">
        <v>2.7777777777777777</v>
      </c>
      <c r="MR204" s="3">
        <v>1</v>
      </c>
      <c r="MS204" s="3">
        <v>1</v>
      </c>
      <c r="MT204" s="3">
        <v>1</v>
      </c>
      <c r="MU204" s="3">
        <v>1</v>
      </c>
      <c r="MV204" s="3">
        <v>1</v>
      </c>
      <c r="MW204" s="3">
        <v>1</v>
      </c>
      <c r="MX204" s="3">
        <v>1</v>
      </c>
      <c r="MY204" s="3">
        <v>1</v>
      </c>
      <c r="MZ204" s="3">
        <v>1</v>
      </c>
      <c r="NA204" s="3">
        <v>1</v>
      </c>
      <c r="NB204" s="3">
        <v>1</v>
      </c>
      <c r="NC204" s="3">
        <v>1</v>
      </c>
      <c r="ND204" s="5">
        <v>1</v>
      </c>
      <c r="NE204" s="5">
        <v>1</v>
      </c>
      <c r="NF204" s="5">
        <v>1</v>
      </c>
      <c r="NG204" s="5">
        <v>1</v>
      </c>
      <c r="NH204" s="3">
        <v>5</v>
      </c>
      <c r="NI204" s="3">
        <v>5</v>
      </c>
      <c r="NJ204" s="3">
        <v>5</v>
      </c>
      <c r="NK204" s="3">
        <v>5</v>
      </c>
      <c r="NL204" s="3">
        <v>5</v>
      </c>
      <c r="NM204" s="3">
        <v>5</v>
      </c>
      <c r="NN204" s="3">
        <v>3</v>
      </c>
      <c r="NO204" s="3">
        <v>3</v>
      </c>
      <c r="NP204" s="3">
        <v>1</v>
      </c>
      <c r="NQ204" s="3">
        <v>1</v>
      </c>
      <c r="NR204" s="3">
        <v>3</v>
      </c>
      <c r="NS204" s="3">
        <v>3</v>
      </c>
      <c r="NT204" s="3">
        <v>3</v>
      </c>
      <c r="NU204" s="3">
        <v>3</v>
      </c>
      <c r="NV204" s="5">
        <v>3.5714285714285716</v>
      </c>
      <c r="NW204" s="5">
        <v>3.5714285714285716</v>
      </c>
      <c r="NX204" s="4">
        <v>43423</v>
      </c>
      <c r="NY204" s="3">
        <v>5</v>
      </c>
      <c r="NZ204" s="3">
        <v>5</v>
      </c>
      <c r="OA204" s="3">
        <v>3</v>
      </c>
      <c r="OB204" s="3">
        <v>1</v>
      </c>
      <c r="OC204" s="3">
        <v>5</v>
      </c>
      <c r="OD204" s="3">
        <v>5</v>
      </c>
      <c r="OE204" s="3">
        <v>3</v>
      </c>
      <c r="OF204" s="3">
        <v>1</v>
      </c>
      <c r="OG204" s="3">
        <v>5</v>
      </c>
      <c r="OH204" s="3">
        <v>5</v>
      </c>
      <c r="OI204" s="3">
        <v>2</v>
      </c>
      <c r="OJ204" s="3">
        <v>1</v>
      </c>
      <c r="OK204" s="5">
        <v>5</v>
      </c>
      <c r="OL204" s="5">
        <v>1.8333333333333333</v>
      </c>
      <c r="OM204" s="3">
        <v>2</v>
      </c>
      <c r="ON204" s="3">
        <v>3</v>
      </c>
      <c r="OO204" s="3">
        <v>1</v>
      </c>
      <c r="OP204" s="3">
        <v>1</v>
      </c>
      <c r="OQ204" s="3">
        <v>3</v>
      </c>
      <c r="OR204" s="3">
        <v>2</v>
      </c>
      <c r="OS204" s="5">
        <v>2</v>
      </c>
      <c r="OT204" s="3">
        <v>4</v>
      </c>
      <c r="OU204" s="3">
        <v>4</v>
      </c>
      <c r="OV204" s="3">
        <v>4</v>
      </c>
      <c r="OW204" s="3">
        <v>4</v>
      </c>
      <c r="OX204" s="3">
        <v>1</v>
      </c>
      <c r="OY204" s="3">
        <v>4</v>
      </c>
      <c r="OZ204" s="5">
        <v>3.5</v>
      </c>
      <c r="UK204" s="1">
        <v>25</v>
      </c>
      <c r="UL204" s="1">
        <v>27</v>
      </c>
      <c r="UM204" s="1">
        <v>27</v>
      </c>
      <c r="UN204" s="1">
        <v>777</v>
      </c>
      <c r="UO204" s="1">
        <v>22</v>
      </c>
      <c r="UP204" s="1">
        <v>23</v>
      </c>
      <c r="UQ204" s="1">
        <v>777</v>
      </c>
      <c r="VN204">
        <v>15</v>
      </c>
      <c r="VO204">
        <v>2</v>
      </c>
      <c r="VP204">
        <v>26.8</v>
      </c>
      <c r="VQ204">
        <v>13.4</v>
      </c>
      <c r="VR204">
        <v>31</v>
      </c>
      <c r="VS204">
        <v>978</v>
      </c>
      <c r="VT204">
        <v>31.5</v>
      </c>
      <c r="VU204">
        <v>139.69999999999999</v>
      </c>
      <c r="VV204">
        <v>30</v>
      </c>
      <c r="VW204">
        <v>8182</v>
      </c>
      <c r="VX204">
        <v>272.7</v>
      </c>
      <c r="VY204">
        <v>2138.8000000000002</v>
      </c>
      <c r="VZ204">
        <v>0.3</v>
      </c>
      <c r="WA204">
        <v>1168.9000000000001</v>
      </c>
      <c r="WB204" s="36">
        <v>1941.75</v>
      </c>
      <c r="WC204" s="36">
        <v>1535.75</v>
      </c>
      <c r="WD204" s="36">
        <v>214</v>
      </c>
      <c r="WE204" s="36">
        <v>161.5</v>
      </c>
      <c r="WF204" s="36">
        <v>50.4</v>
      </c>
      <c r="WG204" s="36">
        <v>39.86</v>
      </c>
      <c r="WH204" s="36">
        <v>5.55</v>
      </c>
      <c r="WI204" s="36">
        <v>4.1900000000000004</v>
      </c>
      <c r="WJ204" s="36">
        <v>375.5</v>
      </c>
      <c r="WK204" s="36">
        <v>9.75</v>
      </c>
      <c r="WL204" s="36">
        <v>75.099999999999994</v>
      </c>
      <c r="WM204" s="37">
        <v>3313.5</v>
      </c>
      <c r="WN204" s="37">
        <v>2199.5</v>
      </c>
      <c r="WO204" s="37">
        <v>307</v>
      </c>
      <c r="WP204" s="37">
        <v>224</v>
      </c>
      <c r="WQ204" s="37">
        <v>54.82</v>
      </c>
      <c r="WR204" s="37">
        <v>36.39</v>
      </c>
      <c r="WS204" s="37">
        <v>5.08</v>
      </c>
      <c r="WT204" s="37">
        <v>3.71</v>
      </c>
      <c r="WU204" s="37">
        <v>531</v>
      </c>
      <c r="WV204" s="37">
        <v>8.7899999999999991</v>
      </c>
      <c r="WW204" s="37">
        <v>75.856999999999999</v>
      </c>
      <c r="WX204" s="38">
        <v>1941.75</v>
      </c>
      <c r="WY204" s="38">
        <v>1535.75</v>
      </c>
      <c r="WZ204" s="38">
        <v>214</v>
      </c>
      <c r="XA204" s="38">
        <v>161.5</v>
      </c>
      <c r="XB204" s="38">
        <v>50.4</v>
      </c>
      <c r="XC204" s="38">
        <v>39.86</v>
      </c>
      <c r="XD204" s="38">
        <v>5.55</v>
      </c>
      <c r="XE204" s="38">
        <v>4.1900000000000004</v>
      </c>
      <c r="XF204" s="38">
        <v>375.5</v>
      </c>
      <c r="XG204" s="38">
        <v>9.75</v>
      </c>
      <c r="XH204" s="38">
        <v>75.099999999999994</v>
      </c>
      <c r="XI204" s="39">
        <v>3313.5</v>
      </c>
      <c r="XJ204" s="39">
        <v>2199.5</v>
      </c>
      <c r="XK204" s="39">
        <v>307</v>
      </c>
      <c r="XL204" s="39">
        <v>224</v>
      </c>
      <c r="XM204" s="39">
        <v>54.82</v>
      </c>
      <c r="XN204" s="39">
        <v>36.39</v>
      </c>
      <c r="XO204" s="39">
        <v>5.08</v>
      </c>
      <c r="XP204" s="39">
        <v>3.71</v>
      </c>
      <c r="XQ204" s="39">
        <v>531</v>
      </c>
      <c r="XR204" s="39">
        <v>8.7899999999999991</v>
      </c>
      <c r="XS204" s="39">
        <v>75.856999999999999</v>
      </c>
      <c r="XT204" t="s">
        <v>1279</v>
      </c>
      <c r="XU204">
        <v>7</v>
      </c>
      <c r="XV204">
        <v>8</v>
      </c>
      <c r="XW204" s="37">
        <v>5</v>
      </c>
      <c r="XX204" s="37">
        <v>2</v>
      </c>
      <c r="XY204" s="37">
        <v>1</v>
      </c>
      <c r="XZ204" s="39">
        <v>5</v>
      </c>
      <c r="YA204" s="39">
        <v>2</v>
      </c>
      <c r="YB204" s="39">
        <v>1</v>
      </c>
    </row>
    <row r="205" spans="1:652" x14ac:dyDescent="0.2">
      <c r="A205" s="11">
        <v>227</v>
      </c>
      <c r="B205" s="19" t="s">
        <v>868</v>
      </c>
      <c r="C205" s="3">
        <v>1</v>
      </c>
      <c r="D205" s="3" t="str">
        <f t="shared" si="155"/>
        <v>1</v>
      </c>
      <c r="E205" s="4">
        <v>39269</v>
      </c>
      <c r="F205" s="4">
        <v>43412</v>
      </c>
      <c r="G205" s="5">
        <v>11.342915811088295</v>
      </c>
      <c r="H205" s="21">
        <v>4</v>
      </c>
      <c r="I205" s="3">
        <v>5</v>
      </c>
      <c r="J205" s="3">
        <v>16</v>
      </c>
      <c r="K205" s="3">
        <v>1</v>
      </c>
      <c r="L205" s="3">
        <v>4</v>
      </c>
      <c r="M205" s="3">
        <v>90</v>
      </c>
      <c r="N205" s="6">
        <v>103.5</v>
      </c>
      <c r="O205" s="6">
        <v>138.5</v>
      </c>
      <c r="P205" s="5">
        <v>3.3956692913385829</v>
      </c>
      <c r="Q205" s="5">
        <v>91.94850000000001</v>
      </c>
      <c r="R205" s="5">
        <v>41.7</v>
      </c>
      <c r="S205" s="5">
        <v>21.6</v>
      </c>
      <c r="T205" s="5">
        <v>2</v>
      </c>
      <c r="U205" s="5">
        <v>28.8</v>
      </c>
      <c r="V205" s="5">
        <v>2</v>
      </c>
      <c r="W205" s="5">
        <v>14.4</v>
      </c>
      <c r="X205" s="5">
        <v>8.4</v>
      </c>
      <c r="Y205" s="5">
        <v>10.4</v>
      </c>
      <c r="Z205" s="5">
        <v>9.8000000000000007</v>
      </c>
      <c r="AA205" s="5">
        <v>9.5</v>
      </c>
      <c r="AB205" s="5">
        <v>7.6</v>
      </c>
      <c r="AC205" s="5">
        <f t="shared" si="156"/>
        <v>14.4</v>
      </c>
      <c r="AD205" s="5">
        <f t="shared" si="157"/>
        <v>9.8000000000000007</v>
      </c>
      <c r="AE205" s="5">
        <f t="shared" si="158"/>
        <v>24.200000000000003</v>
      </c>
      <c r="AF205" s="5">
        <f t="shared" si="159"/>
        <v>12.100000000000001</v>
      </c>
      <c r="AG205" s="5">
        <f t="shared" si="160"/>
        <v>26.680500000000006</v>
      </c>
      <c r="AH205" s="5">
        <f t="shared" si="161"/>
        <v>53.361000000000011</v>
      </c>
      <c r="AI205" s="5">
        <v>1</v>
      </c>
      <c r="AJ205" s="3">
        <v>9</v>
      </c>
      <c r="AK205" s="5">
        <v>36.1</v>
      </c>
      <c r="AL205" s="5">
        <v>1</v>
      </c>
      <c r="AM205" s="5">
        <v>1.3333333333333333</v>
      </c>
      <c r="AN205" s="5"/>
      <c r="AO205" s="5"/>
      <c r="AP205" s="5"/>
      <c r="AQ205" s="5"/>
      <c r="AR205" s="5"/>
      <c r="AS205" s="5" t="e">
        <f t="shared" si="162"/>
        <v>#DIV/0!</v>
      </c>
      <c r="AT205" s="5">
        <v>16.309999999999999</v>
      </c>
      <c r="AU205" s="5">
        <v>15.85</v>
      </c>
      <c r="AV205" s="5">
        <v>-2.08</v>
      </c>
      <c r="AW205" s="5">
        <v>2</v>
      </c>
      <c r="AX205" s="3">
        <v>13</v>
      </c>
      <c r="AY205" s="3">
        <v>17</v>
      </c>
      <c r="AZ205" s="3"/>
      <c r="BA205" s="5">
        <v>-2.33</v>
      </c>
      <c r="BB205" s="5"/>
      <c r="BC205" s="5">
        <v>1</v>
      </c>
      <c r="BD205" s="5"/>
      <c r="BE205" s="3">
        <v>18</v>
      </c>
      <c r="BF205" s="3">
        <v>17</v>
      </c>
      <c r="BG205" s="5">
        <v>-0.98</v>
      </c>
      <c r="BH205" s="5">
        <v>16</v>
      </c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3">
        <v>24</v>
      </c>
      <c r="CA205" s="3">
        <v>22</v>
      </c>
      <c r="CB205" s="3">
        <v>23</v>
      </c>
      <c r="CC205" s="5">
        <v>10.728960000000001</v>
      </c>
      <c r="CD205" s="5">
        <v>9.8348800000000001</v>
      </c>
      <c r="CE205" s="5">
        <v>10.28192</v>
      </c>
      <c r="CF205" s="5">
        <v>-0.45</v>
      </c>
      <c r="CG205" s="5">
        <v>33</v>
      </c>
      <c r="CH205" s="3">
        <v>20</v>
      </c>
      <c r="CI205" s="3">
        <v>15</v>
      </c>
      <c r="CJ205" s="3">
        <v>17</v>
      </c>
      <c r="CK205" s="5">
        <v>8.9407999999999994</v>
      </c>
      <c r="CL205" s="5">
        <v>6.7055999999999996</v>
      </c>
      <c r="CM205" s="5">
        <v>7.5996800000000002</v>
      </c>
      <c r="CN205" s="5">
        <v>-1.88</v>
      </c>
      <c r="CO205" s="5">
        <v>3</v>
      </c>
      <c r="CP205" s="6">
        <v>86</v>
      </c>
      <c r="CQ205" s="6">
        <v>99</v>
      </c>
      <c r="CR205" s="6">
        <v>87</v>
      </c>
      <c r="CS205" s="5">
        <v>-1.53</v>
      </c>
      <c r="CT205" s="5">
        <v>6</v>
      </c>
      <c r="CU205" s="7" t="e">
        <v>#NULL!</v>
      </c>
      <c r="CV205" s="7" t="e">
        <v>#NULL!</v>
      </c>
      <c r="CW205" s="7" t="e">
        <v>#NULL!</v>
      </c>
      <c r="CX205" s="7" t="e">
        <v>#NULL!</v>
      </c>
      <c r="CY205" s="7" t="e">
        <v>#NULL!</v>
      </c>
      <c r="CZ205" s="7" t="e">
        <v>#NULL!</v>
      </c>
      <c r="DA205" s="7" t="e">
        <v>#NULL!</v>
      </c>
      <c r="DB205" s="7" t="e">
        <v>#NULL!</v>
      </c>
      <c r="DC205" s="7" t="e">
        <v>#NULL!</v>
      </c>
      <c r="DD205" s="7" t="e">
        <v>#NULL!</v>
      </c>
      <c r="DE205" s="7" t="e">
        <v>#NULL!</v>
      </c>
      <c r="DF205" s="7" t="e">
        <v>#NULL!</v>
      </c>
      <c r="DG205" s="7" t="e">
        <v>#NULL!</v>
      </c>
      <c r="DH205" s="7" t="e">
        <v>#NULL!</v>
      </c>
      <c r="DI205" s="7"/>
      <c r="DJ205" s="7"/>
      <c r="DK205" s="7"/>
      <c r="DL205" s="7"/>
      <c r="DM205" s="7"/>
      <c r="DN205" s="7"/>
      <c r="DO205" s="7"/>
      <c r="DP205" s="7"/>
      <c r="DQ205" s="3">
        <v>1</v>
      </c>
      <c r="DR205" s="3">
        <v>1</v>
      </c>
      <c r="DS205" s="3">
        <v>1</v>
      </c>
      <c r="DT205" s="3">
        <v>1</v>
      </c>
      <c r="DU205" s="3">
        <v>1</v>
      </c>
      <c r="DV205" s="5">
        <v>8.5</v>
      </c>
      <c r="DW205" s="5">
        <v>-3.31</v>
      </c>
      <c r="DX205" s="5">
        <v>4</v>
      </c>
      <c r="DY205" s="5">
        <v>-3.6100000000000003</v>
      </c>
      <c r="DZ205" s="5">
        <v>18</v>
      </c>
      <c r="EA205" s="5">
        <v>-2.33</v>
      </c>
      <c r="EB205" s="5">
        <v>10.166666666666666</v>
      </c>
      <c r="EC205" s="5">
        <v>-9.25</v>
      </c>
      <c r="ED205" s="5">
        <v>1</v>
      </c>
      <c r="EE205" s="7" t="e">
        <v>#NULL!</v>
      </c>
      <c r="EF205" s="7" t="e">
        <v>#NULL!</v>
      </c>
      <c r="EG205" s="7" t="e">
        <v>#NULL!</v>
      </c>
      <c r="EH205" s="7" t="e">
        <v>#NULL!</v>
      </c>
      <c r="EI205" s="7" t="e">
        <v>#NULL!</v>
      </c>
      <c r="EJ205" s="7" t="e">
        <v>#NULL!</v>
      </c>
      <c r="EK205" s="7" t="e">
        <v>#NULL!</v>
      </c>
      <c r="EL205" s="7" t="e">
        <v>#NULL!</v>
      </c>
      <c r="EM205" s="7" t="e">
        <v>#NULL!</v>
      </c>
      <c r="EN205" s="7" t="e">
        <v>#NULL!</v>
      </c>
      <c r="EO205" s="7" t="e">
        <v>#NULL!</v>
      </c>
      <c r="EP205" s="7" t="e">
        <v>#NULL!</v>
      </c>
      <c r="EQ205" s="7" t="e">
        <v>#NULL!</v>
      </c>
      <c r="ER205" s="7" t="e">
        <v>#NULL!</v>
      </c>
      <c r="ES205" s="7" t="e">
        <v>#NULL!</v>
      </c>
      <c r="ET205" s="7" t="e">
        <v>#NULL!</v>
      </c>
      <c r="EU205" s="7" t="e">
        <v>#NULL!</v>
      </c>
      <c r="EV205" s="7" t="e">
        <v>#NULL!</v>
      </c>
      <c r="EW205" s="3">
        <v>0</v>
      </c>
      <c r="EX205" s="5">
        <v>1</v>
      </c>
      <c r="EY205" s="1" t="s">
        <v>382</v>
      </c>
      <c r="EZ205" s="3">
        <v>1</v>
      </c>
      <c r="FA205" s="6">
        <v>1</v>
      </c>
      <c r="FB205" s="1" t="s">
        <v>355</v>
      </c>
      <c r="FC205" s="6">
        <v>2</v>
      </c>
      <c r="FD205" s="5">
        <v>1</v>
      </c>
      <c r="FE205" s="1" t="s">
        <v>360</v>
      </c>
      <c r="FF205" s="3">
        <v>1</v>
      </c>
      <c r="FG205" s="5">
        <v>1</v>
      </c>
      <c r="FH205" s="3">
        <v>3</v>
      </c>
      <c r="FI205" s="3">
        <v>5</v>
      </c>
      <c r="FJ205" s="3">
        <v>4</v>
      </c>
      <c r="FK205" s="3">
        <v>4</v>
      </c>
      <c r="FL205" s="3">
        <v>4</v>
      </c>
      <c r="FM205" s="3">
        <v>5</v>
      </c>
      <c r="FN205" s="3">
        <v>3</v>
      </c>
      <c r="FO205" s="3">
        <v>2</v>
      </c>
      <c r="FP205" s="3">
        <v>4</v>
      </c>
      <c r="FQ205" s="3">
        <v>5</v>
      </c>
      <c r="FR205" s="3">
        <v>5</v>
      </c>
      <c r="FS205" s="3">
        <v>1</v>
      </c>
      <c r="FT205" s="3">
        <v>4.333333333333333</v>
      </c>
      <c r="FU205" s="3">
        <v>3.1666666666666665</v>
      </c>
      <c r="FV205" s="3">
        <v>6</v>
      </c>
      <c r="FW205" s="3">
        <v>2</v>
      </c>
      <c r="FX205" s="7" t="e">
        <v>#NULL!</v>
      </c>
      <c r="FY205" s="3">
        <v>6</v>
      </c>
      <c r="FZ205" s="3">
        <v>5</v>
      </c>
      <c r="GA205" s="3">
        <v>7</v>
      </c>
      <c r="GB205" s="3">
        <v>7</v>
      </c>
      <c r="GC205" s="3">
        <v>3</v>
      </c>
      <c r="GD205" s="5">
        <v>5.666666666666667</v>
      </c>
      <c r="GE205" s="3">
        <v>2</v>
      </c>
      <c r="GF205" s="3">
        <v>2</v>
      </c>
      <c r="GG205" s="3">
        <v>4</v>
      </c>
      <c r="GH205" s="3">
        <v>1</v>
      </c>
      <c r="GI205" s="3">
        <v>5</v>
      </c>
      <c r="GJ205" s="3">
        <v>1</v>
      </c>
      <c r="GK205" s="3">
        <v>1</v>
      </c>
      <c r="GL205" s="3">
        <v>2</v>
      </c>
      <c r="GM205" s="3">
        <v>5</v>
      </c>
      <c r="GN205" s="3">
        <v>5</v>
      </c>
      <c r="GO205" s="3">
        <v>1</v>
      </c>
      <c r="GP205" s="3">
        <v>4</v>
      </c>
      <c r="GQ205" s="3">
        <v>1</v>
      </c>
      <c r="GR205" s="3">
        <v>4</v>
      </c>
      <c r="GS205" s="3">
        <v>1</v>
      </c>
      <c r="GT205" s="3">
        <v>5</v>
      </c>
      <c r="GU205" s="3">
        <v>4</v>
      </c>
      <c r="GV205" s="3">
        <v>2</v>
      </c>
      <c r="GW205" s="3">
        <v>4</v>
      </c>
      <c r="GX205" s="3">
        <v>1</v>
      </c>
      <c r="GY205" s="5">
        <v>4.2</v>
      </c>
      <c r="GZ205" s="5">
        <v>1.3</v>
      </c>
      <c r="HA205" s="3">
        <v>6</v>
      </c>
      <c r="HB205" s="3">
        <v>3</v>
      </c>
      <c r="HC205" s="3">
        <v>3</v>
      </c>
      <c r="HD205" s="3">
        <v>5</v>
      </c>
      <c r="HE205" s="3">
        <v>7</v>
      </c>
      <c r="HF205" s="3">
        <v>6</v>
      </c>
      <c r="HG205" s="3">
        <v>5</v>
      </c>
      <c r="HH205" s="3">
        <v>7</v>
      </c>
      <c r="HI205" s="5">
        <v>5.25</v>
      </c>
      <c r="HJ205" s="3">
        <v>4</v>
      </c>
      <c r="HK205" s="3">
        <v>4</v>
      </c>
      <c r="HL205" s="3">
        <v>4</v>
      </c>
      <c r="HM205" s="3">
        <v>3</v>
      </c>
      <c r="HN205" s="3">
        <v>2</v>
      </c>
      <c r="HO205" s="3">
        <v>1</v>
      </c>
      <c r="HP205" s="5">
        <v>1</v>
      </c>
      <c r="HQ205" s="5">
        <v>3</v>
      </c>
      <c r="HR205" s="5">
        <v>4</v>
      </c>
      <c r="HS205" s="5">
        <v>3.1666666666666665</v>
      </c>
      <c r="HT205" s="3">
        <v>5</v>
      </c>
      <c r="HU205" s="3">
        <v>6</v>
      </c>
      <c r="HV205" s="3">
        <v>5</v>
      </c>
      <c r="HW205" s="3">
        <v>5</v>
      </c>
      <c r="HX205" s="3">
        <v>3</v>
      </c>
      <c r="HY205" s="3">
        <v>5</v>
      </c>
      <c r="HZ205" s="5">
        <v>4.833333333333333</v>
      </c>
      <c r="IA205" s="3">
        <v>3</v>
      </c>
      <c r="IB205" s="3">
        <v>1</v>
      </c>
      <c r="IC205" s="3">
        <v>5</v>
      </c>
      <c r="ID205" s="3">
        <v>7</v>
      </c>
      <c r="IE205" s="3">
        <v>5</v>
      </c>
      <c r="IF205" s="3">
        <v>7</v>
      </c>
      <c r="IG205" s="3">
        <v>1</v>
      </c>
      <c r="IH205" s="3">
        <v>7</v>
      </c>
      <c r="II205" s="3">
        <v>3</v>
      </c>
      <c r="IJ205" s="3">
        <v>1</v>
      </c>
      <c r="IK205" s="3">
        <v>7</v>
      </c>
      <c r="IL205" s="3">
        <v>1</v>
      </c>
      <c r="IM205" s="5">
        <v>5</v>
      </c>
      <c r="IN205" s="5">
        <v>6</v>
      </c>
      <c r="IO205" s="5">
        <v>1</v>
      </c>
      <c r="IP205" s="3">
        <v>5</v>
      </c>
      <c r="IQ205" s="3">
        <v>1</v>
      </c>
      <c r="IR205" s="3">
        <v>1</v>
      </c>
      <c r="IS205" s="3">
        <v>5</v>
      </c>
      <c r="IT205" s="3">
        <v>5</v>
      </c>
      <c r="IU205" s="3">
        <v>5</v>
      </c>
      <c r="IV205" s="3">
        <v>3</v>
      </c>
      <c r="IW205" s="3">
        <v>1</v>
      </c>
      <c r="IX205" s="3">
        <v>5</v>
      </c>
      <c r="IY205" s="3">
        <v>1</v>
      </c>
      <c r="IZ205" s="3">
        <v>5</v>
      </c>
      <c r="JA205" s="3">
        <v>5</v>
      </c>
      <c r="JB205" s="3">
        <v>3</v>
      </c>
      <c r="JC205" s="3">
        <v>1</v>
      </c>
      <c r="JD205" s="3">
        <v>5</v>
      </c>
      <c r="JE205" s="3">
        <v>1</v>
      </c>
      <c r="JF205" s="3">
        <v>3</v>
      </c>
      <c r="JG205" s="3">
        <v>5</v>
      </c>
      <c r="JH205" s="3">
        <v>4</v>
      </c>
      <c r="JI205" s="3">
        <v>5</v>
      </c>
      <c r="JJ205" s="3">
        <v>1</v>
      </c>
      <c r="JK205" s="3">
        <v>5</v>
      </c>
      <c r="JL205" s="3">
        <v>4</v>
      </c>
      <c r="JM205" s="3">
        <v>5</v>
      </c>
      <c r="JN205" s="5">
        <v>4.5</v>
      </c>
      <c r="JO205" s="5">
        <v>1.75</v>
      </c>
      <c r="JP205" s="5">
        <v>5</v>
      </c>
      <c r="JQ205" s="5">
        <v>3.75</v>
      </c>
      <c r="JR205" s="5">
        <v>5</v>
      </c>
      <c r="JS205" s="5">
        <v>1</v>
      </c>
      <c r="JT205" s="3">
        <v>3</v>
      </c>
      <c r="JU205" s="3">
        <v>3</v>
      </c>
      <c r="JV205" s="3">
        <v>1</v>
      </c>
      <c r="JW205" s="3">
        <v>1</v>
      </c>
      <c r="JX205" s="3">
        <v>4</v>
      </c>
      <c r="JY205" s="3">
        <v>4</v>
      </c>
      <c r="JZ205" s="3">
        <v>1</v>
      </c>
      <c r="KA205" s="3">
        <v>1</v>
      </c>
      <c r="KB205" s="3">
        <v>5</v>
      </c>
      <c r="KC205" s="3">
        <v>5</v>
      </c>
      <c r="KD205" s="3">
        <v>5</v>
      </c>
      <c r="KE205" s="3">
        <v>5</v>
      </c>
      <c r="KF205" s="3">
        <v>1</v>
      </c>
      <c r="KG205" s="3">
        <v>1</v>
      </c>
      <c r="KH205" s="3">
        <v>1</v>
      </c>
      <c r="KI205" s="3">
        <v>1</v>
      </c>
      <c r="KJ205" s="3">
        <v>1</v>
      </c>
      <c r="KK205" s="3">
        <v>1</v>
      </c>
      <c r="KL205" s="3">
        <v>4</v>
      </c>
      <c r="KM205" s="3">
        <v>4</v>
      </c>
      <c r="KN205" s="3">
        <v>1</v>
      </c>
      <c r="KO205" s="3">
        <v>1</v>
      </c>
      <c r="KP205" s="3">
        <v>1</v>
      </c>
      <c r="KQ205" s="3">
        <v>1</v>
      </c>
      <c r="KR205" s="3">
        <v>5</v>
      </c>
      <c r="KS205" s="3">
        <v>5</v>
      </c>
      <c r="KT205" s="3">
        <v>1</v>
      </c>
      <c r="KU205" s="3">
        <v>1</v>
      </c>
      <c r="KV205" s="3">
        <v>1</v>
      </c>
      <c r="KW205" s="3">
        <v>1</v>
      </c>
      <c r="KX205" s="3">
        <v>5</v>
      </c>
      <c r="KY205" s="3">
        <v>5</v>
      </c>
      <c r="KZ205" s="5">
        <v>1</v>
      </c>
      <c r="LA205" s="5">
        <v>1</v>
      </c>
      <c r="LB205" s="5">
        <v>4.4285714285714288</v>
      </c>
      <c r="LC205" s="5">
        <v>4.4285714285714288</v>
      </c>
      <c r="LD205" s="3">
        <v>5</v>
      </c>
      <c r="LE205" s="3">
        <v>5</v>
      </c>
      <c r="LF205" s="5">
        <v>5</v>
      </c>
      <c r="LG205" s="3">
        <v>5</v>
      </c>
      <c r="LH205" s="3">
        <v>5</v>
      </c>
      <c r="LI205" s="3">
        <v>5</v>
      </c>
      <c r="LJ205" s="3">
        <v>5</v>
      </c>
      <c r="LK205" s="3">
        <v>5</v>
      </c>
      <c r="LL205" s="3">
        <v>5</v>
      </c>
      <c r="LM205" s="3">
        <v>5</v>
      </c>
      <c r="LN205" s="3">
        <v>5</v>
      </c>
      <c r="LO205" s="3">
        <v>5</v>
      </c>
      <c r="LP205" s="3">
        <v>5</v>
      </c>
      <c r="LQ205" s="3">
        <v>5</v>
      </c>
      <c r="LR205" s="3">
        <v>1</v>
      </c>
      <c r="LS205" s="3">
        <v>1</v>
      </c>
      <c r="LT205" s="5">
        <v>4.5</v>
      </c>
      <c r="LU205" s="5">
        <v>4.5</v>
      </c>
      <c r="LV205" s="3">
        <v>3</v>
      </c>
      <c r="LW205" s="3">
        <v>2</v>
      </c>
      <c r="LX205" s="3">
        <v>0</v>
      </c>
      <c r="LY205" s="3">
        <v>0</v>
      </c>
      <c r="LZ205" s="3">
        <v>3</v>
      </c>
      <c r="MA205" s="3">
        <v>0</v>
      </c>
      <c r="MB205" s="3">
        <v>3</v>
      </c>
      <c r="MC205" s="3">
        <v>2</v>
      </c>
      <c r="MD205" s="3">
        <v>0</v>
      </c>
      <c r="ME205" s="3">
        <v>2</v>
      </c>
      <c r="MF205" s="5">
        <f t="shared" si="163"/>
        <v>15</v>
      </c>
      <c r="MG205" s="5">
        <f t="shared" si="164"/>
        <v>1.5</v>
      </c>
      <c r="MH205" s="3">
        <v>6</v>
      </c>
      <c r="MI205" s="3">
        <v>5</v>
      </c>
      <c r="MJ205" s="3">
        <v>7</v>
      </c>
      <c r="MK205" s="3">
        <v>7</v>
      </c>
      <c r="ML205" s="3">
        <v>5</v>
      </c>
      <c r="MM205" s="3">
        <v>7</v>
      </c>
      <c r="MN205" s="3">
        <v>7</v>
      </c>
      <c r="MO205" s="3">
        <v>7</v>
      </c>
      <c r="MP205" s="3">
        <v>7</v>
      </c>
      <c r="MQ205" s="5">
        <v>6.4444444444444446</v>
      </c>
      <c r="MR205" s="3">
        <v>1</v>
      </c>
      <c r="MS205" s="3">
        <v>1</v>
      </c>
      <c r="MT205" s="3">
        <v>1</v>
      </c>
      <c r="MU205" s="3">
        <v>1</v>
      </c>
      <c r="MV205" s="3">
        <v>1</v>
      </c>
      <c r="MW205" s="3">
        <v>1</v>
      </c>
      <c r="MX205" s="3">
        <v>1</v>
      </c>
      <c r="MY205" s="3">
        <v>1</v>
      </c>
      <c r="MZ205" s="3">
        <v>1</v>
      </c>
      <c r="NA205" s="3">
        <v>1</v>
      </c>
      <c r="NB205" s="3">
        <v>1</v>
      </c>
      <c r="NC205" s="3">
        <v>1</v>
      </c>
      <c r="ND205" s="5">
        <v>1</v>
      </c>
      <c r="NE205" s="5">
        <v>1</v>
      </c>
      <c r="NF205" s="5">
        <v>1</v>
      </c>
      <c r="NG205" s="5">
        <v>1</v>
      </c>
      <c r="NH205" s="3">
        <v>5</v>
      </c>
      <c r="NI205" s="3">
        <v>5</v>
      </c>
      <c r="NJ205" s="3">
        <v>5</v>
      </c>
      <c r="NK205" s="3">
        <v>5</v>
      </c>
      <c r="NL205" s="3">
        <v>4</v>
      </c>
      <c r="NM205" s="3">
        <v>4</v>
      </c>
      <c r="NN205" s="3">
        <v>4</v>
      </c>
      <c r="NO205" s="3">
        <v>4</v>
      </c>
      <c r="NP205" s="3">
        <v>999</v>
      </c>
      <c r="NQ205" s="3">
        <v>999</v>
      </c>
      <c r="NR205" s="3">
        <v>1</v>
      </c>
      <c r="NS205" s="3">
        <v>1</v>
      </c>
      <c r="NT205" s="3">
        <v>1</v>
      </c>
      <c r="NU205" s="3">
        <v>1</v>
      </c>
      <c r="NV205" s="5">
        <v>3.3333333333333335</v>
      </c>
      <c r="NW205" s="5">
        <v>3.3333333333333335</v>
      </c>
      <c r="NX205" s="4">
        <v>43423</v>
      </c>
      <c r="NY205" s="3">
        <v>5</v>
      </c>
      <c r="NZ205" s="3">
        <v>5</v>
      </c>
      <c r="OA205" s="3">
        <v>4</v>
      </c>
      <c r="OB205" s="3">
        <v>2</v>
      </c>
      <c r="OC205" s="3">
        <v>5</v>
      </c>
      <c r="OD205" s="3">
        <v>5</v>
      </c>
      <c r="OE205" s="3">
        <v>2</v>
      </c>
      <c r="OF205" s="3">
        <v>2</v>
      </c>
      <c r="OG205" s="3">
        <v>5</v>
      </c>
      <c r="OH205" s="3">
        <v>5</v>
      </c>
      <c r="OI205" s="3">
        <v>5</v>
      </c>
      <c r="OJ205" s="3">
        <v>5</v>
      </c>
      <c r="OK205" s="5">
        <v>5</v>
      </c>
      <c r="OL205" s="5">
        <v>3.3333333333333335</v>
      </c>
      <c r="OM205" s="3">
        <v>3</v>
      </c>
      <c r="ON205" s="3">
        <v>2</v>
      </c>
      <c r="OO205" s="3">
        <v>3</v>
      </c>
      <c r="OP205" s="3">
        <v>3</v>
      </c>
      <c r="OQ205" s="3">
        <v>2</v>
      </c>
      <c r="OR205" s="3">
        <v>4</v>
      </c>
      <c r="OS205" s="5">
        <v>2.8333333333333335</v>
      </c>
      <c r="OT205" s="3">
        <v>6</v>
      </c>
      <c r="OU205" s="3">
        <v>6</v>
      </c>
      <c r="OV205" s="3">
        <v>6</v>
      </c>
      <c r="OW205" s="3">
        <v>6</v>
      </c>
      <c r="OX205" s="3">
        <v>5</v>
      </c>
      <c r="OY205" s="3">
        <v>6</v>
      </c>
      <c r="OZ205" s="5">
        <v>5.833333333333333</v>
      </c>
      <c r="UK205" s="1">
        <v>24</v>
      </c>
      <c r="UL205" s="1">
        <v>20</v>
      </c>
      <c r="UM205" s="1">
        <v>22</v>
      </c>
      <c r="UN205" s="1">
        <v>777</v>
      </c>
      <c r="UO205" s="1">
        <v>22</v>
      </c>
      <c r="UP205" s="1">
        <v>26</v>
      </c>
      <c r="UQ205" s="1">
        <v>777</v>
      </c>
      <c r="VN205">
        <v>15</v>
      </c>
      <c r="VO205">
        <v>0</v>
      </c>
      <c r="VP205">
        <v>0</v>
      </c>
      <c r="VQ205">
        <v>0</v>
      </c>
      <c r="VR205">
        <v>25</v>
      </c>
      <c r="VS205">
        <v>513.5</v>
      </c>
      <c r="VT205">
        <v>20.5</v>
      </c>
      <c r="VU205">
        <v>57.1</v>
      </c>
      <c r="VV205">
        <v>24</v>
      </c>
      <c r="VW205">
        <v>19624.5</v>
      </c>
      <c r="VX205">
        <v>817.7</v>
      </c>
      <c r="VY205">
        <v>9456</v>
      </c>
      <c r="VZ205">
        <v>0.3</v>
      </c>
      <c r="WA205">
        <v>2180.5</v>
      </c>
      <c r="WB205" s="36">
        <v>2977.25</v>
      </c>
      <c r="WC205" s="36">
        <v>1963</v>
      </c>
      <c r="WD205" s="36">
        <v>166</v>
      </c>
      <c r="WE205" s="36">
        <v>60.75</v>
      </c>
      <c r="WF205" s="36">
        <v>57.62</v>
      </c>
      <c r="WG205" s="36">
        <v>37.99</v>
      </c>
      <c r="WH205" s="36">
        <v>3.21</v>
      </c>
      <c r="WI205" s="36">
        <v>1.18</v>
      </c>
      <c r="WJ205" s="36">
        <v>226.75</v>
      </c>
      <c r="WK205" s="36">
        <v>4.3899999999999997</v>
      </c>
      <c r="WL205" s="36">
        <v>32.393000000000001</v>
      </c>
      <c r="WM205" s="37">
        <v>3473</v>
      </c>
      <c r="WN205" s="37">
        <v>2431</v>
      </c>
      <c r="WO205" s="37">
        <v>195.5</v>
      </c>
      <c r="WP205" s="37">
        <v>65.5</v>
      </c>
      <c r="WQ205" s="37">
        <v>56.33</v>
      </c>
      <c r="WR205" s="37">
        <v>39.43</v>
      </c>
      <c r="WS205" s="37">
        <v>3.17</v>
      </c>
      <c r="WT205" s="37">
        <v>1.06</v>
      </c>
      <c r="WU205" s="37">
        <v>261</v>
      </c>
      <c r="WV205" s="37">
        <v>4.2300000000000004</v>
      </c>
      <c r="WW205" s="37">
        <v>29</v>
      </c>
      <c r="WX205" s="38">
        <v>2207.25</v>
      </c>
      <c r="WY205" s="38">
        <v>1606.25</v>
      </c>
      <c r="WZ205" s="38">
        <v>136.75</v>
      </c>
      <c r="XA205" s="38">
        <v>50.75</v>
      </c>
      <c r="XB205" s="38">
        <v>55.17</v>
      </c>
      <c r="XC205" s="38">
        <v>40.15</v>
      </c>
      <c r="XD205" s="38">
        <v>3.42</v>
      </c>
      <c r="XE205" s="38">
        <v>1.27</v>
      </c>
      <c r="XF205" s="38">
        <v>187.5</v>
      </c>
      <c r="XG205" s="38">
        <v>4.6900000000000004</v>
      </c>
      <c r="XH205" s="38">
        <v>37.5</v>
      </c>
      <c r="XI205" s="39">
        <v>2207.25</v>
      </c>
      <c r="XJ205" s="39">
        <v>1606.25</v>
      </c>
      <c r="XK205" s="39">
        <v>136.75</v>
      </c>
      <c r="XL205" s="39">
        <v>50.75</v>
      </c>
      <c r="XM205" s="39">
        <v>55.17</v>
      </c>
      <c r="XN205" s="39">
        <v>40.15</v>
      </c>
      <c r="XO205" s="39">
        <v>3.42</v>
      </c>
      <c r="XP205" s="39">
        <v>1.27</v>
      </c>
      <c r="XQ205" s="39">
        <v>187.5</v>
      </c>
      <c r="XR205" s="39">
        <v>4.6900000000000004</v>
      </c>
      <c r="XS205" s="39">
        <v>37.5</v>
      </c>
      <c r="XT205" t="s">
        <v>1280</v>
      </c>
      <c r="XU205">
        <v>9</v>
      </c>
      <c r="XV205">
        <v>17</v>
      </c>
      <c r="XW205" s="37">
        <v>7</v>
      </c>
      <c r="XX205" s="37">
        <v>2</v>
      </c>
      <c r="XY205" s="37">
        <v>1</v>
      </c>
      <c r="XZ205" s="39">
        <v>5</v>
      </c>
      <c r="YA205" s="39">
        <v>0</v>
      </c>
      <c r="YB205" s="39">
        <v>2</v>
      </c>
    </row>
    <row r="206" spans="1:652" x14ac:dyDescent="0.2">
      <c r="A206" s="11">
        <v>228</v>
      </c>
      <c r="B206" s="19" t="s">
        <v>869</v>
      </c>
      <c r="C206" s="3">
        <v>1</v>
      </c>
      <c r="D206" s="3" t="str">
        <f t="shared" si="155"/>
        <v>1</v>
      </c>
      <c r="E206" s="4">
        <v>39649</v>
      </c>
      <c r="F206" s="4">
        <v>43412</v>
      </c>
      <c r="G206" s="5">
        <v>10.302532511978097</v>
      </c>
      <c r="H206" s="21">
        <v>4</v>
      </c>
      <c r="I206" s="3">
        <v>5</v>
      </c>
      <c r="J206" s="3">
        <v>16</v>
      </c>
      <c r="K206" s="3">
        <v>1</v>
      </c>
      <c r="L206" s="3">
        <v>2</v>
      </c>
      <c r="M206" s="3">
        <v>90</v>
      </c>
      <c r="N206" s="6">
        <v>106.5</v>
      </c>
      <c r="O206" s="6">
        <v>143</v>
      </c>
      <c r="P206" s="5">
        <v>3.4940944881889764</v>
      </c>
      <c r="Q206" s="5">
        <v>115.3215</v>
      </c>
      <c r="R206" s="5">
        <v>52.3</v>
      </c>
      <c r="S206" s="5">
        <v>25.6</v>
      </c>
      <c r="T206" s="5">
        <v>1</v>
      </c>
      <c r="U206" s="5">
        <v>36.200000000000003</v>
      </c>
      <c r="V206" s="5">
        <v>1</v>
      </c>
      <c r="W206" s="5">
        <v>20.3</v>
      </c>
      <c r="X206" s="5">
        <v>20</v>
      </c>
      <c r="Y206" s="5">
        <v>18.8</v>
      </c>
      <c r="Z206" s="5">
        <v>19.399999999999999</v>
      </c>
      <c r="AA206" s="5">
        <v>17.2</v>
      </c>
      <c r="AB206" s="5">
        <v>16</v>
      </c>
      <c r="AC206" s="5">
        <f t="shared" si="156"/>
        <v>20.3</v>
      </c>
      <c r="AD206" s="5">
        <f t="shared" si="157"/>
        <v>19.399999999999999</v>
      </c>
      <c r="AE206" s="5">
        <f t="shared" si="158"/>
        <v>39.700000000000003</v>
      </c>
      <c r="AF206" s="5">
        <f t="shared" si="159"/>
        <v>19.850000000000001</v>
      </c>
      <c r="AG206" s="5">
        <f t="shared" si="160"/>
        <v>43.769250000000007</v>
      </c>
      <c r="AH206" s="5">
        <f t="shared" si="161"/>
        <v>87.538500000000013</v>
      </c>
      <c r="AI206" s="5">
        <v>3</v>
      </c>
      <c r="AJ206" s="3">
        <v>10</v>
      </c>
      <c r="AK206" s="5">
        <v>37.6</v>
      </c>
      <c r="AL206" s="5">
        <v>2</v>
      </c>
      <c r="AM206" s="5">
        <v>2</v>
      </c>
      <c r="AN206" s="5"/>
      <c r="AO206" s="5"/>
      <c r="AP206" s="5"/>
      <c r="AQ206" s="5"/>
      <c r="AR206" s="5"/>
      <c r="AS206" s="5" t="e">
        <f t="shared" si="162"/>
        <v>#DIV/0!</v>
      </c>
      <c r="AT206" s="5">
        <v>12.47</v>
      </c>
      <c r="AU206" s="5">
        <v>12.12</v>
      </c>
      <c r="AV206" s="5">
        <v>1.25</v>
      </c>
      <c r="AW206" s="5">
        <v>89</v>
      </c>
      <c r="AX206" s="3">
        <v>26</v>
      </c>
      <c r="AY206" s="3">
        <v>22</v>
      </c>
      <c r="AZ206" s="3"/>
      <c r="BA206" s="5">
        <v>-0.72</v>
      </c>
      <c r="BB206" s="5"/>
      <c r="BC206" s="5">
        <v>24</v>
      </c>
      <c r="BD206" s="5"/>
      <c r="BE206" s="3">
        <v>21</v>
      </c>
      <c r="BF206" s="3">
        <v>22</v>
      </c>
      <c r="BG206" s="5">
        <v>0.36</v>
      </c>
      <c r="BH206" s="5">
        <v>64</v>
      </c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3">
        <v>37</v>
      </c>
      <c r="CA206" s="3">
        <v>32</v>
      </c>
      <c r="CB206" s="3">
        <v>30</v>
      </c>
      <c r="CC206" s="5">
        <v>16.540479999999999</v>
      </c>
      <c r="CD206" s="5">
        <v>14.30528</v>
      </c>
      <c r="CE206" s="5">
        <v>13.411199999999999</v>
      </c>
      <c r="CF206" s="5">
        <v>2.97</v>
      </c>
      <c r="CG206" s="5">
        <v>100</v>
      </c>
      <c r="CH206" s="3">
        <v>26</v>
      </c>
      <c r="CI206" s="3">
        <v>24</v>
      </c>
      <c r="CJ206" s="3">
        <v>23</v>
      </c>
      <c r="CK206" s="5">
        <v>11.62304</v>
      </c>
      <c r="CL206" s="5">
        <v>10.728960000000001</v>
      </c>
      <c r="CM206" s="5">
        <v>10.28192</v>
      </c>
      <c r="CN206" s="5">
        <v>-0.08</v>
      </c>
      <c r="CO206" s="5">
        <v>47</v>
      </c>
      <c r="CP206" s="6">
        <v>131</v>
      </c>
      <c r="CQ206" s="6">
        <v>143</v>
      </c>
      <c r="CR206" s="6">
        <v>137</v>
      </c>
      <c r="CS206" s="5">
        <v>0.79</v>
      </c>
      <c r="CT206" s="5">
        <v>79</v>
      </c>
      <c r="CU206" s="7" t="e">
        <v>#NULL!</v>
      </c>
      <c r="CV206" s="7" t="e">
        <v>#NULL!</v>
      </c>
      <c r="CW206" s="7" t="e">
        <v>#NULL!</v>
      </c>
      <c r="CX206" s="7" t="e">
        <v>#NULL!</v>
      </c>
      <c r="CY206" s="7" t="e">
        <v>#NULL!</v>
      </c>
      <c r="CZ206" s="7" t="e">
        <v>#NULL!</v>
      </c>
      <c r="DA206" s="7" t="e">
        <v>#NULL!</v>
      </c>
      <c r="DB206" s="7" t="e">
        <v>#NULL!</v>
      </c>
      <c r="DC206" s="7" t="e">
        <v>#NULL!</v>
      </c>
      <c r="DD206" s="7" t="e">
        <v>#NULL!</v>
      </c>
      <c r="DE206" s="7" t="e">
        <v>#NULL!</v>
      </c>
      <c r="DF206" s="7" t="e">
        <v>#NULL!</v>
      </c>
      <c r="DG206" s="7" t="e">
        <v>#NULL!</v>
      </c>
      <c r="DH206" s="7" t="e">
        <v>#NULL!</v>
      </c>
      <c r="DI206" s="7"/>
      <c r="DJ206" s="7"/>
      <c r="DK206" s="7"/>
      <c r="DL206" s="7"/>
      <c r="DM206" s="7"/>
      <c r="DN206" s="7"/>
      <c r="DO206" s="7"/>
      <c r="DP206" s="7"/>
      <c r="DQ206" s="3">
        <v>1</v>
      </c>
      <c r="DR206" s="3">
        <v>1</v>
      </c>
      <c r="DS206" s="3">
        <v>1</v>
      </c>
      <c r="DT206" s="3">
        <v>1</v>
      </c>
      <c r="DU206" s="3">
        <v>1</v>
      </c>
      <c r="DV206" s="5">
        <v>44</v>
      </c>
      <c r="DW206" s="5">
        <v>-0.36</v>
      </c>
      <c r="DX206" s="5">
        <v>84</v>
      </c>
      <c r="DY206" s="5">
        <v>2.04</v>
      </c>
      <c r="DZ206" s="5">
        <v>73.5</v>
      </c>
      <c r="EA206" s="5">
        <v>2.89</v>
      </c>
      <c r="EB206" s="5">
        <v>67.166666666666671</v>
      </c>
      <c r="EC206" s="5">
        <v>4.57</v>
      </c>
      <c r="ED206" s="5">
        <v>2</v>
      </c>
      <c r="EE206" s="7" t="e">
        <v>#NULL!</v>
      </c>
      <c r="EF206" s="7" t="e">
        <v>#NULL!</v>
      </c>
      <c r="EG206" s="7" t="e">
        <v>#NULL!</v>
      </c>
      <c r="EH206" s="7" t="e">
        <v>#NULL!</v>
      </c>
      <c r="EI206" s="7" t="e">
        <v>#NULL!</v>
      </c>
      <c r="EJ206" s="7" t="e">
        <v>#NULL!</v>
      </c>
      <c r="EK206" s="7" t="e">
        <v>#NULL!</v>
      </c>
      <c r="EL206" s="7" t="e">
        <v>#NULL!</v>
      </c>
      <c r="EM206" s="7" t="e">
        <v>#NULL!</v>
      </c>
      <c r="EN206" s="7" t="e">
        <v>#NULL!</v>
      </c>
      <c r="EO206" s="7" t="e">
        <v>#NULL!</v>
      </c>
      <c r="EP206" s="7" t="e">
        <v>#NULL!</v>
      </c>
      <c r="EQ206" s="7" t="e">
        <v>#NULL!</v>
      </c>
      <c r="ER206" s="7" t="e">
        <v>#NULL!</v>
      </c>
      <c r="ES206" s="7" t="e">
        <v>#NULL!</v>
      </c>
      <c r="ET206" s="7" t="e">
        <v>#NULL!</v>
      </c>
      <c r="EU206" s="7" t="e">
        <v>#NULL!</v>
      </c>
      <c r="EV206" s="7" t="e">
        <v>#NULL!</v>
      </c>
      <c r="EW206" s="3">
        <v>0</v>
      </c>
      <c r="EX206" s="5">
        <v>0</v>
      </c>
      <c r="EY206" s="1" t="s">
        <v>389</v>
      </c>
      <c r="EZ206" s="3">
        <v>1</v>
      </c>
      <c r="FA206" s="6">
        <v>0.75</v>
      </c>
      <c r="FB206" s="1" t="s">
        <v>434</v>
      </c>
      <c r="FC206" s="6">
        <v>1</v>
      </c>
      <c r="FD206" s="5">
        <v>1</v>
      </c>
      <c r="FE206" s="1" t="s">
        <v>351</v>
      </c>
      <c r="FF206" s="3">
        <v>1</v>
      </c>
      <c r="FG206" s="5">
        <v>0.5</v>
      </c>
      <c r="FH206" s="3">
        <v>4</v>
      </c>
      <c r="FI206" s="3">
        <v>5</v>
      </c>
      <c r="FJ206" s="3">
        <v>2</v>
      </c>
      <c r="FK206" s="3">
        <v>1</v>
      </c>
      <c r="FL206" s="3">
        <v>4</v>
      </c>
      <c r="FM206" s="3">
        <v>5</v>
      </c>
      <c r="FN206" s="3">
        <v>3</v>
      </c>
      <c r="FO206" s="3">
        <v>1</v>
      </c>
      <c r="FP206" s="3">
        <v>4</v>
      </c>
      <c r="FQ206" s="3">
        <v>5</v>
      </c>
      <c r="FR206" s="3">
        <v>1</v>
      </c>
      <c r="FS206" s="3">
        <v>1</v>
      </c>
      <c r="FT206" s="3">
        <v>4.5</v>
      </c>
      <c r="FU206" s="3">
        <v>1.5</v>
      </c>
      <c r="FV206" s="3">
        <v>5</v>
      </c>
      <c r="FW206" s="3">
        <v>5</v>
      </c>
      <c r="FX206" s="7" t="e">
        <v>#NULL!</v>
      </c>
      <c r="FY206" s="3">
        <v>7</v>
      </c>
      <c r="FZ206" s="3">
        <v>5</v>
      </c>
      <c r="GA206" s="3">
        <v>4</v>
      </c>
      <c r="GB206" s="3">
        <v>6</v>
      </c>
      <c r="GC206" s="3">
        <v>4</v>
      </c>
      <c r="GD206" s="5">
        <v>5.166666666666667</v>
      </c>
      <c r="GE206" s="3">
        <v>2</v>
      </c>
      <c r="GF206" s="3">
        <v>5</v>
      </c>
      <c r="GG206" s="3">
        <v>2</v>
      </c>
      <c r="GH206" s="3">
        <v>1</v>
      </c>
      <c r="GI206" s="3">
        <v>2</v>
      </c>
      <c r="GJ206" s="3">
        <v>1</v>
      </c>
      <c r="GK206" s="3">
        <v>1</v>
      </c>
      <c r="GL206" s="3">
        <v>1</v>
      </c>
      <c r="GM206" s="3">
        <v>2</v>
      </c>
      <c r="GN206" s="3">
        <v>5</v>
      </c>
      <c r="GO206" s="3">
        <v>2</v>
      </c>
      <c r="GP206" s="3">
        <v>4</v>
      </c>
      <c r="GQ206" s="3">
        <v>1</v>
      </c>
      <c r="GR206" s="3">
        <v>4</v>
      </c>
      <c r="GS206" s="3">
        <v>1</v>
      </c>
      <c r="GT206" s="3">
        <v>4</v>
      </c>
      <c r="GU206" s="3">
        <v>5</v>
      </c>
      <c r="GV206" s="3">
        <v>1</v>
      </c>
      <c r="GW206" s="3">
        <v>4</v>
      </c>
      <c r="GX206" s="3">
        <v>1</v>
      </c>
      <c r="GY206" s="5">
        <v>3.4</v>
      </c>
      <c r="GZ206" s="5">
        <v>1.5</v>
      </c>
      <c r="HA206" s="3">
        <v>5</v>
      </c>
      <c r="HB206" s="3">
        <v>4</v>
      </c>
      <c r="HC206" s="3">
        <v>3</v>
      </c>
      <c r="HD206" s="3">
        <v>2</v>
      </c>
      <c r="HE206" s="3">
        <v>7</v>
      </c>
      <c r="HF206" s="3">
        <v>7</v>
      </c>
      <c r="HG206" s="3">
        <v>7</v>
      </c>
      <c r="HH206" s="3">
        <v>7</v>
      </c>
      <c r="HI206" s="5">
        <v>5.25</v>
      </c>
      <c r="HJ206" s="3">
        <v>3</v>
      </c>
      <c r="HK206" s="3">
        <v>4</v>
      </c>
      <c r="HL206" s="3">
        <v>2</v>
      </c>
      <c r="HM206" s="3">
        <v>2</v>
      </c>
      <c r="HN206" s="3">
        <v>1</v>
      </c>
      <c r="HO206" s="3">
        <v>2</v>
      </c>
      <c r="HP206" s="5">
        <v>1</v>
      </c>
      <c r="HQ206" s="5">
        <v>4</v>
      </c>
      <c r="HR206" s="5">
        <v>3</v>
      </c>
      <c r="HS206" s="5">
        <v>2.5</v>
      </c>
      <c r="HT206" s="3">
        <v>3</v>
      </c>
      <c r="HU206" s="3">
        <v>3</v>
      </c>
      <c r="HV206" s="3">
        <v>2</v>
      </c>
      <c r="HW206" s="3">
        <v>2</v>
      </c>
      <c r="HX206" s="3">
        <v>1</v>
      </c>
      <c r="HY206" s="3">
        <v>4</v>
      </c>
      <c r="HZ206" s="5">
        <v>2.5</v>
      </c>
      <c r="IA206" s="3">
        <v>6</v>
      </c>
      <c r="IB206" s="3">
        <v>4</v>
      </c>
      <c r="IC206" s="3">
        <v>3</v>
      </c>
      <c r="ID206" s="3">
        <v>1</v>
      </c>
      <c r="IE206" s="3">
        <v>1</v>
      </c>
      <c r="IF206" s="3">
        <v>3</v>
      </c>
      <c r="IG206" s="3">
        <v>6</v>
      </c>
      <c r="IH206" s="3">
        <v>6</v>
      </c>
      <c r="II206" s="3">
        <v>7</v>
      </c>
      <c r="IJ206" s="3">
        <v>1</v>
      </c>
      <c r="IK206" s="3">
        <v>6</v>
      </c>
      <c r="IL206" s="3">
        <v>1</v>
      </c>
      <c r="IM206" s="5">
        <v>6.25</v>
      </c>
      <c r="IN206" s="5">
        <v>2</v>
      </c>
      <c r="IO206" s="5">
        <v>3</v>
      </c>
      <c r="IP206" s="3">
        <v>5</v>
      </c>
      <c r="IQ206" s="3">
        <v>1</v>
      </c>
      <c r="IR206" s="3">
        <v>1</v>
      </c>
      <c r="IS206" s="3">
        <v>3</v>
      </c>
      <c r="IT206" s="3">
        <v>5</v>
      </c>
      <c r="IU206" s="3">
        <v>4</v>
      </c>
      <c r="IV206" s="3">
        <v>3</v>
      </c>
      <c r="IW206" s="3">
        <v>2</v>
      </c>
      <c r="IX206" s="3">
        <v>4</v>
      </c>
      <c r="IY206" s="3">
        <v>1</v>
      </c>
      <c r="IZ206" s="3">
        <v>5</v>
      </c>
      <c r="JA206" s="3">
        <v>4</v>
      </c>
      <c r="JB206" s="3">
        <v>4</v>
      </c>
      <c r="JC206" s="3">
        <v>1</v>
      </c>
      <c r="JD206" s="3">
        <v>4</v>
      </c>
      <c r="JE206" s="3">
        <v>1</v>
      </c>
      <c r="JF206" s="3">
        <v>2</v>
      </c>
      <c r="JG206" s="3">
        <v>4</v>
      </c>
      <c r="JH206" s="3">
        <v>1</v>
      </c>
      <c r="JI206" s="3">
        <v>3</v>
      </c>
      <c r="JJ206" s="3">
        <v>1</v>
      </c>
      <c r="JK206" s="3">
        <v>4</v>
      </c>
      <c r="JL206" s="3">
        <v>1</v>
      </c>
      <c r="JM206" s="3">
        <v>5</v>
      </c>
      <c r="JN206" s="5">
        <v>4.25</v>
      </c>
      <c r="JO206" s="5">
        <v>1</v>
      </c>
      <c r="JP206" s="5">
        <v>3.75</v>
      </c>
      <c r="JQ206" s="5">
        <v>2.25</v>
      </c>
      <c r="JR206" s="5">
        <v>4.75</v>
      </c>
      <c r="JS206" s="5">
        <v>1.25</v>
      </c>
      <c r="JT206" s="3">
        <v>4</v>
      </c>
      <c r="JU206" s="3">
        <v>3</v>
      </c>
      <c r="JV206" s="3">
        <v>1</v>
      </c>
      <c r="JW206" s="3">
        <v>1</v>
      </c>
      <c r="JX206" s="3">
        <v>3</v>
      </c>
      <c r="JY206" s="3">
        <v>3</v>
      </c>
      <c r="JZ206" s="3">
        <v>1</v>
      </c>
      <c r="KA206" s="3">
        <v>1</v>
      </c>
      <c r="KB206" s="3">
        <v>4</v>
      </c>
      <c r="KC206" s="3">
        <v>4</v>
      </c>
      <c r="KD206" s="3">
        <v>5</v>
      </c>
      <c r="KE206" s="3">
        <v>5</v>
      </c>
      <c r="KF206" s="3">
        <v>1</v>
      </c>
      <c r="KG206" s="3">
        <v>1</v>
      </c>
      <c r="KH206" s="3">
        <v>1</v>
      </c>
      <c r="KI206" s="3">
        <v>1</v>
      </c>
      <c r="KJ206" s="3">
        <v>3</v>
      </c>
      <c r="KK206" s="3">
        <v>3</v>
      </c>
      <c r="KL206" s="3">
        <v>3</v>
      </c>
      <c r="KM206" s="3">
        <v>3</v>
      </c>
      <c r="KN206" s="3">
        <v>1</v>
      </c>
      <c r="KO206" s="3">
        <v>1</v>
      </c>
      <c r="KP206" s="3">
        <v>1</v>
      </c>
      <c r="KQ206" s="3">
        <v>1</v>
      </c>
      <c r="KR206" s="3">
        <v>5</v>
      </c>
      <c r="KS206" s="3">
        <v>5</v>
      </c>
      <c r="KT206" s="3">
        <v>1</v>
      </c>
      <c r="KU206" s="3">
        <v>1</v>
      </c>
      <c r="KV206" s="3">
        <v>1</v>
      </c>
      <c r="KW206" s="3">
        <v>1</v>
      </c>
      <c r="KX206" s="3">
        <v>5</v>
      </c>
      <c r="KY206" s="3">
        <v>4</v>
      </c>
      <c r="KZ206" s="5">
        <v>1.2222222222222223</v>
      </c>
      <c r="LA206" s="5">
        <v>1.2222222222222223</v>
      </c>
      <c r="LB206" s="5">
        <v>4.1428571428571432</v>
      </c>
      <c r="LC206" s="5">
        <v>3.8571428571428572</v>
      </c>
      <c r="LD206" s="3">
        <v>5</v>
      </c>
      <c r="LE206" s="3">
        <v>5</v>
      </c>
      <c r="LF206" s="5">
        <v>5</v>
      </c>
      <c r="LG206" s="3">
        <v>5</v>
      </c>
      <c r="LH206" s="3">
        <v>5</v>
      </c>
      <c r="LI206" s="3">
        <v>5</v>
      </c>
      <c r="LJ206" s="3">
        <v>5</v>
      </c>
      <c r="LK206" s="3">
        <v>5</v>
      </c>
      <c r="LL206" s="3">
        <v>4</v>
      </c>
      <c r="LM206" s="3">
        <v>4</v>
      </c>
      <c r="LN206" s="3">
        <v>5</v>
      </c>
      <c r="LO206" s="3">
        <v>5</v>
      </c>
      <c r="LP206" s="3">
        <v>5</v>
      </c>
      <c r="LQ206" s="3">
        <v>5</v>
      </c>
      <c r="LR206" s="3">
        <v>2</v>
      </c>
      <c r="LS206" s="3">
        <v>2</v>
      </c>
      <c r="LT206" s="5">
        <v>4.5</v>
      </c>
      <c r="LU206" s="5">
        <v>4.5</v>
      </c>
      <c r="LV206" s="3">
        <v>0</v>
      </c>
      <c r="LW206" s="3">
        <v>0</v>
      </c>
      <c r="LX206" s="3">
        <v>0</v>
      </c>
      <c r="LY206" s="3">
        <v>1</v>
      </c>
      <c r="LZ206" s="3">
        <v>1</v>
      </c>
      <c r="MA206" s="3">
        <v>0</v>
      </c>
      <c r="MB206" s="3">
        <v>2</v>
      </c>
      <c r="MC206" s="3">
        <v>2</v>
      </c>
      <c r="MD206" s="3">
        <v>2</v>
      </c>
      <c r="ME206" s="3">
        <v>1</v>
      </c>
      <c r="MF206" s="5">
        <f t="shared" si="163"/>
        <v>9</v>
      </c>
      <c r="MG206" s="5">
        <f t="shared" si="164"/>
        <v>0.9</v>
      </c>
      <c r="MH206" s="3">
        <v>1</v>
      </c>
      <c r="MI206" s="3">
        <v>1</v>
      </c>
      <c r="MJ206" s="3">
        <v>6</v>
      </c>
      <c r="MK206" s="3">
        <v>5</v>
      </c>
      <c r="ML206" s="3">
        <v>4</v>
      </c>
      <c r="MM206" s="3">
        <v>4</v>
      </c>
      <c r="MN206" s="3">
        <v>5</v>
      </c>
      <c r="MO206" s="3">
        <v>6</v>
      </c>
      <c r="MP206" s="3">
        <v>6</v>
      </c>
      <c r="MQ206" s="5">
        <v>4.2222222222222223</v>
      </c>
      <c r="MR206" s="3">
        <v>1</v>
      </c>
      <c r="MS206" s="3">
        <v>1</v>
      </c>
      <c r="MT206" s="3">
        <v>1</v>
      </c>
      <c r="MU206" s="3">
        <v>1</v>
      </c>
      <c r="MV206" s="3">
        <v>1</v>
      </c>
      <c r="MW206" s="3">
        <v>1</v>
      </c>
      <c r="MX206" s="3">
        <v>4</v>
      </c>
      <c r="MY206" s="3">
        <v>4</v>
      </c>
      <c r="MZ206" s="3">
        <v>4</v>
      </c>
      <c r="NA206" s="3">
        <v>4</v>
      </c>
      <c r="NB206" s="3">
        <v>3</v>
      </c>
      <c r="NC206" s="3">
        <v>3</v>
      </c>
      <c r="ND206" s="5">
        <v>1</v>
      </c>
      <c r="NE206" s="5">
        <v>1</v>
      </c>
      <c r="NF206" s="5">
        <v>3.6666666666666665</v>
      </c>
      <c r="NG206" s="5">
        <v>3.6666666666666665</v>
      </c>
      <c r="NH206" s="3">
        <v>5</v>
      </c>
      <c r="NI206" s="3">
        <v>5</v>
      </c>
      <c r="NJ206" s="3">
        <v>5</v>
      </c>
      <c r="NK206" s="3">
        <v>4</v>
      </c>
      <c r="NL206" s="3">
        <v>5</v>
      </c>
      <c r="NM206" s="3">
        <v>5</v>
      </c>
      <c r="NN206" s="3">
        <v>4</v>
      </c>
      <c r="NO206" s="3">
        <v>4</v>
      </c>
      <c r="NP206" s="3">
        <v>1</v>
      </c>
      <c r="NQ206" s="3">
        <v>1</v>
      </c>
      <c r="NR206" s="3">
        <v>3</v>
      </c>
      <c r="NS206" s="3">
        <v>3</v>
      </c>
      <c r="NT206" s="3">
        <v>1</v>
      </c>
      <c r="NU206" s="3">
        <v>1</v>
      </c>
      <c r="NV206" s="5">
        <v>3.4285714285714284</v>
      </c>
      <c r="NW206" s="5">
        <v>3.2857142857142856</v>
      </c>
      <c r="NX206" s="4">
        <v>43423</v>
      </c>
      <c r="NY206" s="3">
        <v>4</v>
      </c>
      <c r="NZ206" s="3">
        <v>4</v>
      </c>
      <c r="OA206" s="3">
        <v>3</v>
      </c>
      <c r="OB206" s="3">
        <v>2</v>
      </c>
      <c r="OC206" s="3">
        <v>4</v>
      </c>
      <c r="OD206" s="3">
        <v>4</v>
      </c>
      <c r="OE206" s="3">
        <v>3</v>
      </c>
      <c r="OF206" s="3">
        <v>2</v>
      </c>
      <c r="OG206" s="3">
        <v>4</v>
      </c>
      <c r="OH206" s="3">
        <v>5</v>
      </c>
      <c r="OI206" s="3">
        <v>2</v>
      </c>
      <c r="OJ206" s="3">
        <v>1</v>
      </c>
      <c r="OK206" s="5">
        <v>4.166666666666667</v>
      </c>
      <c r="OL206" s="5">
        <v>2.1666666666666665</v>
      </c>
      <c r="OM206" s="3">
        <v>3</v>
      </c>
      <c r="ON206" s="3">
        <v>3</v>
      </c>
      <c r="OO206" s="3">
        <v>3</v>
      </c>
      <c r="OP206" s="3">
        <v>2</v>
      </c>
      <c r="OQ206" s="3">
        <v>2</v>
      </c>
      <c r="OR206" s="3">
        <v>2</v>
      </c>
      <c r="OS206" s="5">
        <v>2.5</v>
      </c>
      <c r="OT206" s="3">
        <v>4</v>
      </c>
      <c r="OU206" s="3">
        <v>4</v>
      </c>
      <c r="OV206" s="3">
        <v>4</v>
      </c>
      <c r="OW206" s="3">
        <v>5</v>
      </c>
      <c r="OX206" s="3">
        <v>3</v>
      </c>
      <c r="OY206" s="3">
        <v>5</v>
      </c>
      <c r="OZ206" s="5">
        <v>4.166666666666667</v>
      </c>
      <c r="UK206" s="1">
        <v>34</v>
      </c>
      <c r="UL206" s="1">
        <v>30</v>
      </c>
      <c r="UM206" s="1">
        <v>31</v>
      </c>
      <c r="UN206" s="1">
        <v>777</v>
      </c>
      <c r="UO206" s="1">
        <v>29</v>
      </c>
      <c r="UP206" s="1">
        <v>37</v>
      </c>
      <c r="UQ206" s="1">
        <v>777</v>
      </c>
      <c r="VN206">
        <v>15</v>
      </c>
      <c r="VO206">
        <v>1</v>
      </c>
      <c r="VP206">
        <v>10.3</v>
      </c>
      <c r="VQ206">
        <v>10.3</v>
      </c>
      <c r="VR206">
        <v>62</v>
      </c>
      <c r="VS206">
        <v>1116</v>
      </c>
      <c r="VT206">
        <v>18</v>
      </c>
      <c r="VU206">
        <v>101.5</v>
      </c>
      <c r="VV206">
        <v>61</v>
      </c>
      <c r="VW206">
        <v>19425</v>
      </c>
      <c r="VX206">
        <v>318.39999999999998</v>
      </c>
      <c r="VY206">
        <v>5013.8</v>
      </c>
      <c r="VZ206">
        <v>0.3</v>
      </c>
      <c r="WA206">
        <v>1765.9</v>
      </c>
      <c r="WB206" s="36">
        <v>3029.5</v>
      </c>
      <c r="WC206" s="36">
        <v>1958.5</v>
      </c>
      <c r="WD206" s="36">
        <v>228.5</v>
      </c>
      <c r="WE206" s="36">
        <v>80.5</v>
      </c>
      <c r="WF206" s="36">
        <v>57.19</v>
      </c>
      <c r="WG206" s="36">
        <v>36.97</v>
      </c>
      <c r="WH206" s="36">
        <v>4.3099999999999996</v>
      </c>
      <c r="WI206" s="36">
        <v>1.52</v>
      </c>
      <c r="WJ206" s="36">
        <v>309</v>
      </c>
      <c r="WK206" s="36">
        <v>5.83</v>
      </c>
      <c r="WL206" s="36">
        <v>44.143000000000001</v>
      </c>
      <c r="WM206" s="37">
        <v>5295.75</v>
      </c>
      <c r="WN206" s="37">
        <v>2960.75</v>
      </c>
      <c r="WO206" s="37">
        <v>346.75</v>
      </c>
      <c r="WP206" s="37">
        <v>113.75</v>
      </c>
      <c r="WQ206" s="37">
        <v>60.75</v>
      </c>
      <c r="WR206" s="37">
        <v>33.97</v>
      </c>
      <c r="WS206" s="37">
        <v>3.98</v>
      </c>
      <c r="WT206" s="37">
        <v>1.3</v>
      </c>
      <c r="WU206" s="37">
        <v>460.5</v>
      </c>
      <c r="WV206" s="37">
        <v>5.28</v>
      </c>
      <c r="WW206" s="37">
        <v>41.863999999999997</v>
      </c>
      <c r="WX206" s="38">
        <v>2770</v>
      </c>
      <c r="WY206" s="38">
        <v>1745.25</v>
      </c>
      <c r="WZ206" s="38">
        <v>200</v>
      </c>
      <c r="XA206" s="38">
        <v>72.75</v>
      </c>
      <c r="XB206" s="38">
        <v>57.85</v>
      </c>
      <c r="XC206" s="38">
        <v>36.450000000000003</v>
      </c>
      <c r="XD206" s="38">
        <v>4.18</v>
      </c>
      <c r="XE206" s="38">
        <v>1.52</v>
      </c>
      <c r="XF206" s="38">
        <v>272.75</v>
      </c>
      <c r="XG206" s="38">
        <v>5.7</v>
      </c>
      <c r="XH206" s="38">
        <v>45.457999999999998</v>
      </c>
      <c r="XI206" s="39">
        <v>4690</v>
      </c>
      <c r="XJ206" s="39">
        <v>2538.75</v>
      </c>
      <c r="XK206" s="39">
        <v>295.75</v>
      </c>
      <c r="XL206" s="39">
        <v>100.5</v>
      </c>
      <c r="XM206" s="39">
        <v>61.51</v>
      </c>
      <c r="XN206" s="39">
        <v>33.299999999999997</v>
      </c>
      <c r="XO206" s="39">
        <v>3.88</v>
      </c>
      <c r="XP206" s="39">
        <v>1.32</v>
      </c>
      <c r="XQ206" s="39">
        <v>396.25</v>
      </c>
      <c r="XR206" s="39">
        <v>5.2</v>
      </c>
      <c r="XS206" s="39">
        <v>44.027999999999999</v>
      </c>
      <c r="XT206" t="s">
        <v>1262</v>
      </c>
      <c r="XU206">
        <v>11</v>
      </c>
      <c r="XV206">
        <v>17</v>
      </c>
      <c r="XW206" s="37">
        <v>7</v>
      </c>
      <c r="XX206" s="37">
        <v>4</v>
      </c>
      <c r="XY206" s="37">
        <v>1</v>
      </c>
      <c r="XZ206" s="39">
        <v>6</v>
      </c>
      <c r="YA206" s="39">
        <v>3</v>
      </c>
      <c r="YB206" s="39">
        <v>1</v>
      </c>
    </row>
    <row r="207" spans="1:652" x14ac:dyDescent="0.2">
      <c r="A207" s="11">
        <v>229</v>
      </c>
      <c r="B207" s="19" t="s">
        <v>870</v>
      </c>
      <c r="C207" s="3">
        <v>1</v>
      </c>
      <c r="D207" s="3" t="str">
        <f t="shared" si="155"/>
        <v>1</v>
      </c>
      <c r="E207" s="4">
        <v>39438</v>
      </c>
      <c r="F207" s="4">
        <v>43412</v>
      </c>
      <c r="G207" s="5">
        <v>10.880219028062971</v>
      </c>
      <c r="H207" s="21">
        <v>4</v>
      </c>
      <c r="I207" s="3">
        <v>5</v>
      </c>
      <c r="J207" s="3">
        <v>16</v>
      </c>
      <c r="K207" s="3">
        <v>1</v>
      </c>
      <c r="L207" s="3">
        <v>4</v>
      </c>
      <c r="M207" s="3">
        <v>90</v>
      </c>
      <c r="N207" s="6">
        <v>106.5</v>
      </c>
      <c r="O207" s="6">
        <v>147</v>
      </c>
      <c r="P207" s="5">
        <v>3.4940944881889764</v>
      </c>
      <c r="Q207" s="5">
        <v>78.057000000000002</v>
      </c>
      <c r="R207" s="5">
        <v>35.4</v>
      </c>
      <c r="S207" s="5">
        <v>16.399999999999999</v>
      </c>
      <c r="T207" s="5">
        <v>3</v>
      </c>
      <c r="U207" s="5">
        <v>18.399999999999999</v>
      </c>
      <c r="V207" s="5">
        <v>3</v>
      </c>
      <c r="W207" s="5">
        <v>18.600000000000001</v>
      </c>
      <c r="X207" s="5">
        <v>16.7</v>
      </c>
      <c r="Y207" s="5">
        <v>18.2</v>
      </c>
      <c r="Z207" s="5">
        <v>15.6</v>
      </c>
      <c r="AA207" s="5">
        <v>16.399999999999999</v>
      </c>
      <c r="AB207" s="5">
        <v>16.100000000000001</v>
      </c>
      <c r="AC207" s="5">
        <f t="shared" si="156"/>
        <v>18.600000000000001</v>
      </c>
      <c r="AD207" s="5">
        <f t="shared" si="157"/>
        <v>16.399999999999999</v>
      </c>
      <c r="AE207" s="5">
        <f t="shared" si="158"/>
        <v>35</v>
      </c>
      <c r="AF207" s="5">
        <f t="shared" si="159"/>
        <v>17.5</v>
      </c>
      <c r="AG207" s="5">
        <f t="shared" si="160"/>
        <v>38.587499999999999</v>
      </c>
      <c r="AH207" s="5">
        <f t="shared" si="161"/>
        <v>77.174999999999997</v>
      </c>
      <c r="AI207" s="5">
        <v>2</v>
      </c>
      <c r="AJ207" s="3">
        <v>36</v>
      </c>
      <c r="AK207" s="5">
        <v>46.1</v>
      </c>
      <c r="AL207" s="5">
        <v>3</v>
      </c>
      <c r="AM207" s="5">
        <v>2.6666666666666665</v>
      </c>
      <c r="AN207" s="5"/>
      <c r="AO207" s="5"/>
      <c r="AP207" s="5"/>
      <c r="AQ207" s="5"/>
      <c r="AR207" s="5"/>
      <c r="AS207" s="5" t="e">
        <f t="shared" si="162"/>
        <v>#DIV/0!</v>
      </c>
      <c r="AT207" s="5">
        <v>12.84</v>
      </c>
      <c r="AU207" s="5">
        <v>11.97</v>
      </c>
      <c r="AV207" s="5">
        <v>1.24</v>
      </c>
      <c r="AW207" s="5">
        <v>89</v>
      </c>
      <c r="AX207" s="3">
        <v>35</v>
      </c>
      <c r="AY207" s="3">
        <v>31</v>
      </c>
      <c r="AZ207" s="3"/>
      <c r="BA207" s="5">
        <v>0.35</v>
      </c>
      <c r="BB207" s="5"/>
      <c r="BC207" s="5">
        <v>64</v>
      </c>
      <c r="BD207" s="5"/>
      <c r="BE207" s="3">
        <v>24</v>
      </c>
      <c r="BF207" s="3">
        <v>27</v>
      </c>
      <c r="BG207" s="5">
        <v>1.39</v>
      </c>
      <c r="BH207" s="5">
        <v>92</v>
      </c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3">
        <v>35</v>
      </c>
      <c r="CA207" s="3">
        <v>34</v>
      </c>
      <c r="CB207" s="3">
        <v>32</v>
      </c>
      <c r="CC207" s="5">
        <v>15.6464</v>
      </c>
      <c r="CD207" s="5">
        <v>15.19936</v>
      </c>
      <c r="CE207" s="5">
        <v>14.30528</v>
      </c>
      <c r="CF207" s="5">
        <v>2.35</v>
      </c>
      <c r="CG207" s="5">
        <v>99</v>
      </c>
      <c r="CH207" s="3">
        <v>30</v>
      </c>
      <c r="CI207" s="3">
        <v>29</v>
      </c>
      <c r="CJ207" s="3">
        <v>23</v>
      </c>
      <c r="CK207" s="5">
        <v>13.411199999999999</v>
      </c>
      <c r="CL207" s="5">
        <v>12.96416</v>
      </c>
      <c r="CM207" s="5">
        <v>10.28192</v>
      </c>
      <c r="CN207" s="5">
        <v>0.54</v>
      </c>
      <c r="CO207" s="5">
        <v>71</v>
      </c>
      <c r="CP207" s="6">
        <v>133</v>
      </c>
      <c r="CQ207" s="6">
        <v>152</v>
      </c>
      <c r="CR207" s="6">
        <v>143</v>
      </c>
      <c r="CS207" s="5">
        <v>1.1000000000000001</v>
      </c>
      <c r="CT207" s="5">
        <v>86</v>
      </c>
      <c r="CU207" s="7" t="e">
        <v>#NULL!</v>
      </c>
      <c r="CV207" s="7" t="e">
        <v>#NULL!</v>
      </c>
      <c r="CW207" s="7" t="e">
        <v>#NULL!</v>
      </c>
      <c r="CX207" s="7" t="e">
        <v>#NULL!</v>
      </c>
      <c r="CY207" s="7" t="e">
        <v>#NULL!</v>
      </c>
      <c r="CZ207" s="7" t="e">
        <v>#NULL!</v>
      </c>
      <c r="DA207" s="7" t="e">
        <v>#NULL!</v>
      </c>
      <c r="DB207" s="7" t="e">
        <v>#NULL!</v>
      </c>
      <c r="DC207" s="7" t="e">
        <v>#NULL!</v>
      </c>
      <c r="DD207" s="7" t="e">
        <v>#NULL!</v>
      </c>
      <c r="DE207" s="7" t="e">
        <v>#NULL!</v>
      </c>
      <c r="DF207" s="7" t="e">
        <v>#NULL!</v>
      </c>
      <c r="DG207" s="7" t="e">
        <v>#NULL!</v>
      </c>
      <c r="DH207" s="7" t="e">
        <v>#NULL!</v>
      </c>
      <c r="DI207" s="7"/>
      <c r="DJ207" s="7"/>
      <c r="DK207" s="7"/>
      <c r="DL207" s="7"/>
      <c r="DM207" s="7"/>
      <c r="DN207" s="7"/>
      <c r="DO207" s="7"/>
      <c r="DP207" s="7"/>
      <c r="DQ207" s="3">
        <v>1</v>
      </c>
      <c r="DR207" s="3">
        <v>1</v>
      </c>
      <c r="DS207" s="3">
        <v>1</v>
      </c>
      <c r="DT207" s="3">
        <v>0</v>
      </c>
      <c r="DU207" s="3">
        <v>1</v>
      </c>
      <c r="DV207" s="5">
        <v>78</v>
      </c>
      <c r="DW207" s="5">
        <v>1.7399999999999998</v>
      </c>
      <c r="DX207" s="5">
        <v>87.5</v>
      </c>
      <c r="DY207" s="5">
        <v>2.34</v>
      </c>
      <c r="DZ207" s="5">
        <v>85</v>
      </c>
      <c r="EA207" s="5">
        <v>2.89</v>
      </c>
      <c r="EB207" s="5">
        <v>83.5</v>
      </c>
      <c r="EC207" s="5">
        <v>6.9700000000000006</v>
      </c>
      <c r="ED207" s="5">
        <v>3</v>
      </c>
      <c r="EE207" s="7" t="e">
        <v>#NULL!</v>
      </c>
      <c r="EF207" s="7" t="e">
        <v>#NULL!</v>
      </c>
      <c r="EG207" s="7" t="e">
        <v>#NULL!</v>
      </c>
      <c r="EH207" s="7" t="e">
        <v>#NULL!</v>
      </c>
      <c r="EI207" s="7" t="e">
        <v>#NULL!</v>
      </c>
      <c r="EJ207" s="7" t="e">
        <v>#NULL!</v>
      </c>
      <c r="EK207" s="7" t="e">
        <v>#NULL!</v>
      </c>
      <c r="EL207" s="7" t="e">
        <v>#NULL!</v>
      </c>
      <c r="EM207" s="7" t="e">
        <v>#NULL!</v>
      </c>
      <c r="EN207" s="7" t="e">
        <v>#NULL!</v>
      </c>
      <c r="EO207" s="7" t="e">
        <v>#NULL!</v>
      </c>
      <c r="EP207" s="7" t="e">
        <v>#NULL!</v>
      </c>
      <c r="EQ207" s="7" t="e">
        <v>#NULL!</v>
      </c>
      <c r="ER207" s="7" t="e">
        <v>#NULL!</v>
      </c>
      <c r="ES207" s="7" t="e">
        <v>#NULL!</v>
      </c>
      <c r="ET207" s="7" t="e">
        <v>#NULL!</v>
      </c>
      <c r="EU207" s="7" t="e">
        <v>#NULL!</v>
      </c>
      <c r="EV207" s="7" t="e">
        <v>#NULL!</v>
      </c>
      <c r="EW207" s="3">
        <v>1</v>
      </c>
      <c r="EX207" s="5">
        <v>2</v>
      </c>
      <c r="EY207" s="1" t="s">
        <v>351</v>
      </c>
      <c r="EZ207" s="3">
        <v>2</v>
      </c>
      <c r="FA207" s="6">
        <v>999</v>
      </c>
      <c r="FB207" s="1" t="s">
        <v>435</v>
      </c>
      <c r="FC207" s="6">
        <v>1</v>
      </c>
      <c r="FD207" s="5">
        <v>0.5</v>
      </c>
      <c r="FE207" s="1" t="s">
        <v>376</v>
      </c>
      <c r="FF207" s="3">
        <v>2</v>
      </c>
      <c r="FG207" s="5">
        <v>2</v>
      </c>
      <c r="FH207" s="3">
        <v>5</v>
      </c>
      <c r="FI207" s="3">
        <v>5</v>
      </c>
      <c r="FJ207" s="3">
        <v>5</v>
      </c>
      <c r="FK207" s="3">
        <v>1</v>
      </c>
      <c r="FL207" s="3">
        <v>5</v>
      </c>
      <c r="FM207" s="3">
        <v>5</v>
      </c>
      <c r="FN207" s="3">
        <v>1</v>
      </c>
      <c r="FO207" s="3">
        <v>1</v>
      </c>
      <c r="FP207" s="3">
        <v>5</v>
      </c>
      <c r="FQ207" s="3">
        <v>5</v>
      </c>
      <c r="FR207" s="3">
        <v>1</v>
      </c>
      <c r="FS207" s="3">
        <v>1</v>
      </c>
      <c r="FT207" s="3">
        <v>5</v>
      </c>
      <c r="FU207" s="3">
        <v>1.6666666666666667</v>
      </c>
      <c r="FV207" s="3">
        <v>7</v>
      </c>
      <c r="FW207" s="3">
        <v>1</v>
      </c>
      <c r="FX207" s="7" t="e">
        <v>#NULL!</v>
      </c>
      <c r="FY207" s="3">
        <v>6</v>
      </c>
      <c r="FZ207" s="3">
        <v>7</v>
      </c>
      <c r="GA207" s="3">
        <v>7</v>
      </c>
      <c r="GB207" s="3">
        <v>7</v>
      </c>
      <c r="GC207" s="3">
        <v>7</v>
      </c>
      <c r="GD207" s="5">
        <v>6.833333333333333</v>
      </c>
      <c r="GE207" s="3">
        <v>5</v>
      </c>
      <c r="GF207" s="3">
        <v>1</v>
      </c>
      <c r="GG207" s="3">
        <v>5</v>
      </c>
      <c r="GH207" s="3">
        <v>1</v>
      </c>
      <c r="GI207" s="3">
        <v>5</v>
      </c>
      <c r="GJ207" s="3">
        <v>1</v>
      </c>
      <c r="GK207" s="3">
        <v>1</v>
      </c>
      <c r="GL207" s="3">
        <v>1</v>
      </c>
      <c r="GM207" s="3">
        <v>5</v>
      </c>
      <c r="GN207" s="3">
        <v>5</v>
      </c>
      <c r="GO207" s="3">
        <v>1</v>
      </c>
      <c r="GP207" s="3">
        <v>5</v>
      </c>
      <c r="GQ207" s="3">
        <v>1</v>
      </c>
      <c r="GR207" s="3">
        <v>5</v>
      </c>
      <c r="GS207" s="3">
        <v>2</v>
      </c>
      <c r="GT207" s="3">
        <v>5</v>
      </c>
      <c r="GU207" s="3">
        <v>5</v>
      </c>
      <c r="GV207" s="3">
        <v>1</v>
      </c>
      <c r="GW207" s="3">
        <v>5</v>
      </c>
      <c r="GX207" s="3">
        <v>1</v>
      </c>
      <c r="GY207" s="5">
        <v>5</v>
      </c>
      <c r="GZ207" s="5">
        <v>1.1000000000000001</v>
      </c>
      <c r="HA207" s="3">
        <v>6</v>
      </c>
      <c r="HB207" s="3">
        <v>2</v>
      </c>
      <c r="HC207" s="3">
        <v>7</v>
      </c>
      <c r="HD207" s="3">
        <v>1</v>
      </c>
      <c r="HE207" s="3">
        <v>7</v>
      </c>
      <c r="HF207" s="3">
        <v>6</v>
      </c>
      <c r="HG207" s="3">
        <v>1</v>
      </c>
      <c r="HH207" s="3">
        <v>6</v>
      </c>
      <c r="HI207" s="5">
        <v>4.5</v>
      </c>
      <c r="HJ207" s="3">
        <v>4</v>
      </c>
      <c r="HK207" s="3">
        <v>4</v>
      </c>
      <c r="HL207" s="3">
        <v>4</v>
      </c>
      <c r="HM207" s="3">
        <v>4</v>
      </c>
      <c r="HN207" s="3">
        <v>1</v>
      </c>
      <c r="HO207" s="3">
        <v>1</v>
      </c>
      <c r="HP207" s="5">
        <v>1</v>
      </c>
      <c r="HQ207" s="5">
        <v>4</v>
      </c>
      <c r="HR207" s="5">
        <v>4</v>
      </c>
      <c r="HS207" s="5">
        <v>3.5</v>
      </c>
      <c r="HT207" s="3">
        <v>5</v>
      </c>
      <c r="HU207" s="3">
        <v>6</v>
      </c>
      <c r="HV207" s="3">
        <v>5</v>
      </c>
      <c r="HW207" s="3">
        <v>6</v>
      </c>
      <c r="HX207" s="3">
        <v>6</v>
      </c>
      <c r="HY207" s="3">
        <v>6</v>
      </c>
      <c r="HZ207" s="5">
        <v>5.666666666666667</v>
      </c>
      <c r="IA207" s="3">
        <v>7</v>
      </c>
      <c r="IB207" s="3">
        <v>4</v>
      </c>
      <c r="IC207" s="3">
        <v>6</v>
      </c>
      <c r="ID207" s="3">
        <v>4</v>
      </c>
      <c r="IE207" s="3">
        <v>7</v>
      </c>
      <c r="IF207" s="3">
        <v>6</v>
      </c>
      <c r="IG207" s="3">
        <v>3</v>
      </c>
      <c r="IH207" s="3">
        <v>7</v>
      </c>
      <c r="II207" s="3">
        <v>7</v>
      </c>
      <c r="IJ207" s="3">
        <v>5</v>
      </c>
      <c r="IK207" s="3">
        <v>7</v>
      </c>
      <c r="IL207" s="3">
        <v>4</v>
      </c>
      <c r="IM207" s="5">
        <v>7</v>
      </c>
      <c r="IN207" s="5">
        <v>5.75</v>
      </c>
      <c r="IO207" s="5">
        <v>4</v>
      </c>
      <c r="IP207" s="3">
        <v>5</v>
      </c>
      <c r="IQ207" s="3">
        <v>1</v>
      </c>
      <c r="IR207" s="3">
        <v>2</v>
      </c>
      <c r="IS207" s="3">
        <v>2</v>
      </c>
      <c r="IT207" s="3">
        <v>5</v>
      </c>
      <c r="IU207" s="3">
        <v>5</v>
      </c>
      <c r="IV207" s="3">
        <v>1</v>
      </c>
      <c r="IW207" s="3">
        <v>3</v>
      </c>
      <c r="IX207" s="3">
        <v>4</v>
      </c>
      <c r="IY207" s="3">
        <v>5</v>
      </c>
      <c r="IZ207" s="3">
        <v>1</v>
      </c>
      <c r="JA207" s="3">
        <v>5</v>
      </c>
      <c r="JB207" s="3">
        <v>5</v>
      </c>
      <c r="JC207" s="3">
        <v>5</v>
      </c>
      <c r="JD207" s="3">
        <v>5</v>
      </c>
      <c r="JE207" s="3">
        <v>1</v>
      </c>
      <c r="JF207" s="3">
        <v>3</v>
      </c>
      <c r="JG207" s="3">
        <v>4</v>
      </c>
      <c r="JH207" s="3">
        <v>5</v>
      </c>
      <c r="JI207" s="3">
        <v>4</v>
      </c>
      <c r="JJ207" s="3">
        <v>4</v>
      </c>
      <c r="JK207" s="3">
        <v>5</v>
      </c>
      <c r="JL207" s="3">
        <v>3</v>
      </c>
      <c r="JM207" s="3">
        <v>3</v>
      </c>
      <c r="JN207" s="5">
        <v>5</v>
      </c>
      <c r="JO207" s="5">
        <v>3.25</v>
      </c>
      <c r="JP207" s="5">
        <v>4.5</v>
      </c>
      <c r="JQ207" s="5">
        <v>2.25</v>
      </c>
      <c r="JR207" s="5">
        <v>3.25</v>
      </c>
      <c r="JS207" s="5">
        <v>3.25</v>
      </c>
      <c r="JT207" s="3">
        <v>4</v>
      </c>
      <c r="JU207" s="3">
        <v>4</v>
      </c>
      <c r="JV207" s="3">
        <v>3</v>
      </c>
      <c r="JW207" s="3">
        <v>3</v>
      </c>
      <c r="JX207" s="3">
        <v>5</v>
      </c>
      <c r="JY207" s="3">
        <v>5</v>
      </c>
      <c r="JZ207" s="3">
        <v>1</v>
      </c>
      <c r="KA207" s="3">
        <v>1</v>
      </c>
      <c r="KB207" s="3">
        <v>4</v>
      </c>
      <c r="KC207" s="3">
        <v>4</v>
      </c>
      <c r="KD207" s="3">
        <v>5</v>
      </c>
      <c r="KE207" s="3">
        <v>3</v>
      </c>
      <c r="KF207" s="3">
        <v>4</v>
      </c>
      <c r="KG207" s="3">
        <v>4</v>
      </c>
      <c r="KH207" s="3">
        <v>1</v>
      </c>
      <c r="KI207" s="3">
        <v>1</v>
      </c>
      <c r="KJ207" s="3">
        <v>3</v>
      </c>
      <c r="KK207" s="3">
        <v>3</v>
      </c>
      <c r="KL207" s="3">
        <v>4</v>
      </c>
      <c r="KM207" s="3">
        <v>4</v>
      </c>
      <c r="KN207" s="3">
        <v>1</v>
      </c>
      <c r="KO207" s="3">
        <v>1</v>
      </c>
      <c r="KP207" s="3">
        <v>3</v>
      </c>
      <c r="KQ207" s="3">
        <v>3</v>
      </c>
      <c r="KR207" s="3">
        <v>4</v>
      </c>
      <c r="KS207" s="3">
        <v>4</v>
      </c>
      <c r="KT207" s="3">
        <v>3</v>
      </c>
      <c r="KU207" s="3">
        <v>3</v>
      </c>
      <c r="KV207" s="3">
        <v>3</v>
      </c>
      <c r="KW207" s="3">
        <v>3</v>
      </c>
      <c r="KX207" s="3">
        <v>3</v>
      </c>
      <c r="KY207" s="3">
        <v>3</v>
      </c>
      <c r="KZ207" s="5">
        <v>2.4444444444444446</v>
      </c>
      <c r="LA207" s="5">
        <v>2.4444444444444446</v>
      </c>
      <c r="LB207" s="5">
        <v>4.1428571428571432</v>
      </c>
      <c r="LC207" s="5">
        <v>3.8571428571428572</v>
      </c>
      <c r="LD207" s="3">
        <v>5</v>
      </c>
      <c r="LE207" s="3">
        <v>5</v>
      </c>
      <c r="LF207" s="5">
        <v>3</v>
      </c>
      <c r="LG207" s="3">
        <v>3</v>
      </c>
      <c r="LH207" s="3">
        <v>4</v>
      </c>
      <c r="LI207" s="3">
        <v>4</v>
      </c>
      <c r="LJ207" s="3">
        <v>2</v>
      </c>
      <c r="LK207" s="3">
        <v>2</v>
      </c>
      <c r="LL207" s="3">
        <v>4</v>
      </c>
      <c r="LM207" s="3">
        <v>4</v>
      </c>
      <c r="LN207" s="3">
        <v>4</v>
      </c>
      <c r="LO207" s="3">
        <v>5</v>
      </c>
      <c r="LP207" s="3">
        <v>5</v>
      </c>
      <c r="LQ207" s="3">
        <v>4</v>
      </c>
      <c r="LR207" s="3">
        <v>4</v>
      </c>
      <c r="LS207" s="3">
        <v>5</v>
      </c>
      <c r="LT207" s="5">
        <v>3.875</v>
      </c>
      <c r="LU207" s="5">
        <v>4</v>
      </c>
      <c r="LV207" s="3">
        <v>1</v>
      </c>
      <c r="LW207" s="3">
        <v>0</v>
      </c>
      <c r="LX207" s="3">
        <v>1</v>
      </c>
      <c r="LY207" s="3">
        <v>2</v>
      </c>
      <c r="LZ207" s="3">
        <v>3</v>
      </c>
      <c r="MA207" s="3">
        <v>2</v>
      </c>
      <c r="MB207" s="3">
        <v>0</v>
      </c>
      <c r="MC207" s="3">
        <v>2</v>
      </c>
      <c r="MD207" s="3">
        <v>2</v>
      </c>
      <c r="ME207" s="3">
        <v>1</v>
      </c>
      <c r="MF207" s="5">
        <f t="shared" si="163"/>
        <v>14</v>
      </c>
      <c r="MG207" s="5">
        <f t="shared" si="164"/>
        <v>1.4</v>
      </c>
      <c r="MH207" s="3">
        <v>2</v>
      </c>
      <c r="MI207" s="3">
        <v>5</v>
      </c>
      <c r="MJ207" s="3">
        <v>6</v>
      </c>
      <c r="MK207" s="3">
        <v>7</v>
      </c>
      <c r="ML207" s="3">
        <v>5</v>
      </c>
      <c r="MM207" s="3">
        <v>2</v>
      </c>
      <c r="MN207" s="3">
        <v>6</v>
      </c>
      <c r="MO207" s="3">
        <v>7</v>
      </c>
      <c r="MP207" s="3">
        <v>7</v>
      </c>
      <c r="MQ207" s="5">
        <v>5.2222222222222223</v>
      </c>
      <c r="MR207" s="3">
        <v>2</v>
      </c>
      <c r="MS207" s="3">
        <v>2</v>
      </c>
      <c r="MT207" s="3">
        <v>1</v>
      </c>
      <c r="MU207" s="3">
        <v>1</v>
      </c>
      <c r="MV207" s="3">
        <v>3</v>
      </c>
      <c r="MW207" s="3">
        <v>3</v>
      </c>
      <c r="MX207" s="3">
        <v>4</v>
      </c>
      <c r="MY207" s="3">
        <v>4</v>
      </c>
      <c r="MZ207" s="3">
        <v>4</v>
      </c>
      <c r="NA207" s="3">
        <v>4</v>
      </c>
      <c r="NB207" s="3">
        <v>3</v>
      </c>
      <c r="NC207" s="3">
        <v>3</v>
      </c>
      <c r="ND207" s="5">
        <v>2</v>
      </c>
      <c r="NE207" s="5">
        <v>2</v>
      </c>
      <c r="NF207" s="5">
        <v>3.6666666666666665</v>
      </c>
      <c r="NG207" s="5">
        <v>3.6666666666666665</v>
      </c>
      <c r="NH207" s="3">
        <v>4</v>
      </c>
      <c r="NI207" s="3">
        <v>4</v>
      </c>
      <c r="NJ207" s="3">
        <v>5</v>
      </c>
      <c r="NK207" s="3">
        <v>5</v>
      </c>
      <c r="NL207" s="3">
        <v>3</v>
      </c>
      <c r="NM207" s="3">
        <v>3</v>
      </c>
      <c r="NN207" s="3">
        <v>5</v>
      </c>
      <c r="NO207" s="3">
        <v>5</v>
      </c>
      <c r="NP207" s="3">
        <v>1</v>
      </c>
      <c r="NQ207" s="3">
        <v>1</v>
      </c>
      <c r="NR207" s="3">
        <v>5</v>
      </c>
      <c r="NS207" s="3">
        <v>5</v>
      </c>
      <c r="NT207" s="3">
        <v>1</v>
      </c>
      <c r="NU207" s="3">
        <v>1</v>
      </c>
      <c r="NV207" s="5">
        <v>3.4285714285714284</v>
      </c>
      <c r="NW207" s="5">
        <v>3.4285714285714284</v>
      </c>
      <c r="NX207" s="4">
        <v>43423</v>
      </c>
      <c r="NY207" s="3">
        <v>5</v>
      </c>
      <c r="NZ207" s="3">
        <v>5</v>
      </c>
      <c r="OA207" s="3">
        <v>5</v>
      </c>
      <c r="OB207" s="3">
        <v>1</v>
      </c>
      <c r="OC207" s="3">
        <v>5</v>
      </c>
      <c r="OD207" s="3">
        <v>3</v>
      </c>
      <c r="OE207" s="3">
        <v>5</v>
      </c>
      <c r="OF207" s="3">
        <v>1</v>
      </c>
      <c r="OG207" s="3">
        <v>5</v>
      </c>
      <c r="OH207" s="3">
        <v>5</v>
      </c>
      <c r="OI207" s="3">
        <v>5</v>
      </c>
      <c r="OJ207" s="3">
        <v>1</v>
      </c>
      <c r="OK207" s="5">
        <v>4.666666666666667</v>
      </c>
      <c r="OL207" s="5">
        <v>3</v>
      </c>
      <c r="OM207" s="3">
        <v>4</v>
      </c>
      <c r="ON207" s="3">
        <v>3</v>
      </c>
      <c r="OO207" s="3">
        <v>4</v>
      </c>
      <c r="OP207" s="3">
        <v>3</v>
      </c>
      <c r="OQ207" s="3">
        <v>1</v>
      </c>
      <c r="OR207" s="3">
        <v>1</v>
      </c>
      <c r="OS207" s="5">
        <v>2.6666666666666665</v>
      </c>
      <c r="OT207" s="3">
        <v>6</v>
      </c>
      <c r="OU207" s="3">
        <v>6</v>
      </c>
      <c r="OV207" s="3">
        <v>6</v>
      </c>
      <c r="OW207" s="3">
        <v>6</v>
      </c>
      <c r="OX207" s="3">
        <v>5</v>
      </c>
      <c r="OY207" s="3">
        <v>6</v>
      </c>
      <c r="OZ207" s="5">
        <v>5.833333333333333</v>
      </c>
      <c r="UK207" s="1">
        <v>36</v>
      </c>
      <c r="UL207" s="1">
        <v>40</v>
      </c>
      <c r="UM207" s="1">
        <v>37</v>
      </c>
      <c r="UN207" s="1">
        <v>777</v>
      </c>
      <c r="UO207" s="1">
        <v>37</v>
      </c>
      <c r="UP207" s="1">
        <v>31</v>
      </c>
      <c r="UQ207" s="1">
        <v>777</v>
      </c>
      <c r="VN207">
        <v>15</v>
      </c>
      <c r="VO207">
        <v>2</v>
      </c>
      <c r="VP207">
        <v>20</v>
      </c>
      <c r="VQ207">
        <v>10</v>
      </c>
      <c r="VR207">
        <v>10</v>
      </c>
      <c r="VS207">
        <v>286.3</v>
      </c>
      <c r="VT207">
        <v>28.6</v>
      </c>
      <c r="VU207">
        <v>57.3</v>
      </c>
      <c r="VV207">
        <v>9</v>
      </c>
      <c r="VW207">
        <v>5997</v>
      </c>
      <c r="VX207">
        <v>666.3</v>
      </c>
      <c r="VY207">
        <v>2579.5</v>
      </c>
      <c r="VZ207">
        <v>0.3</v>
      </c>
      <c r="WA207">
        <v>1199.4000000000001</v>
      </c>
      <c r="WB207" s="36">
        <v>1101.75</v>
      </c>
      <c r="WC207" s="36">
        <v>992.25</v>
      </c>
      <c r="WD207" s="36">
        <v>97.5</v>
      </c>
      <c r="WE207" s="36">
        <v>65.5</v>
      </c>
      <c r="WF207" s="36">
        <v>48.81</v>
      </c>
      <c r="WG207" s="36">
        <v>43.96</v>
      </c>
      <c r="WH207" s="36">
        <v>4.32</v>
      </c>
      <c r="WI207" s="36">
        <v>2.9</v>
      </c>
      <c r="WJ207" s="36">
        <v>163</v>
      </c>
      <c r="WK207" s="36">
        <v>7.22</v>
      </c>
      <c r="WL207" s="36">
        <v>54.332999999999998</v>
      </c>
      <c r="WM207" s="37">
        <v>1893.5</v>
      </c>
      <c r="WN207" s="37">
        <v>1630.25</v>
      </c>
      <c r="WO207" s="37">
        <v>141</v>
      </c>
      <c r="WP207" s="37">
        <v>76.25</v>
      </c>
      <c r="WQ207" s="37">
        <v>50.61</v>
      </c>
      <c r="WR207" s="37">
        <v>43.58</v>
      </c>
      <c r="WS207" s="37">
        <v>3.77</v>
      </c>
      <c r="WT207" s="37">
        <v>2.04</v>
      </c>
      <c r="WU207" s="37">
        <v>217.25</v>
      </c>
      <c r="WV207" s="37">
        <v>5.81</v>
      </c>
      <c r="WW207" s="37">
        <v>43.45</v>
      </c>
      <c r="WX207" s="38">
        <v>1101.75</v>
      </c>
      <c r="WY207" s="38">
        <v>992.25</v>
      </c>
      <c r="WZ207" s="38">
        <v>97.5</v>
      </c>
      <c r="XA207" s="38">
        <v>65.5</v>
      </c>
      <c r="XB207" s="38">
        <v>48.81</v>
      </c>
      <c r="XC207" s="38">
        <v>43.96</v>
      </c>
      <c r="XD207" s="38">
        <v>4.32</v>
      </c>
      <c r="XE207" s="38">
        <v>2.9</v>
      </c>
      <c r="XF207" s="38">
        <v>163</v>
      </c>
      <c r="XG207" s="38">
        <v>7.22</v>
      </c>
      <c r="XH207" s="38">
        <v>54.332999999999998</v>
      </c>
      <c r="XI207" s="39">
        <v>1893.5</v>
      </c>
      <c r="XJ207" s="39">
        <v>1630.25</v>
      </c>
      <c r="XK207" s="39">
        <v>141</v>
      </c>
      <c r="XL207" s="39">
        <v>76.25</v>
      </c>
      <c r="XM207" s="39">
        <v>50.61</v>
      </c>
      <c r="XN207" s="39">
        <v>43.58</v>
      </c>
      <c r="XO207" s="39">
        <v>3.77</v>
      </c>
      <c r="XP207" s="39">
        <v>2.04</v>
      </c>
      <c r="XQ207" s="39">
        <v>217.25</v>
      </c>
      <c r="XR207" s="39">
        <v>5.81</v>
      </c>
      <c r="XS207" s="39">
        <v>43.45</v>
      </c>
      <c r="XT207" t="s">
        <v>1281</v>
      </c>
      <c r="XU207">
        <v>5</v>
      </c>
      <c r="XV207">
        <v>9</v>
      </c>
      <c r="XW207" s="37">
        <v>3</v>
      </c>
      <c r="XX207" s="37">
        <v>2</v>
      </c>
      <c r="XY207" s="37">
        <v>1</v>
      </c>
      <c r="XZ207" s="39">
        <v>3</v>
      </c>
      <c r="YA207" s="39">
        <v>2</v>
      </c>
      <c r="YB207" s="39">
        <v>1</v>
      </c>
    </row>
    <row r="208" spans="1:652" x14ac:dyDescent="0.2">
      <c r="A208" s="11">
        <v>230</v>
      </c>
      <c r="B208" s="19" t="s">
        <v>871</v>
      </c>
      <c r="C208" s="3">
        <v>1</v>
      </c>
      <c r="D208" s="3" t="str">
        <f t="shared" si="155"/>
        <v>1</v>
      </c>
      <c r="E208" s="4">
        <v>39346</v>
      </c>
      <c r="F208" s="4">
        <v>43412</v>
      </c>
      <c r="G208" s="5">
        <v>11.132101300479125</v>
      </c>
      <c r="H208" s="21">
        <v>4</v>
      </c>
      <c r="I208" s="3">
        <v>5</v>
      </c>
      <c r="J208" s="3">
        <v>16</v>
      </c>
      <c r="K208" s="3">
        <v>1</v>
      </c>
      <c r="L208" s="3">
        <v>2</v>
      </c>
      <c r="M208" s="3">
        <v>90</v>
      </c>
      <c r="N208" s="6">
        <v>106</v>
      </c>
      <c r="O208" s="6">
        <v>144.5</v>
      </c>
      <c r="P208" s="5">
        <v>3.4776902887139105</v>
      </c>
      <c r="Q208" s="5">
        <v>79.159499999999994</v>
      </c>
      <c r="R208" s="5">
        <v>35.9</v>
      </c>
      <c r="S208" s="5">
        <v>17.100000000000001</v>
      </c>
      <c r="T208" s="5">
        <v>3</v>
      </c>
      <c r="U208" s="5">
        <v>16.5</v>
      </c>
      <c r="V208" s="5">
        <v>3</v>
      </c>
      <c r="W208" s="5">
        <v>22.9</v>
      </c>
      <c r="X208" s="5">
        <v>19.8</v>
      </c>
      <c r="Y208" s="5">
        <v>20.6</v>
      </c>
      <c r="Z208" s="5">
        <v>19</v>
      </c>
      <c r="AA208" s="5">
        <v>19.8</v>
      </c>
      <c r="AB208" s="5">
        <v>20.6</v>
      </c>
      <c r="AC208" s="5">
        <f t="shared" si="156"/>
        <v>22.9</v>
      </c>
      <c r="AD208" s="5">
        <f t="shared" si="157"/>
        <v>20.6</v>
      </c>
      <c r="AE208" s="5">
        <f t="shared" si="158"/>
        <v>43.5</v>
      </c>
      <c r="AF208" s="5">
        <f t="shared" si="159"/>
        <v>21.75</v>
      </c>
      <c r="AG208" s="5">
        <f t="shared" si="160"/>
        <v>47.958750000000002</v>
      </c>
      <c r="AH208" s="5">
        <f t="shared" si="161"/>
        <v>95.917500000000004</v>
      </c>
      <c r="AI208" s="5">
        <v>2</v>
      </c>
      <c r="AJ208" s="3">
        <v>30</v>
      </c>
      <c r="AK208" s="5">
        <v>43.7</v>
      </c>
      <c r="AL208" s="5">
        <v>3</v>
      </c>
      <c r="AM208" s="5">
        <v>2.6666666666666665</v>
      </c>
      <c r="AN208" s="5"/>
      <c r="AO208" s="5"/>
      <c r="AP208" s="5"/>
      <c r="AQ208" s="5"/>
      <c r="AR208" s="5"/>
      <c r="AS208" s="5" t="e">
        <f t="shared" si="162"/>
        <v>#DIV/0!</v>
      </c>
      <c r="AT208" s="5">
        <v>11.44</v>
      </c>
      <c r="AU208" s="5">
        <v>11.82</v>
      </c>
      <c r="AV208" s="5">
        <v>1.71</v>
      </c>
      <c r="AW208" s="5">
        <v>96</v>
      </c>
      <c r="AX208" s="3">
        <v>28</v>
      </c>
      <c r="AY208" s="3">
        <v>26</v>
      </c>
      <c r="AZ208" s="3"/>
      <c r="BA208" s="5">
        <v>-0.72</v>
      </c>
      <c r="BB208" s="5"/>
      <c r="BC208" s="5">
        <v>24</v>
      </c>
      <c r="BD208" s="5"/>
      <c r="BE208" s="3">
        <v>24</v>
      </c>
      <c r="BF208" s="3">
        <v>28</v>
      </c>
      <c r="BG208" s="5">
        <v>1.49</v>
      </c>
      <c r="BH208" s="5">
        <v>93</v>
      </c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3">
        <v>33</v>
      </c>
      <c r="CA208" s="3">
        <v>28</v>
      </c>
      <c r="CB208" s="3">
        <v>34</v>
      </c>
      <c r="CC208" s="5">
        <v>14.752319999999999</v>
      </c>
      <c r="CD208" s="5">
        <v>12.51712</v>
      </c>
      <c r="CE208" s="5">
        <v>15.19936</v>
      </c>
      <c r="CF208" s="5">
        <v>1.97</v>
      </c>
      <c r="CG208" s="5">
        <v>98</v>
      </c>
      <c r="CH208" s="3">
        <v>29</v>
      </c>
      <c r="CI208" s="3">
        <v>25</v>
      </c>
      <c r="CJ208" s="3">
        <v>25</v>
      </c>
      <c r="CK208" s="5">
        <v>12.96416</v>
      </c>
      <c r="CL208" s="5">
        <v>11.176</v>
      </c>
      <c r="CM208" s="5">
        <v>11.176</v>
      </c>
      <c r="CN208" s="5">
        <v>0.16</v>
      </c>
      <c r="CO208" s="5">
        <v>56</v>
      </c>
      <c r="CP208" s="6">
        <v>121</v>
      </c>
      <c r="CQ208" s="6">
        <v>119</v>
      </c>
      <c r="CR208" s="6">
        <v>127</v>
      </c>
      <c r="CS208" s="5">
        <v>-0.15</v>
      </c>
      <c r="CT208" s="5">
        <v>44</v>
      </c>
      <c r="CU208" s="7" t="e">
        <v>#NULL!</v>
      </c>
      <c r="CV208" s="7" t="e">
        <v>#NULL!</v>
      </c>
      <c r="CW208" s="7" t="e">
        <v>#NULL!</v>
      </c>
      <c r="CX208" s="7" t="e">
        <v>#NULL!</v>
      </c>
      <c r="CY208" s="7" t="e">
        <v>#NULL!</v>
      </c>
      <c r="CZ208" s="7" t="e">
        <v>#NULL!</v>
      </c>
      <c r="DA208" s="7" t="e">
        <v>#NULL!</v>
      </c>
      <c r="DB208" s="7" t="e">
        <v>#NULL!</v>
      </c>
      <c r="DC208" s="7" t="e">
        <v>#NULL!</v>
      </c>
      <c r="DD208" s="7" t="e">
        <v>#NULL!</v>
      </c>
      <c r="DE208" s="7" t="e">
        <v>#NULL!</v>
      </c>
      <c r="DF208" s="7" t="e">
        <v>#NULL!</v>
      </c>
      <c r="DG208" s="7" t="e">
        <v>#NULL!</v>
      </c>
      <c r="DH208" s="7" t="e">
        <v>#NULL!</v>
      </c>
      <c r="DI208" s="7"/>
      <c r="DJ208" s="7"/>
      <c r="DK208" s="7"/>
      <c r="DL208" s="7"/>
      <c r="DM208" s="7"/>
      <c r="DN208" s="7"/>
      <c r="DO208" s="7"/>
      <c r="DP208" s="7"/>
      <c r="DQ208" s="3">
        <v>1</v>
      </c>
      <c r="DR208" s="3">
        <v>1</v>
      </c>
      <c r="DS208" s="3">
        <v>1</v>
      </c>
      <c r="DT208" s="3">
        <v>1</v>
      </c>
      <c r="DU208" s="3">
        <v>1</v>
      </c>
      <c r="DV208" s="5">
        <v>58.5</v>
      </c>
      <c r="DW208" s="5">
        <v>0.77</v>
      </c>
      <c r="DX208" s="5">
        <v>70</v>
      </c>
      <c r="DY208" s="5">
        <v>1.56</v>
      </c>
      <c r="DZ208" s="5">
        <v>77</v>
      </c>
      <c r="EA208" s="5">
        <v>2.13</v>
      </c>
      <c r="EB208" s="5">
        <v>68.5</v>
      </c>
      <c r="EC208" s="5">
        <v>4.46</v>
      </c>
      <c r="ED208" s="5">
        <v>2</v>
      </c>
      <c r="EE208" s="7" t="e">
        <v>#NULL!</v>
      </c>
      <c r="EF208" s="7" t="e">
        <v>#NULL!</v>
      </c>
      <c r="EG208" s="7" t="e">
        <v>#NULL!</v>
      </c>
      <c r="EH208" s="7" t="e">
        <v>#NULL!</v>
      </c>
      <c r="EI208" s="7" t="e">
        <v>#NULL!</v>
      </c>
      <c r="EJ208" s="7" t="e">
        <v>#NULL!</v>
      </c>
      <c r="EK208" s="7" t="e">
        <v>#NULL!</v>
      </c>
      <c r="EL208" s="7" t="e">
        <v>#NULL!</v>
      </c>
      <c r="EM208" s="7" t="e">
        <v>#NULL!</v>
      </c>
      <c r="EN208" s="7" t="e">
        <v>#NULL!</v>
      </c>
      <c r="EO208" s="7" t="e">
        <v>#NULL!</v>
      </c>
      <c r="EP208" s="7" t="e">
        <v>#NULL!</v>
      </c>
      <c r="EQ208" s="7" t="e">
        <v>#NULL!</v>
      </c>
      <c r="ER208" s="7" t="e">
        <v>#NULL!</v>
      </c>
      <c r="ES208" s="7" t="e">
        <v>#NULL!</v>
      </c>
      <c r="ET208" s="7" t="e">
        <v>#NULL!</v>
      </c>
      <c r="EU208" s="7" t="e">
        <v>#NULL!</v>
      </c>
      <c r="EV208" s="7" t="e">
        <v>#NULL!</v>
      </c>
      <c r="EW208" s="3">
        <v>1</v>
      </c>
      <c r="EX208" s="5">
        <v>1</v>
      </c>
      <c r="EY208" s="1" t="s">
        <v>354</v>
      </c>
      <c r="EZ208" s="3">
        <v>1</v>
      </c>
      <c r="FA208" s="6">
        <v>1</v>
      </c>
      <c r="FB208" s="1" t="s">
        <v>411</v>
      </c>
      <c r="FC208" s="6">
        <v>2</v>
      </c>
      <c r="FD208" s="5">
        <v>1</v>
      </c>
      <c r="FE208" s="1" t="s">
        <v>351</v>
      </c>
      <c r="FF208" s="3">
        <v>1</v>
      </c>
      <c r="FG208" s="5">
        <v>1</v>
      </c>
      <c r="FH208" s="3">
        <v>5</v>
      </c>
      <c r="FI208" s="3">
        <v>5</v>
      </c>
      <c r="FJ208" s="3">
        <v>2</v>
      </c>
      <c r="FK208" s="3">
        <v>1</v>
      </c>
      <c r="FL208" s="3">
        <v>5</v>
      </c>
      <c r="FM208" s="3">
        <v>5</v>
      </c>
      <c r="FN208" s="3">
        <v>1</v>
      </c>
      <c r="FO208" s="3">
        <v>1</v>
      </c>
      <c r="FP208" s="3">
        <v>5</v>
      </c>
      <c r="FQ208" s="3">
        <v>5</v>
      </c>
      <c r="FR208" s="3">
        <v>4</v>
      </c>
      <c r="FS208" s="3">
        <v>1</v>
      </c>
      <c r="FT208" s="3">
        <v>5</v>
      </c>
      <c r="FU208" s="3">
        <v>1.6666666666666667</v>
      </c>
      <c r="FV208" s="3">
        <v>7</v>
      </c>
      <c r="FW208" s="3">
        <v>1</v>
      </c>
      <c r="FX208" s="7" t="e">
        <v>#NULL!</v>
      </c>
      <c r="FY208" s="3">
        <v>4</v>
      </c>
      <c r="FZ208" s="3">
        <v>7</v>
      </c>
      <c r="GA208" s="3">
        <v>7</v>
      </c>
      <c r="GB208" s="3">
        <v>7</v>
      </c>
      <c r="GC208" s="3">
        <v>7</v>
      </c>
      <c r="GD208" s="5">
        <v>6.5</v>
      </c>
      <c r="GE208" s="3">
        <v>5</v>
      </c>
      <c r="GF208" s="3">
        <v>1</v>
      </c>
      <c r="GG208" s="3">
        <v>5</v>
      </c>
      <c r="GH208" s="3">
        <v>1</v>
      </c>
      <c r="GI208" s="3">
        <v>5</v>
      </c>
      <c r="GJ208" s="3">
        <v>1</v>
      </c>
      <c r="GK208" s="3">
        <v>1</v>
      </c>
      <c r="GL208" s="3">
        <v>1</v>
      </c>
      <c r="GM208" s="3">
        <v>5</v>
      </c>
      <c r="GN208" s="3">
        <v>5</v>
      </c>
      <c r="GO208" s="3">
        <v>1</v>
      </c>
      <c r="GP208" s="3">
        <v>5</v>
      </c>
      <c r="GQ208" s="3">
        <v>1</v>
      </c>
      <c r="GR208" s="3">
        <v>5</v>
      </c>
      <c r="GS208" s="3">
        <v>2</v>
      </c>
      <c r="GT208" s="3">
        <v>5</v>
      </c>
      <c r="GU208" s="3">
        <v>5</v>
      </c>
      <c r="GV208" s="3">
        <v>1</v>
      </c>
      <c r="GW208" s="3">
        <v>5</v>
      </c>
      <c r="GX208" s="3">
        <v>1</v>
      </c>
      <c r="GY208" s="5">
        <v>5</v>
      </c>
      <c r="GZ208" s="5">
        <v>1.1000000000000001</v>
      </c>
      <c r="HA208" s="3">
        <v>7</v>
      </c>
      <c r="HB208" s="3">
        <v>7</v>
      </c>
      <c r="HC208" s="3">
        <v>7</v>
      </c>
      <c r="HD208" s="3">
        <v>7</v>
      </c>
      <c r="HE208" s="3">
        <v>7</v>
      </c>
      <c r="HF208" s="3">
        <v>7</v>
      </c>
      <c r="HG208" s="3">
        <v>7</v>
      </c>
      <c r="HH208" s="3">
        <v>7</v>
      </c>
      <c r="HI208" s="5">
        <v>7</v>
      </c>
      <c r="HJ208" s="3">
        <v>3</v>
      </c>
      <c r="HK208" s="3">
        <v>2</v>
      </c>
      <c r="HL208" s="3">
        <v>3</v>
      </c>
      <c r="HM208" s="3">
        <v>3</v>
      </c>
      <c r="HN208" s="3">
        <v>1</v>
      </c>
      <c r="HO208" s="3">
        <v>2</v>
      </c>
      <c r="HP208" s="5">
        <v>3</v>
      </c>
      <c r="HQ208" s="5">
        <v>4</v>
      </c>
      <c r="HR208" s="5">
        <v>3</v>
      </c>
      <c r="HS208" s="5">
        <v>3.1666666666666665</v>
      </c>
      <c r="HT208" s="3">
        <v>4</v>
      </c>
      <c r="HU208" s="3">
        <v>6</v>
      </c>
      <c r="HV208" s="3">
        <v>6</v>
      </c>
      <c r="HW208" s="3">
        <v>6</v>
      </c>
      <c r="HX208" s="3">
        <v>5</v>
      </c>
      <c r="HY208" s="3">
        <v>6</v>
      </c>
      <c r="HZ208" s="5">
        <v>5.5</v>
      </c>
      <c r="IA208" s="3">
        <v>7</v>
      </c>
      <c r="IB208" s="3">
        <v>2</v>
      </c>
      <c r="IC208" s="3">
        <v>4</v>
      </c>
      <c r="ID208" s="3">
        <v>6</v>
      </c>
      <c r="IE208" s="3">
        <v>6</v>
      </c>
      <c r="IF208" s="3">
        <v>3</v>
      </c>
      <c r="IG208" s="3">
        <v>1</v>
      </c>
      <c r="IH208" s="3">
        <v>7</v>
      </c>
      <c r="II208" s="3">
        <v>7</v>
      </c>
      <c r="IJ208" s="3">
        <v>2</v>
      </c>
      <c r="IK208" s="3">
        <v>7</v>
      </c>
      <c r="IL208" s="3">
        <v>1</v>
      </c>
      <c r="IM208" s="5">
        <v>7</v>
      </c>
      <c r="IN208" s="5">
        <v>4.75</v>
      </c>
      <c r="IO208" s="5">
        <v>1.5</v>
      </c>
      <c r="IP208" s="3">
        <v>4</v>
      </c>
      <c r="IQ208" s="3">
        <v>1</v>
      </c>
      <c r="IR208" s="3">
        <v>1</v>
      </c>
      <c r="IS208" s="3">
        <v>2</v>
      </c>
      <c r="IT208" s="3">
        <v>5</v>
      </c>
      <c r="IU208" s="3">
        <v>4</v>
      </c>
      <c r="IV208" s="3">
        <v>1</v>
      </c>
      <c r="IW208" s="3">
        <v>1</v>
      </c>
      <c r="IX208" s="3">
        <v>5</v>
      </c>
      <c r="IY208" s="3">
        <v>2</v>
      </c>
      <c r="IZ208" s="3">
        <v>5</v>
      </c>
      <c r="JA208" s="3">
        <v>5</v>
      </c>
      <c r="JB208" s="3">
        <v>5</v>
      </c>
      <c r="JC208" s="3">
        <v>2</v>
      </c>
      <c r="JD208" s="3">
        <v>5</v>
      </c>
      <c r="JE208" s="3">
        <v>1</v>
      </c>
      <c r="JF208" s="3">
        <v>1</v>
      </c>
      <c r="JG208" s="3">
        <v>5</v>
      </c>
      <c r="JH208" s="3">
        <v>2</v>
      </c>
      <c r="JI208" s="3">
        <v>5</v>
      </c>
      <c r="JJ208" s="3">
        <v>2</v>
      </c>
      <c r="JK208" s="3">
        <v>5</v>
      </c>
      <c r="JL208" s="3">
        <v>1</v>
      </c>
      <c r="JM208" s="3">
        <v>4</v>
      </c>
      <c r="JN208" s="5">
        <v>4.5</v>
      </c>
      <c r="JO208" s="5">
        <v>1.5</v>
      </c>
      <c r="JP208" s="5">
        <v>5</v>
      </c>
      <c r="JQ208" s="5">
        <v>1.25</v>
      </c>
      <c r="JR208" s="5">
        <v>4.75</v>
      </c>
      <c r="JS208" s="5">
        <v>1.5</v>
      </c>
      <c r="JT208" s="3">
        <v>2</v>
      </c>
      <c r="JU208" s="3">
        <v>4</v>
      </c>
      <c r="JV208" s="3">
        <v>1</v>
      </c>
      <c r="JW208" s="3">
        <v>1</v>
      </c>
      <c r="JX208" s="3">
        <v>3</v>
      </c>
      <c r="JY208" s="3">
        <v>4</v>
      </c>
      <c r="JZ208" s="3">
        <v>1</v>
      </c>
      <c r="KA208" s="3">
        <v>1</v>
      </c>
      <c r="KB208" s="3">
        <v>4</v>
      </c>
      <c r="KC208" s="3">
        <v>4</v>
      </c>
      <c r="KD208" s="3">
        <v>5</v>
      </c>
      <c r="KE208" s="3">
        <v>5</v>
      </c>
      <c r="KF208" s="3">
        <v>1</v>
      </c>
      <c r="KG208" s="3">
        <v>1</v>
      </c>
      <c r="KH208" s="3">
        <v>1</v>
      </c>
      <c r="KI208" s="3">
        <v>1</v>
      </c>
      <c r="KJ208" s="3">
        <v>1</v>
      </c>
      <c r="KK208" s="3">
        <v>1</v>
      </c>
      <c r="KL208" s="3">
        <v>4</v>
      </c>
      <c r="KM208" s="3">
        <v>4</v>
      </c>
      <c r="KN208" s="3">
        <v>1</v>
      </c>
      <c r="KO208" s="3">
        <v>1</v>
      </c>
      <c r="KP208" s="3">
        <v>1</v>
      </c>
      <c r="KQ208" s="3">
        <v>1</v>
      </c>
      <c r="KR208" s="3">
        <v>5</v>
      </c>
      <c r="KS208" s="3">
        <v>5</v>
      </c>
      <c r="KT208" s="3">
        <v>1</v>
      </c>
      <c r="KU208" s="3">
        <v>1</v>
      </c>
      <c r="KV208" s="3">
        <v>1</v>
      </c>
      <c r="KW208" s="3">
        <v>1</v>
      </c>
      <c r="KX208" s="3">
        <v>5</v>
      </c>
      <c r="KY208" s="3">
        <v>5</v>
      </c>
      <c r="KZ208" s="5">
        <v>1</v>
      </c>
      <c r="LA208" s="5">
        <v>1</v>
      </c>
      <c r="LB208" s="5">
        <v>4</v>
      </c>
      <c r="LC208" s="5">
        <v>4.4285714285714288</v>
      </c>
      <c r="LD208" s="3">
        <v>5</v>
      </c>
      <c r="LE208" s="3">
        <v>5</v>
      </c>
      <c r="LF208" s="5">
        <v>5</v>
      </c>
      <c r="LG208" s="3">
        <v>5</v>
      </c>
      <c r="LH208" s="3">
        <v>5</v>
      </c>
      <c r="LI208" s="3">
        <v>5</v>
      </c>
      <c r="LJ208" s="3">
        <v>5</v>
      </c>
      <c r="LK208" s="3">
        <v>5</v>
      </c>
      <c r="LL208" s="3">
        <v>5</v>
      </c>
      <c r="LM208" s="3">
        <v>5</v>
      </c>
      <c r="LN208" s="3">
        <v>5</v>
      </c>
      <c r="LO208" s="3">
        <v>5</v>
      </c>
      <c r="LP208" s="3">
        <v>5</v>
      </c>
      <c r="LQ208" s="3">
        <v>5</v>
      </c>
      <c r="LR208" s="3">
        <v>5</v>
      </c>
      <c r="LS208" s="3">
        <v>5</v>
      </c>
      <c r="LT208" s="5">
        <v>5</v>
      </c>
      <c r="LU208" s="5">
        <v>5</v>
      </c>
      <c r="LV208" s="3">
        <v>3</v>
      </c>
      <c r="LW208" s="3">
        <v>2</v>
      </c>
      <c r="LX208" s="3">
        <v>0</v>
      </c>
      <c r="LY208" s="3">
        <v>0</v>
      </c>
      <c r="LZ208" s="3">
        <v>3</v>
      </c>
      <c r="MA208" s="3">
        <v>0</v>
      </c>
      <c r="MB208" s="3">
        <v>3</v>
      </c>
      <c r="MC208" s="3">
        <v>3</v>
      </c>
      <c r="MD208" s="3">
        <v>2</v>
      </c>
      <c r="ME208" s="3">
        <v>3</v>
      </c>
      <c r="MF208" s="5">
        <f t="shared" si="163"/>
        <v>19</v>
      </c>
      <c r="MG208" s="5">
        <f t="shared" si="164"/>
        <v>1.9</v>
      </c>
      <c r="MH208" s="3">
        <v>3</v>
      </c>
      <c r="MI208" s="3">
        <v>7</v>
      </c>
      <c r="MJ208" s="3">
        <v>7</v>
      </c>
      <c r="MK208" s="3">
        <v>7</v>
      </c>
      <c r="ML208" s="3">
        <v>6</v>
      </c>
      <c r="MM208" s="3">
        <v>7</v>
      </c>
      <c r="MN208" s="3">
        <v>7</v>
      </c>
      <c r="MO208" s="3">
        <v>7</v>
      </c>
      <c r="MP208" s="3">
        <v>7</v>
      </c>
      <c r="MQ208" s="5">
        <v>6.4444444444444446</v>
      </c>
      <c r="MR208" s="3">
        <v>2</v>
      </c>
      <c r="MS208" s="3">
        <v>2</v>
      </c>
      <c r="MT208" s="3">
        <v>1</v>
      </c>
      <c r="MU208" s="3">
        <v>1</v>
      </c>
      <c r="MV208" s="3">
        <v>1</v>
      </c>
      <c r="MW208" s="3">
        <v>1</v>
      </c>
      <c r="MX208" s="3">
        <v>1</v>
      </c>
      <c r="MY208" s="3">
        <v>1</v>
      </c>
      <c r="MZ208" s="3">
        <v>1</v>
      </c>
      <c r="NA208" s="3">
        <v>1</v>
      </c>
      <c r="NB208" s="3">
        <v>1</v>
      </c>
      <c r="NC208" s="3">
        <v>1</v>
      </c>
      <c r="ND208" s="5">
        <v>1.3333333333333333</v>
      </c>
      <c r="NE208" s="5">
        <v>1.3333333333333333</v>
      </c>
      <c r="NF208" s="5">
        <v>1</v>
      </c>
      <c r="NG208" s="5">
        <v>1</v>
      </c>
      <c r="NH208" s="3">
        <v>5</v>
      </c>
      <c r="NI208" s="3">
        <v>5</v>
      </c>
      <c r="NJ208" s="3">
        <v>5</v>
      </c>
      <c r="NK208" s="3">
        <v>5</v>
      </c>
      <c r="NL208" s="3">
        <v>5</v>
      </c>
      <c r="NM208" s="3">
        <v>5</v>
      </c>
      <c r="NN208" s="3">
        <v>2</v>
      </c>
      <c r="NO208" s="3">
        <v>2</v>
      </c>
      <c r="NP208" s="3">
        <v>1</v>
      </c>
      <c r="NQ208" s="3">
        <v>1</v>
      </c>
      <c r="NR208" s="3">
        <v>4</v>
      </c>
      <c r="NS208" s="3">
        <v>4</v>
      </c>
      <c r="NT208" s="3">
        <v>4</v>
      </c>
      <c r="NU208" s="3">
        <v>4</v>
      </c>
      <c r="NV208" s="5">
        <v>3.7142857142857144</v>
      </c>
      <c r="NW208" s="5">
        <v>3.7142857142857144</v>
      </c>
      <c r="NX208" s="4">
        <v>43423</v>
      </c>
      <c r="NY208" s="3">
        <v>5</v>
      </c>
      <c r="NZ208" s="3">
        <v>5</v>
      </c>
      <c r="OA208" s="3">
        <v>4</v>
      </c>
      <c r="OB208" s="3">
        <v>2</v>
      </c>
      <c r="OC208" s="3">
        <v>5</v>
      </c>
      <c r="OD208" s="3">
        <v>5</v>
      </c>
      <c r="OE208" s="3">
        <v>1</v>
      </c>
      <c r="OF208" s="3">
        <v>2</v>
      </c>
      <c r="OG208" s="3">
        <v>5</v>
      </c>
      <c r="OH208" s="3">
        <v>5</v>
      </c>
      <c r="OI208" s="3">
        <v>5</v>
      </c>
      <c r="OJ208" s="3">
        <v>1</v>
      </c>
      <c r="OK208" s="5">
        <v>5</v>
      </c>
      <c r="OL208" s="5">
        <v>2.5</v>
      </c>
      <c r="OM208" s="3">
        <v>3</v>
      </c>
      <c r="ON208" s="3">
        <v>2</v>
      </c>
      <c r="OO208" s="3">
        <v>3</v>
      </c>
      <c r="OP208" s="3">
        <v>3</v>
      </c>
      <c r="OQ208" s="3">
        <v>2</v>
      </c>
      <c r="OR208" s="3">
        <v>2</v>
      </c>
      <c r="OS208" s="5">
        <v>2.5</v>
      </c>
      <c r="OT208" s="3">
        <v>6</v>
      </c>
      <c r="OU208" s="3">
        <v>6</v>
      </c>
      <c r="OV208" s="3">
        <v>6</v>
      </c>
      <c r="OW208" s="3">
        <v>6</v>
      </c>
      <c r="OX208" s="3">
        <v>5</v>
      </c>
      <c r="OY208" s="3">
        <v>6</v>
      </c>
      <c r="OZ208" s="5">
        <v>5.833333333333333</v>
      </c>
      <c r="UK208" s="1">
        <v>25</v>
      </c>
      <c r="UL208" s="1">
        <v>30</v>
      </c>
      <c r="UM208" s="1">
        <v>29</v>
      </c>
      <c r="UN208" s="1">
        <v>777</v>
      </c>
      <c r="UO208" s="1">
        <v>27</v>
      </c>
      <c r="UP208" s="1">
        <v>29</v>
      </c>
      <c r="UQ208" s="1">
        <v>777</v>
      </c>
      <c r="VN208">
        <v>15</v>
      </c>
      <c r="VO208">
        <v>10</v>
      </c>
      <c r="VP208">
        <v>126.3</v>
      </c>
      <c r="VQ208">
        <v>12.6</v>
      </c>
      <c r="VR208">
        <v>88</v>
      </c>
      <c r="VS208">
        <v>1903.5</v>
      </c>
      <c r="VT208">
        <v>21.6</v>
      </c>
      <c r="VU208">
        <v>211.5</v>
      </c>
      <c r="VV208">
        <v>87</v>
      </c>
      <c r="VW208">
        <v>17356.8</v>
      </c>
      <c r="VX208">
        <v>199.5</v>
      </c>
      <c r="VY208">
        <v>6508.5</v>
      </c>
      <c r="VZ208">
        <v>0.3</v>
      </c>
      <c r="WA208">
        <v>1928.5</v>
      </c>
      <c r="WB208" s="36">
        <v>2180.5</v>
      </c>
      <c r="WC208" s="36">
        <v>1387.75</v>
      </c>
      <c r="WD208" s="36">
        <v>146.75</v>
      </c>
      <c r="WE208" s="36">
        <v>70</v>
      </c>
      <c r="WF208" s="36">
        <v>57.61</v>
      </c>
      <c r="WG208" s="36">
        <v>36.659999999999997</v>
      </c>
      <c r="WH208" s="36">
        <v>3.88</v>
      </c>
      <c r="WI208" s="36">
        <v>1.85</v>
      </c>
      <c r="WJ208" s="36">
        <v>216.75</v>
      </c>
      <c r="WK208" s="36">
        <v>5.73</v>
      </c>
      <c r="WL208" s="36">
        <v>43.35</v>
      </c>
      <c r="WM208" s="37">
        <v>5095.25</v>
      </c>
      <c r="WN208" s="37">
        <v>2539.25</v>
      </c>
      <c r="WO208" s="37">
        <v>230.5</v>
      </c>
      <c r="WP208" s="37">
        <v>157</v>
      </c>
      <c r="WQ208" s="37">
        <v>63.52</v>
      </c>
      <c r="WR208" s="37">
        <v>31.65</v>
      </c>
      <c r="WS208" s="37">
        <v>2.87</v>
      </c>
      <c r="WT208" s="37">
        <v>1.96</v>
      </c>
      <c r="WU208" s="37">
        <v>387.5</v>
      </c>
      <c r="WV208" s="37">
        <v>4.83</v>
      </c>
      <c r="WW208" s="37">
        <v>43.055999999999997</v>
      </c>
      <c r="WX208" s="38">
        <v>1857.75</v>
      </c>
      <c r="WY208" s="38">
        <v>1180.5</v>
      </c>
      <c r="WZ208" s="38">
        <v>124.5</v>
      </c>
      <c r="XA208" s="38">
        <v>61.25</v>
      </c>
      <c r="XB208" s="38">
        <v>57.62</v>
      </c>
      <c r="XC208" s="38">
        <v>36.619999999999997</v>
      </c>
      <c r="XD208" s="38">
        <v>3.86</v>
      </c>
      <c r="XE208" s="38">
        <v>1.9</v>
      </c>
      <c r="XF208" s="38">
        <v>185.75</v>
      </c>
      <c r="XG208" s="38">
        <v>5.76</v>
      </c>
      <c r="XH208" s="38">
        <v>46.438000000000002</v>
      </c>
      <c r="XI208" s="39">
        <v>4772.5</v>
      </c>
      <c r="XJ208" s="39">
        <v>2332</v>
      </c>
      <c r="XK208" s="39">
        <v>208.25</v>
      </c>
      <c r="XL208" s="39">
        <v>148.25</v>
      </c>
      <c r="XM208" s="39">
        <v>63.97</v>
      </c>
      <c r="XN208" s="39">
        <v>31.26</v>
      </c>
      <c r="XO208" s="39">
        <v>2.79</v>
      </c>
      <c r="XP208" s="39">
        <v>1.99</v>
      </c>
      <c r="XQ208" s="39">
        <v>356.5</v>
      </c>
      <c r="XR208" s="39">
        <v>4.78</v>
      </c>
      <c r="XS208" s="39">
        <v>44.563000000000002</v>
      </c>
      <c r="XT208" t="s">
        <v>1282</v>
      </c>
      <c r="XU208">
        <v>9</v>
      </c>
      <c r="XV208">
        <v>15</v>
      </c>
      <c r="XW208" s="37">
        <v>5</v>
      </c>
      <c r="XX208" s="37">
        <v>4</v>
      </c>
      <c r="XY208" s="37">
        <v>1</v>
      </c>
      <c r="XZ208" s="39">
        <v>4</v>
      </c>
      <c r="YA208" s="39">
        <v>4</v>
      </c>
      <c r="YB208" s="39">
        <v>1</v>
      </c>
    </row>
    <row r="209" spans="1:652" x14ac:dyDescent="0.2">
      <c r="A209" s="11">
        <v>231</v>
      </c>
      <c r="B209" s="19" t="s">
        <v>750</v>
      </c>
      <c r="C209" s="3">
        <v>0</v>
      </c>
      <c r="D209" s="3" t="str">
        <f t="shared" si="155"/>
        <v>2</v>
      </c>
      <c r="E209" s="4">
        <v>39600</v>
      </c>
      <c r="F209" s="4">
        <v>43412</v>
      </c>
      <c r="G209" s="5">
        <v>10.436687200547571</v>
      </c>
      <c r="H209" s="21">
        <v>4</v>
      </c>
      <c r="I209" s="3">
        <v>5</v>
      </c>
      <c r="J209" s="3">
        <v>16</v>
      </c>
      <c r="K209" s="3">
        <v>1</v>
      </c>
      <c r="L209" s="3">
        <v>2</v>
      </c>
      <c r="M209" s="3">
        <v>90</v>
      </c>
      <c r="N209" s="6">
        <v>107.5</v>
      </c>
      <c r="O209" s="6">
        <v>149</v>
      </c>
      <c r="P209" s="5">
        <v>3.5269028871391073</v>
      </c>
      <c r="Q209" s="5">
        <v>151.04250000000002</v>
      </c>
      <c r="R209" s="5">
        <v>68.5</v>
      </c>
      <c r="S209" s="5">
        <v>30.9</v>
      </c>
      <c r="T209" s="5">
        <v>1</v>
      </c>
      <c r="U209" s="5">
        <v>38.200000000000003</v>
      </c>
      <c r="V209" s="5">
        <v>1</v>
      </c>
      <c r="W209" s="5">
        <v>31.8</v>
      </c>
      <c r="X209" s="5">
        <v>30.3</v>
      </c>
      <c r="Y209" s="5">
        <v>27.4</v>
      </c>
      <c r="Z209" s="5">
        <v>31.1</v>
      </c>
      <c r="AA209" s="5">
        <v>29</v>
      </c>
      <c r="AB209" s="5">
        <v>28.2</v>
      </c>
      <c r="AC209" s="5">
        <f t="shared" si="156"/>
        <v>31.8</v>
      </c>
      <c r="AD209" s="5">
        <f t="shared" si="157"/>
        <v>31.1</v>
      </c>
      <c r="AE209" s="5">
        <f t="shared" si="158"/>
        <v>62.900000000000006</v>
      </c>
      <c r="AF209" s="5">
        <f t="shared" si="159"/>
        <v>31.450000000000003</v>
      </c>
      <c r="AG209" s="5">
        <f t="shared" si="160"/>
        <v>69.347250000000003</v>
      </c>
      <c r="AH209" s="5">
        <f t="shared" si="161"/>
        <v>138.69450000000001</v>
      </c>
      <c r="AI209" s="5">
        <v>3</v>
      </c>
      <c r="AJ209" s="3">
        <v>11</v>
      </c>
      <c r="AK209" s="5">
        <v>37.799999999999997</v>
      </c>
      <c r="AL209" s="5">
        <v>2</v>
      </c>
      <c r="AM209" s="5">
        <v>2</v>
      </c>
      <c r="AN209" s="5"/>
      <c r="AO209" s="5"/>
      <c r="AP209" s="5"/>
      <c r="AQ209" s="5"/>
      <c r="AR209" s="5"/>
      <c r="AS209" s="5" t="e">
        <f t="shared" si="162"/>
        <v>#DIV/0!</v>
      </c>
      <c r="AT209" s="5">
        <v>11.53</v>
      </c>
      <c r="AU209" s="5">
        <v>11.37</v>
      </c>
      <c r="AV209" s="5">
        <v>1.64</v>
      </c>
      <c r="AW209" s="5">
        <v>95</v>
      </c>
      <c r="AX209" s="3">
        <v>30</v>
      </c>
      <c r="AY209" s="3">
        <v>28</v>
      </c>
      <c r="AZ209" s="3"/>
      <c r="BA209" s="5">
        <v>-0.11</v>
      </c>
      <c r="BB209" s="5"/>
      <c r="BC209" s="5">
        <v>46</v>
      </c>
      <c r="BD209" s="5"/>
      <c r="BE209" s="3">
        <v>20</v>
      </c>
      <c r="BF209" s="3">
        <v>17</v>
      </c>
      <c r="BG209" s="5">
        <v>-0.37</v>
      </c>
      <c r="BH209" s="5">
        <v>35</v>
      </c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3">
        <v>62</v>
      </c>
      <c r="CA209" s="3">
        <v>63</v>
      </c>
      <c r="CB209" s="3">
        <v>62</v>
      </c>
      <c r="CC209" s="5">
        <v>27.716480000000001</v>
      </c>
      <c r="CD209" s="5">
        <v>28.163519999999998</v>
      </c>
      <c r="CE209" s="5">
        <v>27.716480000000001</v>
      </c>
      <c r="CF209" s="5">
        <v>4.8499999999999996</v>
      </c>
      <c r="CG209" s="5">
        <v>100</v>
      </c>
      <c r="CH209" s="3">
        <v>45</v>
      </c>
      <c r="CI209" s="3">
        <v>39</v>
      </c>
      <c r="CJ209" s="3">
        <v>35</v>
      </c>
      <c r="CK209" s="5">
        <v>20.116800000000001</v>
      </c>
      <c r="CL209" s="5">
        <v>17.434560000000001</v>
      </c>
      <c r="CM209" s="5">
        <v>15.6464</v>
      </c>
      <c r="CN209" s="5">
        <v>2.57</v>
      </c>
      <c r="CO209" s="5">
        <v>99</v>
      </c>
      <c r="CP209" s="6">
        <v>155</v>
      </c>
      <c r="CQ209" s="6">
        <v>159</v>
      </c>
      <c r="CR209" s="6">
        <v>159</v>
      </c>
      <c r="CS209" s="5">
        <v>1.03</v>
      </c>
      <c r="CT209" s="5">
        <v>85</v>
      </c>
      <c r="CU209" s="7" t="e">
        <v>#NULL!</v>
      </c>
      <c r="CV209" s="7" t="e">
        <v>#NULL!</v>
      </c>
      <c r="CW209" s="7" t="e">
        <v>#NULL!</v>
      </c>
      <c r="CX209" s="7" t="e">
        <v>#NULL!</v>
      </c>
      <c r="CY209" s="7" t="e">
        <v>#NULL!</v>
      </c>
      <c r="CZ209" s="7" t="e">
        <v>#NULL!</v>
      </c>
      <c r="DA209" s="7" t="e">
        <v>#NULL!</v>
      </c>
      <c r="DB209" s="7" t="e">
        <v>#NULL!</v>
      </c>
      <c r="DC209" s="7" t="e">
        <v>#NULL!</v>
      </c>
      <c r="DD209" s="7" t="e">
        <v>#NULL!</v>
      </c>
      <c r="DE209" s="7" t="e">
        <v>#NULL!</v>
      </c>
      <c r="DF209" s="7" t="e">
        <v>#NULL!</v>
      </c>
      <c r="DG209" s="7" t="e">
        <v>#NULL!</v>
      </c>
      <c r="DH209" s="7" t="e">
        <v>#NULL!</v>
      </c>
      <c r="DI209" s="7"/>
      <c r="DJ209" s="7"/>
      <c r="DK209" s="7"/>
      <c r="DL209" s="7"/>
      <c r="DM209" s="7"/>
      <c r="DN209" s="7"/>
      <c r="DO209" s="7"/>
      <c r="DP209" s="7"/>
      <c r="DQ209" s="3">
        <v>1</v>
      </c>
      <c r="DR209" s="3">
        <v>1</v>
      </c>
      <c r="DS209" s="3">
        <v>1</v>
      </c>
      <c r="DT209" s="3">
        <v>1</v>
      </c>
      <c r="DU209" s="3">
        <v>1</v>
      </c>
      <c r="DV209" s="5">
        <v>40.5</v>
      </c>
      <c r="DW209" s="5">
        <v>-0.48</v>
      </c>
      <c r="DX209" s="5">
        <v>90</v>
      </c>
      <c r="DY209" s="5">
        <v>2.67</v>
      </c>
      <c r="DZ209" s="5">
        <v>99.5</v>
      </c>
      <c r="EA209" s="5">
        <v>7.42</v>
      </c>
      <c r="EB209" s="5">
        <v>76.666666666666671</v>
      </c>
      <c r="EC209" s="5">
        <v>9.61</v>
      </c>
      <c r="ED209" s="5">
        <v>3</v>
      </c>
      <c r="EE209" s="7" t="e">
        <v>#NULL!</v>
      </c>
      <c r="EF209" s="7" t="e">
        <v>#NULL!</v>
      </c>
      <c r="EG209" s="7" t="e">
        <v>#NULL!</v>
      </c>
      <c r="EH209" s="7" t="e">
        <v>#NULL!</v>
      </c>
      <c r="EI209" s="7" t="e">
        <v>#NULL!</v>
      </c>
      <c r="EJ209" s="7" t="e">
        <v>#NULL!</v>
      </c>
      <c r="EK209" s="7" t="e">
        <v>#NULL!</v>
      </c>
      <c r="EL209" s="7" t="e">
        <v>#NULL!</v>
      </c>
      <c r="EM209" s="7" t="e">
        <v>#NULL!</v>
      </c>
      <c r="EN209" s="7" t="e">
        <v>#NULL!</v>
      </c>
      <c r="EO209" s="7" t="e">
        <v>#NULL!</v>
      </c>
      <c r="EP209" s="7" t="e">
        <v>#NULL!</v>
      </c>
      <c r="EQ209" s="7" t="e">
        <v>#NULL!</v>
      </c>
      <c r="ER209" s="7" t="e">
        <v>#NULL!</v>
      </c>
      <c r="ES209" s="7" t="e">
        <v>#NULL!</v>
      </c>
      <c r="ET209" s="7" t="e">
        <v>#NULL!</v>
      </c>
      <c r="EU209" s="7" t="e">
        <v>#NULL!</v>
      </c>
      <c r="EV209" s="7" t="e">
        <v>#NULL!</v>
      </c>
      <c r="EW209" s="3">
        <v>1</v>
      </c>
      <c r="EX209" s="5">
        <v>2</v>
      </c>
      <c r="EY209" s="1" t="s">
        <v>355</v>
      </c>
      <c r="EZ209" s="3">
        <v>2</v>
      </c>
      <c r="FA209" s="6">
        <v>1</v>
      </c>
      <c r="FB209" s="1" t="s">
        <v>350</v>
      </c>
      <c r="FC209" s="6">
        <v>0</v>
      </c>
      <c r="FD209" s="5">
        <v>1</v>
      </c>
      <c r="FE209" s="1" t="s">
        <v>351</v>
      </c>
      <c r="FF209" s="3">
        <v>2</v>
      </c>
      <c r="FG209" s="5">
        <v>1</v>
      </c>
      <c r="FH209" s="3">
        <v>4</v>
      </c>
      <c r="FI209" s="3">
        <v>4</v>
      </c>
      <c r="FJ209" s="3">
        <v>3</v>
      </c>
      <c r="FK209" s="3">
        <v>1</v>
      </c>
      <c r="FL209" s="3">
        <v>4</v>
      </c>
      <c r="FM209" s="3">
        <v>3</v>
      </c>
      <c r="FN209" s="3">
        <v>3</v>
      </c>
      <c r="FO209" s="3">
        <v>1</v>
      </c>
      <c r="FP209" s="3">
        <v>4</v>
      </c>
      <c r="FQ209" s="3">
        <v>5</v>
      </c>
      <c r="FR209" s="3">
        <v>1</v>
      </c>
      <c r="FS209" s="3">
        <v>1</v>
      </c>
      <c r="FT209" s="3">
        <v>4</v>
      </c>
      <c r="FU209" s="3">
        <v>1.6666666666666667</v>
      </c>
      <c r="FV209" s="3">
        <v>6</v>
      </c>
      <c r="FW209" s="3">
        <v>4</v>
      </c>
      <c r="FX209" s="7" t="e">
        <v>#NULL!</v>
      </c>
      <c r="FY209" s="3">
        <v>3</v>
      </c>
      <c r="FZ209" s="3">
        <v>7</v>
      </c>
      <c r="GA209" s="3">
        <v>4</v>
      </c>
      <c r="GB209" s="3">
        <v>7</v>
      </c>
      <c r="GC209" s="3">
        <v>3</v>
      </c>
      <c r="GD209" s="5">
        <v>5</v>
      </c>
      <c r="GE209" s="3">
        <v>4</v>
      </c>
      <c r="GF209" s="3">
        <v>2</v>
      </c>
      <c r="GG209" s="3">
        <v>4</v>
      </c>
      <c r="GH209" s="3">
        <v>2</v>
      </c>
      <c r="GI209" s="3">
        <v>4</v>
      </c>
      <c r="GJ209" s="3">
        <v>1</v>
      </c>
      <c r="GK209" s="3">
        <v>2</v>
      </c>
      <c r="GL209" s="3">
        <v>2</v>
      </c>
      <c r="GM209" s="3">
        <v>4</v>
      </c>
      <c r="GN209" s="3">
        <v>4</v>
      </c>
      <c r="GO209" s="3">
        <v>1</v>
      </c>
      <c r="GP209" s="3">
        <v>2</v>
      </c>
      <c r="GQ209" s="3">
        <v>1</v>
      </c>
      <c r="GR209" s="3">
        <v>3</v>
      </c>
      <c r="GS209" s="3">
        <v>2</v>
      </c>
      <c r="GT209" s="3">
        <v>3</v>
      </c>
      <c r="GU209" s="3">
        <v>3</v>
      </c>
      <c r="GV209" s="3">
        <v>1</v>
      </c>
      <c r="GW209" s="3">
        <v>5</v>
      </c>
      <c r="GX209" s="3">
        <v>2</v>
      </c>
      <c r="GY209" s="5">
        <v>3.6</v>
      </c>
      <c r="GZ209" s="5">
        <v>1.6</v>
      </c>
      <c r="HA209" s="3">
        <v>5</v>
      </c>
      <c r="HB209" s="3">
        <v>5</v>
      </c>
      <c r="HC209" s="3">
        <v>3</v>
      </c>
      <c r="HD209" s="3">
        <v>4</v>
      </c>
      <c r="HE209" s="3">
        <v>7</v>
      </c>
      <c r="HF209" s="3">
        <v>4</v>
      </c>
      <c r="HG209" s="3">
        <v>3</v>
      </c>
      <c r="HH209" s="3">
        <v>7</v>
      </c>
      <c r="HI209" s="5">
        <v>4.75</v>
      </c>
      <c r="HJ209" s="3">
        <v>4</v>
      </c>
      <c r="HK209" s="3">
        <v>2</v>
      </c>
      <c r="HL209" s="3">
        <v>1</v>
      </c>
      <c r="HM209" s="3">
        <v>1</v>
      </c>
      <c r="HN209" s="3">
        <v>1</v>
      </c>
      <c r="HO209" s="3">
        <v>2</v>
      </c>
      <c r="HP209" s="5">
        <v>3</v>
      </c>
      <c r="HQ209" s="5">
        <v>4</v>
      </c>
      <c r="HR209" s="5">
        <v>3</v>
      </c>
      <c r="HS209" s="5">
        <v>2.6666666666666665</v>
      </c>
      <c r="HT209" s="3">
        <v>4</v>
      </c>
      <c r="HU209" s="3">
        <v>6</v>
      </c>
      <c r="HV209" s="3">
        <v>2</v>
      </c>
      <c r="HW209" s="3">
        <v>2</v>
      </c>
      <c r="HX209" s="3">
        <v>4</v>
      </c>
      <c r="HY209" s="3">
        <v>4</v>
      </c>
      <c r="HZ209" s="5">
        <v>3.6666666666666665</v>
      </c>
      <c r="IA209" s="3">
        <v>7</v>
      </c>
      <c r="IB209" s="3">
        <v>1</v>
      </c>
      <c r="IC209" s="3">
        <v>2</v>
      </c>
      <c r="ID209" s="3">
        <v>2</v>
      </c>
      <c r="IE209" s="3">
        <v>3</v>
      </c>
      <c r="IF209" s="3">
        <v>1</v>
      </c>
      <c r="IG209" s="3">
        <v>1</v>
      </c>
      <c r="IH209" s="3">
        <v>4</v>
      </c>
      <c r="II209" s="3">
        <v>2</v>
      </c>
      <c r="IJ209" s="3">
        <v>1</v>
      </c>
      <c r="IK209" s="3">
        <v>4</v>
      </c>
      <c r="IL209" s="3">
        <v>1</v>
      </c>
      <c r="IM209" s="5">
        <v>4.25</v>
      </c>
      <c r="IN209" s="5">
        <v>2</v>
      </c>
      <c r="IO209" s="5">
        <v>1</v>
      </c>
      <c r="IP209" s="3">
        <v>5</v>
      </c>
      <c r="IQ209" s="3">
        <v>4</v>
      </c>
      <c r="IR209" s="3">
        <v>1</v>
      </c>
      <c r="IS209" s="3">
        <v>3</v>
      </c>
      <c r="IT209" s="3">
        <v>5</v>
      </c>
      <c r="IU209" s="3">
        <v>5</v>
      </c>
      <c r="IV209" s="3">
        <v>2</v>
      </c>
      <c r="IW209" s="3">
        <v>2</v>
      </c>
      <c r="IX209" s="3">
        <v>2</v>
      </c>
      <c r="IY209" s="3">
        <v>3</v>
      </c>
      <c r="IZ209" s="3">
        <v>5</v>
      </c>
      <c r="JA209" s="3">
        <v>4</v>
      </c>
      <c r="JB209" s="3">
        <v>3</v>
      </c>
      <c r="JC209" s="3">
        <v>1</v>
      </c>
      <c r="JD209" s="3">
        <v>5</v>
      </c>
      <c r="JE209" s="3">
        <v>1</v>
      </c>
      <c r="JF209" s="3">
        <v>5</v>
      </c>
      <c r="JG209" s="3">
        <v>5</v>
      </c>
      <c r="JH209" s="3">
        <v>2</v>
      </c>
      <c r="JI209" s="3">
        <v>3</v>
      </c>
      <c r="JJ209" s="3">
        <v>3</v>
      </c>
      <c r="JK209" s="3">
        <v>5</v>
      </c>
      <c r="JL209" s="3">
        <v>2</v>
      </c>
      <c r="JM209" s="3">
        <v>4</v>
      </c>
      <c r="JN209" s="5">
        <v>4.5</v>
      </c>
      <c r="JO209" s="5">
        <v>1.75</v>
      </c>
      <c r="JP209" s="5">
        <v>3.5</v>
      </c>
      <c r="JQ209" s="5">
        <v>3</v>
      </c>
      <c r="JR209" s="5">
        <v>4.75</v>
      </c>
      <c r="JS209" s="5">
        <v>2.5</v>
      </c>
      <c r="JT209" s="3">
        <v>1</v>
      </c>
      <c r="JU209" s="3">
        <v>1</v>
      </c>
      <c r="JV209" s="3">
        <v>4</v>
      </c>
      <c r="JW209" s="3">
        <v>4</v>
      </c>
      <c r="JX209" s="3">
        <v>1</v>
      </c>
      <c r="JY209" s="3">
        <v>1</v>
      </c>
      <c r="JZ209" s="3">
        <v>1</v>
      </c>
      <c r="KA209" s="3">
        <v>1</v>
      </c>
      <c r="KB209" s="3">
        <v>3</v>
      </c>
      <c r="KC209" s="3">
        <v>3</v>
      </c>
      <c r="KD209" s="3">
        <v>4</v>
      </c>
      <c r="KE209" s="3">
        <v>4</v>
      </c>
      <c r="KF209" s="3">
        <v>1</v>
      </c>
      <c r="KG209" s="3">
        <v>1</v>
      </c>
      <c r="KH209" s="3">
        <v>1</v>
      </c>
      <c r="KI209" s="3">
        <v>1</v>
      </c>
      <c r="KJ209" s="3">
        <v>1</v>
      </c>
      <c r="KK209" s="3">
        <v>1</v>
      </c>
      <c r="KL209" s="3">
        <v>2</v>
      </c>
      <c r="KM209" s="3">
        <v>2</v>
      </c>
      <c r="KN209" s="3">
        <v>1</v>
      </c>
      <c r="KO209" s="3">
        <v>1</v>
      </c>
      <c r="KP209" s="3">
        <v>4</v>
      </c>
      <c r="KQ209" s="3">
        <v>4</v>
      </c>
      <c r="KR209" s="3">
        <v>2</v>
      </c>
      <c r="KS209" s="3">
        <v>2</v>
      </c>
      <c r="KT209" s="3">
        <v>4</v>
      </c>
      <c r="KU209" s="3">
        <v>4</v>
      </c>
      <c r="KV209" s="3">
        <v>2</v>
      </c>
      <c r="KW209" s="3">
        <v>2</v>
      </c>
      <c r="KX209" s="3">
        <v>1</v>
      </c>
      <c r="KY209" s="3">
        <v>1</v>
      </c>
      <c r="KZ209" s="5">
        <v>2.1111111111111112</v>
      </c>
      <c r="LA209" s="5">
        <v>2.1111111111111112</v>
      </c>
      <c r="LB209" s="5">
        <v>2</v>
      </c>
      <c r="LC209" s="5">
        <v>2</v>
      </c>
      <c r="LD209" s="3">
        <v>5</v>
      </c>
      <c r="LE209" s="3">
        <v>5</v>
      </c>
      <c r="LF209" s="5">
        <v>5</v>
      </c>
      <c r="LG209" s="3">
        <v>5</v>
      </c>
      <c r="LH209" s="3">
        <v>3</v>
      </c>
      <c r="LI209" s="3">
        <v>3</v>
      </c>
      <c r="LJ209" s="3">
        <v>4</v>
      </c>
      <c r="LK209" s="3">
        <v>4</v>
      </c>
      <c r="LL209" s="3">
        <v>4</v>
      </c>
      <c r="LM209" s="3">
        <v>4</v>
      </c>
      <c r="LN209" s="3">
        <v>4</v>
      </c>
      <c r="LO209" s="3">
        <v>4</v>
      </c>
      <c r="LP209" s="3">
        <v>4</v>
      </c>
      <c r="LQ209" s="3">
        <v>4</v>
      </c>
      <c r="LR209" s="3">
        <v>1</v>
      </c>
      <c r="LS209" s="3">
        <v>1</v>
      </c>
      <c r="LT209" s="5">
        <v>3.75</v>
      </c>
      <c r="LU209" s="5">
        <v>3.75</v>
      </c>
      <c r="LV209" s="3">
        <v>0</v>
      </c>
      <c r="LW209" s="3">
        <v>0</v>
      </c>
      <c r="LX209" s="3">
        <v>0</v>
      </c>
      <c r="LY209" s="3">
        <v>0</v>
      </c>
      <c r="LZ209" s="3">
        <v>1</v>
      </c>
      <c r="MA209" s="3">
        <v>0</v>
      </c>
      <c r="MB209" s="3">
        <v>3</v>
      </c>
      <c r="MC209" s="3">
        <v>0</v>
      </c>
      <c r="MD209" s="3">
        <v>0</v>
      </c>
      <c r="ME209" s="3">
        <v>0</v>
      </c>
      <c r="MF209" s="5">
        <f t="shared" si="163"/>
        <v>4</v>
      </c>
      <c r="MG209" s="5">
        <f t="shared" si="164"/>
        <v>0.4</v>
      </c>
      <c r="MH209" s="3">
        <v>1</v>
      </c>
      <c r="MI209" s="3">
        <v>1</v>
      </c>
      <c r="MJ209" s="3">
        <v>5</v>
      </c>
      <c r="MK209" s="3">
        <v>1</v>
      </c>
      <c r="ML209" s="3">
        <v>2</v>
      </c>
      <c r="MM209" s="3">
        <v>7</v>
      </c>
      <c r="MN209" s="3">
        <v>1</v>
      </c>
      <c r="MO209" s="3">
        <v>1</v>
      </c>
      <c r="MP209" s="3">
        <v>3</v>
      </c>
      <c r="MQ209" s="5">
        <v>2.4444444444444446</v>
      </c>
      <c r="MR209" s="3">
        <v>5</v>
      </c>
      <c r="MS209" s="3">
        <v>5</v>
      </c>
      <c r="MT209" s="3">
        <v>5</v>
      </c>
      <c r="MU209" s="3">
        <v>5</v>
      </c>
      <c r="MV209" s="3">
        <v>1</v>
      </c>
      <c r="MW209" s="3">
        <v>1</v>
      </c>
      <c r="MX209" s="3">
        <v>1</v>
      </c>
      <c r="MY209" s="3">
        <v>1</v>
      </c>
      <c r="MZ209" s="3">
        <v>5</v>
      </c>
      <c r="NA209" s="3">
        <v>5</v>
      </c>
      <c r="NB209" s="3">
        <v>5</v>
      </c>
      <c r="NC209" s="3">
        <v>5</v>
      </c>
      <c r="ND209" s="5">
        <v>3.6666666666666665</v>
      </c>
      <c r="NE209" s="5">
        <v>3.6666666666666665</v>
      </c>
      <c r="NF209" s="5">
        <v>3.6666666666666665</v>
      </c>
      <c r="NG209" s="5">
        <v>3.6666666666666665</v>
      </c>
      <c r="NH209" s="3">
        <v>3</v>
      </c>
      <c r="NI209" s="3">
        <v>3</v>
      </c>
      <c r="NJ209" s="3">
        <v>1</v>
      </c>
      <c r="NK209" s="3">
        <v>1</v>
      </c>
      <c r="NL209" s="3">
        <v>5</v>
      </c>
      <c r="NM209" s="3">
        <v>5</v>
      </c>
      <c r="NN209" s="3">
        <v>5</v>
      </c>
      <c r="NO209" s="3">
        <v>5</v>
      </c>
      <c r="NP209" s="3">
        <v>1</v>
      </c>
      <c r="NQ209" s="3">
        <v>1</v>
      </c>
      <c r="NR209" s="3">
        <v>5</v>
      </c>
      <c r="NS209" s="3">
        <v>5</v>
      </c>
      <c r="NT209" s="3">
        <v>1</v>
      </c>
      <c r="NU209" s="3">
        <v>1</v>
      </c>
      <c r="NV209" s="5">
        <v>3</v>
      </c>
      <c r="NW209" s="5">
        <v>3</v>
      </c>
      <c r="NX209" s="4">
        <v>43423</v>
      </c>
      <c r="NY209" s="3">
        <v>4</v>
      </c>
      <c r="NZ209" s="3">
        <v>2</v>
      </c>
      <c r="OA209" s="3">
        <v>1</v>
      </c>
      <c r="OB209" s="3">
        <v>1</v>
      </c>
      <c r="OC209" s="3">
        <v>4</v>
      </c>
      <c r="OD209" s="3">
        <v>4</v>
      </c>
      <c r="OE209" s="3">
        <v>1</v>
      </c>
      <c r="OF209" s="3">
        <v>1</v>
      </c>
      <c r="OG209" s="3">
        <v>4</v>
      </c>
      <c r="OH209" s="3">
        <v>2</v>
      </c>
      <c r="OI209" s="3">
        <v>3</v>
      </c>
      <c r="OJ209" s="3">
        <v>2</v>
      </c>
      <c r="OK209" s="5">
        <v>3.3333333333333335</v>
      </c>
      <c r="OL209" s="5">
        <v>1.5</v>
      </c>
      <c r="OM209" s="3">
        <v>3</v>
      </c>
      <c r="ON209" s="3">
        <v>4</v>
      </c>
      <c r="OO209" s="3">
        <v>1</v>
      </c>
      <c r="OP209" s="3">
        <v>3</v>
      </c>
      <c r="OQ209" s="3">
        <v>2</v>
      </c>
      <c r="OR209" s="3">
        <v>1</v>
      </c>
      <c r="OS209" s="5">
        <v>2.3333333333333335</v>
      </c>
      <c r="OT209" s="3">
        <v>4</v>
      </c>
      <c r="OU209" s="3">
        <v>5</v>
      </c>
      <c r="OV209" s="3">
        <v>5</v>
      </c>
      <c r="OW209" s="3">
        <v>5</v>
      </c>
      <c r="OX209" s="3">
        <v>5</v>
      </c>
      <c r="OY209" s="3">
        <v>5</v>
      </c>
      <c r="OZ209" s="5">
        <v>4.833333333333333</v>
      </c>
      <c r="UK209" s="1">
        <v>61</v>
      </c>
      <c r="UL209" s="1">
        <v>62</v>
      </c>
      <c r="UM209" s="1">
        <v>61</v>
      </c>
      <c r="UN209" s="1">
        <v>777</v>
      </c>
      <c r="UO209" s="1">
        <v>49</v>
      </c>
      <c r="UP209" s="1">
        <v>48</v>
      </c>
      <c r="UQ209" s="1">
        <v>777</v>
      </c>
      <c r="VN209">
        <v>15</v>
      </c>
      <c r="VO209">
        <v>6</v>
      </c>
      <c r="VP209">
        <v>72.8</v>
      </c>
      <c r="VQ209">
        <v>12.1</v>
      </c>
      <c r="VR209">
        <v>55</v>
      </c>
      <c r="VS209">
        <v>1042</v>
      </c>
      <c r="VT209">
        <v>18.899999999999999</v>
      </c>
      <c r="VU209">
        <v>115.8</v>
      </c>
      <c r="VV209">
        <v>54</v>
      </c>
      <c r="VW209">
        <v>17736</v>
      </c>
      <c r="VX209">
        <v>328.4</v>
      </c>
      <c r="VY209">
        <v>5139.3</v>
      </c>
      <c r="VZ209">
        <v>0.3</v>
      </c>
      <c r="WA209">
        <v>1970.7</v>
      </c>
      <c r="WB209" s="36">
        <v>2867.5</v>
      </c>
      <c r="WC209" s="36">
        <v>2109.75</v>
      </c>
      <c r="WD209" s="36">
        <v>234.5</v>
      </c>
      <c r="WE209" s="36">
        <v>101.25</v>
      </c>
      <c r="WF209" s="36">
        <v>53.97</v>
      </c>
      <c r="WG209" s="36">
        <v>39.71</v>
      </c>
      <c r="WH209" s="36">
        <v>4.41</v>
      </c>
      <c r="WI209" s="36">
        <v>1.91</v>
      </c>
      <c r="WJ209" s="36">
        <v>335.75</v>
      </c>
      <c r="WK209" s="36">
        <v>6.32</v>
      </c>
      <c r="WL209" s="36">
        <v>47.963999999999999</v>
      </c>
      <c r="WM209" s="37">
        <v>3951.25</v>
      </c>
      <c r="WN209" s="37">
        <v>2575.25</v>
      </c>
      <c r="WO209" s="37">
        <v>263.5</v>
      </c>
      <c r="WP209" s="37">
        <v>108</v>
      </c>
      <c r="WQ209" s="37">
        <v>57.28</v>
      </c>
      <c r="WR209" s="37">
        <v>37.33</v>
      </c>
      <c r="WS209" s="37">
        <v>3.82</v>
      </c>
      <c r="WT209" s="37">
        <v>1.57</v>
      </c>
      <c r="WU209" s="37">
        <v>371.5</v>
      </c>
      <c r="WV209" s="37">
        <v>5.39</v>
      </c>
      <c r="WW209" s="37">
        <v>41.277999999999999</v>
      </c>
      <c r="WX209" s="38">
        <v>2631.75</v>
      </c>
      <c r="WY209" s="38">
        <v>1895.75</v>
      </c>
      <c r="WZ209" s="38">
        <v>205.75</v>
      </c>
      <c r="XA209" s="38">
        <v>85.75</v>
      </c>
      <c r="XB209" s="38">
        <v>54.61</v>
      </c>
      <c r="XC209" s="38">
        <v>39.340000000000003</v>
      </c>
      <c r="XD209" s="38">
        <v>4.2699999999999996</v>
      </c>
      <c r="XE209" s="38">
        <v>1.78</v>
      </c>
      <c r="XF209" s="38">
        <v>291.5</v>
      </c>
      <c r="XG209" s="38">
        <v>6.05</v>
      </c>
      <c r="XH209" s="38">
        <v>48.582999999999998</v>
      </c>
      <c r="XI209" s="39">
        <v>3715.5</v>
      </c>
      <c r="XJ209" s="39">
        <v>2361.25</v>
      </c>
      <c r="XK209" s="39">
        <v>234.75</v>
      </c>
      <c r="XL209" s="39">
        <v>92.5</v>
      </c>
      <c r="XM209" s="39">
        <v>58.02</v>
      </c>
      <c r="XN209" s="39">
        <v>36.869999999999997</v>
      </c>
      <c r="XO209" s="39">
        <v>3.67</v>
      </c>
      <c r="XP209" s="39">
        <v>1.44</v>
      </c>
      <c r="XQ209" s="39">
        <v>327.25</v>
      </c>
      <c r="XR209" s="39">
        <v>5.1100000000000003</v>
      </c>
      <c r="XS209" s="39">
        <v>40.905999999999999</v>
      </c>
      <c r="XT209" t="s">
        <v>1283</v>
      </c>
      <c r="XU209">
        <v>9</v>
      </c>
      <c r="XV209">
        <v>15</v>
      </c>
      <c r="XW209" s="37">
        <v>7</v>
      </c>
      <c r="XX209" s="37">
        <v>2</v>
      </c>
      <c r="XY209" s="37">
        <v>1</v>
      </c>
      <c r="XZ209" s="39">
        <v>6</v>
      </c>
      <c r="YA209" s="39">
        <v>2</v>
      </c>
      <c r="YB209" s="39">
        <v>1</v>
      </c>
    </row>
    <row r="210" spans="1:652" x14ac:dyDescent="0.2">
      <c r="A210" s="11">
        <v>232</v>
      </c>
      <c r="B210" s="19" t="s">
        <v>751</v>
      </c>
      <c r="C210" s="3">
        <v>0</v>
      </c>
      <c r="D210" s="3" t="str">
        <f t="shared" si="155"/>
        <v>2</v>
      </c>
      <c r="E210" s="4">
        <v>39611</v>
      </c>
      <c r="F210" s="4">
        <v>43412</v>
      </c>
      <c r="G210" s="5">
        <v>10.406570841889117</v>
      </c>
      <c r="H210" s="21">
        <v>4</v>
      </c>
      <c r="I210" s="3">
        <v>5</v>
      </c>
      <c r="J210" s="3">
        <v>16</v>
      </c>
      <c r="K210" s="3">
        <v>1</v>
      </c>
      <c r="L210" s="3">
        <v>4</v>
      </c>
      <c r="M210" s="3">
        <v>90</v>
      </c>
      <c r="N210" s="6">
        <v>105</v>
      </c>
      <c r="O210" s="6">
        <v>143</v>
      </c>
      <c r="P210" s="5">
        <v>3.4448818897637796</v>
      </c>
      <c r="Q210" s="5">
        <v>135.60750000000002</v>
      </c>
      <c r="R210" s="5">
        <v>61.5</v>
      </c>
      <c r="S210" s="5">
        <v>30.1</v>
      </c>
      <c r="T210" s="5">
        <v>1</v>
      </c>
      <c r="U210" s="5">
        <v>46</v>
      </c>
      <c r="V210" s="5">
        <v>1</v>
      </c>
      <c r="W210" s="5">
        <v>19.8</v>
      </c>
      <c r="X210" s="5">
        <v>24.9</v>
      </c>
      <c r="Y210" s="5">
        <v>24</v>
      </c>
      <c r="Z210" s="5">
        <v>16.899999999999999</v>
      </c>
      <c r="AA210" s="5">
        <v>21.1</v>
      </c>
      <c r="AB210" s="5">
        <v>21.4</v>
      </c>
      <c r="AC210" s="5">
        <f t="shared" si="156"/>
        <v>24.9</v>
      </c>
      <c r="AD210" s="5">
        <f t="shared" si="157"/>
        <v>21.4</v>
      </c>
      <c r="AE210" s="5">
        <f t="shared" si="158"/>
        <v>46.3</v>
      </c>
      <c r="AF210" s="5">
        <f t="shared" si="159"/>
        <v>23.15</v>
      </c>
      <c r="AG210" s="5">
        <f t="shared" si="160"/>
        <v>51.045749999999998</v>
      </c>
      <c r="AH210" s="5">
        <f t="shared" si="161"/>
        <v>102.0915</v>
      </c>
      <c r="AI210" s="5">
        <v>3</v>
      </c>
      <c r="AJ210" s="3">
        <v>8</v>
      </c>
      <c r="AK210" s="5">
        <v>36.799999999999997</v>
      </c>
      <c r="AL210" s="5">
        <v>1</v>
      </c>
      <c r="AM210" s="5">
        <v>1.6666666666666667</v>
      </c>
      <c r="AN210" s="5"/>
      <c r="AO210" s="5"/>
      <c r="AP210" s="5"/>
      <c r="AQ210" s="5"/>
      <c r="AR210" s="5"/>
      <c r="AS210" s="5" t="e">
        <f t="shared" si="162"/>
        <v>#DIV/0!</v>
      </c>
      <c r="AT210" s="5">
        <v>14.59</v>
      </c>
      <c r="AU210" s="5">
        <v>14.13</v>
      </c>
      <c r="AV210" s="5">
        <v>-0.98</v>
      </c>
      <c r="AW210" s="5">
        <v>16</v>
      </c>
      <c r="AX210" s="3">
        <v>14</v>
      </c>
      <c r="AY210" s="3">
        <v>8</v>
      </c>
      <c r="AZ210" s="3"/>
      <c r="BA210" s="5">
        <v>-2.4500000000000002</v>
      </c>
      <c r="BB210" s="5"/>
      <c r="BC210" s="5">
        <v>1</v>
      </c>
      <c r="BD210" s="5"/>
      <c r="BE210" s="3">
        <v>15</v>
      </c>
      <c r="BF210" s="3">
        <v>17</v>
      </c>
      <c r="BG210" s="5">
        <v>-1.19</v>
      </c>
      <c r="BH210" s="5">
        <v>12</v>
      </c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3">
        <v>41</v>
      </c>
      <c r="CA210" s="3">
        <v>41</v>
      </c>
      <c r="CB210" s="3">
        <v>45</v>
      </c>
      <c r="CC210" s="5">
        <v>18.32864</v>
      </c>
      <c r="CD210" s="5">
        <v>18.32864</v>
      </c>
      <c r="CE210" s="5">
        <v>20.116800000000001</v>
      </c>
      <c r="CF210" s="5">
        <v>2.4300000000000002</v>
      </c>
      <c r="CG210" s="5">
        <v>99</v>
      </c>
      <c r="CH210" s="3">
        <v>36</v>
      </c>
      <c r="CI210" s="3">
        <v>33</v>
      </c>
      <c r="CJ210" s="3">
        <v>33</v>
      </c>
      <c r="CK210" s="5">
        <v>16.093440000000001</v>
      </c>
      <c r="CL210" s="5">
        <v>14.752319999999999</v>
      </c>
      <c r="CM210" s="5">
        <v>14.752319999999999</v>
      </c>
      <c r="CN210" s="5">
        <v>0.62</v>
      </c>
      <c r="CO210" s="5">
        <v>73</v>
      </c>
      <c r="CP210" s="6">
        <v>101</v>
      </c>
      <c r="CQ210" s="6">
        <v>91</v>
      </c>
      <c r="CR210" s="6">
        <v>108</v>
      </c>
      <c r="CS210" s="5">
        <v>-1.22</v>
      </c>
      <c r="CT210" s="5">
        <v>11</v>
      </c>
      <c r="CU210" s="7" t="e">
        <v>#NULL!</v>
      </c>
      <c r="CV210" s="7" t="e">
        <v>#NULL!</v>
      </c>
      <c r="CW210" s="7" t="e">
        <v>#NULL!</v>
      </c>
      <c r="CX210" s="7" t="e">
        <v>#NULL!</v>
      </c>
      <c r="CY210" s="7" t="e">
        <v>#NULL!</v>
      </c>
      <c r="CZ210" s="7" t="e">
        <v>#NULL!</v>
      </c>
      <c r="DA210" s="7" t="e">
        <v>#NULL!</v>
      </c>
      <c r="DB210" s="7" t="e">
        <v>#NULL!</v>
      </c>
      <c r="DC210" s="7" t="e">
        <v>#NULL!</v>
      </c>
      <c r="DD210" s="7" t="e">
        <v>#NULL!</v>
      </c>
      <c r="DE210" s="7" t="e">
        <v>#NULL!</v>
      </c>
      <c r="DF210" s="7" t="e">
        <v>#NULL!</v>
      </c>
      <c r="DG210" s="7" t="e">
        <v>#NULL!</v>
      </c>
      <c r="DH210" s="7" t="e">
        <v>#NULL!</v>
      </c>
      <c r="DI210" s="7"/>
      <c r="DJ210" s="7"/>
      <c r="DK210" s="7"/>
      <c r="DL210" s="7"/>
      <c r="DM210" s="7"/>
      <c r="DN210" s="7"/>
      <c r="DO210" s="7"/>
      <c r="DP210" s="7"/>
      <c r="DQ210" s="3">
        <v>1</v>
      </c>
      <c r="DR210" s="3">
        <v>1</v>
      </c>
      <c r="DS210" s="3">
        <v>1</v>
      </c>
      <c r="DT210" s="3">
        <v>1</v>
      </c>
      <c r="DU210" s="3">
        <v>1</v>
      </c>
      <c r="DV210" s="5">
        <v>6.5</v>
      </c>
      <c r="DW210" s="5">
        <v>-3.64</v>
      </c>
      <c r="DX210" s="5">
        <v>13.5</v>
      </c>
      <c r="DY210" s="5">
        <v>-2.2000000000000002</v>
      </c>
      <c r="DZ210" s="5">
        <v>86</v>
      </c>
      <c r="EA210" s="5">
        <v>3.0500000000000003</v>
      </c>
      <c r="EB210" s="5">
        <v>35.333333333333336</v>
      </c>
      <c r="EC210" s="5">
        <v>-2.7899999999999996</v>
      </c>
      <c r="ED210" s="5">
        <v>2</v>
      </c>
      <c r="EE210" s="7" t="e">
        <v>#NULL!</v>
      </c>
      <c r="EF210" s="7" t="e">
        <v>#NULL!</v>
      </c>
      <c r="EG210" s="7" t="e">
        <v>#NULL!</v>
      </c>
      <c r="EH210" s="7" t="e">
        <v>#NULL!</v>
      </c>
      <c r="EI210" s="7" t="e">
        <v>#NULL!</v>
      </c>
      <c r="EJ210" s="7" t="e">
        <v>#NULL!</v>
      </c>
      <c r="EK210" s="7" t="e">
        <v>#NULL!</v>
      </c>
      <c r="EL210" s="7" t="e">
        <v>#NULL!</v>
      </c>
      <c r="EM210" s="7" t="e">
        <v>#NULL!</v>
      </c>
      <c r="EN210" s="7" t="e">
        <v>#NULL!</v>
      </c>
      <c r="EO210" s="7" t="e">
        <v>#NULL!</v>
      </c>
      <c r="EP210" s="7" t="e">
        <v>#NULL!</v>
      </c>
      <c r="EQ210" s="7" t="e">
        <v>#NULL!</v>
      </c>
      <c r="ER210" s="7" t="e">
        <v>#NULL!</v>
      </c>
      <c r="ES210" s="7" t="e">
        <v>#NULL!</v>
      </c>
      <c r="ET210" s="7" t="e">
        <v>#NULL!</v>
      </c>
      <c r="EU210" s="7" t="e">
        <v>#NULL!</v>
      </c>
      <c r="EV210" s="7" t="e">
        <v>#NULL!</v>
      </c>
      <c r="EW210" s="3">
        <v>0</v>
      </c>
      <c r="EX210" s="5">
        <v>0</v>
      </c>
      <c r="EY210" s="1" t="s">
        <v>360</v>
      </c>
      <c r="EZ210" s="3">
        <v>1</v>
      </c>
      <c r="FA210" s="6">
        <v>10</v>
      </c>
      <c r="FB210" s="1" t="s">
        <v>372</v>
      </c>
      <c r="FC210" s="6">
        <v>1</v>
      </c>
      <c r="FD210" s="5">
        <v>0.5</v>
      </c>
      <c r="FE210" s="1" t="s">
        <v>388</v>
      </c>
      <c r="FF210" s="3">
        <v>1</v>
      </c>
      <c r="FG210" s="5">
        <v>5</v>
      </c>
      <c r="FH210" s="3">
        <v>3</v>
      </c>
      <c r="FI210" s="3">
        <v>5</v>
      </c>
      <c r="FJ210" s="3">
        <v>1</v>
      </c>
      <c r="FK210" s="3">
        <v>1</v>
      </c>
      <c r="FL210" s="3">
        <v>4</v>
      </c>
      <c r="FM210" s="3">
        <v>3</v>
      </c>
      <c r="FN210" s="3">
        <v>2</v>
      </c>
      <c r="FO210" s="3">
        <v>1</v>
      </c>
      <c r="FP210" s="3">
        <v>1</v>
      </c>
      <c r="FQ210" s="3">
        <v>4</v>
      </c>
      <c r="FR210" s="3">
        <v>3</v>
      </c>
      <c r="FS210" s="3">
        <v>1</v>
      </c>
      <c r="FT210" s="3">
        <v>3.3333333333333335</v>
      </c>
      <c r="FU210" s="3">
        <v>1.5</v>
      </c>
      <c r="FV210" s="3">
        <v>1</v>
      </c>
      <c r="FW210" s="3">
        <v>2</v>
      </c>
      <c r="FX210" s="7" t="e">
        <v>#NULL!</v>
      </c>
      <c r="FY210" s="3">
        <v>1</v>
      </c>
      <c r="FZ210" s="3">
        <v>1</v>
      </c>
      <c r="GA210" s="3">
        <v>3</v>
      </c>
      <c r="GB210" s="3">
        <v>3</v>
      </c>
      <c r="GC210" s="3">
        <v>3</v>
      </c>
      <c r="GD210" s="5">
        <v>2</v>
      </c>
      <c r="GE210" s="3">
        <v>2</v>
      </c>
      <c r="GF210" s="3">
        <v>1</v>
      </c>
      <c r="GG210" s="3">
        <v>2</v>
      </c>
      <c r="GH210" s="3">
        <v>1</v>
      </c>
      <c r="GI210" s="3">
        <v>3</v>
      </c>
      <c r="GJ210" s="3">
        <v>2</v>
      </c>
      <c r="GK210" s="3">
        <v>1</v>
      </c>
      <c r="GL210" s="3">
        <v>1</v>
      </c>
      <c r="GM210" s="3">
        <v>5</v>
      </c>
      <c r="GN210" s="3">
        <v>1</v>
      </c>
      <c r="GO210" s="3">
        <v>2</v>
      </c>
      <c r="GP210" s="3">
        <v>2</v>
      </c>
      <c r="GQ210" s="3">
        <v>2</v>
      </c>
      <c r="GR210" s="3">
        <v>2</v>
      </c>
      <c r="GS210" s="3">
        <v>5</v>
      </c>
      <c r="GT210" s="3">
        <v>5</v>
      </c>
      <c r="GU210" s="3">
        <v>5</v>
      </c>
      <c r="GV210" s="3">
        <v>4</v>
      </c>
      <c r="GW210" s="3">
        <v>4</v>
      </c>
      <c r="GX210" s="3">
        <v>4</v>
      </c>
      <c r="GY210" s="5">
        <v>3.1</v>
      </c>
      <c r="GZ210" s="5">
        <v>2.2999999999999998</v>
      </c>
      <c r="HA210" s="3">
        <v>1</v>
      </c>
      <c r="HB210" s="3">
        <v>3</v>
      </c>
      <c r="HC210" s="3">
        <v>4</v>
      </c>
      <c r="HD210" s="3">
        <v>1</v>
      </c>
      <c r="HE210" s="3">
        <v>1</v>
      </c>
      <c r="HF210" s="3">
        <v>1</v>
      </c>
      <c r="HG210" s="3">
        <v>4</v>
      </c>
      <c r="HH210" s="3">
        <v>7</v>
      </c>
      <c r="HI210" s="5">
        <v>2.75</v>
      </c>
      <c r="HJ210" s="3">
        <v>1</v>
      </c>
      <c r="HK210" s="3">
        <v>3</v>
      </c>
      <c r="HL210" s="3">
        <v>3</v>
      </c>
      <c r="HM210" s="3">
        <v>3</v>
      </c>
      <c r="HN210" s="3">
        <v>4</v>
      </c>
      <c r="HO210" s="3">
        <v>4</v>
      </c>
      <c r="HP210" s="5">
        <v>2</v>
      </c>
      <c r="HQ210" s="5">
        <v>1</v>
      </c>
      <c r="HR210" s="5">
        <v>1</v>
      </c>
      <c r="HS210" s="5">
        <v>1.8333333333333333</v>
      </c>
      <c r="HT210" s="3">
        <v>1</v>
      </c>
      <c r="HU210" s="3">
        <v>1</v>
      </c>
      <c r="HV210" s="3">
        <v>1</v>
      </c>
      <c r="HW210" s="3">
        <v>1</v>
      </c>
      <c r="HX210" s="3">
        <v>1</v>
      </c>
      <c r="HY210" s="3">
        <v>1</v>
      </c>
      <c r="HZ210" s="5">
        <v>1</v>
      </c>
      <c r="IA210" s="3">
        <v>1</v>
      </c>
      <c r="IB210" s="3">
        <v>1</v>
      </c>
      <c r="IC210" s="3">
        <v>2</v>
      </c>
      <c r="ID210" s="3">
        <v>7</v>
      </c>
      <c r="IE210" s="3">
        <v>1</v>
      </c>
      <c r="IF210" s="3">
        <v>1</v>
      </c>
      <c r="IG210" s="3">
        <v>1</v>
      </c>
      <c r="IH210" s="3">
        <v>1</v>
      </c>
      <c r="II210" s="3">
        <v>7</v>
      </c>
      <c r="IJ210" s="3">
        <v>7</v>
      </c>
      <c r="IK210" s="3">
        <v>4</v>
      </c>
      <c r="IL210" s="3">
        <v>3</v>
      </c>
      <c r="IM210" s="5">
        <v>3.25</v>
      </c>
      <c r="IN210" s="5">
        <v>2.75</v>
      </c>
      <c r="IO210" s="5">
        <v>3</v>
      </c>
      <c r="IP210" s="3">
        <v>1</v>
      </c>
      <c r="IQ210" s="3">
        <v>2</v>
      </c>
      <c r="IR210" s="3">
        <v>1</v>
      </c>
      <c r="IS210" s="3">
        <v>2</v>
      </c>
      <c r="IT210" s="3">
        <v>1</v>
      </c>
      <c r="IU210" s="3">
        <v>1</v>
      </c>
      <c r="IV210" s="3">
        <v>1</v>
      </c>
      <c r="IW210" s="3">
        <v>1</v>
      </c>
      <c r="IX210" s="3">
        <v>1</v>
      </c>
      <c r="IY210" s="3">
        <v>1</v>
      </c>
      <c r="IZ210" s="3">
        <v>5</v>
      </c>
      <c r="JA210" s="3">
        <v>5</v>
      </c>
      <c r="JB210" s="3">
        <v>2</v>
      </c>
      <c r="JC210" s="3">
        <v>4</v>
      </c>
      <c r="JD210" s="3">
        <v>1</v>
      </c>
      <c r="JE210" s="3">
        <v>2</v>
      </c>
      <c r="JF210" s="3">
        <v>1</v>
      </c>
      <c r="JG210" s="3">
        <v>2</v>
      </c>
      <c r="JH210" s="3">
        <v>3</v>
      </c>
      <c r="JI210" s="3">
        <v>3</v>
      </c>
      <c r="JJ210" s="3">
        <v>2</v>
      </c>
      <c r="JK210" s="3">
        <v>1</v>
      </c>
      <c r="JL210" s="3">
        <v>5</v>
      </c>
      <c r="JM210" s="3">
        <v>3</v>
      </c>
      <c r="JN210" s="5">
        <v>1.25</v>
      </c>
      <c r="JO210" s="5">
        <v>1.75</v>
      </c>
      <c r="JP210" s="5">
        <v>2.5</v>
      </c>
      <c r="JQ210" s="5">
        <v>2.25</v>
      </c>
      <c r="JR210" s="5">
        <v>2.75</v>
      </c>
      <c r="JS210" s="5">
        <v>2.25</v>
      </c>
      <c r="JT210" s="3">
        <v>1</v>
      </c>
      <c r="JU210" s="3">
        <v>1</v>
      </c>
      <c r="JV210" s="3">
        <v>5</v>
      </c>
      <c r="JW210" s="3">
        <v>5</v>
      </c>
      <c r="JX210" s="3">
        <v>1</v>
      </c>
      <c r="JY210" s="3">
        <v>1</v>
      </c>
      <c r="JZ210" s="3">
        <v>1</v>
      </c>
      <c r="KA210" s="3">
        <v>1</v>
      </c>
      <c r="KB210" s="3">
        <v>4</v>
      </c>
      <c r="KC210" s="3">
        <v>4</v>
      </c>
      <c r="KD210" s="3">
        <v>5</v>
      </c>
      <c r="KE210" s="3">
        <v>5</v>
      </c>
      <c r="KF210" s="3">
        <v>1</v>
      </c>
      <c r="KG210" s="3">
        <v>1</v>
      </c>
      <c r="KH210" s="3">
        <v>1</v>
      </c>
      <c r="KI210" s="3">
        <v>1</v>
      </c>
      <c r="KJ210" s="3">
        <v>1</v>
      </c>
      <c r="KK210" s="3">
        <v>1</v>
      </c>
      <c r="KL210" s="3">
        <v>1</v>
      </c>
      <c r="KM210" s="3">
        <v>1</v>
      </c>
      <c r="KN210" s="3">
        <v>1</v>
      </c>
      <c r="KO210" s="3">
        <v>1</v>
      </c>
      <c r="KP210" s="3">
        <v>3</v>
      </c>
      <c r="KQ210" s="3">
        <v>3</v>
      </c>
      <c r="KR210" s="3">
        <v>5</v>
      </c>
      <c r="KS210" s="3">
        <v>5</v>
      </c>
      <c r="KT210" s="3">
        <v>1</v>
      </c>
      <c r="KU210" s="3">
        <v>1</v>
      </c>
      <c r="KV210" s="3">
        <v>4</v>
      </c>
      <c r="KW210" s="3">
        <v>1</v>
      </c>
      <c r="KX210" s="3">
        <v>5</v>
      </c>
      <c r="KY210" s="3">
        <v>1</v>
      </c>
      <c r="KZ210" s="5">
        <v>2</v>
      </c>
      <c r="LA210" s="5">
        <v>1.6666666666666667</v>
      </c>
      <c r="LB210" s="5">
        <v>3.1428571428571428</v>
      </c>
      <c r="LC210" s="5">
        <v>2.5714285714285716</v>
      </c>
      <c r="LD210" s="3">
        <v>1</v>
      </c>
      <c r="LE210" s="3">
        <v>5</v>
      </c>
      <c r="LF210" s="5">
        <v>5</v>
      </c>
      <c r="LG210" s="3">
        <v>5</v>
      </c>
      <c r="LH210" s="3">
        <v>5</v>
      </c>
      <c r="LI210" s="3">
        <v>5</v>
      </c>
      <c r="LJ210" s="3">
        <v>5</v>
      </c>
      <c r="LK210" s="3">
        <v>5</v>
      </c>
      <c r="LL210" s="3">
        <v>3</v>
      </c>
      <c r="LM210" s="3">
        <v>3</v>
      </c>
      <c r="LN210" s="3">
        <v>2</v>
      </c>
      <c r="LO210" s="3">
        <v>2</v>
      </c>
      <c r="LP210" s="3">
        <v>3</v>
      </c>
      <c r="LQ210" s="3">
        <v>5</v>
      </c>
      <c r="LR210" s="3">
        <v>1</v>
      </c>
      <c r="LS210" s="3">
        <v>5</v>
      </c>
      <c r="LT210" s="5">
        <v>3.125</v>
      </c>
      <c r="LU210" s="5">
        <v>4.375</v>
      </c>
      <c r="LV210" s="3">
        <v>0</v>
      </c>
      <c r="LW210" s="3">
        <v>1</v>
      </c>
      <c r="LX210" s="3">
        <v>2</v>
      </c>
      <c r="LY210" s="3">
        <v>3</v>
      </c>
      <c r="LZ210" s="3">
        <v>2</v>
      </c>
      <c r="MA210" s="3">
        <v>1</v>
      </c>
      <c r="MB210" s="3">
        <v>0</v>
      </c>
      <c r="MC210" s="3">
        <v>1</v>
      </c>
      <c r="MD210" s="3">
        <v>2</v>
      </c>
      <c r="ME210" s="3">
        <v>3</v>
      </c>
      <c r="MF210" s="5">
        <f t="shared" si="163"/>
        <v>15</v>
      </c>
      <c r="MG210" s="5">
        <f t="shared" si="164"/>
        <v>1.5</v>
      </c>
      <c r="MH210" s="3">
        <v>1</v>
      </c>
      <c r="MI210" s="3">
        <v>1</v>
      </c>
      <c r="MJ210" s="3">
        <v>1</v>
      </c>
      <c r="MK210" s="3">
        <v>1</v>
      </c>
      <c r="ML210" s="3">
        <v>1</v>
      </c>
      <c r="MM210" s="3">
        <v>1</v>
      </c>
      <c r="MN210" s="3">
        <v>1</v>
      </c>
      <c r="MO210" s="3">
        <v>1</v>
      </c>
      <c r="MP210" s="3">
        <v>1</v>
      </c>
      <c r="MQ210" s="5">
        <v>1</v>
      </c>
      <c r="MR210" s="3">
        <v>5</v>
      </c>
      <c r="MS210" s="3">
        <v>5</v>
      </c>
      <c r="MT210" s="3">
        <v>5</v>
      </c>
      <c r="MU210" s="3">
        <v>5</v>
      </c>
      <c r="MV210" s="3">
        <v>5</v>
      </c>
      <c r="MW210" s="3">
        <v>5</v>
      </c>
      <c r="MX210" s="3">
        <v>5</v>
      </c>
      <c r="MY210" s="3">
        <v>5</v>
      </c>
      <c r="MZ210" s="3">
        <v>5</v>
      </c>
      <c r="NA210" s="3">
        <v>5</v>
      </c>
      <c r="NB210" s="3">
        <v>5</v>
      </c>
      <c r="NC210" s="3">
        <v>5</v>
      </c>
      <c r="ND210" s="5">
        <v>5</v>
      </c>
      <c r="NE210" s="5">
        <v>5</v>
      </c>
      <c r="NF210" s="5">
        <v>5</v>
      </c>
      <c r="NG210" s="5">
        <v>5</v>
      </c>
      <c r="NH210" s="3">
        <v>3</v>
      </c>
      <c r="NI210" s="3">
        <v>3</v>
      </c>
      <c r="NJ210" s="3">
        <v>5</v>
      </c>
      <c r="NK210" s="3">
        <v>5</v>
      </c>
      <c r="NL210" s="3">
        <v>5</v>
      </c>
      <c r="NM210" s="3">
        <v>5</v>
      </c>
      <c r="NN210" s="3">
        <v>5</v>
      </c>
      <c r="NO210" s="3">
        <v>5</v>
      </c>
      <c r="NP210" s="3">
        <v>4</v>
      </c>
      <c r="NQ210" s="3">
        <v>4</v>
      </c>
      <c r="NR210" s="3">
        <v>3</v>
      </c>
      <c r="NS210" s="3">
        <v>3</v>
      </c>
      <c r="NT210" s="3">
        <v>3</v>
      </c>
      <c r="NU210" s="3">
        <v>3</v>
      </c>
      <c r="NV210" s="5">
        <v>4</v>
      </c>
      <c r="NW210" s="5">
        <v>4</v>
      </c>
      <c r="NX210" s="4">
        <v>43423</v>
      </c>
      <c r="NY210" s="3">
        <v>3</v>
      </c>
      <c r="NZ210" s="3">
        <v>2</v>
      </c>
      <c r="OA210" s="3">
        <v>1</v>
      </c>
      <c r="OB210" s="3">
        <v>3</v>
      </c>
      <c r="OC210" s="3">
        <v>2</v>
      </c>
      <c r="OD210" s="3">
        <v>3</v>
      </c>
      <c r="OE210" s="3">
        <v>1</v>
      </c>
      <c r="OF210" s="3">
        <v>1</v>
      </c>
      <c r="OG210" s="3">
        <v>3</v>
      </c>
      <c r="OH210" s="3">
        <v>4</v>
      </c>
      <c r="OI210" s="3">
        <v>2</v>
      </c>
      <c r="OJ210" s="3">
        <v>3</v>
      </c>
      <c r="OK210" s="5">
        <v>2.8333333333333335</v>
      </c>
      <c r="OL210" s="5">
        <v>1.8333333333333333</v>
      </c>
      <c r="OM210" s="3">
        <v>3</v>
      </c>
      <c r="ON210" s="3">
        <v>4</v>
      </c>
      <c r="OO210" s="3">
        <v>2</v>
      </c>
      <c r="OP210" s="3">
        <v>2</v>
      </c>
      <c r="OQ210" s="3">
        <v>4</v>
      </c>
      <c r="OR210" s="3">
        <v>2</v>
      </c>
      <c r="OS210" s="5">
        <v>2.8333333333333335</v>
      </c>
      <c r="OT210" s="3">
        <v>1</v>
      </c>
      <c r="OU210" s="3">
        <v>3</v>
      </c>
      <c r="OV210" s="3">
        <v>6</v>
      </c>
      <c r="OW210" s="3">
        <v>5</v>
      </c>
      <c r="OX210" s="3">
        <v>3</v>
      </c>
      <c r="OY210" s="3">
        <v>2</v>
      </c>
      <c r="OZ210" s="5">
        <v>3.3333333333333335</v>
      </c>
      <c r="UK210" s="1">
        <v>40</v>
      </c>
      <c r="UL210" s="1">
        <v>35</v>
      </c>
      <c r="UM210" s="1">
        <v>35</v>
      </c>
      <c r="UN210" s="1">
        <v>777</v>
      </c>
      <c r="UO210" s="1">
        <v>36</v>
      </c>
      <c r="UP210" s="1">
        <v>34</v>
      </c>
      <c r="UQ210" s="1">
        <v>777</v>
      </c>
      <c r="VN210">
        <v>15</v>
      </c>
      <c r="VO210">
        <v>1</v>
      </c>
      <c r="VP210">
        <v>10.8</v>
      </c>
      <c r="VQ210">
        <v>10.8</v>
      </c>
      <c r="VR210">
        <v>115</v>
      </c>
      <c r="VS210">
        <v>2599</v>
      </c>
      <c r="VT210">
        <v>22.6</v>
      </c>
      <c r="VU210">
        <v>236.3</v>
      </c>
      <c r="VV210">
        <v>114</v>
      </c>
      <c r="VW210">
        <v>15708.8</v>
      </c>
      <c r="VX210">
        <v>137.80000000000001</v>
      </c>
      <c r="VY210">
        <v>3802</v>
      </c>
      <c r="VZ210">
        <v>0.3</v>
      </c>
      <c r="WA210">
        <v>1428.1</v>
      </c>
      <c r="WB210" s="36">
        <v>4587</v>
      </c>
      <c r="WC210" s="36">
        <v>1889.75</v>
      </c>
      <c r="WD210" s="36">
        <v>257.75</v>
      </c>
      <c r="WE210" s="36">
        <v>56.5</v>
      </c>
      <c r="WF210" s="36">
        <v>67.55</v>
      </c>
      <c r="WG210" s="36">
        <v>27.83</v>
      </c>
      <c r="WH210" s="36">
        <v>3.8</v>
      </c>
      <c r="WI210" s="36">
        <v>0.83</v>
      </c>
      <c r="WJ210" s="36">
        <v>314.25</v>
      </c>
      <c r="WK210" s="36">
        <v>4.63</v>
      </c>
      <c r="WL210" s="36">
        <v>39.280999999999999</v>
      </c>
      <c r="WM210" s="37">
        <v>6402.5</v>
      </c>
      <c r="WN210" s="37">
        <v>2093.25</v>
      </c>
      <c r="WO210" s="37">
        <v>268.75</v>
      </c>
      <c r="WP210" s="37">
        <v>59.5</v>
      </c>
      <c r="WQ210" s="37">
        <v>72.56</v>
      </c>
      <c r="WR210" s="37">
        <v>23.72</v>
      </c>
      <c r="WS210" s="37">
        <v>3.05</v>
      </c>
      <c r="WT210" s="37">
        <v>0.67</v>
      </c>
      <c r="WU210" s="37">
        <v>328.25</v>
      </c>
      <c r="WV210" s="37">
        <v>3.72</v>
      </c>
      <c r="WW210" s="37">
        <v>29.841000000000001</v>
      </c>
      <c r="WX210" s="38">
        <v>4261</v>
      </c>
      <c r="WY210" s="38">
        <v>1703.5</v>
      </c>
      <c r="WZ210" s="38">
        <v>207.25</v>
      </c>
      <c r="XA210" s="38">
        <v>33.25</v>
      </c>
      <c r="XB210" s="38">
        <v>68.67</v>
      </c>
      <c r="XC210" s="38">
        <v>27.45</v>
      </c>
      <c r="XD210" s="38">
        <v>3.34</v>
      </c>
      <c r="XE210" s="38">
        <v>0.54</v>
      </c>
      <c r="XF210" s="38">
        <v>240.5</v>
      </c>
      <c r="XG210" s="38">
        <v>3.88</v>
      </c>
      <c r="XH210" s="38">
        <v>34.356999999999999</v>
      </c>
      <c r="XI210" s="39">
        <v>6076.5</v>
      </c>
      <c r="XJ210" s="39">
        <v>1907</v>
      </c>
      <c r="XK210" s="39">
        <v>218.25</v>
      </c>
      <c r="XL210" s="39">
        <v>36.25</v>
      </c>
      <c r="XM210" s="39">
        <v>73.760000000000005</v>
      </c>
      <c r="XN210" s="39">
        <v>23.15</v>
      </c>
      <c r="XO210" s="39">
        <v>2.65</v>
      </c>
      <c r="XP210" s="39">
        <v>0.44</v>
      </c>
      <c r="XQ210" s="39">
        <v>254.5</v>
      </c>
      <c r="XR210" s="39">
        <v>3.09</v>
      </c>
      <c r="XS210" s="39">
        <v>25.45</v>
      </c>
      <c r="XT210" t="s">
        <v>1284</v>
      </c>
      <c r="XU210">
        <v>11</v>
      </c>
      <c r="XV210">
        <v>15</v>
      </c>
      <c r="XW210" s="37">
        <v>8</v>
      </c>
      <c r="XX210" s="37">
        <v>3</v>
      </c>
      <c r="XY210" s="37">
        <v>1</v>
      </c>
      <c r="XZ210" s="39">
        <v>7</v>
      </c>
      <c r="YA210" s="39">
        <v>3</v>
      </c>
      <c r="YB210" s="39">
        <v>1</v>
      </c>
    </row>
    <row r="211" spans="1:652" x14ac:dyDescent="0.2">
      <c r="A211" s="11">
        <v>233</v>
      </c>
      <c r="B211" s="19" t="s">
        <v>872</v>
      </c>
      <c r="C211" s="3">
        <v>1</v>
      </c>
      <c r="D211" s="3" t="str">
        <f t="shared" si="155"/>
        <v>1</v>
      </c>
      <c r="E211" s="4">
        <v>39017</v>
      </c>
      <c r="F211" s="4">
        <v>43412</v>
      </c>
      <c r="G211" s="5">
        <v>12.032854209445585</v>
      </c>
      <c r="H211" s="21">
        <v>4</v>
      </c>
      <c r="I211" s="3">
        <v>6</v>
      </c>
      <c r="J211" s="3">
        <v>17</v>
      </c>
      <c r="K211" s="3">
        <v>1</v>
      </c>
      <c r="L211" s="3">
        <v>2</v>
      </c>
      <c r="M211" s="3">
        <v>110</v>
      </c>
      <c r="N211" s="6">
        <v>109.5</v>
      </c>
      <c r="O211" s="6">
        <v>153</v>
      </c>
      <c r="P211" s="5">
        <v>3.5925196850393699</v>
      </c>
      <c r="Q211" s="5">
        <v>139.797</v>
      </c>
      <c r="R211" s="5">
        <v>63.4</v>
      </c>
      <c r="S211" s="5">
        <v>27.1</v>
      </c>
      <c r="T211" s="5">
        <v>1</v>
      </c>
      <c r="U211" s="5">
        <v>37.1</v>
      </c>
      <c r="V211" s="5">
        <v>1</v>
      </c>
      <c r="W211" s="5">
        <v>31.6</v>
      </c>
      <c r="X211" s="5">
        <v>25</v>
      </c>
      <c r="Y211" s="5">
        <v>25.6</v>
      </c>
      <c r="Z211" s="5">
        <v>26.8</v>
      </c>
      <c r="AA211" s="5">
        <v>23.3</v>
      </c>
      <c r="AB211" s="5">
        <v>23.4</v>
      </c>
      <c r="AC211" s="5">
        <f t="shared" si="156"/>
        <v>31.6</v>
      </c>
      <c r="AD211" s="5">
        <f t="shared" si="157"/>
        <v>26.8</v>
      </c>
      <c r="AE211" s="5">
        <f t="shared" si="158"/>
        <v>58.400000000000006</v>
      </c>
      <c r="AF211" s="5">
        <f t="shared" si="159"/>
        <v>29.200000000000003</v>
      </c>
      <c r="AG211" s="5">
        <f t="shared" si="160"/>
        <v>64.38600000000001</v>
      </c>
      <c r="AH211" s="5">
        <f t="shared" si="161"/>
        <v>128.77200000000002</v>
      </c>
      <c r="AI211" s="5">
        <v>3</v>
      </c>
      <c r="AJ211" s="3">
        <v>10</v>
      </c>
      <c r="AK211" s="5">
        <v>35.700000000000003</v>
      </c>
      <c r="AL211" s="5">
        <v>1</v>
      </c>
      <c r="AM211" s="5">
        <v>1.6666666666666667</v>
      </c>
      <c r="AN211" s="5"/>
      <c r="AO211" s="5"/>
      <c r="AP211" s="5"/>
      <c r="AQ211" s="5"/>
      <c r="AR211" s="5"/>
      <c r="AS211" s="5" t="e">
        <f t="shared" si="162"/>
        <v>#DIV/0!</v>
      </c>
      <c r="AT211" s="5">
        <v>12.53</v>
      </c>
      <c r="AU211" s="5">
        <v>12.66</v>
      </c>
      <c r="AV211" s="5">
        <v>0.08</v>
      </c>
      <c r="AW211" s="5">
        <v>53</v>
      </c>
      <c r="AX211" s="3">
        <v>29</v>
      </c>
      <c r="AY211" s="3">
        <v>15</v>
      </c>
      <c r="AZ211" s="3"/>
      <c r="BA211" s="5">
        <v>-0.8</v>
      </c>
      <c r="BB211" s="5"/>
      <c r="BC211" s="5">
        <v>21</v>
      </c>
      <c r="BD211" s="5"/>
      <c r="BE211" s="3">
        <v>18</v>
      </c>
      <c r="BF211" s="3">
        <v>23</v>
      </c>
      <c r="BG211" s="5">
        <v>0.08</v>
      </c>
      <c r="BH211" s="5">
        <v>53</v>
      </c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3">
        <v>33</v>
      </c>
      <c r="CA211" s="3">
        <v>21</v>
      </c>
      <c r="CB211" s="3">
        <v>28</v>
      </c>
      <c r="CC211" s="5">
        <v>14.752319999999999</v>
      </c>
      <c r="CD211" s="5">
        <v>9.3878400000000006</v>
      </c>
      <c r="CE211" s="5">
        <v>12.51712</v>
      </c>
      <c r="CF211" s="5">
        <v>1.51</v>
      </c>
      <c r="CG211" s="5">
        <v>93</v>
      </c>
      <c r="CH211" s="3">
        <v>19</v>
      </c>
      <c r="CI211" s="3">
        <v>22</v>
      </c>
      <c r="CJ211" s="3">
        <v>19</v>
      </c>
      <c r="CK211" s="5">
        <v>8.49376</v>
      </c>
      <c r="CL211" s="5">
        <v>9.8348800000000001</v>
      </c>
      <c r="CM211" s="5">
        <v>8.49376</v>
      </c>
      <c r="CN211" s="5">
        <v>-1.7</v>
      </c>
      <c r="CO211" s="5">
        <v>4</v>
      </c>
      <c r="CP211" s="6">
        <v>99</v>
      </c>
      <c r="CQ211" s="6">
        <v>117</v>
      </c>
      <c r="CR211" s="6">
        <v>118</v>
      </c>
      <c r="CS211" s="5">
        <v>-0.71</v>
      </c>
      <c r="CT211" s="5">
        <v>24</v>
      </c>
      <c r="CU211" s="7" t="e">
        <v>#NULL!</v>
      </c>
      <c r="CV211" s="7" t="e">
        <v>#NULL!</v>
      </c>
      <c r="CW211" s="7" t="e">
        <v>#NULL!</v>
      </c>
      <c r="CX211" s="7" t="e">
        <v>#NULL!</v>
      </c>
      <c r="CY211" s="7" t="e">
        <v>#NULL!</v>
      </c>
      <c r="CZ211" s="7" t="e">
        <v>#NULL!</v>
      </c>
      <c r="DA211" s="7" t="e">
        <v>#NULL!</v>
      </c>
      <c r="DB211" s="7" t="e">
        <v>#NULL!</v>
      </c>
      <c r="DC211" s="7" t="e">
        <v>#NULL!</v>
      </c>
      <c r="DD211" s="7" t="e">
        <v>#NULL!</v>
      </c>
      <c r="DE211" s="7" t="e">
        <v>#NULL!</v>
      </c>
      <c r="DF211" s="7" t="e">
        <v>#NULL!</v>
      </c>
      <c r="DG211" s="7" t="e">
        <v>#NULL!</v>
      </c>
      <c r="DH211" s="7" t="e">
        <v>#NULL!</v>
      </c>
      <c r="DI211" s="7"/>
      <c r="DJ211" s="7"/>
      <c r="DK211" s="7"/>
      <c r="DL211" s="7"/>
      <c r="DM211" s="7"/>
      <c r="DN211" s="7"/>
      <c r="DO211" s="7"/>
      <c r="DP211" s="7"/>
      <c r="DQ211" s="3">
        <v>1</v>
      </c>
      <c r="DR211" s="3">
        <v>1</v>
      </c>
      <c r="DS211" s="3">
        <v>1</v>
      </c>
      <c r="DT211" s="3">
        <v>1</v>
      </c>
      <c r="DU211" s="3">
        <v>1</v>
      </c>
      <c r="DV211" s="5">
        <v>37</v>
      </c>
      <c r="DW211" s="5">
        <v>-0.72000000000000008</v>
      </c>
      <c r="DX211" s="5">
        <v>38.5</v>
      </c>
      <c r="DY211" s="5">
        <v>-0.63</v>
      </c>
      <c r="DZ211" s="5">
        <v>48.5</v>
      </c>
      <c r="EA211" s="5">
        <v>-0.18999999999999995</v>
      </c>
      <c r="EB211" s="5">
        <v>41.333333333333336</v>
      </c>
      <c r="EC211" s="5">
        <v>-1.54</v>
      </c>
      <c r="ED211" s="5">
        <v>2</v>
      </c>
      <c r="EE211" s="7" t="e">
        <v>#NULL!</v>
      </c>
      <c r="EF211" s="7" t="e">
        <v>#NULL!</v>
      </c>
      <c r="EG211" s="7" t="e">
        <v>#NULL!</v>
      </c>
      <c r="EH211" s="7" t="e">
        <v>#NULL!</v>
      </c>
      <c r="EI211" s="7" t="e">
        <v>#NULL!</v>
      </c>
      <c r="EJ211" s="7" t="e">
        <v>#NULL!</v>
      </c>
      <c r="EK211" s="7" t="e">
        <v>#NULL!</v>
      </c>
      <c r="EL211" s="7" t="e">
        <v>#NULL!</v>
      </c>
      <c r="EM211" s="7" t="e">
        <v>#NULL!</v>
      </c>
      <c r="EN211" s="7" t="e">
        <v>#NULL!</v>
      </c>
      <c r="EO211" s="7" t="e">
        <v>#NULL!</v>
      </c>
      <c r="EP211" s="7" t="e">
        <v>#NULL!</v>
      </c>
      <c r="EQ211" s="7" t="e">
        <v>#NULL!</v>
      </c>
      <c r="ER211" s="7" t="e">
        <v>#NULL!</v>
      </c>
      <c r="ES211" s="7" t="e">
        <v>#NULL!</v>
      </c>
      <c r="ET211" s="7" t="e">
        <v>#NULL!</v>
      </c>
      <c r="EU211" s="7" t="e">
        <v>#NULL!</v>
      </c>
      <c r="EV211" s="7" t="e">
        <v>#NULL!</v>
      </c>
      <c r="EW211" s="3">
        <v>0</v>
      </c>
      <c r="EX211" s="5">
        <v>0</v>
      </c>
      <c r="EY211" s="1" t="s">
        <v>376</v>
      </c>
      <c r="EZ211" s="3">
        <v>1</v>
      </c>
      <c r="FA211" s="6">
        <v>0.5</v>
      </c>
      <c r="FB211" s="1" t="s">
        <v>385</v>
      </c>
      <c r="FC211" s="6">
        <v>1</v>
      </c>
      <c r="FD211" s="5">
        <v>7</v>
      </c>
      <c r="FE211" s="1" t="s">
        <v>349</v>
      </c>
      <c r="FF211" s="3">
        <v>999</v>
      </c>
      <c r="FG211" s="5">
        <v>999</v>
      </c>
      <c r="FH211" s="3">
        <v>3</v>
      </c>
      <c r="FI211" s="3">
        <v>5</v>
      </c>
      <c r="FJ211" s="3">
        <v>1</v>
      </c>
      <c r="FK211" s="3">
        <v>3</v>
      </c>
      <c r="FL211" s="3">
        <v>3</v>
      </c>
      <c r="FM211" s="3">
        <v>4</v>
      </c>
      <c r="FN211" s="3">
        <v>2</v>
      </c>
      <c r="FO211" s="3">
        <v>1</v>
      </c>
      <c r="FP211" s="3">
        <v>3</v>
      </c>
      <c r="FQ211" s="3">
        <v>4</v>
      </c>
      <c r="FR211" s="3">
        <v>2</v>
      </c>
      <c r="FS211" s="3">
        <v>1</v>
      </c>
      <c r="FT211" s="3">
        <v>3.6666666666666665</v>
      </c>
      <c r="FU211" s="3">
        <v>1.6666666666666667</v>
      </c>
      <c r="FV211" s="3">
        <v>2</v>
      </c>
      <c r="FW211" s="3">
        <v>5</v>
      </c>
      <c r="FX211" s="7" t="e">
        <v>#NULL!</v>
      </c>
      <c r="FY211" s="3">
        <v>3</v>
      </c>
      <c r="FZ211" s="3">
        <v>5</v>
      </c>
      <c r="GA211" s="3">
        <v>5</v>
      </c>
      <c r="GB211" s="3">
        <v>4</v>
      </c>
      <c r="GC211" s="3">
        <v>4</v>
      </c>
      <c r="GD211" s="5">
        <v>3.8333333333333335</v>
      </c>
      <c r="GE211" s="3">
        <v>4</v>
      </c>
      <c r="GF211" s="3">
        <v>2</v>
      </c>
      <c r="GG211" s="3">
        <v>3</v>
      </c>
      <c r="GH211" s="3">
        <v>3</v>
      </c>
      <c r="GI211" s="3">
        <v>3</v>
      </c>
      <c r="GJ211" s="3">
        <v>1</v>
      </c>
      <c r="GK211" s="3">
        <v>1</v>
      </c>
      <c r="GL211" s="3">
        <v>3</v>
      </c>
      <c r="GM211" s="3">
        <v>3</v>
      </c>
      <c r="GN211" s="3">
        <v>2</v>
      </c>
      <c r="GO211" s="3">
        <v>3</v>
      </c>
      <c r="GP211" s="3">
        <v>3</v>
      </c>
      <c r="GQ211" s="3">
        <v>2</v>
      </c>
      <c r="GR211" s="3">
        <v>3</v>
      </c>
      <c r="GS211" s="3">
        <v>1</v>
      </c>
      <c r="GT211" s="3">
        <v>3</v>
      </c>
      <c r="GU211" s="3">
        <v>1</v>
      </c>
      <c r="GV211" s="3">
        <v>1</v>
      </c>
      <c r="GW211" s="3">
        <v>1</v>
      </c>
      <c r="GX211" s="3">
        <v>1</v>
      </c>
      <c r="GY211" s="5">
        <v>2.6</v>
      </c>
      <c r="GZ211" s="5">
        <v>1.8</v>
      </c>
      <c r="HA211" s="3">
        <v>1</v>
      </c>
      <c r="HB211" s="3">
        <v>1</v>
      </c>
      <c r="HC211" s="3">
        <v>1</v>
      </c>
      <c r="HD211" s="3">
        <v>5</v>
      </c>
      <c r="HE211" s="3">
        <v>4</v>
      </c>
      <c r="HF211" s="3">
        <v>3</v>
      </c>
      <c r="HG211" s="3">
        <v>2</v>
      </c>
      <c r="HH211" s="3">
        <v>1</v>
      </c>
      <c r="HI211" s="5">
        <v>2.25</v>
      </c>
      <c r="HJ211" s="3">
        <v>2</v>
      </c>
      <c r="HK211" s="3">
        <v>4</v>
      </c>
      <c r="HL211" s="3">
        <v>2</v>
      </c>
      <c r="HM211" s="3">
        <v>1</v>
      </c>
      <c r="HN211" s="3">
        <v>3</v>
      </c>
      <c r="HO211" s="3">
        <v>2</v>
      </c>
      <c r="HP211" s="5">
        <v>1</v>
      </c>
      <c r="HQ211" s="5">
        <v>2</v>
      </c>
      <c r="HR211" s="5">
        <v>3</v>
      </c>
      <c r="HS211" s="5">
        <v>1.8333333333333333</v>
      </c>
      <c r="HT211" s="3">
        <v>2</v>
      </c>
      <c r="HU211" s="3">
        <v>2</v>
      </c>
      <c r="HV211" s="3">
        <v>2</v>
      </c>
      <c r="HW211" s="3">
        <v>3</v>
      </c>
      <c r="HX211" s="3">
        <v>2</v>
      </c>
      <c r="HY211" s="3">
        <v>2</v>
      </c>
      <c r="HZ211" s="5">
        <v>2.1666666666666665</v>
      </c>
      <c r="IA211" s="3">
        <v>7</v>
      </c>
      <c r="IB211" s="3">
        <v>2</v>
      </c>
      <c r="IC211" s="3">
        <v>1</v>
      </c>
      <c r="ID211" s="3">
        <v>1</v>
      </c>
      <c r="IE211" s="3">
        <v>2</v>
      </c>
      <c r="IF211" s="3">
        <v>2</v>
      </c>
      <c r="IG211" s="3">
        <v>2</v>
      </c>
      <c r="IH211" s="3">
        <v>5</v>
      </c>
      <c r="II211" s="3">
        <v>5</v>
      </c>
      <c r="IJ211" s="3">
        <v>2</v>
      </c>
      <c r="IK211" s="3">
        <v>4</v>
      </c>
      <c r="IL211" s="3">
        <v>1</v>
      </c>
      <c r="IM211" s="5">
        <v>5.25</v>
      </c>
      <c r="IN211" s="5">
        <v>1.5</v>
      </c>
      <c r="IO211" s="5">
        <v>1.75</v>
      </c>
      <c r="IP211" s="3">
        <v>3</v>
      </c>
      <c r="IQ211" s="3">
        <v>2</v>
      </c>
      <c r="IR211" s="3">
        <v>2</v>
      </c>
      <c r="IS211" s="3">
        <v>3</v>
      </c>
      <c r="IT211" s="3">
        <v>5</v>
      </c>
      <c r="IU211" s="3">
        <v>1</v>
      </c>
      <c r="IV211" s="3">
        <v>2</v>
      </c>
      <c r="IW211" s="3">
        <v>2</v>
      </c>
      <c r="IX211" s="3">
        <v>4</v>
      </c>
      <c r="IY211" s="3">
        <v>2</v>
      </c>
      <c r="IZ211" s="3">
        <v>5</v>
      </c>
      <c r="JA211" s="3">
        <v>4</v>
      </c>
      <c r="JB211" s="3">
        <v>4</v>
      </c>
      <c r="JC211" s="3">
        <v>1</v>
      </c>
      <c r="JD211" s="3">
        <v>4</v>
      </c>
      <c r="JE211" s="3">
        <v>2</v>
      </c>
      <c r="JF211" s="3">
        <v>3</v>
      </c>
      <c r="JG211" s="3">
        <v>4</v>
      </c>
      <c r="JH211" s="3">
        <v>4</v>
      </c>
      <c r="JI211" s="3">
        <v>4</v>
      </c>
      <c r="JJ211" s="3">
        <v>2</v>
      </c>
      <c r="JK211" s="3">
        <v>4</v>
      </c>
      <c r="JL211" s="3">
        <v>2</v>
      </c>
      <c r="JM211" s="3">
        <v>5</v>
      </c>
      <c r="JN211" s="5">
        <v>3</v>
      </c>
      <c r="JO211" s="5">
        <v>2.5</v>
      </c>
      <c r="JP211" s="5">
        <v>4</v>
      </c>
      <c r="JQ211" s="5">
        <v>2.5</v>
      </c>
      <c r="JR211" s="5">
        <v>4.75</v>
      </c>
      <c r="JS211" s="5">
        <v>1.75</v>
      </c>
      <c r="JT211" s="3">
        <v>2</v>
      </c>
      <c r="JU211" s="3">
        <v>3</v>
      </c>
      <c r="JV211" s="3">
        <v>1</v>
      </c>
      <c r="JW211" s="3">
        <v>1</v>
      </c>
      <c r="JX211" s="3">
        <v>4</v>
      </c>
      <c r="JY211" s="3">
        <v>4</v>
      </c>
      <c r="JZ211" s="3">
        <v>1</v>
      </c>
      <c r="KA211" s="3">
        <v>1</v>
      </c>
      <c r="KB211" s="3">
        <v>2</v>
      </c>
      <c r="KC211" s="3">
        <v>2</v>
      </c>
      <c r="KD211" s="3">
        <v>5</v>
      </c>
      <c r="KE211" s="3">
        <v>4</v>
      </c>
      <c r="KF211" s="3">
        <v>1</v>
      </c>
      <c r="KG211" s="3">
        <v>1</v>
      </c>
      <c r="KH211" s="3">
        <v>1</v>
      </c>
      <c r="KI211" s="3">
        <v>1</v>
      </c>
      <c r="KJ211" s="3">
        <v>2</v>
      </c>
      <c r="KK211" s="3">
        <v>2</v>
      </c>
      <c r="KL211" s="3">
        <v>1</v>
      </c>
      <c r="KM211" s="3">
        <v>1</v>
      </c>
      <c r="KN211" s="3">
        <v>2</v>
      </c>
      <c r="KO211" s="3">
        <v>2</v>
      </c>
      <c r="KP211" s="3">
        <v>1</v>
      </c>
      <c r="KQ211" s="3">
        <v>2</v>
      </c>
      <c r="KR211" s="3">
        <v>4</v>
      </c>
      <c r="KS211" s="3">
        <v>4</v>
      </c>
      <c r="KT211" s="3">
        <v>1</v>
      </c>
      <c r="KU211" s="3">
        <v>1</v>
      </c>
      <c r="KV211" s="3">
        <v>1</v>
      </c>
      <c r="KW211" s="3">
        <v>1</v>
      </c>
      <c r="KX211" s="3">
        <v>4</v>
      </c>
      <c r="KY211" s="3">
        <v>3</v>
      </c>
      <c r="KZ211" s="5">
        <v>1.2222222222222223</v>
      </c>
      <c r="LA211" s="5">
        <v>1.3333333333333333</v>
      </c>
      <c r="LB211" s="5">
        <v>3.1428571428571428</v>
      </c>
      <c r="LC211" s="5">
        <v>3</v>
      </c>
      <c r="LD211" s="3">
        <v>4</v>
      </c>
      <c r="LE211" s="3">
        <v>3</v>
      </c>
      <c r="LF211" s="5">
        <v>3</v>
      </c>
      <c r="LG211" s="3">
        <v>3</v>
      </c>
      <c r="LH211" s="3">
        <v>3</v>
      </c>
      <c r="LI211" s="3">
        <v>3</v>
      </c>
      <c r="LJ211" s="3">
        <v>5</v>
      </c>
      <c r="LK211" s="3">
        <v>4</v>
      </c>
      <c r="LL211" s="3">
        <v>4</v>
      </c>
      <c r="LM211" s="3">
        <v>4</v>
      </c>
      <c r="LN211" s="3">
        <v>3</v>
      </c>
      <c r="LO211" s="3">
        <v>3</v>
      </c>
      <c r="LP211" s="3">
        <v>2</v>
      </c>
      <c r="LQ211" s="3">
        <v>3</v>
      </c>
      <c r="LR211" s="3">
        <v>4</v>
      </c>
      <c r="LS211" s="3">
        <v>3</v>
      </c>
      <c r="LT211" s="5">
        <v>3.5</v>
      </c>
      <c r="LU211" s="5">
        <v>3.25</v>
      </c>
      <c r="LV211" s="3">
        <v>0</v>
      </c>
      <c r="LW211" s="3">
        <v>0</v>
      </c>
      <c r="LX211" s="3">
        <v>0</v>
      </c>
      <c r="LY211" s="3">
        <v>1</v>
      </c>
      <c r="LZ211" s="3">
        <v>1</v>
      </c>
      <c r="MA211" s="3">
        <v>0</v>
      </c>
      <c r="MB211" s="3">
        <v>1</v>
      </c>
      <c r="MC211" s="3">
        <v>0</v>
      </c>
      <c r="MD211" s="3">
        <v>0</v>
      </c>
      <c r="ME211" s="3">
        <v>0</v>
      </c>
      <c r="MF211" s="5">
        <f t="shared" si="163"/>
        <v>3</v>
      </c>
      <c r="MG211" s="5">
        <f t="shared" si="164"/>
        <v>0.3</v>
      </c>
      <c r="MH211" s="3">
        <v>1</v>
      </c>
      <c r="MI211" s="3">
        <v>2</v>
      </c>
      <c r="MJ211" s="3">
        <v>5</v>
      </c>
      <c r="MK211" s="3">
        <v>1</v>
      </c>
      <c r="ML211" s="3">
        <v>2</v>
      </c>
      <c r="MM211" s="3">
        <v>2</v>
      </c>
      <c r="MN211" s="3">
        <v>6</v>
      </c>
      <c r="MO211" s="3">
        <v>7</v>
      </c>
      <c r="MP211" s="3">
        <v>7</v>
      </c>
      <c r="MQ211" s="5">
        <v>3.6666666666666665</v>
      </c>
      <c r="MR211" s="3">
        <v>2</v>
      </c>
      <c r="MS211" s="3">
        <v>2</v>
      </c>
      <c r="MT211" s="3">
        <v>2</v>
      </c>
      <c r="MU211" s="3">
        <v>3</v>
      </c>
      <c r="MV211" s="3">
        <v>2</v>
      </c>
      <c r="MW211" s="3">
        <v>3</v>
      </c>
      <c r="MX211" s="3">
        <v>2</v>
      </c>
      <c r="MY211" s="3">
        <v>3</v>
      </c>
      <c r="MZ211" s="3">
        <v>2</v>
      </c>
      <c r="NA211" s="3">
        <v>3</v>
      </c>
      <c r="NB211" s="3">
        <v>3</v>
      </c>
      <c r="NC211" s="3">
        <v>3</v>
      </c>
      <c r="ND211" s="5">
        <v>2</v>
      </c>
      <c r="NE211" s="5">
        <v>2.6666666666666665</v>
      </c>
      <c r="NF211" s="5">
        <v>2.3333333333333335</v>
      </c>
      <c r="NG211" s="5">
        <v>3</v>
      </c>
      <c r="NH211" s="3">
        <v>2</v>
      </c>
      <c r="NI211" s="3">
        <v>3</v>
      </c>
      <c r="NJ211" s="3">
        <v>1</v>
      </c>
      <c r="NK211" s="3">
        <v>1</v>
      </c>
      <c r="NL211" s="3">
        <v>2</v>
      </c>
      <c r="NM211" s="3">
        <v>3</v>
      </c>
      <c r="NN211" s="3">
        <v>1</v>
      </c>
      <c r="NO211" s="3">
        <v>3</v>
      </c>
      <c r="NP211" s="3">
        <v>2</v>
      </c>
      <c r="NQ211" s="3">
        <v>3</v>
      </c>
      <c r="NR211" s="3">
        <v>4</v>
      </c>
      <c r="NS211" s="3">
        <v>3</v>
      </c>
      <c r="NT211" s="3">
        <v>2</v>
      </c>
      <c r="NU211" s="3">
        <v>3</v>
      </c>
      <c r="NV211" s="5">
        <v>2</v>
      </c>
      <c r="NW211" s="5">
        <v>2.7142857142857144</v>
      </c>
      <c r="NX211" s="4">
        <v>43420</v>
      </c>
      <c r="NY211" s="3">
        <v>4</v>
      </c>
      <c r="NZ211" s="3">
        <v>5</v>
      </c>
      <c r="OA211" s="3">
        <v>2</v>
      </c>
      <c r="OB211" s="3">
        <v>3</v>
      </c>
      <c r="OC211" s="3">
        <v>3</v>
      </c>
      <c r="OD211" s="3">
        <v>3</v>
      </c>
      <c r="OE211" s="3">
        <v>1</v>
      </c>
      <c r="OF211" s="3">
        <v>1</v>
      </c>
      <c r="OG211" s="3">
        <v>2</v>
      </c>
      <c r="OH211" s="3">
        <v>4</v>
      </c>
      <c r="OI211" s="3">
        <v>1</v>
      </c>
      <c r="OJ211" s="3">
        <v>1</v>
      </c>
      <c r="OK211" s="5">
        <v>3.5</v>
      </c>
      <c r="OL211" s="5">
        <v>1.5</v>
      </c>
      <c r="OM211" s="3">
        <v>2</v>
      </c>
      <c r="ON211" s="3">
        <v>3</v>
      </c>
      <c r="OO211" s="3">
        <v>2</v>
      </c>
      <c r="OP211" s="3">
        <v>1</v>
      </c>
      <c r="OQ211" s="3">
        <v>2</v>
      </c>
      <c r="OR211" s="3">
        <v>3</v>
      </c>
      <c r="OS211" s="5">
        <v>2.1666666666666665</v>
      </c>
      <c r="OT211" s="3">
        <v>4</v>
      </c>
      <c r="OU211" s="3">
        <v>3</v>
      </c>
      <c r="OV211" s="3">
        <v>5</v>
      </c>
      <c r="OW211" s="3">
        <v>4</v>
      </c>
      <c r="OX211" s="3">
        <v>2</v>
      </c>
      <c r="OY211" s="3">
        <v>3</v>
      </c>
      <c r="OZ211" s="5">
        <v>3.5</v>
      </c>
      <c r="VN211">
        <v>15</v>
      </c>
      <c r="VO211">
        <v>0</v>
      </c>
      <c r="VP211">
        <v>0</v>
      </c>
      <c r="VQ211">
        <v>0</v>
      </c>
      <c r="VR211">
        <v>71</v>
      </c>
      <c r="VS211">
        <v>1238.8</v>
      </c>
      <c r="VT211">
        <v>17.399999999999999</v>
      </c>
      <c r="VU211">
        <v>154.80000000000001</v>
      </c>
      <c r="VV211">
        <v>70</v>
      </c>
      <c r="VW211">
        <v>10665.3</v>
      </c>
      <c r="VX211">
        <v>152.4</v>
      </c>
      <c r="VY211">
        <v>2400.5</v>
      </c>
      <c r="VZ211">
        <v>0.3</v>
      </c>
      <c r="WA211">
        <v>1333.2</v>
      </c>
      <c r="WB211" s="36">
        <v>3301.25</v>
      </c>
      <c r="WC211" s="36">
        <v>1154.5</v>
      </c>
      <c r="WD211" s="36">
        <v>128.25</v>
      </c>
      <c r="WE211" s="36">
        <v>16.75</v>
      </c>
      <c r="WF211" s="36">
        <v>71.75</v>
      </c>
      <c r="WG211" s="36">
        <v>25.09</v>
      </c>
      <c r="WH211" s="36">
        <v>2.79</v>
      </c>
      <c r="WI211" s="36">
        <v>0.36</v>
      </c>
      <c r="WJ211" s="36">
        <v>145</v>
      </c>
      <c r="WK211" s="36">
        <v>3.15</v>
      </c>
      <c r="WL211" s="36">
        <v>24.167000000000002</v>
      </c>
      <c r="WM211" s="37">
        <v>4477.75</v>
      </c>
      <c r="WN211" s="37">
        <v>1593.75</v>
      </c>
      <c r="WO211" s="37">
        <v>140.25</v>
      </c>
      <c r="WP211" s="37">
        <v>19</v>
      </c>
      <c r="WQ211" s="37">
        <v>71.87</v>
      </c>
      <c r="WR211" s="37">
        <v>25.58</v>
      </c>
      <c r="WS211" s="37">
        <v>2.25</v>
      </c>
      <c r="WT211" s="37">
        <v>0.3</v>
      </c>
      <c r="WU211" s="37">
        <v>159.25</v>
      </c>
      <c r="WV211" s="37">
        <v>2.56</v>
      </c>
      <c r="WW211" s="37">
        <v>19.905999999999999</v>
      </c>
      <c r="WX211" s="38">
        <v>2890.5</v>
      </c>
      <c r="WY211" s="38">
        <v>1025</v>
      </c>
      <c r="WZ211" s="38">
        <v>112.5</v>
      </c>
      <c r="XA211" s="38">
        <v>13</v>
      </c>
      <c r="XB211" s="38">
        <v>71.53</v>
      </c>
      <c r="XC211" s="38">
        <v>25.37</v>
      </c>
      <c r="XD211" s="38">
        <v>2.78</v>
      </c>
      <c r="XE211" s="38">
        <v>0.32</v>
      </c>
      <c r="XF211" s="38">
        <v>125.5</v>
      </c>
      <c r="XG211" s="38">
        <v>3.11</v>
      </c>
      <c r="XH211" s="38">
        <v>25.1</v>
      </c>
      <c r="XI211" s="39">
        <v>4067</v>
      </c>
      <c r="XJ211" s="39">
        <v>1464.25</v>
      </c>
      <c r="XK211" s="39">
        <v>124.5</v>
      </c>
      <c r="XL211" s="39">
        <v>15.25</v>
      </c>
      <c r="XM211" s="39">
        <v>71.72</v>
      </c>
      <c r="XN211" s="39">
        <v>25.82</v>
      </c>
      <c r="XO211" s="39">
        <v>2.2000000000000002</v>
      </c>
      <c r="XP211" s="39">
        <v>0.27</v>
      </c>
      <c r="XQ211" s="39">
        <v>139.75</v>
      </c>
      <c r="XR211" s="39">
        <v>2.46</v>
      </c>
      <c r="XS211" s="39">
        <v>19.963999999999999</v>
      </c>
      <c r="XT211" t="s">
        <v>1285</v>
      </c>
      <c r="XU211">
        <v>8</v>
      </c>
      <c r="XV211">
        <v>11</v>
      </c>
      <c r="XW211" s="37">
        <v>6</v>
      </c>
      <c r="XX211" s="37">
        <v>2</v>
      </c>
      <c r="XY211" s="37">
        <v>1</v>
      </c>
      <c r="XZ211" s="39">
        <v>5</v>
      </c>
      <c r="YA211" s="39">
        <v>2</v>
      </c>
      <c r="YB211" s="39">
        <v>1</v>
      </c>
    </row>
    <row r="212" spans="1:652" x14ac:dyDescent="0.2">
      <c r="A212" s="11">
        <v>234</v>
      </c>
      <c r="B212" s="19" t="s">
        <v>873</v>
      </c>
      <c r="C212" s="3">
        <v>1</v>
      </c>
      <c r="D212" s="3" t="str">
        <f t="shared" si="155"/>
        <v>1</v>
      </c>
      <c r="E212" s="4">
        <v>39119</v>
      </c>
      <c r="F212" s="4">
        <v>43412</v>
      </c>
      <c r="G212" s="5">
        <v>11.75359342915811</v>
      </c>
      <c r="H212" s="21">
        <v>4</v>
      </c>
      <c r="I212" s="3">
        <v>6</v>
      </c>
      <c r="J212" s="3">
        <v>17</v>
      </c>
      <c r="K212" s="3">
        <v>1</v>
      </c>
      <c r="L212" s="3">
        <v>2</v>
      </c>
      <c r="M212" s="3">
        <v>110</v>
      </c>
      <c r="N212" s="6">
        <v>104</v>
      </c>
      <c r="O212" s="6">
        <v>147</v>
      </c>
      <c r="P212" s="5">
        <v>3.4120734908136483</v>
      </c>
      <c r="Q212" s="5">
        <v>91.066499999999991</v>
      </c>
      <c r="R212" s="5">
        <v>41.3</v>
      </c>
      <c r="S212" s="5">
        <v>19.100000000000001</v>
      </c>
      <c r="T212" s="5">
        <v>3</v>
      </c>
      <c r="U212" s="5">
        <v>23.7</v>
      </c>
      <c r="V212" s="5">
        <v>3</v>
      </c>
      <c r="W212" s="5">
        <v>21.8</v>
      </c>
      <c r="X212" s="5">
        <v>20.2</v>
      </c>
      <c r="Y212" s="5">
        <v>20.2</v>
      </c>
      <c r="Z212" s="5">
        <v>20.6</v>
      </c>
      <c r="AA212" s="5">
        <v>19.100000000000001</v>
      </c>
      <c r="AB212" s="5">
        <v>19.3</v>
      </c>
      <c r="AC212" s="5">
        <f t="shared" si="156"/>
        <v>21.8</v>
      </c>
      <c r="AD212" s="5">
        <f t="shared" si="157"/>
        <v>20.6</v>
      </c>
      <c r="AE212" s="5">
        <f t="shared" si="158"/>
        <v>42.400000000000006</v>
      </c>
      <c r="AF212" s="5">
        <f t="shared" si="159"/>
        <v>21.200000000000003</v>
      </c>
      <c r="AG212" s="5">
        <f t="shared" si="160"/>
        <v>46.746000000000009</v>
      </c>
      <c r="AH212" s="5">
        <f t="shared" si="161"/>
        <v>93.492000000000019</v>
      </c>
      <c r="AI212" s="5">
        <v>2</v>
      </c>
      <c r="AJ212" s="3">
        <v>52</v>
      </c>
      <c r="AK212" s="5">
        <v>50.8</v>
      </c>
      <c r="AL212" s="5">
        <v>3</v>
      </c>
      <c r="AM212" s="5">
        <v>2.6666666666666665</v>
      </c>
      <c r="AN212" s="5"/>
      <c r="AO212" s="5"/>
      <c r="AP212" s="5"/>
      <c r="AQ212" s="5"/>
      <c r="AR212" s="5"/>
      <c r="AS212" s="5" t="e">
        <f t="shared" si="162"/>
        <v>#DIV/0!</v>
      </c>
      <c r="AT212" s="5">
        <v>11.6</v>
      </c>
      <c r="AU212" s="5">
        <v>11.4</v>
      </c>
      <c r="AV212" s="5">
        <v>1.6</v>
      </c>
      <c r="AW212" s="5">
        <v>94</v>
      </c>
      <c r="AX212" s="3">
        <v>999</v>
      </c>
      <c r="AY212" s="3">
        <v>999</v>
      </c>
      <c r="AZ212" s="3"/>
      <c r="BA212" s="5">
        <v>999</v>
      </c>
      <c r="BB212" s="5"/>
      <c r="BC212" s="5">
        <v>999</v>
      </c>
      <c r="BD212" s="5"/>
      <c r="BE212" s="3">
        <v>18</v>
      </c>
      <c r="BF212" s="3">
        <v>23</v>
      </c>
      <c r="BG212" s="5">
        <v>0.19</v>
      </c>
      <c r="BH212" s="5">
        <v>58</v>
      </c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3">
        <v>43</v>
      </c>
      <c r="CA212" s="3">
        <v>45</v>
      </c>
      <c r="CB212" s="3">
        <v>48</v>
      </c>
      <c r="CC212" s="5">
        <v>19.222719999999999</v>
      </c>
      <c r="CD212" s="5">
        <v>20.116800000000001</v>
      </c>
      <c r="CE212" s="5">
        <v>21.457920000000001</v>
      </c>
      <c r="CF212" s="5">
        <v>4.5999999999999996</v>
      </c>
      <c r="CG212" s="5">
        <v>100</v>
      </c>
      <c r="CH212" s="3">
        <v>21</v>
      </c>
      <c r="CI212" s="3">
        <v>30</v>
      </c>
      <c r="CJ212" s="3">
        <v>28</v>
      </c>
      <c r="CK212" s="5">
        <v>9.3878400000000006</v>
      </c>
      <c r="CL212" s="5">
        <v>13.411199999999999</v>
      </c>
      <c r="CM212" s="5">
        <v>12.51712</v>
      </c>
      <c r="CN212" s="5">
        <v>0.2</v>
      </c>
      <c r="CO212" s="5">
        <v>58</v>
      </c>
      <c r="CP212" s="6">
        <v>150</v>
      </c>
      <c r="CQ212" s="6">
        <v>147</v>
      </c>
      <c r="CR212" s="6">
        <v>161</v>
      </c>
      <c r="CS212" s="5">
        <v>1.31</v>
      </c>
      <c r="CT212" s="5">
        <v>91</v>
      </c>
      <c r="CU212" s="7" t="e">
        <v>#NULL!</v>
      </c>
      <c r="CV212" s="7" t="e">
        <v>#NULL!</v>
      </c>
      <c r="CW212" s="7" t="e">
        <v>#NULL!</v>
      </c>
      <c r="CX212" s="7" t="e">
        <v>#NULL!</v>
      </c>
      <c r="CY212" s="7" t="e">
        <v>#NULL!</v>
      </c>
      <c r="CZ212" s="7" t="e">
        <v>#NULL!</v>
      </c>
      <c r="DA212" s="7" t="e">
        <v>#NULL!</v>
      </c>
      <c r="DB212" s="7" t="e">
        <v>#NULL!</v>
      </c>
      <c r="DC212" s="7" t="e">
        <v>#NULL!</v>
      </c>
      <c r="DD212" s="7" t="e">
        <v>#NULL!</v>
      </c>
      <c r="DE212" s="7" t="e">
        <v>#NULL!</v>
      </c>
      <c r="DF212" s="7" t="e">
        <v>#NULL!</v>
      </c>
      <c r="DG212" s="7" t="e">
        <v>#NULL!</v>
      </c>
      <c r="DH212" s="7" t="e">
        <v>#NULL!</v>
      </c>
      <c r="DI212" s="7"/>
      <c r="DJ212" s="7"/>
      <c r="DK212" s="7"/>
      <c r="DL212" s="7"/>
      <c r="DM212" s="7"/>
      <c r="DN212" s="7"/>
      <c r="DO212" s="7"/>
      <c r="DP212" s="7"/>
      <c r="DQ212" s="3">
        <v>1</v>
      </c>
      <c r="DR212" s="3">
        <v>1</v>
      </c>
      <c r="DS212" s="3">
        <v>0</v>
      </c>
      <c r="DT212" s="3">
        <v>1</v>
      </c>
      <c r="DU212" s="3">
        <v>1</v>
      </c>
      <c r="DV212" s="5">
        <v>58</v>
      </c>
      <c r="DW212" s="5">
        <v>0.19</v>
      </c>
      <c r="DX212" s="5">
        <v>92.5</v>
      </c>
      <c r="DY212" s="5">
        <v>2.91</v>
      </c>
      <c r="DZ212" s="5">
        <v>79</v>
      </c>
      <c r="EA212" s="5">
        <v>4.8</v>
      </c>
      <c r="EB212" s="5">
        <v>76.5</v>
      </c>
      <c r="EC212" s="5">
        <v>7.9</v>
      </c>
      <c r="ED212" s="5">
        <v>3</v>
      </c>
      <c r="EE212" s="7" t="e">
        <v>#NULL!</v>
      </c>
      <c r="EF212" s="7" t="e">
        <v>#NULL!</v>
      </c>
      <c r="EG212" s="7" t="e">
        <v>#NULL!</v>
      </c>
      <c r="EH212" s="7" t="e">
        <v>#NULL!</v>
      </c>
      <c r="EI212" s="7" t="e">
        <v>#NULL!</v>
      </c>
      <c r="EJ212" s="7" t="e">
        <v>#NULL!</v>
      </c>
      <c r="EK212" s="7" t="e">
        <v>#NULL!</v>
      </c>
      <c r="EL212" s="7" t="e">
        <v>#NULL!</v>
      </c>
      <c r="EM212" s="7" t="e">
        <v>#NULL!</v>
      </c>
      <c r="EN212" s="7" t="e">
        <v>#NULL!</v>
      </c>
      <c r="EO212" s="7" t="e">
        <v>#NULL!</v>
      </c>
      <c r="EP212" s="7" t="e">
        <v>#NULL!</v>
      </c>
      <c r="EQ212" s="7" t="e">
        <v>#NULL!</v>
      </c>
      <c r="ER212" s="7" t="e">
        <v>#NULL!</v>
      </c>
      <c r="ES212" s="7" t="e">
        <v>#NULL!</v>
      </c>
      <c r="ET212" s="7" t="e">
        <v>#NULL!</v>
      </c>
      <c r="EU212" s="7" t="e">
        <v>#NULL!</v>
      </c>
      <c r="EV212" s="7" t="e">
        <v>#NULL!</v>
      </c>
      <c r="EW212" s="3">
        <v>1</v>
      </c>
      <c r="EX212" s="5">
        <v>1</v>
      </c>
      <c r="EY212" s="1" t="s">
        <v>417</v>
      </c>
      <c r="EZ212" s="3">
        <v>2</v>
      </c>
      <c r="FA212" s="6">
        <v>4</v>
      </c>
      <c r="FB212" s="1" t="s">
        <v>357</v>
      </c>
      <c r="FC212" s="6">
        <v>1</v>
      </c>
      <c r="FD212" s="5">
        <v>2</v>
      </c>
      <c r="FE212" s="1" t="s">
        <v>393</v>
      </c>
      <c r="FF212" s="3">
        <v>1</v>
      </c>
      <c r="FG212" s="5">
        <v>4</v>
      </c>
      <c r="FH212" s="3">
        <v>5</v>
      </c>
      <c r="FI212" s="3">
        <v>5</v>
      </c>
      <c r="FJ212" s="3">
        <v>3</v>
      </c>
      <c r="FK212" s="3">
        <v>2</v>
      </c>
      <c r="FL212" s="3">
        <v>5</v>
      </c>
      <c r="FM212" s="3">
        <v>5</v>
      </c>
      <c r="FN212" s="3">
        <v>3</v>
      </c>
      <c r="FO212" s="3">
        <v>2</v>
      </c>
      <c r="FP212" s="3">
        <v>5</v>
      </c>
      <c r="FQ212" s="3">
        <v>5</v>
      </c>
      <c r="FR212" s="3">
        <v>5</v>
      </c>
      <c r="FS212" s="3">
        <v>2</v>
      </c>
      <c r="FT212" s="3">
        <v>5</v>
      </c>
      <c r="FU212" s="3">
        <v>2.8333333333333335</v>
      </c>
      <c r="FV212" s="3">
        <v>7</v>
      </c>
      <c r="FW212" s="3">
        <v>1</v>
      </c>
      <c r="FX212" s="7" t="e">
        <v>#NULL!</v>
      </c>
      <c r="FY212" s="3">
        <v>6</v>
      </c>
      <c r="FZ212" s="3">
        <v>7</v>
      </c>
      <c r="GA212" s="3">
        <v>6</v>
      </c>
      <c r="GB212" s="3">
        <v>5</v>
      </c>
      <c r="GC212" s="3">
        <v>6</v>
      </c>
      <c r="GD212" s="5">
        <v>6.166666666666667</v>
      </c>
      <c r="GE212" s="3">
        <v>5</v>
      </c>
      <c r="GF212" s="3">
        <v>2</v>
      </c>
      <c r="GG212" s="3">
        <v>4</v>
      </c>
      <c r="GH212" s="3">
        <v>1</v>
      </c>
      <c r="GI212" s="3">
        <v>5</v>
      </c>
      <c r="GJ212" s="3">
        <v>1</v>
      </c>
      <c r="GK212" s="3">
        <v>2</v>
      </c>
      <c r="GL212" s="3">
        <v>1</v>
      </c>
      <c r="GM212" s="3">
        <v>4</v>
      </c>
      <c r="GN212" s="3">
        <v>5</v>
      </c>
      <c r="GO212" s="3">
        <v>2</v>
      </c>
      <c r="GP212" s="3">
        <v>3</v>
      </c>
      <c r="GQ212" s="3">
        <v>1</v>
      </c>
      <c r="GR212" s="3">
        <v>5</v>
      </c>
      <c r="GS212" s="3">
        <v>2</v>
      </c>
      <c r="GT212" s="3">
        <v>5</v>
      </c>
      <c r="GU212" s="3">
        <v>4</v>
      </c>
      <c r="GV212" s="3">
        <v>2</v>
      </c>
      <c r="GW212" s="3">
        <v>5</v>
      </c>
      <c r="GX212" s="3">
        <v>2</v>
      </c>
      <c r="GY212" s="5">
        <v>4.5</v>
      </c>
      <c r="GZ212" s="5">
        <v>1.6</v>
      </c>
      <c r="HA212" s="3">
        <v>6</v>
      </c>
      <c r="HB212" s="3">
        <v>6</v>
      </c>
      <c r="HC212" s="3">
        <v>6</v>
      </c>
      <c r="HD212" s="3">
        <v>6</v>
      </c>
      <c r="HE212" s="3">
        <v>7</v>
      </c>
      <c r="HF212" s="3">
        <v>6</v>
      </c>
      <c r="HG212" s="3">
        <v>6</v>
      </c>
      <c r="HH212" s="3">
        <v>7</v>
      </c>
      <c r="HI212" s="5">
        <v>6.25</v>
      </c>
      <c r="HJ212" s="3">
        <v>4</v>
      </c>
      <c r="HK212" s="3">
        <v>2</v>
      </c>
      <c r="HL212" s="3">
        <v>3</v>
      </c>
      <c r="HM212" s="3">
        <v>3</v>
      </c>
      <c r="HN212" s="3">
        <v>2</v>
      </c>
      <c r="HO212" s="3">
        <v>1</v>
      </c>
      <c r="HP212" s="5">
        <v>3</v>
      </c>
      <c r="HQ212" s="5">
        <v>3</v>
      </c>
      <c r="HR212" s="5">
        <v>4</v>
      </c>
      <c r="HS212" s="5">
        <v>3.3333333333333335</v>
      </c>
      <c r="HT212" s="3">
        <v>6</v>
      </c>
      <c r="HU212" s="3">
        <v>5</v>
      </c>
      <c r="HV212" s="3">
        <v>5</v>
      </c>
      <c r="HW212" s="3">
        <v>6</v>
      </c>
      <c r="HX212" s="3">
        <v>5</v>
      </c>
      <c r="HY212" s="3">
        <v>5</v>
      </c>
      <c r="HZ212" s="5">
        <v>5.333333333333333</v>
      </c>
      <c r="IA212" s="3">
        <v>6</v>
      </c>
      <c r="IB212" s="3">
        <v>3</v>
      </c>
      <c r="IC212" s="3">
        <v>3</v>
      </c>
      <c r="ID212" s="3">
        <v>2</v>
      </c>
      <c r="IE212" s="3">
        <v>3</v>
      </c>
      <c r="IF212" s="3">
        <v>4</v>
      </c>
      <c r="IG212" s="3">
        <v>2</v>
      </c>
      <c r="IH212" s="3">
        <v>6</v>
      </c>
      <c r="II212" s="3">
        <v>6</v>
      </c>
      <c r="IJ212" s="3">
        <v>3</v>
      </c>
      <c r="IK212" s="3">
        <v>4</v>
      </c>
      <c r="IL212" s="3">
        <v>2</v>
      </c>
      <c r="IM212" s="5">
        <v>5.5</v>
      </c>
      <c r="IN212" s="5">
        <v>3</v>
      </c>
      <c r="IO212" s="5">
        <v>2.5</v>
      </c>
      <c r="IP212" s="3">
        <v>5</v>
      </c>
      <c r="IQ212" s="3">
        <v>2</v>
      </c>
      <c r="IR212" s="3">
        <v>5</v>
      </c>
      <c r="IS212" s="3">
        <v>3</v>
      </c>
      <c r="IT212" s="3">
        <v>4</v>
      </c>
      <c r="IU212" s="3">
        <v>2</v>
      </c>
      <c r="IV212" s="3">
        <v>3</v>
      </c>
      <c r="IW212" s="3">
        <v>2</v>
      </c>
      <c r="IX212" s="3">
        <v>4</v>
      </c>
      <c r="IY212" s="3">
        <v>2</v>
      </c>
      <c r="IZ212" s="3">
        <v>4</v>
      </c>
      <c r="JA212" s="3">
        <v>1</v>
      </c>
      <c r="JB212" s="3">
        <v>5</v>
      </c>
      <c r="JC212" s="3">
        <v>3</v>
      </c>
      <c r="JD212" s="3">
        <v>4</v>
      </c>
      <c r="JE212" s="3">
        <v>2</v>
      </c>
      <c r="JF212" s="3">
        <v>4</v>
      </c>
      <c r="JG212" s="3">
        <v>2</v>
      </c>
      <c r="JH212" s="3">
        <v>4</v>
      </c>
      <c r="JI212" s="3">
        <v>3</v>
      </c>
      <c r="JJ212" s="3">
        <v>4</v>
      </c>
      <c r="JK212" s="3">
        <v>4</v>
      </c>
      <c r="JL212" s="3">
        <v>4</v>
      </c>
      <c r="JM212" s="3">
        <v>2</v>
      </c>
      <c r="JN212" s="5">
        <v>4</v>
      </c>
      <c r="JO212" s="5">
        <v>3.25</v>
      </c>
      <c r="JP212" s="5">
        <v>3</v>
      </c>
      <c r="JQ212" s="5">
        <v>3.5</v>
      </c>
      <c r="JR212" s="5">
        <v>3</v>
      </c>
      <c r="JS212" s="5">
        <v>2.75</v>
      </c>
      <c r="JT212" s="3">
        <v>4</v>
      </c>
      <c r="JU212" s="3">
        <v>3</v>
      </c>
      <c r="JV212" s="3">
        <v>2</v>
      </c>
      <c r="JW212" s="3">
        <v>2</v>
      </c>
      <c r="JX212" s="3">
        <v>3</v>
      </c>
      <c r="JY212" s="3">
        <v>2</v>
      </c>
      <c r="JZ212" s="3">
        <v>1</v>
      </c>
      <c r="KA212" s="3">
        <v>1</v>
      </c>
      <c r="KB212" s="3">
        <v>5</v>
      </c>
      <c r="KC212" s="3">
        <v>4</v>
      </c>
      <c r="KD212" s="3">
        <v>5</v>
      </c>
      <c r="KE212" s="3">
        <v>5</v>
      </c>
      <c r="KF212" s="3">
        <v>1</v>
      </c>
      <c r="KG212" s="3">
        <v>1</v>
      </c>
      <c r="KH212" s="3">
        <v>1</v>
      </c>
      <c r="KI212" s="3">
        <v>1</v>
      </c>
      <c r="KJ212" s="3">
        <v>3</v>
      </c>
      <c r="KK212" s="3">
        <v>2</v>
      </c>
      <c r="KL212" s="3">
        <v>2</v>
      </c>
      <c r="KM212" s="3">
        <v>2</v>
      </c>
      <c r="KN212" s="3">
        <v>1</v>
      </c>
      <c r="KO212" s="3">
        <v>1</v>
      </c>
      <c r="KP212" s="3">
        <v>2</v>
      </c>
      <c r="KQ212" s="3">
        <v>2</v>
      </c>
      <c r="KR212" s="3">
        <v>3</v>
      </c>
      <c r="KS212" s="3">
        <v>2</v>
      </c>
      <c r="KT212" s="3">
        <v>1</v>
      </c>
      <c r="KU212" s="3">
        <v>1</v>
      </c>
      <c r="KV212" s="3">
        <v>2</v>
      </c>
      <c r="KW212" s="3">
        <v>2</v>
      </c>
      <c r="KX212" s="3">
        <v>4</v>
      </c>
      <c r="KY212" s="3">
        <v>4</v>
      </c>
      <c r="KZ212" s="5">
        <v>1.5555555555555556</v>
      </c>
      <c r="LA212" s="5">
        <v>1.4444444444444444</v>
      </c>
      <c r="LB212" s="5">
        <v>3.7142857142857144</v>
      </c>
      <c r="LC212" s="5">
        <v>3.1428571428571428</v>
      </c>
      <c r="LD212" s="3">
        <v>5</v>
      </c>
      <c r="LE212" s="3">
        <v>5</v>
      </c>
      <c r="LF212" s="5">
        <v>4</v>
      </c>
      <c r="LG212" s="3">
        <v>4</v>
      </c>
      <c r="LH212" s="3">
        <v>4</v>
      </c>
      <c r="LI212" s="3">
        <v>5</v>
      </c>
      <c r="LJ212" s="3">
        <v>5</v>
      </c>
      <c r="LK212" s="3">
        <v>5</v>
      </c>
      <c r="LL212" s="3">
        <v>4</v>
      </c>
      <c r="LM212" s="3">
        <v>5</v>
      </c>
      <c r="LN212" s="3">
        <v>4</v>
      </c>
      <c r="LO212" s="3">
        <v>5</v>
      </c>
      <c r="LP212" s="3">
        <v>5</v>
      </c>
      <c r="LQ212" s="3">
        <v>5</v>
      </c>
      <c r="LR212" s="3">
        <v>5</v>
      </c>
      <c r="LS212" s="3">
        <v>5</v>
      </c>
      <c r="LT212" s="5">
        <v>4.5</v>
      </c>
      <c r="LU212" s="5">
        <v>4.875</v>
      </c>
      <c r="LV212" s="3">
        <v>3</v>
      </c>
      <c r="LW212" s="3">
        <v>2</v>
      </c>
      <c r="LX212" s="3">
        <v>2</v>
      </c>
      <c r="LY212" s="3">
        <v>0</v>
      </c>
      <c r="LZ212" s="3">
        <v>3</v>
      </c>
      <c r="MA212" s="3">
        <v>2</v>
      </c>
      <c r="MB212" s="3">
        <v>2</v>
      </c>
      <c r="MC212" s="3">
        <v>2</v>
      </c>
      <c r="MD212" s="3">
        <v>3</v>
      </c>
      <c r="ME212" s="3">
        <v>2</v>
      </c>
      <c r="MF212" s="5">
        <f t="shared" si="163"/>
        <v>21</v>
      </c>
      <c r="MG212" s="5">
        <f t="shared" si="164"/>
        <v>2.1</v>
      </c>
      <c r="MH212" s="3">
        <v>5</v>
      </c>
      <c r="MI212" s="3">
        <v>6</v>
      </c>
      <c r="MJ212" s="3">
        <v>7</v>
      </c>
      <c r="MK212" s="3">
        <v>7</v>
      </c>
      <c r="ML212" s="3">
        <v>6</v>
      </c>
      <c r="MM212" s="3">
        <v>6</v>
      </c>
      <c r="MN212" s="3">
        <v>6</v>
      </c>
      <c r="MO212" s="3">
        <v>7</v>
      </c>
      <c r="MP212" s="3">
        <v>7</v>
      </c>
      <c r="MQ212" s="5">
        <v>6.333333333333333</v>
      </c>
      <c r="MR212" s="3">
        <v>2</v>
      </c>
      <c r="MS212" s="3">
        <v>2</v>
      </c>
      <c r="MT212" s="3">
        <v>3</v>
      </c>
      <c r="MU212" s="3">
        <v>2</v>
      </c>
      <c r="MV212" s="3">
        <v>3</v>
      </c>
      <c r="MW212" s="3">
        <v>3</v>
      </c>
      <c r="MX212" s="3">
        <v>4</v>
      </c>
      <c r="MY212" s="3">
        <v>4</v>
      </c>
      <c r="MZ212" s="3">
        <v>4</v>
      </c>
      <c r="NA212" s="3">
        <v>5</v>
      </c>
      <c r="NB212" s="3">
        <v>4</v>
      </c>
      <c r="NC212" s="3">
        <v>5</v>
      </c>
      <c r="ND212" s="5">
        <v>2.6666666666666665</v>
      </c>
      <c r="NE212" s="5">
        <v>2.3333333333333335</v>
      </c>
      <c r="NF212" s="5">
        <v>4</v>
      </c>
      <c r="NG212" s="5">
        <v>4.666666666666667</v>
      </c>
      <c r="NH212" s="3">
        <v>5</v>
      </c>
      <c r="NI212" s="3">
        <v>5</v>
      </c>
      <c r="NJ212" s="3">
        <v>4</v>
      </c>
      <c r="NK212" s="3">
        <v>4</v>
      </c>
      <c r="NL212" s="3">
        <v>5</v>
      </c>
      <c r="NM212" s="3">
        <v>5</v>
      </c>
      <c r="NN212" s="3">
        <v>4</v>
      </c>
      <c r="NO212" s="3">
        <v>4</v>
      </c>
      <c r="NP212" s="3">
        <v>5</v>
      </c>
      <c r="NQ212" s="3">
        <v>4</v>
      </c>
      <c r="NR212" s="3">
        <v>5</v>
      </c>
      <c r="NS212" s="3">
        <v>5</v>
      </c>
      <c r="NT212" s="3">
        <v>5</v>
      </c>
      <c r="NU212" s="3">
        <v>4</v>
      </c>
      <c r="NV212" s="5">
        <v>4.7142857142857144</v>
      </c>
      <c r="NW212" s="5">
        <v>4.4285714285714288</v>
      </c>
      <c r="NX212" s="4">
        <v>43423</v>
      </c>
      <c r="NY212" s="3">
        <v>5</v>
      </c>
      <c r="NZ212" s="3">
        <v>5</v>
      </c>
      <c r="OA212" s="3">
        <v>3</v>
      </c>
      <c r="OB212" s="3">
        <v>2</v>
      </c>
      <c r="OC212" s="3">
        <v>5</v>
      </c>
      <c r="OD212" s="3">
        <v>5</v>
      </c>
      <c r="OE212" s="3">
        <v>2</v>
      </c>
      <c r="OF212" s="3">
        <v>3</v>
      </c>
      <c r="OG212" s="3">
        <v>5</v>
      </c>
      <c r="OH212" s="3">
        <v>5</v>
      </c>
      <c r="OI212" s="3">
        <v>5</v>
      </c>
      <c r="OJ212" s="3">
        <v>3</v>
      </c>
      <c r="OK212" s="5">
        <v>5</v>
      </c>
      <c r="OL212" s="5">
        <v>3</v>
      </c>
      <c r="OM212" s="3">
        <v>3</v>
      </c>
      <c r="ON212" s="3">
        <v>3</v>
      </c>
      <c r="OO212" s="3">
        <v>4</v>
      </c>
      <c r="OP212" s="3">
        <v>3</v>
      </c>
      <c r="OQ212" s="3">
        <v>2</v>
      </c>
      <c r="OR212" s="3">
        <v>1</v>
      </c>
      <c r="OS212" s="5">
        <v>2.6666666666666665</v>
      </c>
      <c r="OT212" s="3">
        <v>5</v>
      </c>
      <c r="OU212" s="3">
        <v>5</v>
      </c>
      <c r="OV212" s="3">
        <v>6</v>
      </c>
      <c r="OW212" s="3">
        <v>6</v>
      </c>
      <c r="OX212" s="3">
        <v>5</v>
      </c>
      <c r="OY212" s="3">
        <v>6</v>
      </c>
      <c r="OZ212" s="5">
        <v>5.5</v>
      </c>
      <c r="VN212">
        <v>15</v>
      </c>
      <c r="VO212">
        <v>7</v>
      </c>
      <c r="VP212">
        <v>157.30000000000001</v>
      </c>
      <c r="VQ212">
        <v>22.5</v>
      </c>
      <c r="VR212">
        <v>84</v>
      </c>
      <c r="VS212">
        <v>1673.5</v>
      </c>
      <c r="VT212">
        <v>19.899999999999999</v>
      </c>
      <c r="VU212">
        <v>185.9</v>
      </c>
      <c r="VV212">
        <v>83</v>
      </c>
      <c r="VW212">
        <v>14418.3</v>
      </c>
      <c r="VX212">
        <v>173.7</v>
      </c>
      <c r="VY212">
        <v>3822.8</v>
      </c>
      <c r="VZ212">
        <v>0.3</v>
      </c>
      <c r="WA212">
        <v>1602</v>
      </c>
      <c r="WB212" s="36">
        <v>3944.75</v>
      </c>
      <c r="WC212" s="36">
        <v>1670</v>
      </c>
      <c r="WD212" s="36">
        <v>119.25</v>
      </c>
      <c r="WE212" s="36">
        <v>34</v>
      </c>
      <c r="WF212" s="36">
        <v>68.39</v>
      </c>
      <c r="WG212" s="36">
        <v>28.95</v>
      </c>
      <c r="WH212" s="36">
        <v>2.0699999999999998</v>
      </c>
      <c r="WI212" s="36">
        <v>0.59</v>
      </c>
      <c r="WJ212" s="36">
        <v>153.25</v>
      </c>
      <c r="WK212" s="36">
        <v>2.66</v>
      </c>
      <c r="WL212" s="36">
        <v>19.155999999999999</v>
      </c>
      <c r="WM212" s="37">
        <v>4181.75</v>
      </c>
      <c r="WN212" s="37">
        <v>1984.25</v>
      </c>
      <c r="WO212" s="37">
        <v>225</v>
      </c>
      <c r="WP212" s="37">
        <v>112</v>
      </c>
      <c r="WQ212" s="37">
        <v>64.3</v>
      </c>
      <c r="WR212" s="37">
        <v>30.51</v>
      </c>
      <c r="WS212" s="37">
        <v>3.46</v>
      </c>
      <c r="WT212" s="37">
        <v>1.72</v>
      </c>
      <c r="WU212" s="37">
        <v>337</v>
      </c>
      <c r="WV212" s="37">
        <v>5.18</v>
      </c>
      <c r="WW212" s="37">
        <v>37.444000000000003</v>
      </c>
      <c r="WX212" s="38">
        <v>3241.5</v>
      </c>
      <c r="WY212" s="38">
        <v>1344.75</v>
      </c>
      <c r="WZ212" s="38">
        <v>92</v>
      </c>
      <c r="XA212" s="38">
        <v>27.75</v>
      </c>
      <c r="XB212" s="38">
        <v>68.88</v>
      </c>
      <c r="XC212" s="38">
        <v>28.58</v>
      </c>
      <c r="XD212" s="38">
        <v>1.95</v>
      </c>
      <c r="XE212" s="38">
        <v>0.59</v>
      </c>
      <c r="XF212" s="38">
        <v>119.75</v>
      </c>
      <c r="XG212" s="38">
        <v>2.54</v>
      </c>
      <c r="XH212" s="38">
        <v>19.957999999999998</v>
      </c>
      <c r="XI212" s="39">
        <v>3478.5</v>
      </c>
      <c r="XJ212" s="39">
        <v>1659</v>
      </c>
      <c r="XK212" s="39">
        <v>197.75</v>
      </c>
      <c r="XL212" s="39">
        <v>105.75</v>
      </c>
      <c r="XM212" s="39">
        <v>63.93</v>
      </c>
      <c r="XN212" s="39">
        <v>30.49</v>
      </c>
      <c r="XO212" s="39">
        <v>3.63</v>
      </c>
      <c r="XP212" s="39">
        <v>1.94</v>
      </c>
      <c r="XQ212" s="39">
        <v>303.5</v>
      </c>
      <c r="XR212" s="39">
        <v>5.58</v>
      </c>
      <c r="XS212" s="39">
        <v>43.356999999999999</v>
      </c>
      <c r="XT212" t="s">
        <v>1286</v>
      </c>
      <c r="XU212">
        <v>9</v>
      </c>
      <c r="XV212">
        <v>15</v>
      </c>
      <c r="XW212" s="37">
        <v>8</v>
      </c>
      <c r="XX212" s="37">
        <v>1</v>
      </c>
      <c r="XY212" s="37">
        <v>1</v>
      </c>
      <c r="XZ212" s="39">
        <v>6</v>
      </c>
      <c r="YA212" s="39">
        <v>1</v>
      </c>
      <c r="YB212" s="39">
        <v>1</v>
      </c>
    </row>
    <row r="213" spans="1:652" x14ac:dyDescent="0.2">
      <c r="A213" s="11">
        <v>235</v>
      </c>
      <c r="B213" s="19" t="s">
        <v>874</v>
      </c>
      <c r="C213" s="3">
        <v>1</v>
      </c>
      <c r="D213" s="3" t="str">
        <f t="shared" si="155"/>
        <v>1</v>
      </c>
      <c r="E213" s="4">
        <v>39318</v>
      </c>
      <c r="F213" s="4">
        <v>43412</v>
      </c>
      <c r="G213" s="5">
        <v>11.208761122518823</v>
      </c>
      <c r="H213" s="21">
        <v>4</v>
      </c>
      <c r="I213" s="3">
        <v>6</v>
      </c>
      <c r="J213" s="3">
        <v>17</v>
      </c>
      <c r="K213" s="3">
        <v>1</v>
      </c>
      <c r="L213" s="3">
        <v>0</v>
      </c>
      <c r="M213" s="3">
        <v>110</v>
      </c>
      <c r="N213" s="6">
        <v>108.5</v>
      </c>
      <c r="O213" s="6">
        <v>158.5</v>
      </c>
      <c r="P213" s="5">
        <v>3.559711286089239</v>
      </c>
      <c r="Q213" s="5">
        <v>205.94700000000003</v>
      </c>
      <c r="R213" s="5">
        <v>93.4</v>
      </c>
      <c r="S213" s="5">
        <v>36.9</v>
      </c>
      <c r="T213" s="5">
        <v>1</v>
      </c>
      <c r="U213" s="5">
        <v>49.5</v>
      </c>
      <c r="V213" s="5">
        <v>1</v>
      </c>
      <c r="W213" s="5">
        <v>20.6</v>
      </c>
      <c r="X213" s="5">
        <v>19.8</v>
      </c>
      <c r="Y213" s="5">
        <v>18.2</v>
      </c>
      <c r="Z213" s="5">
        <v>21.5</v>
      </c>
      <c r="AA213" s="5">
        <v>17.399999999999999</v>
      </c>
      <c r="AB213" s="5">
        <v>19.399999999999999</v>
      </c>
      <c r="AC213" s="5">
        <f t="shared" si="156"/>
        <v>20.6</v>
      </c>
      <c r="AD213" s="5">
        <f t="shared" si="157"/>
        <v>21.5</v>
      </c>
      <c r="AE213" s="5">
        <f t="shared" si="158"/>
        <v>42.1</v>
      </c>
      <c r="AF213" s="5">
        <f t="shared" si="159"/>
        <v>21.05</v>
      </c>
      <c r="AG213" s="5">
        <f t="shared" si="160"/>
        <v>46.41525</v>
      </c>
      <c r="AH213" s="5">
        <f t="shared" si="161"/>
        <v>92.830500000000001</v>
      </c>
      <c r="AI213" s="5">
        <v>2</v>
      </c>
      <c r="AJ213" s="3">
        <v>6</v>
      </c>
      <c r="AK213" s="5">
        <v>35.200000000000003</v>
      </c>
      <c r="AL213" s="5">
        <v>1</v>
      </c>
      <c r="AM213" s="5">
        <v>1.3333333333333333</v>
      </c>
      <c r="AN213" s="5"/>
      <c r="AO213" s="5"/>
      <c r="AP213" s="5"/>
      <c r="AQ213" s="5"/>
      <c r="AR213" s="5"/>
      <c r="AS213" s="5" t="e">
        <f t="shared" si="162"/>
        <v>#DIV/0!</v>
      </c>
      <c r="AT213" s="5">
        <v>16.21</v>
      </c>
      <c r="AU213" s="5">
        <v>16</v>
      </c>
      <c r="AV213" s="5">
        <v>-2.17</v>
      </c>
      <c r="AW213" s="5">
        <v>2</v>
      </c>
      <c r="AX213" s="3">
        <v>10</v>
      </c>
      <c r="AY213" s="3">
        <v>8</v>
      </c>
      <c r="AZ213" s="3"/>
      <c r="BA213" s="5">
        <v>-3.47</v>
      </c>
      <c r="BB213" s="5"/>
      <c r="BC213" s="5">
        <v>0</v>
      </c>
      <c r="BD213" s="5"/>
      <c r="BE213" s="3">
        <v>16</v>
      </c>
      <c r="BF213" s="3">
        <v>20</v>
      </c>
      <c r="BG213" s="5">
        <v>-0.44</v>
      </c>
      <c r="BH213" s="5">
        <v>33</v>
      </c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3">
        <v>31</v>
      </c>
      <c r="CA213" s="3">
        <v>35</v>
      </c>
      <c r="CB213" s="3">
        <v>33</v>
      </c>
      <c r="CC213" s="5">
        <v>13.85824</v>
      </c>
      <c r="CD213" s="5">
        <v>15.6464</v>
      </c>
      <c r="CE213" s="5">
        <v>14.752319999999999</v>
      </c>
      <c r="CF213" s="5">
        <v>2.19</v>
      </c>
      <c r="CG213" s="5">
        <v>99</v>
      </c>
      <c r="CH213" s="3">
        <v>23</v>
      </c>
      <c r="CI213" s="3">
        <v>24</v>
      </c>
      <c r="CJ213" s="3">
        <v>35</v>
      </c>
      <c r="CK213" s="5">
        <v>10.28192</v>
      </c>
      <c r="CL213" s="5">
        <v>10.728960000000001</v>
      </c>
      <c r="CM213" s="5">
        <v>15.6464</v>
      </c>
      <c r="CN213" s="5">
        <v>1.3</v>
      </c>
      <c r="CO213" s="5">
        <v>90</v>
      </c>
      <c r="CP213" s="6">
        <v>85</v>
      </c>
      <c r="CQ213" s="6">
        <v>81</v>
      </c>
      <c r="CR213" s="6">
        <v>90</v>
      </c>
      <c r="CS213" s="5">
        <v>-2</v>
      </c>
      <c r="CT213" s="5">
        <v>2</v>
      </c>
      <c r="CU213" s="7" t="e">
        <v>#NULL!</v>
      </c>
      <c r="CV213" s="7" t="e">
        <v>#NULL!</v>
      </c>
      <c r="CW213" s="7" t="e">
        <v>#NULL!</v>
      </c>
      <c r="CX213" s="7" t="e">
        <v>#NULL!</v>
      </c>
      <c r="CY213" s="7" t="e">
        <v>#NULL!</v>
      </c>
      <c r="CZ213" s="7" t="e">
        <v>#NULL!</v>
      </c>
      <c r="DA213" s="7" t="e">
        <v>#NULL!</v>
      </c>
      <c r="DB213" s="7" t="e">
        <v>#NULL!</v>
      </c>
      <c r="DC213" s="7" t="e">
        <v>#NULL!</v>
      </c>
      <c r="DD213" s="7" t="e">
        <v>#NULL!</v>
      </c>
      <c r="DE213" s="7" t="e">
        <v>#NULL!</v>
      </c>
      <c r="DF213" s="7" t="e">
        <v>#NULL!</v>
      </c>
      <c r="DG213" s="7" t="e">
        <v>#NULL!</v>
      </c>
      <c r="DH213" s="7" t="e">
        <v>#NULL!</v>
      </c>
      <c r="DI213" s="7"/>
      <c r="DJ213" s="7"/>
      <c r="DK213" s="7"/>
      <c r="DL213" s="7"/>
      <c r="DM213" s="7"/>
      <c r="DN213" s="7"/>
      <c r="DO213" s="7"/>
      <c r="DP213" s="7"/>
      <c r="DQ213" s="3">
        <v>1</v>
      </c>
      <c r="DR213" s="3">
        <v>1</v>
      </c>
      <c r="DS213" s="3">
        <v>1</v>
      </c>
      <c r="DT213" s="3">
        <v>0</v>
      </c>
      <c r="DU213" s="3">
        <v>1</v>
      </c>
      <c r="DV213" s="5">
        <v>16.5</v>
      </c>
      <c r="DW213" s="5">
        <v>-3.91</v>
      </c>
      <c r="DX213" s="5">
        <v>2</v>
      </c>
      <c r="DY213" s="5">
        <v>-4.17</v>
      </c>
      <c r="DZ213" s="5">
        <v>94.5</v>
      </c>
      <c r="EA213" s="5">
        <v>3.49</v>
      </c>
      <c r="EB213" s="5">
        <v>37.666666666666664</v>
      </c>
      <c r="EC213" s="5">
        <v>-4.59</v>
      </c>
      <c r="ED213" s="5">
        <v>2</v>
      </c>
      <c r="EE213" s="7" t="e">
        <v>#NULL!</v>
      </c>
      <c r="EF213" s="7" t="e">
        <v>#NULL!</v>
      </c>
      <c r="EG213" s="7" t="e">
        <v>#NULL!</v>
      </c>
      <c r="EH213" s="7" t="e">
        <v>#NULL!</v>
      </c>
      <c r="EI213" s="7" t="e">
        <v>#NULL!</v>
      </c>
      <c r="EJ213" s="7" t="e">
        <v>#NULL!</v>
      </c>
      <c r="EK213" s="7" t="e">
        <v>#NULL!</v>
      </c>
      <c r="EL213" s="7" t="e">
        <v>#NULL!</v>
      </c>
      <c r="EM213" s="7" t="e">
        <v>#NULL!</v>
      </c>
      <c r="EN213" s="7" t="e">
        <v>#NULL!</v>
      </c>
      <c r="EO213" s="7" t="e">
        <v>#NULL!</v>
      </c>
      <c r="EP213" s="7" t="e">
        <v>#NULL!</v>
      </c>
      <c r="EQ213" s="7" t="e">
        <v>#NULL!</v>
      </c>
      <c r="ER213" s="7" t="e">
        <v>#NULL!</v>
      </c>
      <c r="ES213" s="7" t="e">
        <v>#NULL!</v>
      </c>
      <c r="ET213" s="7" t="e">
        <v>#NULL!</v>
      </c>
      <c r="EU213" s="7" t="e">
        <v>#NULL!</v>
      </c>
      <c r="EV213" s="7" t="e">
        <v>#NULL!</v>
      </c>
      <c r="EW213" s="3">
        <v>1</v>
      </c>
      <c r="EX213" s="5">
        <v>3</v>
      </c>
      <c r="EY213" s="1" t="s">
        <v>351</v>
      </c>
      <c r="EZ213" s="3">
        <v>0</v>
      </c>
      <c r="FA213" s="6">
        <v>999</v>
      </c>
      <c r="FB213" s="1" t="s">
        <v>411</v>
      </c>
      <c r="FC213" s="6">
        <v>2</v>
      </c>
      <c r="FD213" s="5">
        <v>10</v>
      </c>
      <c r="FE213" s="1" t="s">
        <v>436</v>
      </c>
      <c r="FF213" s="3">
        <v>2</v>
      </c>
      <c r="FG213" s="5">
        <v>10</v>
      </c>
      <c r="FH213" s="3">
        <v>5</v>
      </c>
      <c r="FI213" s="3">
        <v>4</v>
      </c>
      <c r="FJ213" s="3">
        <v>3</v>
      </c>
      <c r="FK213" s="3">
        <v>3</v>
      </c>
      <c r="FL213" s="3">
        <v>5</v>
      </c>
      <c r="FM213" s="3">
        <v>5</v>
      </c>
      <c r="FN213" s="3">
        <v>3</v>
      </c>
      <c r="FO213" s="3">
        <v>3</v>
      </c>
      <c r="FP213" s="3">
        <v>4</v>
      </c>
      <c r="FQ213" s="3">
        <v>3</v>
      </c>
      <c r="FR213" s="3">
        <v>4</v>
      </c>
      <c r="FS213" s="3">
        <v>5</v>
      </c>
      <c r="FT213" s="3">
        <v>4.333333333333333</v>
      </c>
      <c r="FU213" s="3">
        <v>3.5</v>
      </c>
      <c r="FV213" s="3">
        <v>7</v>
      </c>
      <c r="FW213" s="3">
        <v>6</v>
      </c>
      <c r="FX213" s="7" t="e">
        <v>#NULL!</v>
      </c>
      <c r="FY213" s="3">
        <v>5</v>
      </c>
      <c r="FZ213" s="3">
        <v>5</v>
      </c>
      <c r="GA213" s="3">
        <v>4</v>
      </c>
      <c r="GB213" s="3">
        <v>1</v>
      </c>
      <c r="GC213" s="3">
        <v>7</v>
      </c>
      <c r="GD213" s="5">
        <v>4.833333333333333</v>
      </c>
      <c r="GE213" s="3">
        <v>4</v>
      </c>
      <c r="GF213" s="3">
        <v>1</v>
      </c>
      <c r="GG213" s="3">
        <v>5</v>
      </c>
      <c r="GH213" s="3">
        <v>1</v>
      </c>
      <c r="GI213" s="3">
        <v>5</v>
      </c>
      <c r="GJ213" s="3">
        <v>1</v>
      </c>
      <c r="GK213" s="3">
        <v>1</v>
      </c>
      <c r="GL213" s="3">
        <v>1</v>
      </c>
      <c r="GM213" s="3">
        <v>5</v>
      </c>
      <c r="GN213" s="3">
        <v>5</v>
      </c>
      <c r="GO213" s="3">
        <v>2</v>
      </c>
      <c r="GP213" s="3">
        <v>2</v>
      </c>
      <c r="GQ213" s="3">
        <v>2</v>
      </c>
      <c r="GR213" s="3">
        <v>4</v>
      </c>
      <c r="GS213" s="3">
        <v>2</v>
      </c>
      <c r="GT213" s="3">
        <v>5</v>
      </c>
      <c r="GU213" s="3">
        <v>5</v>
      </c>
      <c r="GV213" s="3">
        <v>4</v>
      </c>
      <c r="GW213" s="3">
        <v>5</v>
      </c>
      <c r="GX213" s="3">
        <v>1</v>
      </c>
      <c r="GY213" s="5">
        <v>4.5</v>
      </c>
      <c r="GZ213" s="5">
        <v>1.6</v>
      </c>
      <c r="HA213" s="3">
        <v>7</v>
      </c>
      <c r="HB213" s="3">
        <v>7</v>
      </c>
      <c r="HC213" s="3">
        <v>7</v>
      </c>
      <c r="HD213" s="3">
        <v>4</v>
      </c>
      <c r="HE213" s="3">
        <v>6</v>
      </c>
      <c r="HF213" s="3">
        <v>7</v>
      </c>
      <c r="HG213" s="3">
        <v>6</v>
      </c>
      <c r="HH213" s="3">
        <v>3</v>
      </c>
      <c r="HI213" s="5">
        <v>5.875</v>
      </c>
      <c r="HJ213" s="3">
        <v>4</v>
      </c>
      <c r="HK213" s="3">
        <v>4</v>
      </c>
      <c r="HL213" s="3">
        <v>4</v>
      </c>
      <c r="HM213" s="3">
        <v>4</v>
      </c>
      <c r="HN213" s="3">
        <v>1</v>
      </c>
      <c r="HO213" s="3">
        <v>1</v>
      </c>
      <c r="HP213" s="5">
        <v>1</v>
      </c>
      <c r="HQ213" s="5">
        <v>4</v>
      </c>
      <c r="HR213" s="5">
        <v>4</v>
      </c>
      <c r="HS213" s="5">
        <v>3.5</v>
      </c>
      <c r="HT213" s="3">
        <v>5</v>
      </c>
      <c r="HU213" s="3">
        <v>6</v>
      </c>
      <c r="HV213" s="3">
        <v>6</v>
      </c>
      <c r="HW213" s="3">
        <v>6</v>
      </c>
      <c r="HX213" s="3">
        <v>6</v>
      </c>
      <c r="HY213" s="3">
        <v>6</v>
      </c>
      <c r="HZ213" s="5">
        <v>5.833333333333333</v>
      </c>
      <c r="IA213" s="3">
        <v>1</v>
      </c>
      <c r="IB213" s="3">
        <v>7</v>
      </c>
      <c r="IC213" s="3">
        <v>1</v>
      </c>
      <c r="ID213" s="3">
        <v>1</v>
      </c>
      <c r="IE213" s="3">
        <v>1</v>
      </c>
      <c r="IF213" s="3">
        <v>7</v>
      </c>
      <c r="IG213" s="3">
        <v>1</v>
      </c>
      <c r="IH213" s="3">
        <v>7</v>
      </c>
      <c r="II213" s="3">
        <v>7</v>
      </c>
      <c r="IJ213" s="3">
        <v>1</v>
      </c>
      <c r="IK213" s="3">
        <v>7</v>
      </c>
      <c r="IL213" s="3">
        <v>1</v>
      </c>
      <c r="IM213" s="5">
        <v>5.5</v>
      </c>
      <c r="IN213" s="5">
        <v>2.5</v>
      </c>
      <c r="IO213" s="5">
        <v>2.5</v>
      </c>
      <c r="IP213" s="3">
        <v>5</v>
      </c>
      <c r="IQ213" s="3">
        <v>1</v>
      </c>
      <c r="IR213" s="3">
        <v>1</v>
      </c>
      <c r="IS213" s="3">
        <v>1</v>
      </c>
      <c r="IT213" s="3">
        <v>5</v>
      </c>
      <c r="IU213" s="3">
        <v>5</v>
      </c>
      <c r="IV213" s="3">
        <v>1</v>
      </c>
      <c r="IW213" s="3">
        <v>1</v>
      </c>
      <c r="IX213" s="3">
        <v>5</v>
      </c>
      <c r="IY213" s="3">
        <v>1</v>
      </c>
      <c r="IZ213" s="3">
        <v>5</v>
      </c>
      <c r="JA213" s="3">
        <v>5</v>
      </c>
      <c r="JB213" s="3">
        <v>5</v>
      </c>
      <c r="JC213" s="3">
        <v>1</v>
      </c>
      <c r="JD213" s="3">
        <v>5</v>
      </c>
      <c r="JE213" s="3">
        <v>1</v>
      </c>
      <c r="JF213" s="3">
        <v>1</v>
      </c>
      <c r="JG213" s="3">
        <v>5</v>
      </c>
      <c r="JH213" s="3">
        <v>1</v>
      </c>
      <c r="JI213" s="3">
        <v>5</v>
      </c>
      <c r="JJ213" s="3">
        <v>1</v>
      </c>
      <c r="JK213" s="3">
        <v>5</v>
      </c>
      <c r="JL213" s="3">
        <v>1</v>
      </c>
      <c r="JM213" s="3">
        <v>5</v>
      </c>
      <c r="JN213" s="5">
        <v>5</v>
      </c>
      <c r="JO213" s="5">
        <v>1</v>
      </c>
      <c r="JP213" s="5">
        <v>5</v>
      </c>
      <c r="JQ213" s="5">
        <v>1</v>
      </c>
      <c r="JR213" s="5">
        <v>5</v>
      </c>
      <c r="JS213" s="5">
        <v>1</v>
      </c>
      <c r="JT213" s="3">
        <v>4</v>
      </c>
      <c r="JU213" s="3">
        <v>2</v>
      </c>
      <c r="JV213" s="3">
        <v>5</v>
      </c>
      <c r="JW213" s="3">
        <v>5</v>
      </c>
      <c r="JX213" s="3">
        <v>5</v>
      </c>
      <c r="JY213" s="3">
        <v>5</v>
      </c>
      <c r="JZ213" s="3">
        <v>1</v>
      </c>
      <c r="KA213" s="3">
        <v>1</v>
      </c>
      <c r="KB213" s="3">
        <v>5</v>
      </c>
      <c r="KC213" s="3">
        <v>5</v>
      </c>
      <c r="KD213" s="3">
        <v>5</v>
      </c>
      <c r="KE213" s="3">
        <v>5</v>
      </c>
      <c r="KF213" s="3">
        <v>1</v>
      </c>
      <c r="KG213" s="3">
        <v>1</v>
      </c>
      <c r="KH213" s="3">
        <v>1</v>
      </c>
      <c r="KI213" s="3">
        <v>1</v>
      </c>
      <c r="KJ213" s="3">
        <v>1</v>
      </c>
      <c r="KK213" s="3">
        <v>1</v>
      </c>
      <c r="KL213" s="3">
        <v>5</v>
      </c>
      <c r="KM213" s="3">
        <v>5</v>
      </c>
      <c r="KN213" s="3">
        <v>1</v>
      </c>
      <c r="KO213" s="3">
        <v>1</v>
      </c>
      <c r="KP213" s="3">
        <v>1</v>
      </c>
      <c r="KQ213" s="3">
        <v>1</v>
      </c>
      <c r="KR213" s="3">
        <v>5</v>
      </c>
      <c r="KS213" s="3">
        <v>5</v>
      </c>
      <c r="KT213" s="3">
        <v>1</v>
      </c>
      <c r="KU213" s="3">
        <v>1</v>
      </c>
      <c r="KV213" s="3">
        <v>1</v>
      </c>
      <c r="KW213" s="3">
        <v>1</v>
      </c>
      <c r="KX213" s="3">
        <v>5</v>
      </c>
      <c r="KY213" s="3">
        <v>5</v>
      </c>
      <c r="KZ213" s="5">
        <v>1.4444444444444444</v>
      </c>
      <c r="LA213" s="5">
        <v>1.4444444444444444</v>
      </c>
      <c r="LB213" s="5">
        <v>4.8571428571428568</v>
      </c>
      <c r="LC213" s="5">
        <v>4.5714285714285712</v>
      </c>
      <c r="LD213" s="3">
        <v>5</v>
      </c>
      <c r="LE213" s="3">
        <v>5</v>
      </c>
      <c r="LF213" s="5">
        <v>5</v>
      </c>
      <c r="LG213" s="3">
        <v>5</v>
      </c>
      <c r="LH213" s="3">
        <v>5</v>
      </c>
      <c r="LI213" s="3">
        <v>5</v>
      </c>
      <c r="LJ213" s="3">
        <v>5</v>
      </c>
      <c r="LK213" s="3">
        <v>5</v>
      </c>
      <c r="LL213" s="3">
        <v>3</v>
      </c>
      <c r="LM213" s="3">
        <v>3</v>
      </c>
      <c r="LN213" s="3">
        <v>3</v>
      </c>
      <c r="LO213" s="3">
        <v>3</v>
      </c>
      <c r="LP213" s="3">
        <v>5</v>
      </c>
      <c r="LQ213" s="3">
        <v>5</v>
      </c>
      <c r="LR213" s="3">
        <v>5</v>
      </c>
      <c r="LS213" s="3">
        <v>5</v>
      </c>
      <c r="LT213" s="5">
        <v>4.5</v>
      </c>
      <c r="LU213" s="5">
        <v>4.5</v>
      </c>
      <c r="LV213" s="3">
        <v>0</v>
      </c>
      <c r="LW213" s="3">
        <v>0</v>
      </c>
      <c r="LX213" s="3">
        <v>0</v>
      </c>
      <c r="LY213" s="3">
        <v>1</v>
      </c>
      <c r="LZ213" s="3">
        <v>3</v>
      </c>
      <c r="MA213" s="3">
        <v>3</v>
      </c>
      <c r="MB213" s="3">
        <v>0</v>
      </c>
      <c r="MC213" s="3">
        <v>3</v>
      </c>
      <c r="MD213" s="3">
        <v>0</v>
      </c>
      <c r="ME213" s="3">
        <v>0</v>
      </c>
      <c r="MF213" s="5">
        <f t="shared" si="163"/>
        <v>10</v>
      </c>
      <c r="MG213" s="5">
        <f t="shared" si="164"/>
        <v>1</v>
      </c>
      <c r="MH213" s="3">
        <v>1</v>
      </c>
      <c r="MI213" s="3">
        <v>1</v>
      </c>
      <c r="MJ213" s="3">
        <v>5</v>
      </c>
      <c r="MK213" s="3">
        <v>1</v>
      </c>
      <c r="ML213" s="3">
        <v>1</v>
      </c>
      <c r="MM213" s="3">
        <v>1</v>
      </c>
      <c r="MN213" s="3">
        <v>5</v>
      </c>
      <c r="MO213" s="3">
        <v>7</v>
      </c>
      <c r="MP213" s="3">
        <v>7</v>
      </c>
      <c r="MQ213" s="5">
        <v>3.2222222222222223</v>
      </c>
      <c r="MR213" s="3">
        <v>1</v>
      </c>
      <c r="MS213" s="3">
        <v>1</v>
      </c>
      <c r="MT213" s="3">
        <v>1</v>
      </c>
      <c r="MU213" s="3">
        <v>1</v>
      </c>
      <c r="MV213" s="3">
        <v>1</v>
      </c>
      <c r="MW213" s="3">
        <v>1</v>
      </c>
      <c r="MX213" s="3">
        <v>1</v>
      </c>
      <c r="MY213" s="3">
        <v>1</v>
      </c>
      <c r="MZ213" s="3">
        <v>1</v>
      </c>
      <c r="NA213" s="3">
        <v>1</v>
      </c>
      <c r="NB213" s="3">
        <v>1</v>
      </c>
      <c r="NC213" s="3">
        <v>1</v>
      </c>
      <c r="ND213" s="5">
        <v>1</v>
      </c>
      <c r="NE213" s="5">
        <v>1</v>
      </c>
      <c r="NF213" s="5">
        <v>1</v>
      </c>
      <c r="NG213" s="5">
        <v>1</v>
      </c>
      <c r="NH213" s="3">
        <v>5</v>
      </c>
      <c r="NI213" s="3">
        <v>5</v>
      </c>
      <c r="NJ213" s="3">
        <v>5</v>
      </c>
      <c r="NK213" s="3">
        <v>5</v>
      </c>
      <c r="NL213" s="3">
        <v>3</v>
      </c>
      <c r="NM213" s="3">
        <v>3</v>
      </c>
      <c r="NN213" s="3">
        <v>3</v>
      </c>
      <c r="NO213" s="3">
        <v>3</v>
      </c>
      <c r="NP213" s="3">
        <v>3</v>
      </c>
      <c r="NQ213" s="3">
        <v>3</v>
      </c>
      <c r="NR213" s="3">
        <v>3</v>
      </c>
      <c r="NS213" s="3">
        <v>3</v>
      </c>
      <c r="NT213" s="3">
        <v>3</v>
      </c>
      <c r="NU213" s="3">
        <v>3</v>
      </c>
      <c r="NV213" s="5">
        <v>3.5714285714285716</v>
      </c>
      <c r="NW213" s="5">
        <v>3.5714285714285716</v>
      </c>
      <c r="NX213" s="4">
        <v>43420</v>
      </c>
      <c r="NY213" s="3">
        <v>5</v>
      </c>
      <c r="NZ213" s="3">
        <v>4</v>
      </c>
      <c r="OA213" s="3">
        <v>2</v>
      </c>
      <c r="OB213" s="3">
        <v>3</v>
      </c>
      <c r="OC213" s="3">
        <v>4</v>
      </c>
      <c r="OD213" s="3">
        <v>5</v>
      </c>
      <c r="OE213" s="3">
        <v>2</v>
      </c>
      <c r="OF213" s="3">
        <v>2</v>
      </c>
      <c r="OG213" s="3">
        <v>5</v>
      </c>
      <c r="OH213" s="3">
        <v>5</v>
      </c>
      <c r="OI213" s="3">
        <v>5</v>
      </c>
      <c r="OJ213" s="3">
        <v>4</v>
      </c>
      <c r="OK213" s="5">
        <v>4.666666666666667</v>
      </c>
      <c r="OL213" s="5">
        <v>3</v>
      </c>
      <c r="OM213" s="3">
        <v>3</v>
      </c>
      <c r="ON213" s="3">
        <v>4</v>
      </c>
      <c r="OO213" s="3">
        <v>3</v>
      </c>
      <c r="OP213" s="3">
        <v>4</v>
      </c>
      <c r="OQ213" s="3">
        <v>2</v>
      </c>
      <c r="OR213" s="3">
        <v>1</v>
      </c>
      <c r="OS213" s="5">
        <v>2.8333333333333335</v>
      </c>
      <c r="OT213" s="3">
        <v>3</v>
      </c>
      <c r="OU213" s="3">
        <v>6</v>
      </c>
      <c r="OV213" s="3">
        <v>6</v>
      </c>
      <c r="OW213" s="3">
        <v>6</v>
      </c>
      <c r="OX213" s="3">
        <v>6</v>
      </c>
      <c r="OY213" s="3">
        <v>6</v>
      </c>
      <c r="OZ213" s="5">
        <v>5.5</v>
      </c>
      <c r="VN213">
        <v>15</v>
      </c>
      <c r="VO213">
        <v>0</v>
      </c>
      <c r="VP213">
        <v>0</v>
      </c>
      <c r="VQ213">
        <v>0</v>
      </c>
      <c r="VR213">
        <v>65</v>
      </c>
      <c r="VS213">
        <v>1428.3</v>
      </c>
      <c r="VT213">
        <v>22</v>
      </c>
      <c r="VU213">
        <v>158.69999999999999</v>
      </c>
      <c r="VV213">
        <v>64</v>
      </c>
      <c r="VW213">
        <v>16201.3</v>
      </c>
      <c r="VX213">
        <v>253.1</v>
      </c>
      <c r="VY213">
        <v>4024</v>
      </c>
      <c r="VZ213">
        <v>0.3</v>
      </c>
      <c r="WA213">
        <v>1800.1</v>
      </c>
      <c r="WB213" s="36">
        <v>4243.75</v>
      </c>
      <c r="WC213" s="36">
        <v>1740.25</v>
      </c>
      <c r="WD213" s="36">
        <v>185.25</v>
      </c>
      <c r="WE213" s="36">
        <v>50.5</v>
      </c>
      <c r="WF213" s="36">
        <v>68.23</v>
      </c>
      <c r="WG213" s="36">
        <v>27.98</v>
      </c>
      <c r="WH213" s="36">
        <v>2.98</v>
      </c>
      <c r="WI213" s="36">
        <v>0.81</v>
      </c>
      <c r="WJ213" s="36">
        <v>235.75</v>
      </c>
      <c r="WK213" s="36">
        <v>3.79</v>
      </c>
      <c r="WL213" s="36">
        <v>29.469000000000001</v>
      </c>
      <c r="WM213" s="37">
        <v>4610.75</v>
      </c>
      <c r="WN213" s="37">
        <v>1937.5</v>
      </c>
      <c r="WO213" s="37">
        <v>193.5</v>
      </c>
      <c r="WP213" s="37">
        <v>52</v>
      </c>
      <c r="WQ213" s="37">
        <v>67.87</v>
      </c>
      <c r="WR213" s="37">
        <v>28.52</v>
      </c>
      <c r="WS213" s="37">
        <v>2.85</v>
      </c>
      <c r="WT213" s="37">
        <v>0.77</v>
      </c>
      <c r="WU213" s="37">
        <v>245.5</v>
      </c>
      <c r="WV213" s="37">
        <v>3.61</v>
      </c>
      <c r="WW213" s="37">
        <v>27.277999999999999</v>
      </c>
      <c r="WX213" s="38">
        <v>3874</v>
      </c>
      <c r="WY213" s="38">
        <v>1558.75</v>
      </c>
      <c r="WZ213" s="38">
        <v>165.75</v>
      </c>
      <c r="XA213" s="38">
        <v>45.25</v>
      </c>
      <c r="XB213" s="38">
        <v>68.64</v>
      </c>
      <c r="XC213" s="38">
        <v>27.62</v>
      </c>
      <c r="XD213" s="38">
        <v>2.94</v>
      </c>
      <c r="XE213" s="38">
        <v>0.8</v>
      </c>
      <c r="XF213" s="38">
        <v>211</v>
      </c>
      <c r="XG213" s="38">
        <v>3.74</v>
      </c>
      <c r="XH213" s="38">
        <v>30.143000000000001</v>
      </c>
      <c r="XI213" s="39">
        <v>3874</v>
      </c>
      <c r="XJ213" s="39">
        <v>1558.75</v>
      </c>
      <c r="XK213" s="39">
        <v>165.75</v>
      </c>
      <c r="XL213" s="39">
        <v>45.25</v>
      </c>
      <c r="XM213" s="39">
        <v>68.64</v>
      </c>
      <c r="XN213" s="39">
        <v>27.62</v>
      </c>
      <c r="XO213" s="39">
        <v>2.94</v>
      </c>
      <c r="XP213" s="39">
        <v>0.8</v>
      </c>
      <c r="XQ213" s="39">
        <v>211</v>
      </c>
      <c r="XR213" s="39">
        <v>3.74</v>
      </c>
      <c r="XS213" s="39">
        <v>30.143000000000001</v>
      </c>
      <c r="XT213" t="s">
        <v>1150</v>
      </c>
      <c r="XU213">
        <v>9</v>
      </c>
      <c r="XV213">
        <v>15</v>
      </c>
      <c r="XW213" s="37">
        <v>8</v>
      </c>
      <c r="XX213" s="37">
        <v>1</v>
      </c>
      <c r="XY213" s="37">
        <v>1</v>
      </c>
      <c r="XZ213" s="39">
        <v>7</v>
      </c>
      <c r="YA213" s="39">
        <v>0</v>
      </c>
      <c r="YB213" s="39">
        <v>2</v>
      </c>
    </row>
    <row r="214" spans="1:652" x14ac:dyDescent="0.2">
      <c r="A214" s="11">
        <v>236</v>
      </c>
      <c r="B214" s="19" t="s">
        <v>752</v>
      </c>
      <c r="C214" s="3">
        <v>0</v>
      </c>
      <c r="D214" s="3" t="str">
        <f t="shared" si="155"/>
        <v>2</v>
      </c>
      <c r="E214" s="4">
        <v>39084</v>
      </c>
      <c r="F214" s="4">
        <v>43412</v>
      </c>
      <c r="G214" s="5">
        <v>11.849418206707734</v>
      </c>
      <c r="H214" s="21">
        <v>4</v>
      </c>
      <c r="I214" s="3">
        <v>6</v>
      </c>
      <c r="J214" s="3">
        <v>17</v>
      </c>
      <c r="K214" s="3">
        <v>1</v>
      </c>
      <c r="L214" s="3">
        <v>2</v>
      </c>
      <c r="M214" s="3">
        <v>110</v>
      </c>
      <c r="N214" s="6">
        <v>107.5</v>
      </c>
      <c r="O214" s="6">
        <v>147</v>
      </c>
      <c r="P214" s="5">
        <v>3.5269028871391073</v>
      </c>
      <c r="Q214" s="5">
        <v>75.631500000000003</v>
      </c>
      <c r="R214" s="5">
        <v>34.299999999999997</v>
      </c>
      <c r="S214" s="5">
        <v>15.9</v>
      </c>
      <c r="T214" s="5">
        <v>3</v>
      </c>
      <c r="U214" s="5">
        <v>11.3</v>
      </c>
      <c r="V214" s="5">
        <v>3</v>
      </c>
      <c r="W214" s="5">
        <v>20</v>
      </c>
      <c r="X214" s="5">
        <v>18.5</v>
      </c>
      <c r="Y214" s="5">
        <v>17.2</v>
      </c>
      <c r="Z214" s="5">
        <v>18.600000000000001</v>
      </c>
      <c r="AA214" s="5">
        <v>15.7</v>
      </c>
      <c r="AB214" s="5">
        <v>15.1</v>
      </c>
      <c r="AC214" s="5">
        <f t="shared" si="156"/>
        <v>20</v>
      </c>
      <c r="AD214" s="5">
        <f t="shared" si="157"/>
        <v>18.600000000000001</v>
      </c>
      <c r="AE214" s="5">
        <f t="shared" si="158"/>
        <v>38.6</v>
      </c>
      <c r="AF214" s="5">
        <f t="shared" si="159"/>
        <v>19.3</v>
      </c>
      <c r="AG214" s="5">
        <f t="shared" si="160"/>
        <v>42.5565</v>
      </c>
      <c r="AH214" s="5">
        <f t="shared" si="161"/>
        <v>85.113</v>
      </c>
      <c r="AI214" s="5">
        <v>2</v>
      </c>
      <c r="AJ214" s="3">
        <v>25</v>
      </c>
      <c r="AK214" s="5">
        <v>41.2</v>
      </c>
      <c r="AL214" s="5">
        <v>3</v>
      </c>
      <c r="AM214" s="5">
        <v>2.6666666666666665</v>
      </c>
      <c r="AN214" s="5"/>
      <c r="AO214" s="5"/>
      <c r="AP214" s="5"/>
      <c r="AQ214" s="5"/>
      <c r="AR214" s="5"/>
      <c r="AS214" s="5" t="e">
        <f t="shared" si="162"/>
        <v>#DIV/0!</v>
      </c>
      <c r="AT214" s="5">
        <v>11.25</v>
      </c>
      <c r="AU214" s="5">
        <v>11.53</v>
      </c>
      <c r="AV214" s="5">
        <v>1.05</v>
      </c>
      <c r="AW214" s="5">
        <v>85</v>
      </c>
      <c r="AX214" s="3">
        <v>24</v>
      </c>
      <c r="AY214" s="3">
        <v>13</v>
      </c>
      <c r="AZ214" s="3"/>
      <c r="BA214" s="5">
        <v>-1.5</v>
      </c>
      <c r="BB214" s="5"/>
      <c r="BC214" s="5">
        <v>7</v>
      </c>
      <c r="BD214" s="5"/>
      <c r="BE214" s="3">
        <v>23</v>
      </c>
      <c r="BF214" s="3">
        <v>23</v>
      </c>
      <c r="BG214" s="5">
        <v>-0.06</v>
      </c>
      <c r="BH214" s="5">
        <v>48</v>
      </c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3">
        <v>33</v>
      </c>
      <c r="CA214" s="3">
        <v>36</v>
      </c>
      <c r="CB214" s="3">
        <v>41</v>
      </c>
      <c r="CC214" s="5">
        <v>14.752319999999999</v>
      </c>
      <c r="CD214" s="5">
        <v>16.093440000000001</v>
      </c>
      <c r="CE214" s="5">
        <v>18.32864</v>
      </c>
      <c r="CF214" s="5">
        <v>1.26</v>
      </c>
      <c r="CG214" s="5">
        <v>90</v>
      </c>
      <c r="CH214" s="3">
        <v>28</v>
      </c>
      <c r="CI214" s="3">
        <v>30</v>
      </c>
      <c r="CJ214" s="3">
        <v>30</v>
      </c>
      <c r="CK214" s="5">
        <v>12.51712</v>
      </c>
      <c r="CL214" s="5">
        <v>13.411199999999999</v>
      </c>
      <c r="CM214" s="5">
        <v>13.411199999999999</v>
      </c>
      <c r="CN214" s="5">
        <v>-1.1299999999999999</v>
      </c>
      <c r="CO214" s="5">
        <v>13</v>
      </c>
      <c r="CP214" s="6">
        <v>142</v>
      </c>
      <c r="CQ214" s="6">
        <v>136</v>
      </c>
      <c r="CR214" s="6">
        <v>130</v>
      </c>
      <c r="CS214" s="5">
        <v>-0.27</v>
      </c>
      <c r="CT214" s="5">
        <v>39</v>
      </c>
      <c r="CU214" s="7" t="e">
        <v>#NULL!</v>
      </c>
      <c r="CV214" s="7" t="e">
        <v>#NULL!</v>
      </c>
      <c r="CW214" s="7" t="e">
        <v>#NULL!</v>
      </c>
      <c r="CX214" s="7" t="e">
        <v>#NULL!</v>
      </c>
      <c r="CY214" s="7" t="e">
        <v>#NULL!</v>
      </c>
      <c r="CZ214" s="7" t="e">
        <v>#NULL!</v>
      </c>
      <c r="DA214" s="7" t="e">
        <v>#NULL!</v>
      </c>
      <c r="DB214" s="7" t="e">
        <v>#NULL!</v>
      </c>
      <c r="DC214" s="7" t="e">
        <v>#NULL!</v>
      </c>
      <c r="DD214" s="7" t="e">
        <v>#NULL!</v>
      </c>
      <c r="DE214" s="7" t="e">
        <v>#NULL!</v>
      </c>
      <c r="DF214" s="7" t="e">
        <v>#NULL!</v>
      </c>
      <c r="DG214" s="7" t="e">
        <v>#NULL!</v>
      </c>
      <c r="DH214" s="7" t="e">
        <v>#NULL!</v>
      </c>
      <c r="DI214" s="7"/>
      <c r="DJ214" s="7"/>
      <c r="DK214" s="7"/>
      <c r="DL214" s="7"/>
      <c r="DM214" s="7"/>
      <c r="DN214" s="7"/>
      <c r="DO214" s="7"/>
      <c r="DP214" s="7"/>
      <c r="DQ214" s="3">
        <v>1</v>
      </c>
      <c r="DR214" s="3">
        <v>1</v>
      </c>
      <c r="DS214" s="3">
        <v>1</v>
      </c>
      <c r="DT214" s="3">
        <v>1</v>
      </c>
      <c r="DU214" s="3">
        <v>1</v>
      </c>
      <c r="DV214" s="5">
        <v>27.5</v>
      </c>
      <c r="DW214" s="5">
        <v>-1.56</v>
      </c>
      <c r="DX214" s="5">
        <v>62</v>
      </c>
      <c r="DY214" s="5">
        <v>0.78</v>
      </c>
      <c r="DZ214" s="5">
        <v>51.5</v>
      </c>
      <c r="EA214" s="5">
        <v>0.13000000000000012</v>
      </c>
      <c r="EB214" s="5">
        <v>47</v>
      </c>
      <c r="EC214" s="5">
        <v>-0.64999999999999991</v>
      </c>
      <c r="ED214" s="5">
        <v>2</v>
      </c>
      <c r="EE214" s="7" t="e">
        <v>#NULL!</v>
      </c>
      <c r="EF214" s="7" t="e">
        <v>#NULL!</v>
      </c>
      <c r="EG214" s="7" t="e">
        <v>#NULL!</v>
      </c>
      <c r="EH214" s="7" t="e">
        <v>#NULL!</v>
      </c>
      <c r="EI214" s="7" t="e">
        <v>#NULL!</v>
      </c>
      <c r="EJ214" s="7" t="e">
        <v>#NULL!</v>
      </c>
      <c r="EK214" s="7" t="e">
        <v>#NULL!</v>
      </c>
      <c r="EL214" s="7" t="e">
        <v>#NULL!</v>
      </c>
      <c r="EM214" s="7" t="e">
        <v>#NULL!</v>
      </c>
      <c r="EN214" s="7" t="e">
        <v>#NULL!</v>
      </c>
      <c r="EO214" s="7" t="e">
        <v>#NULL!</v>
      </c>
      <c r="EP214" s="7" t="e">
        <v>#NULL!</v>
      </c>
      <c r="EQ214" s="7" t="e">
        <v>#NULL!</v>
      </c>
      <c r="ER214" s="7" t="e">
        <v>#NULL!</v>
      </c>
      <c r="ES214" s="7" t="e">
        <v>#NULL!</v>
      </c>
      <c r="ET214" s="7" t="e">
        <v>#NULL!</v>
      </c>
      <c r="EU214" s="7" t="e">
        <v>#NULL!</v>
      </c>
      <c r="EV214" s="7" t="e">
        <v>#NULL!</v>
      </c>
      <c r="EW214" s="3">
        <v>1</v>
      </c>
      <c r="EX214" s="5">
        <v>0</v>
      </c>
      <c r="EY214" s="1" t="s">
        <v>355</v>
      </c>
      <c r="EZ214" s="3">
        <v>1</v>
      </c>
      <c r="FA214" s="6">
        <v>7</v>
      </c>
      <c r="FB214" s="1" t="s">
        <v>350</v>
      </c>
      <c r="FC214" s="6">
        <v>1</v>
      </c>
      <c r="FD214" s="5">
        <v>7</v>
      </c>
      <c r="FE214" s="1" t="s">
        <v>372</v>
      </c>
      <c r="FF214" s="3">
        <v>1</v>
      </c>
      <c r="FG214" s="5">
        <v>999</v>
      </c>
      <c r="FH214" s="3">
        <v>5</v>
      </c>
      <c r="FI214" s="3">
        <v>5</v>
      </c>
      <c r="FJ214" s="3">
        <v>4</v>
      </c>
      <c r="FK214" s="3">
        <v>1</v>
      </c>
      <c r="FL214" s="3">
        <v>5</v>
      </c>
      <c r="FM214" s="3">
        <v>5</v>
      </c>
      <c r="FN214" s="3">
        <v>4</v>
      </c>
      <c r="FO214" s="3">
        <v>5</v>
      </c>
      <c r="FP214" s="3">
        <v>5</v>
      </c>
      <c r="FQ214" s="3">
        <v>5</v>
      </c>
      <c r="FR214" s="3">
        <v>5</v>
      </c>
      <c r="FS214" s="3">
        <v>4</v>
      </c>
      <c r="FT214" s="3">
        <v>5</v>
      </c>
      <c r="FU214" s="3">
        <v>3.8333333333333335</v>
      </c>
      <c r="FV214" s="3">
        <v>7</v>
      </c>
      <c r="FW214" s="3">
        <v>2</v>
      </c>
      <c r="FX214" s="7" t="e">
        <v>#NULL!</v>
      </c>
      <c r="FY214" s="3">
        <v>7</v>
      </c>
      <c r="FZ214" s="3">
        <v>6</v>
      </c>
      <c r="GA214" s="3">
        <v>7</v>
      </c>
      <c r="GB214" s="3">
        <v>6</v>
      </c>
      <c r="GC214" s="3">
        <v>7</v>
      </c>
      <c r="GD214" s="5">
        <v>6.666666666666667</v>
      </c>
      <c r="GE214" s="3">
        <v>5</v>
      </c>
      <c r="GF214" s="3">
        <v>4</v>
      </c>
      <c r="GG214" s="3">
        <v>5</v>
      </c>
      <c r="GH214" s="3">
        <v>2</v>
      </c>
      <c r="GI214" s="3">
        <v>5</v>
      </c>
      <c r="GJ214" s="3">
        <v>1</v>
      </c>
      <c r="GK214" s="3">
        <v>3</v>
      </c>
      <c r="GL214" s="3">
        <v>4</v>
      </c>
      <c r="GM214" s="3">
        <v>5</v>
      </c>
      <c r="GN214" s="3">
        <v>5</v>
      </c>
      <c r="GO214" s="3">
        <v>2</v>
      </c>
      <c r="GP214" s="3">
        <v>5</v>
      </c>
      <c r="GQ214" s="3">
        <v>1</v>
      </c>
      <c r="GR214" s="3">
        <v>5</v>
      </c>
      <c r="GS214" s="3">
        <v>1</v>
      </c>
      <c r="GT214" s="3">
        <v>5</v>
      </c>
      <c r="GU214" s="3">
        <v>2</v>
      </c>
      <c r="GV214" s="3">
        <v>5</v>
      </c>
      <c r="GW214" s="3">
        <v>5</v>
      </c>
      <c r="GX214" s="3">
        <v>4</v>
      </c>
      <c r="GY214" s="5">
        <v>4.7</v>
      </c>
      <c r="GZ214" s="5">
        <v>2.7</v>
      </c>
      <c r="HA214" s="3">
        <v>7</v>
      </c>
      <c r="HB214" s="3">
        <v>7</v>
      </c>
      <c r="HC214" s="3">
        <v>7</v>
      </c>
      <c r="HD214" s="3">
        <v>7</v>
      </c>
      <c r="HE214" s="3">
        <v>6</v>
      </c>
      <c r="HF214" s="3">
        <v>7</v>
      </c>
      <c r="HG214" s="3">
        <v>7</v>
      </c>
      <c r="HH214" s="3">
        <v>6</v>
      </c>
      <c r="HI214" s="5">
        <v>6.75</v>
      </c>
      <c r="HJ214" s="3">
        <v>4</v>
      </c>
      <c r="HK214" s="3">
        <v>3</v>
      </c>
      <c r="HL214" s="3">
        <v>3</v>
      </c>
      <c r="HM214" s="3">
        <v>3</v>
      </c>
      <c r="HN214" s="3">
        <v>2</v>
      </c>
      <c r="HO214" s="3">
        <v>1</v>
      </c>
      <c r="HP214" s="5">
        <v>2</v>
      </c>
      <c r="HQ214" s="5">
        <v>3</v>
      </c>
      <c r="HR214" s="5">
        <v>4</v>
      </c>
      <c r="HS214" s="5">
        <v>3.1666666666666665</v>
      </c>
      <c r="HT214" s="3">
        <v>6</v>
      </c>
      <c r="HU214" s="3">
        <v>6</v>
      </c>
      <c r="HV214" s="3">
        <v>6</v>
      </c>
      <c r="HW214" s="3">
        <v>6</v>
      </c>
      <c r="HX214" s="3">
        <v>6</v>
      </c>
      <c r="HY214" s="3">
        <v>6</v>
      </c>
      <c r="HZ214" s="5">
        <v>6</v>
      </c>
      <c r="IA214" s="3">
        <v>6</v>
      </c>
      <c r="IB214" s="3">
        <v>1</v>
      </c>
      <c r="IC214" s="3">
        <v>7</v>
      </c>
      <c r="ID214" s="3">
        <v>1</v>
      </c>
      <c r="IE214" s="3">
        <v>7</v>
      </c>
      <c r="IF214" s="3">
        <v>4</v>
      </c>
      <c r="IG214" s="3">
        <v>4</v>
      </c>
      <c r="IH214" s="3">
        <v>7</v>
      </c>
      <c r="II214" s="3">
        <v>7</v>
      </c>
      <c r="IJ214" s="3">
        <v>6</v>
      </c>
      <c r="IK214" s="3">
        <v>7</v>
      </c>
      <c r="IL214" s="3">
        <v>1</v>
      </c>
      <c r="IM214" s="5">
        <v>6.75</v>
      </c>
      <c r="IN214" s="5">
        <v>4.75</v>
      </c>
      <c r="IO214" s="5">
        <v>3</v>
      </c>
      <c r="IP214" s="3">
        <v>5</v>
      </c>
      <c r="IQ214" s="3">
        <v>3</v>
      </c>
      <c r="IR214" s="3">
        <v>4</v>
      </c>
      <c r="IS214" s="3">
        <v>1</v>
      </c>
      <c r="IT214" s="3">
        <v>5</v>
      </c>
      <c r="IU214" s="3">
        <v>5</v>
      </c>
      <c r="IV214" s="3">
        <v>3</v>
      </c>
      <c r="IW214" s="3">
        <v>3</v>
      </c>
      <c r="IX214" s="3">
        <v>5</v>
      </c>
      <c r="IY214" s="3">
        <v>4</v>
      </c>
      <c r="IZ214" s="3">
        <v>4</v>
      </c>
      <c r="JA214" s="3">
        <v>5</v>
      </c>
      <c r="JB214" s="3">
        <v>5</v>
      </c>
      <c r="JC214" s="3">
        <v>5</v>
      </c>
      <c r="JD214" s="3">
        <v>5</v>
      </c>
      <c r="JE214" s="3">
        <v>5</v>
      </c>
      <c r="JF214" s="3">
        <v>1</v>
      </c>
      <c r="JG214" s="3">
        <v>2</v>
      </c>
      <c r="JH214" s="3">
        <v>5</v>
      </c>
      <c r="JI214" s="3">
        <v>4</v>
      </c>
      <c r="JJ214" s="3">
        <v>3</v>
      </c>
      <c r="JK214" s="3">
        <v>3</v>
      </c>
      <c r="JL214" s="3">
        <v>1</v>
      </c>
      <c r="JM214" s="3">
        <v>4</v>
      </c>
      <c r="JN214" s="5">
        <v>4.5</v>
      </c>
      <c r="JO214" s="5">
        <v>4.5</v>
      </c>
      <c r="JP214" s="5">
        <v>4.75</v>
      </c>
      <c r="JQ214" s="5">
        <v>1.5</v>
      </c>
      <c r="JR214" s="5">
        <v>3.75</v>
      </c>
      <c r="JS214" s="5">
        <v>3.5</v>
      </c>
      <c r="JT214" s="3">
        <v>2</v>
      </c>
      <c r="JU214" s="3">
        <v>4</v>
      </c>
      <c r="JV214" s="3">
        <v>4</v>
      </c>
      <c r="JW214" s="3">
        <v>2</v>
      </c>
      <c r="JX214" s="3">
        <v>1</v>
      </c>
      <c r="JY214" s="3">
        <v>5</v>
      </c>
      <c r="JZ214" s="3">
        <v>1</v>
      </c>
      <c r="KA214" s="3">
        <v>1</v>
      </c>
      <c r="KB214" s="3">
        <v>5</v>
      </c>
      <c r="KC214" s="3">
        <v>5</v>
      </c>
      <c r="KD214" s="3">
        <v>5</v>
      </c>
      <c r="KE214" s="3">
        <v>5</v>
      </c>
      <c r="KF214" s="3">
        <v>1</v>
      </c>
      <c r="KG214" s="3">
        <v>1</v>
      </c>
      <c r="KH214" s="3">
        <v>1</v>
      </c>
      <c r="KI214" s="3">
        <v>1</v>
      </c>
      <c r="KJ214" s="3">
        <v>3</v>
      </c>
      <c r="KK214" s="3">
        <v>2</v>
      </c>
      <c r="KL214" s="3">
        <v>2</v>
      </c>
      <c r="KM214" s="3">
        <v>4</v>
      </c>
      <c r="KN214" s="3">
        <v>1</v>
      </c>
      <c r="KO214" s="3">
        <v>1</v>
      </c>
      <c r="KP214" s="3">
        <v>1</v>
      </c>
      <c r="KQ214" s="3">
        <v>1</v>
      </c>
      <c r="KR214" s="3">
        <v>4</v>
      </c>
      <c r="KS214" s="3">
        <v>5</v>
      </c>
      <c r="KT214" s="3">
        <v>1</v>
      </c>
      <c r="KU214" s="3">
        <v>1</v>
      </c>
      <c r="KV214" s="3">
        <v>1</v>
      </c>
      <c r="KW214" s="3">
        <v>1</v>
      </c>
      <c r="KX214" s="3">
        <v>1</v>
      </c>
      <c r="KY214" s="3">
        <v>1</v>
      </c>
      <c r="KZ214" s="5">
        <v>1.5555555555555556</v>
      </c>
      <c r="LA214" s="5">
        <v>1.2222222222222223</v>
      </c>
      <c r="LB214" s="5">
        <v>2.8571428571428572</v>
      </c>
      <c r="LC214" s="5">
        <v>4.1428571428571432</v>
      </c>
      <c r="LD214" s="3">
        <v>4</v>
      </c>
      <c r="LE214" s="3">
        <v>5</v>
      </c>
      <c r="LF214" s="5">
        <v>4</v>
      </c>
      <c r="LG214" s="3">
        <v>5</v>
      </c>
      <c r="LH214" s="3">
        <v>4</v>
      </c>
      <c r="LI214" s="3">
        <v>4</v>
      </c>
      <c r="LJ214" s="3">
        <v>5</v>
      </c>
      <c r="LK214" s="3">
        <v>5</v>
      </c>
      <c r="LL214" s="3">
        <v>4</v>
      </c>
      <c r="LM214" s="3">
        <v>5</v>
      </c>
      <c r="LN214" s="3">
        <v>5</v>
      </c>
      <c r="LO214" s="3">
        <v>5</v>
      </c>
      <c r="LP214" s="3">
        <v>5</v>
      </c>
      <c r="LQ214" s="3">
        <v>5</v>
      </c>
      <c r="LR214" s="3">
        <v>5</v>
      </c>
      <c r="LS214" s="3">
        <v>5</v>
      </c>
      <c r="LT214" s="5">
        <v>4.5</v>
      </c>
      <c r="LU214" s="5">
        <v>4.875</v>
      </c>
      <c r="LV214" s="3">
        <v>2</v>
      </c>
      <c r="LW214" s="3">
        <v>2</v>
      </c>
      <c r="LX214" s="3">
        <v>0</v>
      </c>
      <c r="LY214" s="3">
        <v>1</v>
      </c>
      <c r="LZ214" s="3">
        <v>3</v>
      </c>
      <c r="MA214" s="3">
        <v>3</v>
      </c>
      <c r="MB214" s="3">
        <v>1</v>
      </c>
      <c r="MC214" s="3">
        <v>2</v>
      </c>
      <c r="MD214" s="3">
        <v>3</v>
      </c>
      <c r="ME214" s="3">
        <v>2</v>
      </c>
      <c r="MF214" s="5">
        <f t="shared" si="163"/>
        <v>19</v>
      </c>
      <c r="MG214" s="5">
        <f t="shared" si="164"/>
        <v>1.9</v>
      </c>
      <c r="MH214" s="3">
        <v>4</v>
      </c>
      <c r="MI214" s="3">
        <v>5</v>
      </c>
      <c r="MJ214" s="3">
        <v>7</v>
      </c>
      <c r="MK214" s="3">
        <v>7</v>
      </c>
      <c r="ML214" s="3">
        <v>6</v>
      </c>
      <c r="MM214" s="3">
        <v>4</v>
      </c>
      <c r="MN214" s="3">
        <v>7</v>
      </c>
      <c r="MO214" s="3">
        <v>7</v>
      </c>
      <c r="MP214" s="3">
        <v>7</v>
      </c>
      <c r="MQ214" s="5">
        <v>6</v>
      </c>
      <c r="MR214" s="3">
        <v>4</v>
      </c>
      <c r="MS214" s="3">
        <v>5</v>
      </c>
      <c r="MT214" s="3">
        <v>1</v>
      </c>
      <c r="MU214" s="3">
        <v>1</v>
      </c>
      <c r="MV214" s="3">
        <v>3</v>
      </c>
      <c r="MW214" s="3">
        <v>1</v>
      </c>
      <c r="MX214" s="3">
        <v>5</v>
      </c>
      <c r="MY214" s="3">
        <v>5</v>
      </c>
      <c r="MZ214" s="3">
        <v>5</v>
      </c>
      <c r="NA214" s="3">
        <v>5</v>
      </c>
      <c r="NB214" s="3">
        <v>4</v>
      </c>
      <c r="NC214" s="3">
        <v>5</v>
      </c>
      <c r="ND214" s="5">
        <v>2.6666666666666665</v>
      </c>
      <c r="NE214" s="5">
        <v>2.3333333333333335</v>
      </c>
      <c r="NF214" s="5">
        <v>4.666666666666667</v>
      </c>
      <c r="NG214" s="5">
        <v>5</v>
      </c>
      <c r="NH214" s="3">
        <v>5</v>
      </c>
      <c r="NI214" s="3">
        <v>5</v>
      </c>
      <c r="NJ214" s="3">
        <v>5</v>
      </c>
      <c r="NK214" s="3">
        <v>5</v>
      </c>
      <c r="NL214" s="3">
        <v>5</v>
      </c>
      <c r="NM214" s="3">
        <v>5</v>
      </c>
      <c r="NN214" s="3">
        <v>4</v>
      </c>
      <c r="NO214" s="3">
        <v>4</v>
      </c>
      <c r="NP214" s="3">
        <v>1</v>
      </c>
      <c r="NQ214" s="3">
        <v>1</v>
      </c>
      <c r="NR214" s="3">
        <v>5</v>
      </c>
      <c r="NS214" s="3">
        <v>5</v>
      </c>
      <c r="NT214" s="3">
        <v>1</v>
      </c>
      <c r="NU214" s="3">
        <v>1</v>
      </c>
      <c r="NV214" s="5">
        <v>3.7142857142857144</v>
      </c>
      <c r="NW214" s="5">
        <v>3.7142857142857144</v>
      </c>
      <c r="NX214" s="4">
        <v>43420</v>
      </c>
      <c r="NY214" s="3">
        <v>5</v>
      </c>
      <c r="NZ214" s="3">
        <v>5</v>
      </c>
      <c r="OA214" s="3">
        <v>2</v>
      </c>
      <c r="OB214" s="3">
        <v>1</v>
      </c>
      <c r="OC214" s="3">
        <v>5</v>
      </c>
      <c r="OD214" s="3">
        <v>5</v>
      </c>
      <c r="OE214" s="3">
        <v>1</v>
      </c>
      <c r="OF214" s="3">
        <v>2</v>
      </c>
      <c r="OG214" s="3">
        <v>5</v>
      </c>
      <c r="OH214" s="3">
        <v>5</v>
      </c>
      <c r="OI214" s="3">
        <v>5</v>
      </c>
      <c r="OJ214" s="3">
        <v>3</v>
      </c>
      <c r="OK214" s="5">
        <v>5</v>
      </c>
      <c r="OL214" s="5">
        <v>2.3333333333333335</v>
      </c>
      <c r="OM214" s="3">
        <v>4</v>
      </c>
      <c r="ON214" s="3">
        <v>1</v>
      </c>
      <c r="OO214" s="3">
        <v>1</v>
      </c>
      <c r="OP214" s="3">
        <v>3</v>
      </c>
      <c r="OQ214" s="3">
        <v>2</v>
      </c>
      <c r="OR214" s="3">
        <v>1</v>
      </c>
      <c r="OS214" s="5">
        <v>2</v>
      </c>
      <c r="OT214" s="3">
        <v>6</v>
      </c>
      <c r="OU214" s="3">
        <v>6</v>
      </c>
      <c r="OV214" s="3">
        <v>6</v>
      </c>
      <c r="OW214" s="3">
        <v>6</v>
      </c>
      <c r="OX214" s="3">
        <v>6</v>
      </c>
      <c r="OY214" s="3">
        <v>6</v>
      </c>
      <c r="OZ214" s="5">
        <v>6</v>
      </c>
      <c r="VN214">
        <v>15</v>
      </c>
      <c r="VO214">
        <v>8</v>
      </c>
      <c r="VP214">
        <v>115.8</v>
      </c>
      <c r="VQ214">
        <v>14.5</v>
      </c>
      <c r="VR214">
        <v>53</v>
      </c>
      <c r="VS214">
        <v>1367.8</v>
      </c>
      <c r="VT214">
        <v>25.8</v>
      </c>
      <c r="VU214">
        <v>195.4</v>
      </c>
      <c r="VV214">
        <v>52</v>
      </c>
      <c r="VW214">
        <v>10412</v>
      </c>
      <c r="VX214">
        <v>200.2</v>
      </c>
      <c r="VY214">
        <v>5295.3</v>
      </c>
      <c r="VZ214">
        <v>0.3</v>
      </c>
      <c r="WA214">
        <v>1487.4</v>
      </c>
      <c r="WB214" s="36">
        <v>3598.25</v>
      </c>
      <c r="WC214" s="36">
        <v>1247.25</v>
      </c>
      <c r="WD214" s="36">
        <v>166.5</v>
      </c>
      <c r="WE214" s="36">
        <v>108</v>
      </c>
      <c r="WF214" s="36">
        <v>70.28</v>
      </c>
      <c r="WG214" s="36">
        <v>24.36</v>
      </c>
      <c r="WH214" s="36">
        <v>3.25</v>
      </c>
      <c r="WI214" s="36">
        <v>2.11</v>
      </c>
      <c r="WJ214" s="36">
        <v>274.5</v>
      </c>
      <c r="WK214" s="36">
        <v>5.36</v>
      </c>
      <c r="WL214" s="36">
        <v>39.213999999999999</v>
      </c>
      <c r="WM214" s="37">
        <v>3598.25</v>
      </c>
      <c r="WN214" s="37">
        <v>1247.25</v>
      </c>
      <c r="WO214" s="37">
        <v>166.5</v>
      </c>
      <c r="WP214" s="37">
        <v>108</v>
      </c>
      <c r="WQ214" s="37">
        <v>70.28</v>
      </c>
      <c r="WR214" s="37">
        <v>24.36</v>
      </c>
      <c r="WS214" s="37">
        <v>3.25</v>
      </c>
      <c r="WT214" s="37">
        <v>2.11</v>
      </c>
      <c r="WU214" s="37">
        <v>274.5</v>
      </c>
      <c r="WV214" s="37">
        <v>5.36</v>
      </c>
      <c r="WW214" s="37">
        <v>39.213999999999999</v>
      </c>
      <c r="WX214" s="38">
        <v>3255</v>
      </c>
      <c r="WY214" s="38">
        <v>1116</v>
      </c>
      <c r="WZ214" s="38">
        <v>151.25</v>
      </c>
      <c r="XA214" s="38">
        <v>101.75</v>
      </c>
      <c r="XB214" s="38">
        <v>70.39</v>
      </c>
      <c r="XC214" s="38">
        <v>24.13</v>
      </c>
      <c r="XD214" s="38">
        <v>3.27</v>
      </c>
      <c r="XE214" s="38">
        <v>2.2000000000000002</v>
      </c>
      <c r="XF214" s="38">
        <v>253</v>
      </c>
      <c r="XG214" s="38">
        <v>5.47</v>
      </c>
      <c r="XH214" s="38">
        <v>42.167000000000002</v>
      </c>
      <c r="XI214" s="39">
        <v>3255</v>
      </c>
      <c r="XJ214" s="39">
        <v>1116</v>
      </c>
      <c r="XK214" s="39">
        <v>151.25</v>
      </c>
      <c r="XL214" s="39">
        <v>101.75</v>
      </c>
      <c r="XM214" s="39">
        <v>70.39</v>
      </c>
      <c r="XN214" s="39">
        <v>24.13</v>
      </c>
      <c r="XO214" s="39">
        <v>3.27</v>
      </c>
      <c r="XP214" s="39">
        <v>2.2000000000000002</v>
      </c>
      <c r="XQ214" s="39">
        <v>253</v>
      </c>
      <c r="XR214" s="39">
        <v>5.47</v>
      </c>
      <c r="XS214" s="39">
        <v>42.167000000000002</v>
      </c>
      <c r="XT214" t="s">
        <v>1287</v>
      </c>
      <c r="XU214">
        <v>7</v>
      </c>
      <c r="XV214">
        <v>15</v>
      </c>
      <c r="XW214" s="37">
        <v>7</v>
      </c>
      <c r="XX214" s="37">
        <v>0</v>
      </c>
      <c r="XY214" s="37">
        <v>2</v>
      </c>
      <c r="XZ214" s="39">
        <v>6</v>
      </c>
      <c r="YA214" s="39">
        <v>0</v>
      </c>
      <c r="YB214" s="39">
        <v>2</v>
      </c>
    </row>
    <row r="215" spans="1:652" x14ac:dyDescent="0.2">
      <c r="A215" s="11">
        <v>237</v>
      </c>
      <c r="B215" s="19" t="s">
        <v>875</v>
      </c>
      <c r="C215" s="3">
        <v>1</v>
      </c>
      <c r="D215" s="3" t="str">
        <f t="shared" si="155"/>
        <v>1</v>
      </c>
      <c r="E215" s="4">
        <v>39237</v>
      </c>
      <c r="F215" s="4">
        <v>43412</v>
      </c>
      <c r="G215" s="5">
        <v>11.430527036276523</v>
      </c>
      <c r="H215" s="21">
        <v>4</v>
      </c>
      <c r="I215" s="3">
        <v>6</v>
      </c>
      <c r="J215" s="3">
        <v>17</v>
      </c>
      <c r="K215" s="3">
        <v>1</v>
      </c>
      <c r="L215" s="3">
        <v>4</v>
      </c>
      <c r="M215" s="3">
        <v>110</v>
      </c>
      <c r="N215" s="6">
        <v>153</v>
      </c>
      <c r="O215" s="6">
        <v>105</v>
      </c>
      <c r="P215" s="5">
        <v>5.0196850393700787</v>
      </c>
      <c r="Q215" s="5">
        <v>87.097499999999997</v>
      </c>
      <c r="R215" s="5">
        <v>39.5</v>
      </c>
      <c r="S215" s="5">
        <v>35.799999999999997</v>
      </c>
      <c r="T215" s="5">
        <v>1</v>
      </c>
      <c r="U215" s="5">
        <v>46.7</v>
      </c>
      <c r="V215" s="5">
        <v>1</v>
      </c>
      <c r="W215" s="5">
        <v>30.1</v>
      </c>
      <c r="X215" s="5">
        <v>27.3</v>
      </c>
      <c r="Y215" s="5">
        <v>23.1</v>
      </c>
      <c r="Z215" s="5">
        <v>25.3</v>
      </c>
      <c r="AA215" s="5">
        <v>22.7</v>
      </c>
      <c r="AB215" s="5">
        <v>21.1</v>
      </c>
      <c r="AC215" s="5">
        <f t="shared" si="156"/>
        <v>30.1</v>
      </c>
      <c r="AD215" s="5">
        <f t="shared" si="157"/>
        <v>25.3</v>
      </c>
      <c r="AE215" s="5">
        <f t="shared" si="158"/>
        <v>55.400000000000006</v>
      </c>
      <c r="AF215" s="5">
        <f t="shared" si="159"/>
        <v>27.700000000000003</v>
      </c>
      <c r="AG215" s="5">
        <f t="shared" si="160"/>
        <v>61.078500000000005</v>
      </c>
      <c r="AH215" s="5">
        <f t="shared" si="161"/>
        <v>122.15700000000001</v>
      </c>
      <c r="AI215" s="5">
        <v>3</v>
      </c>
      <c r="AJ215" s="3">
        <v>36</v>
      </c>
      <c r="AK215" s="5">
        <v>45.5</v>
      </c>
      <c r="AL215" s="5">
        <v>3</v>
      </c>
      <c r="AM215" s="5">
        <v>2.3333333333333335</v>
      </c>
      <c r="AN215" s="5"/>
      <c r="AO215" s="5"/>
      <c r="AP215" s="5"/>
      <c r="AQ215" s="5"/>
      <c r="AR215" s="5"/>
      <c r="AS215" s="5" t="e">
        <f t="shared" si="162"/>
        <v>#DIV/0!</v>
      </c>
      <c r="AT215" s="5">
        <v>12.03</v>
      </c>
      <c r="AU215" s="5">
        <v>10.84</v>
      </c>
      <c r="AV215" s="5">
        <v>2.5299999999999998</v>
      </c>
      <c r="AW215" s="5">
        <v>99</v>
      </c>
      <c r="AX215" s="3">
        <v>21</v>
      </c>
      <c r="AY215" s="3">
        <v>18</v>
      </c>
      <c r="AZ215" s="3"/>
      <c r="BA215" s="5">
        <v>-1.73</v>
      </c>
      <c r="BB215" s="5"/>
      <c r="BC215" s="5">
        <v>4</v>
      </c>
      <c r="BD215" s="5"/>
      <c r="BE215" s="3">
        <v>19</v>
      </c>
      <c r="BF215" s="3">
        <v>26</v>
      </c>
      <c r="BG215" s="5">
        <v>1.03</v>
      </c>
      <c r="BH215" s="5">
        <v>85</v>
      </c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3">
        <v>34</v>
      </c>
      <c r="CA215" s="3">
        <v>36</v>
      </c>
      <c r="CB215" s="3">
        <v>39</v>
      </c>
      <c r="CC215" s="5">
        <v>15.19936</v>
      </c>
      <c r="CD215" s="5">
        <v>16.093440000000001</v>
      </c>
      <c r="CE215" s="5">
        <v>17.434560000000001</v>
      </c>
      <c r="CF215" s="5">
        <v>3.03</v>
      </c>
      <c r="CG215" s="5">
        <v>100</v>
      </c>
      <c r="CH215" s="3">
        <v>29</v>
      </c>
      <c r="CI215" s="3">
        <v>32</v>
      </c>
      <c r="CJ215" s="3">
        <v>29</v>
      </c>
      <c r="CK215" s="5">
        <v>12.96416</v>
      </c>
      <c r="CL215" s="5">
        <v>14.30528</v>
      </c>
      <c r="CM215" s="5">
        <v>12.96416</v>
      </c>
      <c r="CN215" s="5">
        <v>0.75</v>
      </c>
      <c r="CO215" s="5">
        <v>77</v>
      </c>
      <c r="CP215" s="6">
        <v>176</v>
      </c>
      <c r="CQ215" s="6">
        <v>170</v>
      </c>
      <c r="CR215" s="6">
        <v>172</v>
      </c>
      <c r="CS215" s="5">
        <v>2.06</v>
      </c>
      <c r="CT215" s="5">
        <v>98</v>
      </c>
      <c r="CU215" s="7" t="e">
        <v>#NULL!</v>
      </c>
      <c r="CV215" s="7" t="e">
        <v>#NULL!</v>
      </c>
      <c r="CW215" s="7" t="e">
        <v>#NULL!</v>
      </c>
      <c r="CX215" s="7" t="e">
        <v>#NULL!</v>
      </c>
      <c r="CY215" s="7" t="e">
        <v>#NULL!</v>
      </c>
      <c r="CZ215" s="7" t="e">
        <v>#NULL!</v>
      </c>
      <c r="DA215" s="7" t="e">
        <v>#NULL!</v>
      </c>
      <c r="DB215" s="7" t="e">
        <v>#NULL!</v>
      </c>
      <c r="DC215" s="7" t="e">
        <v>#NULL!</v>
      </c>
      <c r="DD215" s="7" t="e">
        <v>#NULL!</v>
      </c>
      <c r="DE215" s="7" t="e">
        <v>#NULL!</v>
      </c>
      <c r="DF215" s="7" t="e">
        <v>#NULL!</v>
      </c>
      <c r="DG215" s="7" t="e">
        <v>#NULL!</v>
      </c>
      <c r="DH215" s="7" t="e">
        <v>#NULL!</v>
      </c>
      <c r="DI215" s="7"/>
      <c r="DJ215" s="7"/>
      <c r="DK215" s="7"/>
      <c r="DL215" s="7"/>
      <c r="DM215" s="7"/>
      <c r="DN215" s="7"/>
      <c r="DO215" s="7"/>
      <c r="DP215" s="7"/>
      <c r="DQ215" s="3">
        <v>1</v>
      </c>
      <c r="DR215" s="3">
        <v>1</v>
      </c>
      <c r="DS215" s="3">
        <v>1</v>
      </c>
      <c r="DT215" s="3">
        <v>1</v>
      </c>
      <c r="DU215" s="3">
        <v>1</v>
      </c>
      <c r="DV215" s="5">
        <v>44.5</v>
      </c>
      <c r="DW215" s="5">
        <v>-0.7</v>
      </c>
      <c r="DX215" s="5">
        <v>98.5</v>
      </c>
      <c r="DY215" s="5">
        <v>4.59</v>
      </c>
      <c r="DZ215" s="5">
        <v>88.5</v>
      </c>
      <c r="EA215" s="5">
        <v>3.78</v>
      </c>
      <c r="EB215" s="5">
        <v>77.166666666666671</v>
      </c>
      <c r="EC215" s="5">
        <v>7.67</v>
      </c>
      <c r="ED215" s="5">
        <v>3</v>
      </c>
      <c r="EE215" s="7" t="e">
        <v>#NULL!</v>
      </c>
      <c r="EF215" s="7" t="e">
        <v>#NULL!</v>
      </c>
      <c r="EG215" s="7" t="e">
        <v>#NULL!</v>
      </c>
      <c r="EH215" s="7" t="e">
        <v>#NULL!</v>
      </c>
      <c r="EI215" s="7" t="e">
        <v>#NULL!</v>
      </c>
      <c r="EJ215" s="7" t="e">
        <v>#NULL!</v>
      </c>
      <c r="EK215" s="7" t="e">
        <v>#NULL!</v>
      </c>
      <c r="EL215" s="7" t="e">
        <v>#NULL!</v>
      </c>
      <c r="EM215" s="7" t="e">
        <v>#NULL!</v>
      </c>
      <c r="EN215" s="7" t="e">
        <v>#NULL!</v>
      </c>
      <c r="EO215" s="7" t="e">
        <v>#NULL!</v>
      </c>
      <c r="EP215" s="7" t="e">
        <v>#NULL!</v>
      </c>
      <c r="EQ215" s="7" t="e">
        <v>#NULL!</v>
      </c>
      <c r="ER215" s="7" t="e">
        <v>#NULL!</v>
      </c>
      <c r="ES215" s="7" t="e">
        <v>#NULL!</v>
      </c>
      <c r="ET215" s="7" t="e">
        <v>#NULL!</v>
      </c>
      <c r="EU215" s="7" t="e">
        <v>#NULL!</v>
      </c>
      <c r="EV215" s="7" t="e">
        <v>#NULL!</v>
      </c>
      <c r="EW215" s="3">
        <v>1</v>
      </c>
      <c r="EX215" s="5">
        <v>2</v>
      </c>
      <c r="EY215" s="1" t="s">
        <v>417</v>
      </c>
      <c r="EZ215" s="3">
        <v>2</v>
      </c>
      <c r="FA215" s="6">
        <v>3</v>
      </c>
      <c r="FB215" s="1" t="s">
        <v>351</v>
      </c>
      <c r="FC215" s="6">
        <v>2</v>
      </c>
      <c r="FD215" s="5">
        <v>7</v>
      </c>
      <c r="FE215" s="1" t="s">
        <v>360</v>
      </c>
      <c r="FF215" s="3">
        <v>1</v>
      </c>
      <c r="FG215" s="5">
        <v>3</v>
      </c>
      <c r="FH215" s="3">
        <v>5</v>
      </c>
      <c r="FI215" s="3">
        <v>5</v>
      </c>
      <c r="FJ215" s="3">
        <v>3</v>
      </c>
      <c r="FK215" s="3">
        <v>1</v>
      </c>
      <c r="FL215" s="3">
        <v>5</v>
      </c>
      <c r="FM215" s="3">
        <v>5</v>
      </c>
      <c r="FN215" s="3">
        <v>3</v>
      </c>
      <c r="FO215" s="3">
        <v>1</v>
      </c>
      <c r="FP215" s="3">
        <v>5</v>
      </c>
      <c r="FQ215" s="3">
        <v>4</v>
      </c>
      <c r="FR215" s="3">
        <v>4</v>
      </c>
      <c r="FS215" s="3">
        <v>1</v>
      </c>
      <c r="FT215" s="3">
        <v>4.833333333333333</v>
      </c>
      <c r="FU215" s="3">
        <v>2.1666666666666665</v>
      </c>
      <c r="FV215" s="3">
        <v>7</v>
      </c>
      <c r="FW215" s="3">
        <v>1</v>
      </c>
      <c r="FX215" s="7" t="e">
        <v>#NULL!</v>
      </c>
      <c r="FY215" s="3">
        <v>5</v>
      </c>
      <c r="FZ215" s="3">
        <v>7</v>
      </c>
      <c r="GA215" s="3">
        <v>6</v>
      </c>
      <c r="GB215" s="3">
        <v>4</v>
      </c>
      <c r="GC215" s="3">
        <v>7</v>
      </c>
      <c r="GD215" s="5">
        <v>6</v>
      </c>
      <c r="GE215" s="3">
        <v>4</v>
      </c>
      <c r="GF215" s="3">
        <v>5</v>
      </c>
      <c r="GG215" s="3">
        <v>4</v>
      </c>
      <c r="GH215" s="3">
        <v>1</v>
      </c>
      <c r="GI215" s="3">
        <v>1</v>
      </c>
      <c r="GJ215" s="3">
        <v>5</v>
      </c>
      <c r="GK215" s="3">
        <v>1</v>
      </c>
      <c r="GL215" s="3">
        <v>4</v>
      </c>
      <c r="GM215" s="3">
        <v>5</v>
      </c>
      <c r="GN215" s="3">
        <v>4</v>
      </c>
      <c r="GO215" s="3">
        <v>1</v>
      </c>
      <c r="GP215" s="3">
        <v>2</v>
      </c>
      <c r="GQ215" s="3">
        <v>1</v>
      </c>
      <c r="GR215" s="3">
        <v>4</v>
      </c>
      <c r="GS215" s="3">
        <v>2</v>
      </c>
      <c r="GT215" s="3">
        <v>5</v>
      </c>
      <c r="GU215" s="3">
        <v>1</v>
      </c>
      <c r="GV215" s="3">
        <v>2</v>
      </c>
      <c r="GW215" s="3">
        <v>5</v>
      </c>
      <c r="GX215" s="3">
        <v>2</v>
      </c>
      <c r="GY215" s="5">
        <v>3.5</v>
      </c>
      <c r="GZ215" s="5">
        <v>2.4</v>
      </c>
      <c r="HA215" s="3">
        <v>7</v>
      </c>
      <c r="HB215" s="3">
        <v>7</v>
      </c>
      <c r="HC215" s="3">
        <v>7</v>
      </c>
      <c r="HD215" s="3">
        <v>7</v>
      </c>
      <c r="HE215" s="3">
        <v>7</v>
      </c>
      <c r="HF215" s="3">
        <v>7</v>
      </c>
      <c r="HG215" s="3">
        <v>7</v>
      </c>
      <c r="HH215" s="3">
        <v>7</v>
      </c>
      <c r="HI215" s="5">
        <v>7</v>
      </c>
      <c r="HJ215" s="3">
        <v>3</v>
      </c>
      <c r="HK215" s="3">
        <v>3</v>
      </c>
      <c r="HL215" s="3">
        <v>3</v>
      </c>
      <c r="HM215" s="3">
        <v>3</v>
      </c>
      <c r="HN215" s="3">
        <v>1</v>
      </c>
      <c r="HO215" s="3">
        <v>3</v>
      </c>
      <c r="HP215" s="5">
        <v>2</v>
      </c>
      <c r="HQ215" s="5">
        <v>4</v>
      </c>
      <c r="HR215" s="5">
        <v>2</v>
      </c>
      <c r="HS215" s="5">
        <v>2.8333333333333335</v>
      </c>
      <c r="HT215" s="3">
        <v>6</v>
      </c>
      <c r="HU215" s="3">
        <v>6</v>
      </c>
      <c r="HV215" s="3">
        <v>6</v>
      </c>
      <c r="HW215" s="3">
        <v>6</v>
      </c>
      <c r="HX215" s="3">
        <v>5</v>
      </c>
      <c r="HY215" s="3">
        <v>6</v>
      </c>
      <c r="HZ215" s="5">
        <v>5.833333333333333</v>
      </c>
      <c r="IA215" s="3">
        <v>6</v>
      </c>
      <c r="IB215" s="3">
        <v>1</v>
      </c>
      <c r="IC215" s="3">
        <v>1</v>
      </c>
      <c r="ID215" s="3">
        <v>1</v>
      </c>
      <c r="IE215" s="3">
        <v>1</v>
      </c>
      <c r="IF215" s="3">
        <v>4</v>
      </c>
      <c r="IG215" s="3">
        <v>1</v>
      </c>
      <c r="IH215" s="3">
        <v>4</v>
      </c>
      <c r="II215" s="3">
        <v>7</v>
      </c>
      <c r="IJ215" s="3">
        <v>1</v>
      </c>
      <c r="IK215" s="3">
        <v>4</v>
      </c>
      <c r="IL215" s="3">
        <v>4</v>
      </c>
      <c r="IM215" s="5">
        <v>5.25</v>
      </c>
      <c r="IN215" s="5">
        <v>1.75</v>
      </c>
      <c r="IO215" s="5">
        <v>1.75</v>
      </c>
      <c r="IP215" s="3">
        <v>4</v>
      </c>
      <c r="IQ215" s="3">
        <v>1</v>
      </c>
      <c r="IR215" s="3">
        <v>1</v>
      </c>
      <c r="IS215" s="3">
        <v>3</v>
      </c>
      <c r="IT215" s="3">
        <v>3</v>
      </c>
      <c r="IU215" s="3">
        <v>4</v>
      </c>
      <c r="IV215" s="3">
        <v>1</v>
      </c>
      <c r="IW215" s="3">
        <v>1</v>
      </c>
      <c r="IX215" s="3">
        <v>5</v>
      </c>
      <c r="IY215" s="3">
        <v>1</v>
      </c>
      <c r="IZ215" s="3">
        <v>3</v>
      </c>
      <c r="JA215" s="3">
        <v>5</v>
      </c>
      <c r="JB215" s="3">
        <v>5</v>
      </c>
      <c r="JC215" s="3">
        <v>1</v>
      </c>
      <c r="JD215" s="3">
        <v>5</v>
      </c>
      <c r="JE215" s="3">
        <v>1</v>
      </c>
      <c r="JF215" s="3">
        <v>1</v>
      </c>
      <c r="JG215" s="3">
        <v>5</v>
      </c>
      <c r="JH215" s="3">
        <v>1</v>
      </c>
      <c r="JI215" s="3">
        <v>5</v>
      </c>
      <c r="JJ215" s="3">
        <v>3</v>
      </c>
      <c r="JK215" s="3">
        <v>5</v>
      </c>
      <c r="JL215" s="3">
        <v>1</v>
      </c>
      <c r="JM215" s="3">
        <v>5</v>
      </c>
      <c r="JN215" s="5">
        <v>4.5</v>
      </c>
      <c r="JO215" s="5">
        <v>1</v>
      </c>
      <c r="JP215" s="5">
        <v>5</v>
      </c>
      <c r="JQ215" s="5">
        <v>1.5</v>
      </c>
      <c r="JR215" s="5">
        <v>4</v>
      </c>
      <c r="JS215" s="5">
        <v>1.5</v>
      </c>
      <c r="JT215" s="3">
        <v>3</v>
      </c>
      <c r="JU215" s="3">
        <v>2</v>
      </c>
      <c r="JV215" s="3">
        <v>4</v>
      </c>
      <c r="JW215" s="3">
        <v>4</v>
      </c>
      <c r="JX215" s="3">
        <v>2</v>
      </c>
      <c r="JY215" s="3">
        <v>2</v>
      </c>
      <c r="JZ215" s="3">
        <v>1</v>
      </c>
      <c r="KA215" s="3">
        <v>1</v>
      </c>
      <c r="KB215" s="3">
        <v>4</v>
      </c>
      <c r="KC215" s="3">
        <v>4</v>
      </c>
      <c r="KD215" s="3">
        <v>4</v>
      </c>
      <c r="KE215" s="3">
        <v>4</v>
      </c>
      <c r="KF215" s="3">
        <v>1</v>
      </c>
      <c r="KG215" s="3">
        <v>1</v>
      </c>
      <c r="KH215" s="3">
        <v>1</v>
      </c>
      <c r="KI215" s="3">
        <v>1</v>
      </c>
      <c r="KJ215" s="3">
        <v>1</v>
      </c>
      <c r="KK215" s="3">
        <v>1</v>
      </c>
      <c r="KL215" s="3">
        <v>1</v>
      </c>
      <c r="KM215" s="3">
        <v>1</v>
      </c>
      <c r="KN215" s="3">
        <v>1</v>
      </c>
      <c r="KO215" s="3">
        <v>1</v>
      </c>
      <c r="KP215" s="3">
        <v>2</v>
      </c>
      <c r="KQ215" s="3">
        <v>2</v>
      </c>
      <c r="KR215" s="3">
        <v>4</v>
      </c>
      <c r="KS215" s="3">
        <v>4</v>
      </c>
      <c r="KT215" s="3">
        <v>1</v>
      </c>
      <c r="KU215" s="3">
        <v>1</v>
      </c>
      <c r="KV215" s="3">
        <v>1</v>
      </c>
      <c r="KW215" s="3">
        <v>1</v>
      </c>
      <c r="KX215" s="3">
        <v>4</v>
      </c>
      <c r="KY215" s="3">
        <v>4</v>
      </c>
      <c r="KZ215" s="5">
        <v>1.4444444444444444</v>
      </c>
      <c r="LA215" s="5">
        <v>1.4444444444444444</v>
      </c>
      <c r="LB215" s="5">
        <v>3.1428571428571428</v>
      </c>
      <c r="LC215" s="5">
        <v>3</v>
      </c>
      <c r="LD215" s="3">
        <v>4</v>
      </c>
      <c r="LE215" s="3">
        <v>4</v>
      </c>
      <c r="LF215" s="5">
        <v>4</v>
      </c>
      <c r="LG215" s="3">
        <v>4</v>
      </c>
      <c r="LH215" s="3">
        <v>1</v>
      </c>
      <c r="LI215" s="3">
        <v>1</v>
      </c>
      <c r="LJ215" s="3">
        <v>4.4000000000000004</v>
      </c>
      <c r="LK215" s="3">
        <v>4</v>
      </c>
      <c r="LL215" s="3">
        <v>4</v>
      </c>
      <c r="LM215" s="3">
        <v>4</v>
      </c>
      <c r="LN215" s="3">
        <v>4</v>
      </c>
      <c r="LO215" s="3">
        <v>4</v>
      </c>
      <c r="LP215" s="3">
        <v>4</v>
      </c>
      <c r="LQ215" s="3">
        <v>4</v>
      </c>
      <c r="LR215" s="3">
        <v>1</v>
      </c>
      <c r="LS215" s="3">
        <v>1</v>
      </c>
      <c r="LT215" s="5">
        <v>3.3</v>
      </c>
      <c r="LU215" s="5">
        <v>3.25</v>
      </c>
      <c r="LV215" s="3">
        <v>3</v>
      </c>
      <c r="LW215" s="3">
        <v>3</v>
      </c>
      <c r="LX215" s="3">
        <v>0</v>
      </c>
      <c r="LY215" s="3">
        <v>0</v>
      </c>
      <c r="LZ215" s="3">
        <v>3</v>
      </c>
      <c r="MA215" s="3">
        <v>3</v>
      </c>
      <c r="MB215" s="3">
        <v>3</v>
      </c>
      <c r="MC215" s="3">
        <v>3</v>
      </c>
      <c r="MD215" s="3">
        <v>3</v>
      </c>
      <c r="ME215" s="3">
        <v>1</v>
      </c>
      <c r="MF215" s="5">
        <f t="shared" si="163"/>
        <v>22</v>
      </c>
      <c r="MG215" s="5">
        <f t="shared" si="164"/>
        <v>2.2000000000000002</v>
      </c>
      <c r="MH215" s="3">
        <v>3</v>
      </c>
      <c r="MI215" s="3">
        <v>7</v>
      </c>
      <c r="MJ215" s="3">
        <v>7</v>
      </c>
      <c r="MK215" s="3">
        <v>7</v>
      </c>
      <c r="ML215" s="3">
        <v>7</v>
      </c>
      <c r="MM215" s="3">
        <v>7</v>
      </c>
      <c r="MN215" s="3">
        <v>7</v>
      </c>
      <c r="MO215" s="3">
        <v>7</v>
      </c>
      <c r="MP215" s="3">
        <v>7</v>
      </c>
      <c r="MQ215" s="5">
        <v>6.5555555555555554</v>
      </c>
      <c r="MR215" s="3">
        <v>4</v>
      </c>
      <c r="MS215" s="3">
        <v>4</v>
      </c>
      <c r="MT215" s="3">
        <v>1</v>
      </c>
      <c r="MU215" s="3">
        <v>1</v>
      </c>
      <c r="MV215" s="3">
        <v>1</v>
      </c>
      <c r="MW215" s="3">
        <v>1</v>
      </c>
      <c r="MX215" s="3">
        <v>4</v>
      </c>
      <c r="MY215" s="3">
        <v>4</v>
      </c>
      <c r="MZ215" s="3">
        <v>4</v>
      </c>
      <c r="NA215" s="3">
        <v>4</v>
      </c>
      <c r="NB215" s="3">
        <v>4</v>
      </c>
      <c r="NC215" s="3">
        <v>4</v>
      </c>
      <c r="ND215" s="5">
        <v>2</v>
      </c>
      <c r="NE215" s="5">
        <v>2</v>
      </c>
      <c r="NF215" s="5">
        <v>4</v>
      </c>
      <c r="NG215" s="5">
        <v>4</v>
      </c>
      <c r="NH215" s="3">
        <v>4</v>
      </c>
      <c r="NI215" s="3">
        <v>4</v>
      </c>
      <c r="NJ215" s="3">
        <v>5</v>
      </c>
      <c r="NK215" s="3">
        <v>5</v>
      </c>
      <c r="NL215" s="3">
        <v>5</v>
      </c>
      <c r="NM215" s="3">
        <v>5</v>
      </c>
      <c r="NN215" s="3">
        <v>4</v>
      </c>
      <c r="NO215" s="3">
        <v>4</v>
      </c>
      <c r="NP215" s="3">
        <v>1</v>
      </c>
      <c r="NQ215" s="3">
        <v>1</v>
      </c>
      <c r="NR215" s="3">
        <v>5</v>
      </c>
      <c r="NS215" s="3">
        <v>5</v>
      </c>
      <c r="NT215" s="3">
        <v>4</v>
      </c>
      <c r="NU215" s="3">
        <v>4</v>
      </c>
      <c r="NV215" s="5">
        <v>4</v>
      </c>
      <c r="NW215" s="5">
        <v>4</v>
      </c>
      <c r="NX215" s="4">
        <v>43420</v>
      </c>
      <c r="NY215" s="3">
        <v>4</v>
      </c>
      <c r="NZ215" s="3">
        <v>4</v>
      </c>
      <c r="OA215" s="3">
        <v>4</v>
      </c>
      <c r="OB215" s="3">
        <v>5</v>
      </c>
      <c r="OC215" s="3">
        <v>5</v>
      </c>
      <c r="OD215" s="3">
        <v>5</v>
      </c>
      <c r="OE215" s="3">
        <v>5</v>
      </c>
      <c r="OF215" s="3">
        <v>5</v>
      </c>
      <c r="OG215" s="3">
        <v>5</v>
      </c>
      <c r="OH215" s="3">
        <v>5</v>
      </c>
      <c r="OI215" s="3">
        <v>5</v>
      </c>
      <c r="OJ215" s="3">
        <v>1</v>
      </c>
      <c r="OK215" s="5">
        <v>4.666666666666667</v>
      </c>
      <c r="OL215" s="5">
        <v>4.166666666666667</v>
      </c>
      <c r="OM215" s="3">
        <v>3</v>
      </c>
      <c r="ON215" s="3">
        <v>1</v>
      </c>
      <c r="OO215" s="3">
        <v>3</v>
      </c>
      <c r="OP215" s="3">
        <v>3</v>
      </c>
      <c r="OQ215" s="3">
        <v>1</v>
      </c>
      <c r="OR215" s="3">
        <v>1</v>
      </c>
      <c r="OS215" s="5">
        <v>2</v>
      </c>
      <c r="OT215" s="3">
        <v>6</v>
      </c>
      <c r="OU215" s="3">
        <v>6</v>
      </c>
      <c r="OV215" s="3">
        <v>6</v>
      </c>
      <c r="OW215" s="3">
        <v>6</v>
      </c>
      <c r="OX215" s="3">
        <v>6</v>
      </c>
      <c r="OY215" s="3">
        <v>6</v>
      </c>
      <c r="OZ215" s="5">
        <v>6</v>
      </c>
      <c r="VN215">
        <v>15</v>
      </c>
      <c r="VO215">
        <v>0</v>
      </c>
      <c r="VP215">
        <v>0</v>
      </c>
      <c r="VQ215">
        <v>0</v>
      </c>
      <c r="VR215">
        <v>13</v>
      </c>
      <c r="VS215">
        <v>258</v>
      </c>
      <c r="VT215">
        <v>19.8</v>
      </c>
      <c r="VU215">
        <v>258</v>
      </c>
      <c r="VV215">
        <v>12</v>
      </c>
      <c r="VW215">
        <v>384.5</v>
      </c>
      <c r="VX215">
        <v>32</v>
      </c>
      <c r="VY215">
        <v>179.3</v>
      </c>
      <c r="VZ215">
        <v>0.3</v>
      </c>
      <c r="WA215">
        <v>384.5</v>
      </c>
      <c r="WB215" s="36">
        <v>547</v>
      </c>
      <c r="WC215" s="36">
        <v>118.75</v>
      </c>
      <c r="WD215" s="36">
        <v>13.5</v>
      </c>
      <c r="WE215" s="36">
        <v>0.75</v>
      </c>
      <c r="WF215" s="36">
        <v>80.44</v>
      </c>
      <c r="WG215" s="36">
        <v>17.46</v>
      </c>
      <c r="WH215" s="36">
        <v>1.99</v>
      </c>
      <c r="WI215" s="36">
        <v>0.11</v>
      </c>
      <c r="WJ215" s="36">
        <v>14.25</v>
      </c>
      <c r="WK215" s="36">
        <v>2.1</v>
      </c>
      <c r="WL215" s="36">
        <v>14.25</v>
      </c>
      <c r="WM215" s="37">
        <v>547</v>
      </c>
      <c r="WN215" s="37">
        <v>118.75</v>
      </c>
      <c r="WO215" s="37">
        <v>13.5</v>
      </c>
      <c r="WP215" s="37">
        <v>0.75</v>
      </c>
      <c r="WQ215" s="37">
        <v>80.44</v>
      </c>
      <c r="WR215" s="37">
        <v>17.46</v>
      </c>
      <c r="WS215" s="37">
        <v>1.99</v>
      </c>
      <c r="WT215" s="37">
        <v>0.11</v>
      </c>
      <c r="WU215" s="37">
        <v>14.25</v>
      </c>
      <c r="WV215" s="37">
        <v>2.1</v>
      </c>
      <c r="WW215" s="37">
        <v>14.25</v>
      </c>
      <c r="WX215" s="38">
        <v>547</v>
      </c>
      <c r="WY215" s="38">
        <v>118.75</v>
      </c>
      <c r="WZ215" s="38">
        <v>13.5</v>
      </c>
      <c r="XA215" s="38">
        <v>0.75</v>
      </c>
      <c r="XB215" s="38">
        <v>80.44</v>
      </c>
      <c r="XC215" s="38">
        <v>17.46</v>
      </c>
      <c r="XD215" s="38">
        <v>1.99</v>
      </c>
      <c r="XE215" s="38">
        <v>0.11</v>
      </c>
      <c r="XF215" s="38">
        <v>14.25</v>
      </c>
      <c r="XG215" s="38">
        <v>2.1</v>
      </c>
      <c r="XH215" s="38">
        <v>14.25</v>
      </c>
      <c r="XI215" s="39">
        <v>547</v>
      </c>
      <c r="XJ215" s="39">
        <v>118.75</v>
      </c>
      <c r="XK215" s="39">
        <v>13.5</v>
      </c>
      <c r="XL215" s="39">
        <v>0.75</v>
      </c>
      <c r="XM215" s="39">
        <v>80.44</v>
      </c>
      <c r="XN215" s="39">
        <v>17.46</v>
      </c>
      <c r="XO215" s="39">
        <v>1.99</v>
      </c>
      <c r="XP215" s="39">
        <v>0.11</v>
      </c>
      <c r="XQ215" s="39">
        <v>14.25</v>
      </c>
      <c r="XR215" s="39">
        <v>2.1</v>
      </c>
      <c r="XS215" s="39">
        <v>14.25</v>
      </c>
      <c r="XT215" t="s">
        <v>1288</v>
      </c>
      <c r="XU215">
        <v>1</v>
      </c>
      <c r="XV215">
        <v>15</v>
      </c>
      <c r="XW215" s="37">
        <v>1</v>
      </c>
      <c r="XX215" s="37">
        <v>0</v>
      </c>
      <c r="XY215" s="37">
        <v>3</v>
      </c>
      <c r="XZ215" s="39">
        <v>1</v>
      </c>
      <c r="YA215" s="39">
        <v>0</v>
      </c>
      <c r="YB215" s="39">
        <v>3</v>
      </c>
    </row>
    <row r="216" spans="1:652" x14ac:dyDescent="0.2">
      <c r="A216" s="11">
        <v>238</v>
      </c>
      <c r="B216" s="19" t="s">
        <v>753</v>
      </c>
      <c r="C216" s="3">
        <v>0</v>
      </c>
      <c r="D216" s="3" t="str">
        <f t="shared" si="155"/>
        <v>2</v>
      </c>
      <c r="E216" s="4">
        <v>38968</v>
      </c>
      <c r="F216" s="4">
        <v>43412</v>
      </c>
      <c r="G216" s="5">
        <v>12.167008898015059</v>
      </c>
      <c r="H216" s="21">
        <v>4</v>
      </c>
      <c r="I216" s="3">
        <v>6</v>
      </c>
      <c r="J216" s="3">
        <v>17</v>
      </c>
      <c r="K216" s="3">
        <v>1</v>
      </c>
      <c r="L216" s="3">
        <v>0</v>
      </c>
      <c r="M216" s="3">
        <v>110</v>
      </c>
      <c r="N216" s="6">
        <v>104</v>
      </c>
      <c r="O216" s="6">
        <v>151.5</v>
      </c>
      <c r="P216" s="5">
        <v>3.4120734908136483</v>
      </c>
      <c r="Q216" s="5">
        <v>110.9115</v>
      </c>
      <c r="R216" s="5">
        <v>50.3</v>
      </c>
      <c r="S216" s="5">
        <v>21.8</v>
      </c>
      <c r="T216" s="5">
        <v>2</v>
      </c>
      <c r="U216" s="5">
        <v>15.8</v>
      </c>
      <c r="V216" s="5">
        <v>3</v>
      </c>
      <c r="W216" s="5">
        <v>32.4</v>
      </c>
      <c r="X216" s="5">
        <v>27.4</v>
      </c>
      <c r="Y216" s="5">
        <v>23.3</v>
      </c>
      <c r="Z216" s="5">
        <v>28.9</v>
      </c>
      <c r="AA216" s="5">
        <v>22.6</v>
      </c>
      <c r="AB216" s="5">
        <v>21.8</v>
      </c>
      <c r="AC216" s="5">
        <f t="shared" si="156"/>
        <v>32.4</v>
      </c>
      <c r="AD216" s="5">
        <f t="shared" si="157"/>
        <v>28.9</v>
      </c>
      <c r="AE216" s="5">
        <f t="shared" si="158"/>
        <v>61.3</v>
      </c>
      <c r="AF216" s="5">
        <f t="shared" si="159"/>
        <v>30.65</v>
      </c>
      <c r="AG216" s="5">
        <f t="shared" si="160"/>
        <v>67.583249999999992</v>
      </c>
      <c r="AH216" s="5">
        <f t="shared" si="161"/>
        <v>135.16649999999998</v>
      </c>
      <c r="AI216" s="5">
        <v>3</v>
      </c>
      <c r="AJ216" s="3">
        <v>50</v>
      </c>
      <c r="AK216" s="5">
        <v>49.6</v>
      </c>
      <c r="AL216" s="5">
        <v>3</v>
      </c>
      <c r="AM216" s="5">
        <v>3</v>
      </c>
      <c r="AN216" s="5"/>
      <c r="AO216" s="5"/>
      <c r="AP216" s="5"/>
      <c r="AQ216" s="5"/>
      <c r="AR216" s="5"/>
      <c r="AS216" s="5" t="e">
        <f t="shared" si="162"/>
        <v>#DIV/0!</v>
      </c>
      <c r="AT216" s="5">
        <v>10.56</v>
      </c>
      <c r="AU216" s="5">
        <v>10.19</v>
      </c>
      <c r="AV216" s="5">
        <v>2.35</v>
      </c>
      <c r="AW216" s="5">
        <v>99</v>
      </c>
      <c r="AX216" s="3">
        <v>29</v>
      </c>
      <c r="AY216" s="3">
        <v>34</v>
      </c>
      <c r="AZ216" s="3"/>
      <c r="BA216" s="5">
        <v>-0.27</v>
      </c>
      <c r="BB216" s="5"/>
      <c r="BC216" s="5">
        <v>39</v>
      </c>
      <c r="BD216" s="5"/>
      <c r="BE216" s="3">
        <v>21</v>
      </c>
      <c r="BF216" s="3">
        <v>23</v>
      </c>
      <c r="BG216" s="5">
        <v>-0.2</v>
      </c>
      <c r="BH216" s="5">
        <v>42</v>
      </c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3">
        <v>53</v>
      </c>
      <c r="CA216" s="3">
        <v>50</v>
      </c>
      <c r="CB216" s="3">
        <v>53</v>
      </c>
      <c r="CC216" s="5">
        <v>23.69312</v>
      </c>
      <c r="CD216" s="5">
        <v>22.352</v>
      </c>
      <c r="CE216" s="5">
        <v>23.69312</v>
      </c>
      <c r="CF216" s="5">
        <v>2.69</v>
      </c>
      <c r="CG216" s="5">
        <v>100</v>
      </c>
      <c r="CH216" s="3">
        <v>35</v>
      </c>
      <c r="CI216" s="3">
        <v>36</v>
      </c>
      <c r="CJ216" s="3">
        <v>35</v>
      </c>
      <c r="CK216" s="5">
        <v>15.6464</v>
      </c>
      <c r="CL216" s="5">
        <v>16.093440000000001</v>
      </c>
      <c r="CM216" s="5">
        <v>15.6464</v>
      </c>
      <c r="CN216" s="5">
        <v>-0.31</v>
      </c>
      <c r="CO216" s="5">
        <v>38</v>
      </c>
      <c r="CP216" s="6">
        <v>190</v>
      </c>
      <c r="CQ216" s="6">
        <v>182</v>
      </c>
      <c r="CR216" s="6">
        <v>200</v>
      </c>
      <c r="CS216" s="5">
        <v>2.1</v>
      </c>
      <c r="CT216" s="5">
        <v>98</v>
      </c>
      <c r="CU216" s="7" t="e">
        <v>#NULL!</v>
      </c>
      <c r="CV216" s="7" t="e">
        <v>#NULL!</v>
      </c>
      <c r="CW216" s="7" t="e">
        <v>#NULL!</v>
      </c>
      <c r="CX216" s="7" t="e">
        <v>#NULL!</v>
      </c>
      <c r="CY216" s="7" t="e">
        <v>#NULL!</v>
      </c>
      <c r="CZ216" s="7" t="e">
        <v>#NULL!</v>
      </c>
      <c r="DA216" s="7" t="e">
        <v>#NULL!</v>
      </c>
      <c r="DB216" s="7" t="e">
        <v>#NULL!</v>
      </c>
      <c r="DC216" s="7" t="e">
        <v>#NULL!</v>
      </c>
      <c r="DD216" s="7" t="e">
        <v>#NULL!</v>
      </c>
      <c r="DE216" s="7" t="e">
        <v>#NULL!</v>
      </c>
      <c r="DF216" s="7" t="e">
        <v>#NULL!</v>
      </c>
      <c r="DG216" s="7" t="e">
        <v>#NULL!</v>
      </c>
      <c r="DH216" s="7" t="e">
        <v>#NULL!</v>
      </c>
      <c r="DI216" s="7"/>
      <c r="DJ216" s="7"/>
      <c r="DK216" s="7"/>
      <c r="DL216" s="7"/>
      <c r="DM216" s="7"/>
      <c r="DN216" s="7"/>
      <c r="DO216" s="7"/>
      <c r="DP216" s="7"/>
      <c r="DQ216" s="3">
        <v>1</v>
      </c>
      <c r="DR216" s="3">
        <v>1</v>
      </c>
      <c r="DS216" s="3">
        <v>1</v>
      </c>
      <c r="DT216" s="3">
        <v>1</v>
      </c>
      <c r="DU216" s="3">
        <v>1</v>
      </c>
      <c r="DV216" s="5">
        <v>40.5</v>
      </c>
      <c r="DW216" s="5">
        <v>-0.47000000000000003</v>
      </c>
      <c r="DX216" s="5">
        <v>98.5</v>
      </c>
      <c r="DY216" s="5">
        <v>4.45</v>
      </c>
      <c r="DZ216" s="5">
        <v>69</v>
      </c>
      <c r="EA216" s="5">
        <v>2.38</v>
      </c>
      <c r="EB216" s="5">
        <v>69.333333333333329</v>
      </c>
      <c r="EC216" s="5">
        <v>6.3599999999999994</v>
      </c>
      <c r="ED216" s="5">
        <v>2</v>
      </c>
      <c r="EE216" s="7" t="e">
        <v>#NULL!</v>
      </c>
      <c r="EF216" s="7" t="e">
        <v>#NULL!</v>
      </c>
      <c r="EG216" s="7" t="e">
        <v>#NULL!</v>
      </c>
      <c r="EH216" s="7" t="e">
        <v>#NULL!</v>
      </c>
      <c r="EI216" s="7" t="e">
        <v>#NULL!</v>
      </c>
      <c r="EJ216" s="7" t="e">
        <v>#NULL!</v>
      </c>
      <c r="EK216" s="7" t="e">
        <v>#NULL!</v>
      </c>
      <c r="EL216" s="7" t="e">
        <v>#NULL!</v>
      </c>
      <c r="EM216" s="7" t="e">
        <v>#NULL!</v>
      </c>
      <c r="EN216" s="7" t="e">
        <v>#NULL!</v>
      </c>
      <c r="EO216" s="7" t="e">
        <v>#NULL!</v>
      </c>
      <c r="EP216" s="7" t="e">
        <v>#NULL!</v>
      </c>
      <c r="EQ216" s="7" t="e">
        <v>#NULL!</v>
      </c>
      <c r="ER216" s="7" t="e">
        <v>#NULL!</v>
      </c>
      <c r="ES216" s="7" t="e">
        <v>#NULL!</v>
      </c>
      <c r="ET216" s="7" t="e">
        <v>#NULL!</v>
      </c>
      <c r="EU216" s="7" t="e">
        <v>#NULL!</v>
      </c>
      <c r="EV216" s="7" t="e">
        <v>#NULL!</v>
      </c>
      <c r="EW216" s="3">
        <v>1</v>
      </c>
      <c r="EX216" s="5">
        <v>2</v>
      </c>
      <c r="EY216" s="1" t="s">
        <v>350</v>
      </c>
      <c r="EZ216" s="3">
        <v>2</v>
      </c>
      <c r="FA216" s="6">
        <v>7</v>
      </c>
      <c r="FB216" s="1" t="s">
        <v>351</v>
      </c>
      <c r="FC216" s="6">
        <v>2</v>
      </c>
      <c r="FD216" s="5">
        <v>7</v>
      </c>
      <c r="FE216" s="1" t="s">
        <v>360</v>
      </c>
      <c r="FF216" s="3">
        <v>0</v>
      </c>
      <c r="FG216" s="5">
        <v>1</v>
      </c>
      <c r="FH216" s="3">
        <v>5</v>
      </c>
      <c r="FI216" s="3">
        <v>5</v>
      </c>
      <c r="FJ216" s="3">
        <v>3</v>
      </c>
      <c r="FK216" s="3">
        <v>5</v>
      </c>
      <c r="FL216" s="3">
        <v>5</v>
      </c>
      <c r="FM216" s="3">
        <v>5</v>
      </c>
      <c r="FN216" s="3">
        <v>3</v>
      </c>
      <c r="FO216" s="3">
        <v>3</v>
      </c>
      <c r="FP216" s="3">
        <v>5</v>
      </c>
      <c r="FQ216" s="3">
        <v>5</v>
      </c>
      <c r="FR216" s="3">
        <v>5</v>
      </c>
      <c r="FS216" s="3">
        <v>3</v>
      </c>
      <c r="FT216" s="3">
        <v>5</v>
      </c>
      <c r="FU216" s="3">
        <v>3.6666666666666665</v>
      </c>
      <c r="FV216" s="3">
        <v>7</v>
      </c>
      <c r="FW216" s="3">
        <v>1</v>
      </c>
      <c r="FX216" s="7" t="e">
        <v>#NULL!</v>
      </c>
      <c r="FY216" s="3">
        <v>7</v>
      </c>
      <c r="FZ216" s="3">
        <v>7</v>
      </c>
      <c r="GA216" s="3">
        <v>7</v>
      </c>
      <c r="GB216" s="3">
        <v>7</v>
      </c>
      <c r="GC216" s="3">
        <v>7</v>
      </c>
      <c r="GD216" s="5">
        <v>7</v>
      </c>
      <c r="GE216" s="3">
        <v>5</v>
      </c>
      <c r="GF216" s="3">
        <v>5</v>
      </c>
      <c r="GG216" s="3">
        <v>5</v>
      </c>
      <c r="GH216" s="3">
        <v>1</v>
      </c>
      <c r="GI216" s="3">
        <v>5</v>
      </c>
      <c r="GJ216" s="3">
        <v>1</v>
      </c>
      <c r="GK216" s="3">
        <v>1</v>
      </c>
      <c r="GL216" s="3">
        <v>1</v>
      </c>
      <c r="GM216" s="3">
        <v>5</v>
      </c>
      <c r="GN216" s="3">
        <v>5</v>
      </c>
      <c r="GO216" s="3">
        <v>2</v>
      </c>
      <c r="GP216" s="3">
        <v>5</v>
      </c>
      <c r="GQ216" s="3">
        <v>1</v>
      </c>
      <c r="GR216" s="3">
        <v>5</v>
      </c>
      <c r="GS216" s="3">
        <v>2</v>
      </c>
      <c r="GT216" s="3">
        <v>5</v>
      </c>
      <c r="GU216" s="3">
        <v>5</v>
      </c>
      <c r="GV216" s="3">
        <v>5</v>
      </c>
      <c r="GW216" s="3">
        <v>5</v>
      </c>
      <c r="GX216" s="3">
        <v>1</v>
      </c>
      <c r="GY216" s="5">
        <v>5</v>
      </c>
      <c r="GZ216" s="5">
        <v>2</v>
      </c>
      <c r="HA216" s="3">
        <v>7</v>
      </c>
      <c r="HB216" s="3">
        <v>7</v>
      </c>
      <c r="HC216" s="3">
        <v>7</v>
      </c>
      <c r="HD216" s="3">
        <v>7</v>
      </c>
      <c r="HE216" s="3">
        <v>7</v>
      </c>
      <c r="HF216" s="3">
        <v>7</v>
      </c>
      <c r="HG216" s="3">
        <v>7</v>
      </c>
      <c r="HH216" s="3">
        <v>7</v>
      </c>
      <c r="HI216" s="5">
        <v>7</v>
      </c>
      <c r="HJ216" s="3">
        <v>4</v>
      </c>
      <c r="HK216" s="3">
        <v>4</v>
      </c>
      <c r="HL216" s="3">
        <v>4</v>
      </c>
      <c r="HM216" s="3">
        <v>4</v>
      </c>
      <c r="HN216" s="3">
        <v>1</v>
      </c>
      <c r="HO216" s="3">
        <v>1</v>
      </c>
      <c r="HP216" s="5">
        <v>1</v>
      </c>
      <c r="HQ216" s="5">
        <v>4</v>
      </c>
      <c r="HR216" s="5">
        <v>4</v>
      </c>
      <c r="HS216" s="5">
        <v>3.5</v>
      </c>
      <c r="HT216" s="3">
        <v>6</v>
      </c>
      <c r="HU216" s="3">
        <v>6</v>
      </c>
      <c r="HV216" s="3">
        <v>6</v>
      </c>
      <c r="HW216" s="3">
        <v>6</v>
      </c>
      <c r="HX216" s="3">
        <v>5</v>
      </c>
      <c r="HY216" s="3">
        <v>6</v>
      </c>
      <c r="HZ216" s="5">
        <v>5.833333333333333</v>
      </c>
      <c r="IA216" s="3">
        <v>7</v>
      </c>
      <c r="IB216" s="3">
        <v>1</v>
      </c>
      <c r="IC216" s="3">
        <v>1</v>
      </c>
      <c r="ID216" s="3">
        <v>4</v>
      </c>
      <c r="IE216" s="3">
        <v>5</v>
      </c>
      <c r="IF216" s="3">
        <v>5</v>
      </c>
      <c r="IG216" s="3">
        <v>2</v>
      </c>
      <c r="IH216" s="3">
        <v>7</v>
      </c>
      <c r="II216" s="3">
        <v>7</v>
      </c>
      <c r="IJ216" s="3">
        <v>2</v>
      </c>
      <c r="IK216" s="3">
        <v>7</v>
      </c>
      <c r="IL216" s="3">
        <v>1</v>
      </c>
      <c r="IM216" s="5">
        <v>7</v>
      </c>
      <c r="IN216" s="5">
        <v>3.75</v>
      </c>
      <c r="IO216" s="5">
        <v>1.5</v>
      </c>
      <c r="IP216" s="3">
        <v>5</v>
      </c>
      <c r="IQ216" s="3">
        <v>1</v>
      </c>
      <c r="IR216" s="3">
        <v>1</v>
      </c>
      <c r="IS216" s="3">
        <v>1</v>
      </c>
      <c r="IT216" s="3">
        <v>5</v>
      </c>
      <c r="IU216" s="3">
        <v>5</v>
      </c>
      <c r="IV216" s="3">
        <v>1</v>
      </c>
      <c r="IW216" s="3">
        <v>1</v>
      </c>
      <c r="IX216" s="3">
        <v>5</v>
      </c>
      <c r="IY216" s="3">
        <v>1</v>
      </c>
      <c r="IZ216" s="3">
        <v>5</v>
      </c>
      <c r="JA216" s="3">
        <v>5</v>
      </c>
      <c r="JB216" s="3">
        <v>5</v>
      </c>
      <c r="JC216" s="3">
        <v>5</v>
      </c>
      <c r="JD216" s="3">
        <v>5</v>
      </c>
      <c r="JE216" s="3">
        <v>1</v>
      </c>
      <c r="JF216" s="3">
        <v>1</v>
      </c>
      <c r="JG216" s="3">
        <v>5</v>
      </c>
      <c r="JH216" s="3">
        <v>5</v>
      </c>
      <c r="JI216" s="3">
        <v>5</v>
      </c>
      <c r="JJ216" s="3">
        <v>1</v>
      </c>
      <c r="JK216" s="3">
        <v>5</v>
      </c>
      <c r="JL216" s="3">
        <v>1</v>
      </c>
      <c r="JM216" s="3">
        <v>5</v>
      </c>
      <c r="JN216" s="5">
        <v>5</v>
      </c>
      <c r="JO216" s="5">
        <v>2</v>
      </c>
      <c r="JP216" s="5">
        <v>5</v>
      </c>
      <c r="JQ216" s="5">
        <v>1</v>
      </c>
      <c r="JR216" s="5">
        <v>5</v>
      </c>
      <c r="JS216" s="5">
        <v>2</v>
      </c>
      <c r="JT216" s="3">
        <v>2</v>
      </c>
      <c r="JU216" s="3">
        <v>999</v>
      </c>
      <c r="JV216" s="3">
        <v>4</v>
      </c>
      <c r="JW216" s="3">
        <v>999</v>
      </c>
      <c r="JX216" s="3">
        <v>4</v>
      </c>
      <c r="JY216" s="3">
        <v>999</v>
      </c>
      <c r="JZ216" s="3">
        <v>1</v>
      </c>
      <c r="KA216" s="3">
        <v>999</v>
      </c>
      <c r="KB216" s="3">
        <v>4</v>
      </c>
      <c r="KC216" s="3">
        <v>999</v>
      </c>
      <c r="KD216" s="3">
        <v>5</v>
      </c>
      <c r="KE216" s="3">
        <v>999</v>
      </c>
      <c r="KF216" s="3">
        <v>1</v>
      </c>
      <c r="KG216" s="3">
        <v>999</v>
      </c>
      <c r="KH216" s="3">
        <v>1</v>
      </c>
      <c r="KI216" s="3">
        <v>999</v>
      </c>
      <c r="KJ216" s="3">
        <v>3</v>
      </c>
      <c r="KK216" s="3">
        <v>999</v>
      </c>
      <c r="KL216" s="3">
        <v>4</v>
      </c>
      <c r="KM216" s="3">
        <v>999</v>
      </c>
      <c r="KN216" s="3">
        <v>1</v>
      </c>
      <c r="KO216" s="3">
        <v>999</v>
      </c>
      <c r="KP216" s="3">
        <v>1</v>
      </c>
      <c r="KQ216" s="3">
        <v>999</v>
      </c>
      <c r="KR216" s="3">
        <v>4</v>
      </c>
      <c r="KS216" s="3">
        <v>999</v>
      </c>
      <c r="KT216" s="3">
        <v>1</v>
      </c>
      <c r="KU216" s="3">
        <v>999</v>
      </c>
      <c r="KV216" s="3">
        <v>1</v>
      </c>
      <c r="KW216" s="3">
        <v>999</v>
      </c>
      <c r="KX216" s="3">
        <v>3</v>
      </c>
      <c r="KY216" s="3">
        <v>999</v>
      </c>
      <c r="KZ216" s="5">
        <v>1.5555555555555556</v>
      </c>
      <c r="LA216" s="7" t="e">
        <v>#NULL!</v>
      </c>
      <c r="LB216" s="5">
        <v>3.7142857142857144</v>
      </c>
      <c r="LC216" s="7" t="e">
        <v>#NULL!</v>
      </c>
      <c r="LD216" s="3">
        <v>5</v>
      </c>
      <c r="LE216" s="3">
        <v>999</v>
      </c>
      <c r="LF216" s="5">
        <v>4</v>
      </c>
      <c r="LG216" s="3">
        <v>999</v>
      </c>
      <c r="LH216" s="3">
        <v>4</v>
      </c>
      <c r="LI216" s="3">
        <v>999</v>
      </c>
      <c r="LJ216" s="3">
        <v>4</v>
      </c>
      <c r="LK216" s="3">
        <v>999</v>
      </c>
      <c r="LL216" s="3">
        <v>5</v>
      </c>
      <c r="LM216" s="3">
        <v>999</v>
      </c>
      <c r="LN216" s="3">
        <v>3</v>
      </c>
      <c r="LO216" s="3">
        <v>999</v>
      </c>
      <c r="LP216" s="3">
        <v>4</v>
      </c>
      <c r="LQ216" s="3">
        <v>999</v>
      </c>
      <c r="LR216" s="3">
        <v>5</v>
      </c>
      <c r="LS216" s="3">
        <v>999</v>
      </c>
      <c r="LT216" s="5">
        <v>4.25</v>
      </c>
      <c r="LU216" s="7" t="e">
        <v>#NULL!</v>
      </c>
      <c r="LV216" s="3">
        <v>3</v>
      </c>
      <c r="LW216" s="3">
        <v>0</v>
      </c>
      <c r="LX216" s="3">
        <v>0</v>
      </c>
      <c r="LY216" s="3">
        <v>0</v>
      </c>
      <c r="LZ216" s="3">
        <v>3</v>
      </c>
      <c r="MA216" s="3">
        <v>2</v>
      </c>
      <c r="MB216" s="3">
        <v>2</v>
      </c>
      <c r="MC216" s="3">
        <v>3</v>
      </c>
      <c r="MD216" s="3">
        <v>3</v>
      </c>
      <c r="ME216" s="3">
        <v>3</v>
      </c>
      <c r="MF216" s="5">
        <f t="shared" si="163"/>
        <v>19</v>
      </c>
      <c r="MG216" s="5">
        <f t="shared" si="164"/>
        <v>1.9</v>
      </c>
      <c r="MH216" s="3">
        <v>4</v>
      </c>
      <c r="MI216" s="3">
        <v>5</v>
      </c>
      <c r="MJ216" s="3">
        <v>7</v>
      </c>
      <c r="MK216" s="3">
        <v>7</v>
      </c>
      <c r="ML216" s="3">
        <v>7</v>
      </c>
      <c r="MM216" s="3">
        <v>5</v>
      </c>
      <c r="MN216" s="3">
        <v>7</v>
      </c>
      <c r="MO216" s="3">
        <v>7</v>
      </c>
      <c r="MP216" s="3">
        <v>7</v>
      </c>
      <c r="MQ216" s="5">
        <v>6.2222222222222223</v>
      </c>
      <c r="MR216" s="3">
        <v>1</v>
      </c>
      <c r="MS216" s="3">
        <v>999</v>
      </c>
      <c r="MT216" s="3">
        <v>1</v>
      </c>
      <c r="MU216" s="3">
        <v>999</v>
      </c>
      <c r="MV216" s="3">
        <v>1</v>
      </c>
      <c r="MW216" s="3">
        <v>999</v>
      </c>
      <c r="MX216" s="3">
        <v>1</v>
      </c>
      <c r="MY216" s="3">
        <v>999</v>
      </c>
      <c r="MZ216" s="3">
        <v>1</v>
      </c>
      <c r="NA216" s="3">
        <v>999</v>
      </c>
      <c r="NB216" s="3">
        <v>1</v>
      </c>
      <c r="NC216" s="3">
        <v>999</v>
      </c>
      <c r="ND216" s="5">
        <v>1</v>
      </c>
      <c r="NE216" s="7" t="e">
        <v>#NULL!</v>
      </c>
      <c r="NF216" s="5">
        <v>1</v>
      </c>
      <c r="NG216" s="7" t="e">
        <v>#NULL!</v>
      </c>
      <c r="NH216" s="3">
        <v>5</v>
      </c>
      <c r="NI216" s="3">
        <v>999</v>
      </c>
      <c r="NJ216" s="3">
        <v>5</v>
      </c>
      <c r="NK216" s="3">
        <v>999</v>
      </c>
      <c r="NL216" s="3">
        <v>5</v>
      </c>
      <c r="NM216" s="3">
        <v>999</v>
      </c>
      <c r="NN216" s="3">
        <v>1</v>
      </c>
      <c r="NO216" s="3">
        <v>999</v>
      </c>
      <c r="NP216" s="3">
        <v>1</v>
      </c>
      <c r="NQ216" s="3">
        <v>999</v>
      </c>
      <c r="NR216" s="3">
        <v>4</v>
      </c>
      <c r="NS216" s="3">
        <v>999</v>
      </c>
      <c r="NT216" s="3">
        <v>1</v>
      </c>
      <c r="NU216" s="3">
        <v>999</v>
      </c>
      <c r="NV216" s="5">
        <v>3.1428571428571428</v>
      </c>
      <c r="NW216" s="7" t="e">
        <v>#NULL!</v>
      </c>
      <c r="NX216" s="4">
        <v>43420</v>
      </c>
      <c r="NY216" s="3">
        <v>5</v>
      </c>
      <c r="NZ216" s="3">
        <v>5</v>
      </c>
      <c r="OA216" s="3">
        <v>4</v>
      </c>
      <c r="OB216" s="3">
        <v>5</v>
      </c>
      <c r="OC216" s="3">
        <v>5</v>
      </c>
      <c r="OD216" s="3">
        <v>5</v>
      </c>
      <c r="OE216" s="3">
        <v>4</v>
      </c>
      <c r="OF216" s="3">
        <v>1</v>
      </c>
      <c r="OG216" s="3">
        <v>5</v>
      </c>
      <c r="OH216" s="3">
        <v>5</v>
      </c>
      <c r="OI216" s="3">
        <v>5</v>
      </c>
      <c r="OJ216" s="3">
        <v>4</v>
      </c>
      <c r="OK216" s="5">
        <v>5</v>
      </c>
      <c r="OL216" s="5">
        <v>3.8333333333333335</v>
      </c>
      <c r="OM216" s="3">
        <v>3</v>
      </c>
      <c r="ON216" s="3">
        <v>4</v>
      </c>
      <c r="OO216" s="3">
        <v>4</v>
      </c>
      <c r="OP216" s="3">
        <v>3</v>
      </c>
      <c r="OQ216" s="3">
        <v>1</v>
      </c>
      <c r="OR216" s="3">
        <v>1</v>
      </c>
      <c r="OS216" s="5">
        <v>2.6666666666666665</v>
      </c>
      <c r="OT216" s="3">
        <v>5</v>
      </c>
      <c r="OU216" s="3">
        <v>6</v>
      </c>
      <c r="OV216" s="3">
        <v>6</v>
      </c>
      <c r="OW216" s="3">
        <v>6</v>
      </c>
      <c r="OX216" s="3">
        <v>6</v>
      </c>
      <c r="OY216" s="3">
        <v>6</v>
      </c>
      <c r="OZ216" s="5">
        <v>5.833333333333333</v>
      </c>
      <c r="VN216">
        <v>15</v>
      </c>
      <c r="VO216">
        <v>2</v>
      </c>
      <c r="VP216">
        <v>20</v>
      </c>
      <c r="VQ216">
        <v>10</v>
      </c>
      <c r="VR216">
        <v>132</v>
      </c>
      <c r="VS216">
        <v>2901.5</v>
      </c>
      <c r="VT216">
        <v>22</v>
      </c>
      <c r="VU216">
        <v>290.2</v>
      </c>
      <c r="VV216">
        <v>131</v>
      </c>
      <c r="VW216">
        <v>16400.3</v>
      </c>
      <c r="VX216">
        <v>125.2</v>
      </c>
      <c r="VY216">
        <v>3361</v>
      </c>
      <c r="VZ216">
        <v>0.3</v>
      </c>
      <c r="WA216">
        <v>1640</v>
      </c>
      <c r="WB216" s="36">
        <v>4986</v>
      </c>
      <c r="WC216" s="36">
        <v>1571</v>
      </c>
      <c r="WD216" s="36">
        <v>134.75</v>
      </c>
      <c r="WE216" s="36">
        <v>55.25</v>
      </c>
      <c r="WF216" s="36">
        <v>73.900000000000006</v>
      </c>
      <c r="WG216" s="36">
        <v>23.28</v>
      </c>
      <c r="WH216" s="36">
        <v>2</v>
      </c>
      <c r="WI216" s="36">
        <v>0.82</v>
      </c>
      <c r="WJ216" s="36">
        <v>190</v>
      </c>
      <c r="WK216" s="36">
        <v>2.82</v>
      </c>
      <c r="WL216" s="36">
        <v>23.75</v>
      </c>
      <c r="WM216" s="37">
        <v>7267.25</v>
      </c>
      <c r="WN216" s="37">
        <v>1950.5</v>
      </c>
      <c r="WO216" s="37">
        <v>162.75</v>
      </c>
      <c r="WP216" s="37">
        <v>63.5</v>
      </c>
      <c r="WQ216" s="37">
        <v>76.95</v>
      </c>
      <c r="WR216" s="37">
        <v>20.65</v>
      </c>
      <c r="WS216" s="37">
        <v>1.72</v>
      </c>
      <c r="WT216" s="37">
        <v>0.67</v>
      </c>
      <c r="WU216" s="37">
        <v>226.25</v>
      </c>
      <c r="WV216" s="37">
        <v>2.4</v>
      </c>
      <c r="WW216" s="37">
        <v>22.625</v>
      </c>
      <c r="WX216" s="38">
        <v>4986</v>
      </c>
      <c r="WY216" s="38">
        <v>1571</v>
      </c>
      <c r="WZ216" s="38">
        <v>134.75</v>
      </c>
      <c r="XA216" s="38">
        <v>55.25</v>
      </c>
      <c r="XB216" s="38">
        <v>73.900000000000006</v>
      </c>
      <c r="XC216" s="38">
        <v>23.28</v>
      </c>
      <c r="XD216" s="38">
        <v>2</v>
      </c>
      <c r="XE216" s="38">
        <v>0.82</v>
      </c>
      <c r="XF216" s="38">
        <v>190</v>
      </c>
      <c r="XG216" s="38">
        <v>2.82</v>
      </c>
      <c r="XH216" s="38">
        <v>23.75</v>
      </c>
      <c r="XI216" s="39">
        <v>7267.25</v>
      </c>
      <c r="XJ216" s="39">
        <v>1950.5</v>
      </c>
      <c r="XK216" s="39">
        <v>162.75</v>
      </c>
      <c r="XL216" s="39">
        <v>63.5</v>
      </c>
      <c r="XM216" s="39">
        <v>76.95</v>
      </c>
      <c r="XN216" s="39">
        <v>20.65</v>
      </c>
      <c r="XO216" s="39">
        <v>1.72</v>
      </c>
      <c r="XP216" s="39">
        <v>0.67</v>
      </c>
      <c r="XQ216" s="39">
        <v>226.25</v>
      </c>
      <c r="XR216" s="39">
        <v>2.4</v>
      </c>
      <c r="XS216" s="39">
        <v>22.625</v>
      </c>
      <c r="XT216" t="s">
        <v>1289</v>
      </c>
      <c r="XU216">
        <v>10</v>
      </c>
      <c r="XV216">
        <v>15</v>
      </c>
      <c r="XW216" s="37">
        <v>8</v>
      </c>
      <c r="XX216" s="37">
        <v>2</v>
      </c>
      <c r="XY216" s="37">
        <v>1</v>
      </c>
      <c r="XZ216" s="39">
        <v>8</v>
      </c>
      <c r="YA216" s="39">
        <v>2</v>
      </c>
      <c r="YB216" s="39">
        <v>1</v>
      </c>
    </row>
    <row r="217" spans="1:652" x14ac:dyDescent="0.2">
      <c r="A217" s="11">
        <v>239</v>
      </c>
      <c r="B217" s="19" t="s">
        <v>876</v>
      </c>
      <c r="C217" s="3">
        <v>1</v>
      </c>
      <c r="D217" s="3" t="str">
        <f t="shared" si="155"/>
        <v>1</v>
      </c>
      <c r="E217" s="4">
        <v>38930</v>
      </c>
      <c r="F217" s="4">
        <v>43412</v>
      </c>
      <c r="G217" s="5">
        <v>12.271047227926077</v>
      </c>
      <c r="H217" s="21">
        <v>4</v>
      </c>
      <c r="I217" s="3">
        <v>6</v>
      </c>
      <c r="J217" s="3">
        <v>17</v>
      </c>
      <c r="K217" s="3">
        <v>1</v>
      </c>
      <c r="L217" s="3">
        <v>2</v>
      </c>
      <c r="M217" s="3">
        <v>110</v>
      </c>
      <c r="N217" s="6">
        <v>115</v>
      </c>
      <c r="O217" s="6">
        <v>158</v>
      </c>
      <c r="P217" s="5">
        <v>3.772965879265092</v>
      </c>
      <c r="Q217" s="5">
        <v>111.13200000000001</v>
      </c>
      <c r="R217" s="5">
        <v>50.4</v>
      </c>
      <c r="S217" s="5">
        <v>20.2</v>
      </c>
      <c r="T217" s="5">
        <v>3</v>
      </c>
      <c r="U217" s="5">
        <v>25</v>
      </c>
      <c r="V217" s="5">
        <v>3</v>
      </c>
      <c r="W217" s="5">
        <v>22.2</v>
      </c>
      <c r="X217" s="5">
        <v>20</v>
      </c>
      <c r="Y217" s="5">
        <v>20.9</v>
      </c>
      <c r="Z217" s="5">
        <v>23.5</v>
      </c>
      <c r="AA217" s="5">
        <v>18.399999999999999</v>
      </c>
      <c r="AB217" s="5">
        <v>19</v>
      </c>
      <c r="AC217" s="5">
        <f t="shared" si="156"/>
        <v>22.2</v>
      </c>
      <c r="AD217" s="5">
        <f t="shared" si="157"/>
        <v>23.5</v>
      </c>
      <c r="AE217" s="5">
        <f t="shared" si="158"/>
        <v>45.7</v>
      </c>
      <c r="AF217" s="5">
        <f t="shared" si="159"/>
        <v>22.85</v>
      </c>
      <c r="AG217" s="5">
        <f t="shared" si="160"/>
        <v>50.384250000000002</v>
      </c>
      <c r="AH217" s="5">
        <f t="shared" si="161"/>
        <v>100.7685</v>
      </c>
      <c r="AI217" s="5">
        <v>2</v>
      </c>
      <c r="AJ217" s="3">
        <v>23</v>
      </c>
      <c r="AK217" s="5">
        <v>40</v>
      </c>
      <c r="AL217" s="5">
        <v>2</v>
      </c>
      <c r="AM217" s="5">
        <v>2.3333333333333335</v>
      </c>
      <c r="AN217" s="5"/>
      <c r="AO217" s="5"/>
      <c r="AP217" s="5"/>
      <c r="AQ217" s="5"/>
      <c r="AR217" s="5"/>
      <c r="AS217" s="5" t="e">
        <f t="shared" si="162"/>
        <v>#DIV/0!</v>
      </c>
      <c r="AT217" s="5">
        <v>11.6</v>
      </c>
      <c r="AU217" s="5">
        <v>10.91</v>
      </c>
      <c r="AV217" s="5">
        <v>2.08</v>
      </c>
      <c r="AW217" s="5">
        <v>98</v>
      </c>
      <c r="AX217" s="3">
        <v>28</v>
      </c>
      <c r="AY217" s="3">
        <v>24</v>
      </c>
      <c r="AZ217" s="3"/>
      <c r="BA217" s="5">
        <v>-0.94</v>
      </c>
      <c r="BB217" s="5"/>
      <c r="BC217" s="5">
        <v>17</v>
      </c>
      <c r="BD217" s="5"/>
      <c r="BE217" s="3">
        <v>23</v>
      </c>
      <c r="BF217" s="3">
        <v>28</v>
      </c>
      <c r="BG217" s="5">
        <v>1.28</v>
      </c>
      <c r="BH217" s="5">
        <v>90</v>
      </c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3">
        <v>39</v>
      </c>
      <c r="CA217" s="3">
        <v>44</v>
      </c>
      <c r="CB217" s="3">
        <v>46</v>
      </c>
      <c r="CC217" s="5">
        <v>17.434560000000001</v>
      </c>
      <c r="CD217" s="5">
        <v>19.66976</v>
      </c>
      <c r="CE217" s="5">
        <v>20.563839999999999</v>
      </c>
      <c r="CF217" s="5">
        <v>4.0999999999999996</v>
      </c>
      <c r="CG217" s="5">
        <v>100</v>
      </c>
      <c r="CH217" s="3">
        <v>32</v>
      </c>
      <c r="CI217" s="3">
        <v>35</v>
      </c>
      <c r="CJ217" s="3">
        <v>31</v>
      </c>
      <c r="CK217" s="5">
        <v>14.30528</v>
      </c>
      <c r="CL217" s="5">
        <v>15.6464</v>
      </c>
      <c r="CM217" s="5">
        <v>13.85824</v>
      </c>
      <c r="CN217" s="5">
        <v>1</v>
      </c>
      <c r="CO217" s="5">
        <v>84</v>
      </c>
      <c r="CP217" s="6">
        <v>163</v>
      </c>
      <c r="CQ217" s="6">
        <v>163</v>
      </c>
      <c r="CR217" s="6">
        <v>164</v>
      </c>
      <c r="CS217" s="5">
        <v>1.36</v>
      </c>
      <c r="CT217" s="5">
        <v>91</v>
      </c>
      <c r="CU217" s="7" t="e">
        <v>#NULL!</v>
      </c>
      <c r="CV217" s="7" t="e">
        <v>#NULL!</v>
      </c>
      <c r="CW217" s="7" t="e">
        <v>#NULL!</v>
      </c>
      <c r="CX217" s="7" t="e">
        <v>#NULL!</v>
      </c>
      <c r="CY217" s="7" t="e">
        <v>#NULL!</v>
      </c>
      <c r="CZ217" s="7" t="e">
        <v>#NULL!</v>
      </c>
      <c r="DA217" s="7" t="e">
        <v>#NULL!</v>
      </c>
      <c r="DB217" s="7" t="e">
        <v>#NULL!</v>
      </c>
      <c r="DC217" s="7" t="e">
        <v>#NULL!</v>
      </c>
      <c r="DD217" s="7" t="e">
        <v>#NULL!</v>
      </c>
      <c r="DE217" s="7" t="e">
        <v>#NULL!</v>
      </c>
      <c r="DF217" s="7" t="e">
        <v>#NULL!</v>
      </c>
      <c r="DG217" s="7" t="e">
        <v>#NULL!</v>
      </c>
      <c r="DH217" s="7" t="e">
        <v>#NULL!</v>
      </c>
      <c r="DI217" s="7"/>
      <c r="DJ217" s="7"/>
      <c r="DK217" s="7"/>
      <c r="DL217" s="7"/>
      <c r="DM217" s="7"/>
      <c r="DN217" s="7"/>
      <c r="DO217" s="7"/>
      <c r="DP217" s="7"/>
      <c r="DQ217" s="3">
        <v>1</v>
      </c>
      <c r="DR217" s="3">
        <v>1</v>
      </c>
      <c r="DS217" s="3">
        <v>1</v>
      </c>
      <c r="DT217" s="3">
        <v>1</v>
      </c>
      <c r="DU217" s="3">
        <v>1</v>
      </c>
      <c r="DV217" s="5">
        <v>53.5</v>
      </c>
      <c r="DW217" s="5">
        <v>0.34000000000000008</v>
      </c>
      <c r="DX217" s="5">
        <v>94.5</v>
      </c>
      <c r="DY217" s="5">
        <v>3.4400000000000004</v>
      </c>
      <c r="DZ217" s="5">
        <v>92</v>
      </c>
      <c r="EA217" s="5">
        <v>5.0999999999999996</v>
      </c>
      <c r="EB217" s="5">
        <v>80</v>
      </c>
      <c r="EC217" s="5">
        <v>8.879999999999999</v>
      </c>
      <c r="ED217" s="5">
        <v>3</v>
      </c>
      <c r="EE217" s="7" t="e">
        <v>#NULL!</v>
      </c>
      <c r="EF217" s="7" t="e">
        <v>#NULL!</v>
      </c>
      <c r="EG217" s="7" t="e">
        <v>#NULL!</v>
      </c>
      <c r="EH217" s="7" t="e">
        <v>#NULL!</v>
      </c>
      <c r="EI217" s="7" t="e">
        <v>#NULL!</v>
      </c>
      <c r="EJ217" s="7" t="e">
        <v>#NULL!</v>
      </c>
      <c r="EK217" s="7" t="e">
        <v>#NULL!</v>
      </c>
      <c r="EL217" s="7" t="e">
        <v>#NULL!</v>
      </c>
      <c r="EM217" s="7" t="e">
        <v>#NULL!</v>
      </c>
      <c r="EN217" s="7" t="e">
        <v>#NULL!</v>
      </c>
      <c r="EO217" s="7" t="e">
        <v>#NULL!</v>
      </c>
      <c r="EP217" s="7" t="e">
        <v>#NULL!</v>
      </c>
      <c r="EQ217" s="7" t="e">
        <v>#NULL!</v>
      </c>
      <c r="ER217" s="7" t="e">
        <v>#NULL!</v>
      </c>
      <c r="ES217" s="7" t="e">
        <v>#NULL!</v>
      </c>
      <c r="ET217" s="7" t="e">
        <v>#NULL!</v>
      </c>
      <c r="EU217" s="7" t="e">
        <v>#NULL!</v>
      </c>
      <c r="EV217" s="7" t="e">
        <v>#NULL!</v>
      </c>
      <c r="EW217" s="3">
        <v>1</v>
      </c>
      <c r="EX217" s="5">
        <v>1</v>
      </c>
      <c r="EY217" s="1" t="s">
        <v>350</v>
      </c>
      <c r="EZ217" s="3">
        <v>2</v>
      </c>
      <c r="FA217" s="6">
        <v>2</v>
      </c>
      <c r="FB217" s="1" t="s">
        <v>393</v>
      </c>
      <c r="FC217" s="6">
        <v>1</v>
      </c>
      <c r="FD217" s="5">
        <v>2</v>
      </c>
      <c r="FE217" s="1" t="s">
        <v>352</v>
      </c>
      <c r="FF217" s="3">
        <v>1</v>
      </c>
      <c r="FG217" s="5">
        <v>1</v>
      </c>
      <c r="FH217" s="3">
        <v>5</v>
      </c>
      <c r="FI217" s="3">
        <v>5</v>
      </c>
      <c r="FJ217" s="3">
        <v>5</v>
      </c>
      <c r="FK217" s="3">
        <v>1</v>
      </c>
      <c r="FL217" s="3">
        <v>5</v>
      </c>
      <c r="FM217" s="3">
        <v>5</v>
      </c>
      <c r="FN217" s="3">
        <v>5</v>
      </c>
      <c r="FO217" s="3">
        <v>1</v>
      </c>
      <c r="FP217" s="3">
        <v>5</v>
      </c>
      <c r="FQ217" s="3">
        <v>5</v>
      </c>
      <c r="FR217" s="3">
        <v>5</v>
      </c>
      <c r="FS217" s="3">
        <v>1</v>
      </c>
      <c r="FT217" s="3">
        <v>5</v>
      </c>
      <c r="FU217" s="3">
        <v>3</v>
      </c>
      <c r="FV217" s="3">
        <v>7</v>
      </c>
      <c r="FW217" s="3">
        <v>7</v>
      </c>
      <c r="FX217" s="7" t="e">
        <v>#NULL!</v>
      </c>
      <c r="FY217" s="3">
        <v>5</v>
      </c>
      <c r="FZ217" s="3">
        <v>7</v>
      </c>
      <c r="GA217" s="3">
        <v>7</v>
      </c>
      <c r="GB217" s="3">
        <v>7</v>
      </c>
      <c r="GC217" s="3">
        <v>7</v>
      </c>
      <c r="GD217" s="5">
        <v>6.666666666666667</v>
      </c>
      <c r="GE217" s="3">
        <v>4</v>
      </c>
      <c r="GF217" s="3">
        <v>5</v>
      </c>
      <c r="GG217" s="3">
        <v>5</v>
      </c>
      <c r="GH217" s="3">
        <v>1</v>
      </c>
      <c r="GI217" s="3">
        <v>5</v>
      </c>
      <c r="GJ217" s="3">
        <v>1</v>
      </c>
      <c r="GK217" s="3">
        <v>1</v>
      </c>
      <c r="GL217" s="3">
        <v>1</v>
      </c>
      <c r="GM217" s="3">
        <v>5</v>
      </c>
      <c r="GN217" s="3">
        <v>5</v>
      </c>
      <c r="GO217" s="3">
        <v>1</v>
      </c>
      <c r="GP217" s="3">
        <v>1</v>
      </c>
      <c r="GQ217" s="3">
        <v>1</v>
      </c>
      <c r="GR217" s="3">
        <v>5</v>
      </c>
      <c r="GS217" s="3">
        <v>1</v>
      </c>
      <c r="GT217" s="3">
        <v>5</v>
      </c>
      <c r="GU217" s="3">
        <v>5</v>
      </c>
      <c r="GV217" s="3">
        <v>1</v>
      </c>
      <c r="GW217" s="3">
        <v>5</v>
      </c>
      <c r="GX217" s="3">
        <v>1</v>
      </c>
      <c r="GY217" s="5">
        <v>4.5</v>
      </c>
      <c r="GZ217" s="5">
        <v>1.4</v>
      </c>
      <c r="HA217" s="3">
        <v>7</v>
      </c>
      <c r="HB217" s="3">
        <v>7</v>
      </c>
      <c r="HC217" s="3">
        <v>7</v>
      </c>
      <c r="HD217" s="3">
        <v>7</v>
      </c>
      <c r="HE217" s="3">
        <v>7</v>
      </c>
      <c r="HF217" s="3">
        <v>7</v>
      </c>
      <c r="HG217" s="3">
        <v>7</v>
      </c>
      <c r="HH217" s="3">
        <v>7</v>
      </c>
      <c r="HI217" s="5">
        <v>7</v>
      </c>
      <c r="HJ217" s="3">
        <v>4</v>
      </c>
      <c r="HK217" s="3">
        <v>4</v>
      </c>
      <c r="HL217" s="3">
        <v>3</v>
      </c>
      <c r="HM217" s="3">
        <v>3</v>
      </c>
      <c r="HN217" s="3">
        <v>3</v>
      </c>
      <c r="HO217" s="3">
        <v>1</v>
      </c>
      <c r="HP217" s="5">
        <v>1</v>
      </c>
      <c r="HQ217" s="5">
        <v>2</v>
      </c>
      <c r="HR217" s="5">
        <v>4</v>
      </c>
      <c r="HS217" s="5">
        <v>2.8333333333333335</v>
      </c>
      <c r="HT217" s="3">
        <v>6</v>
      </c>
      <c r="HU217" s="3">
        <v>6</v>
      </c>
      <c r="HV217" s="3">
        <v>6</v>
      </c>
      <c r="HW217" s="3">
        <v>6</v>
      </c>
      <c r="HX217" s="3">
        <v>5</v>
      </c>
      <c r="HY217" s="3">
        <v>6</v>
      </c>
      <c r="HZ217" s="5">
        <v>5.833333333333333</v>
      </c>
      <c r="IA217" s="3">
        <v>7</v>
      </c>
      <c r="IB217" s="3">
        <v>1</v>
      </c>
      <c r="IC217" s="3">
        <v>5</v>
      </c>
      <c r="ID217" s="3">
        <v>5</v>
      </c>
      <c r="IE217" s="3">
        <v>7</v>
      </c>
      <c r="IF217" s="3">
        <v>1</v>
      </c>
      <c r="IG217" s="3">
        <v>1</v>
      </c>
      <c r="IH217" s="3">
        <v>7</v>
      </c>
      <c r="II217" s="3">
        <v>7</v>
      </c>
      <c r="IJ217" s="3">
        <v>1</v>
      </c>
      <c r="IK217" s="3">
        <v>7</v>
      </c>
      <c r="IL217" s="3">
        <v>1</v>
      </c>
      <c r="IM217" s="5">
        <v>7</v>
      </c>
      <c r="IN217" s="5">
        <v>4.5</v>
      </c>
      <c r="IO217" s="5">
        <v>1</v>
      </c>
      <c r="IP217" s="3">
        <v>5</v>
      </c>
      <c r="IQ217" s="3">
        <v>1</v>
      </c>
      <c r="IR217" s="3">
        <v>5</v>
      </c>
      <c r="IS217" s="3">
        <v>5</v>
      </c>
      <c r="IT217" s="3">
        <v>5</v>
      </c>
      <c r="IU217" s="3">
        <v>3</v>
      </c>
      <c r="IV217" s="3">
        <v>1</v>
      </c>
      <c r="IW217" s="3">
        <v>1</v>
      </c>
      <c r="IX217" s="3">
        <v>5</v>
      </c>
      <c r="IY217" s="3">
        <v>1</v>
      </c>
      <c r="IZ217" s="3">
        <v>5</v>
      </c>
      <c r="JA217" s="3">
        <v>5</v>
      </c>
      <c r="JB217" s="3">
        <v>5</v>
      </c>
      <c r="JC217" s="3">
        <v>1</v>
      </c>
      <c r="JD217" s="3">
        <v>5</v>
      </c>
      <c r="JE217" s="3">
        <v>1</v>
      </c>
      <c r="JF217" s="3">
        <v>1</v>
      </c>
      <c r="JG217" s="3">
        <v>5</v>
      </c>
      <c r="JH217" s="3">
        <v>5</v>
      </c>
      <c r="JI217" s="3">
        <v>5</v>
      </c>
      <c r="JJ217" s="3">
        <v>1</v>
      </c>
      <c r="JK217" s="3">
        <v>5</v>
      </c>
      <c r="JL217" s="3">
        <v>1</v>
      </c>
      <c r="JM217" s="3">
        <v>3</v>
      </c>
      <c r="JN217" s="5">
        <v>4.5</v>
      </c>
      <c r="JO217" s="5">
        <v>3</v>
      </c>
      <c r="JP217" s="5">
        <v>5</v>
      </c>
      <c r="JQ217" s="5">
        <v>2</v>
      </c>
      <c r="JR217" s="5">
        <v>4.5</v>
      </c>
      <c r="JS217" s="5">
        <v>1</v>
      </c>
      <c r="JT217" s="3">
        <v>3</v>
      </c>
      <c r="JU217" s="3">
        <v>3</v>
      </c>
      <c r="JV217" s="3">
        <v>1</v>
      </c>
      <c r="JW217" s="3">
        <v>1</v>
      </c>
      <c r="JX217" s="3">
        <v>3</v>
      </c>
      <c r="JY217" s="3">
        <v>3</v>
      </c>
      <c r="JZ217" s="3">
        <v>1</v>
      </c>
      <c r="KA217" s="3">
        <v>1</v>
      </c>
      <c r="KB217" s="3">
        <v>5</v>
      </c>
      <c r="KC217" s="3">
        <v>5</v>
      </c>
      <c r="KD217" s="3">
        <v>5</v>
      </c>
      <c r="KE217" s="3">
        <v>5</v>
      </c>
      <c r="KF217" s="3">
        <v>1</v>
      </c>
      <c r="KG217" s="3">
        <v>1</v>
      </c>
      <c r="KH217" s="3">
        <v>1</v>
      </c>
      <c r="KI217" s="3">
        <v>1</v>
      </c>
      <c r="KJ217" s="3">
        <v>5</v>
      </c>
      <c r="KK217" s="3">
        <v>5</v>
      </c>
      <c r="KL217" s="3">
        <v>3</v>
      </c>
      <c r="KM217" s="3">
        <v>3</v>
      </c>
      <c r="KN217" s="3">
        <v>1</v>
      </c>
      <c r="KO217" s="3">
        <v>1</v>
      </c>
      <c r="KP217" s="3">
        <v>1</v>
      </c>
      <c r="KQ217" s="3">
        <v>1</v>
      </c>
      <c r="KR217" s="3">
        <v>1</v>
      </c>
      <c r="KS217" s="3">
        <v>1</v>
      </c>
      <c r="KT217" s="3">
        <v>1</v>
      </c>
      <c r="KU217" s="3">
        <v>1</v>
      </c>
      <c r="KV217" s="3">
        <v>3</v>
      </c>
      <c r="KW217" s="3">
        <v>3</v>
      </c>
      <c r="KX217" s="3">
        <v>3</v>
      </c>
      <c r="KY217" s="3">
        <v>3</v>
      </c>
      <c r="KZ217" s="5">
        <v>1.6666666666666667</v>
      </c>
      <c r="LA217" s="5">
        <v>1.6666666666666667</v>
      </c>
      <c r="LB217" s="5">
        <v>3.2857142857142856</v>
      </c>
      <c r="LC217" s="5">
        <v>3.2857142857142856</v>
      </c>
      <c r="LD217" s="3">
        <v>5</v>
      </c>
      <c r="LE217" s="3">
        <v>5</v>
      </c>
      <c r="LF217" s="5">
        <v>3</v>
      </c>
      <c r="LG217" s="3">
        <v>3</v>
      </c>
      <c r="LH217" s="3">
        <v>5</v>
      </c>
      <c r="LI217" s="3">
        <v>5</v>
      </c>
      <c r="LJ217" s="3">
        <v>5</v>
      </c>
      <c r="LK217" s="3">
        <v>5</v>
      </c>
      <c r="LL217" s="3">
        <v>5</v>
      </c>
      <c r="LM217" s="3">
        <v>5</v>
      </c>
      <c r="LN217" s="3">
        <v>5</v>
      </c>
      <c r="LO217" s="3">
        <v>5</v>
      </c>
      <c r="LP217" s="3">
        <v>5</v>
      </c>
      <c r="LQ217" s="3">
        <v>5</v>
      </c>
      <c r="LR217" s="3">
        <v>1</v>
      </c>
      <c r="LS217" s="3">
        <v>1</v>
      </c>
      <c r="LT217" s="5">
        <v>4.25</v>
      </c>
      <c r="LU217" s="5">
        <v>4.25</v>
      </c>
      <c r="LV217" s="3">
        <v>0</v>
      </c>
      <c r="LW217" s="3">
        <v>2</v>
      </c>
      <c r="LX217" s="3">
        <v>3</v>
      </c>
      <c r="LY217" s="3">
        <v>1</v>
      </c>
      <c r="LZ217" s="3">
        <v>3</v>
      </c>
      <c r="MA217" s="3">
        <v>3</v>
      </c>
      <c r="MB217" s="3">
        <v>3</v>
      </c>
      <c r="MC217" s="3">
        <v>1</v>
      </c>
      <c r="MD217" s="3">
        <v>1</v>
      </c>
      <c r="ME217" s="3">
        <v>3</v>
      </c>
      <c r="MF217" s="5">
        <f t="shared" si="163"/>
        <v>20</v>
      </c>
      <c r="MG217" s="5">
        <f t="shared" si="164"/>
        <v>2</v>
      </c>
      <c r="MH217" s="3">
        <v>4</v>
      </c>
      <c r="MI217" s="3">
        <v>7</v>
      </c>
      <c r="MJ217" s="3">
        <v>7</v>
      </c>
      <c r="MK217" s="3">
        <v>3</v>
      </c>
      <c r="ML217" s="3">
        <v>5</v>
      </c>
      <c r="MM217" s="3">
        <v>7</v>
      </c>
      <c r="MN217" s="3">
        <v>7</v>
      </c>
      <c r="MO217" s="3">
        <v>7</v>
      </c>
      <c r="MP217" s="3">
        <v>7</v>
      </c>
      <c r="MQ217" s="5">
        <v>6</v>
      </c>
      <c r="MR217" s="3">
        <v>3</v>
      </c>
      <c r="MS217" s="3">
        <v>3</v>
      </c>
      <c r="MT217" s="3">
        <v>1</v>
      </c>
      <c r="MU217" s="3">
        <v>1</v>
      </c>
      <c r="MV217" s="3">
        <v>1</v>
      </c>
      <c r="MW217" s="3">
        <v>1</v>
      </c>
      <c r="MX217" s="3">
        <v>1</v>
      </c>
      <c r="MY217" s="3">
        <v>1</v>
      </c>
      <c r="MZ217" s="3">
        <v>3</v>
      </c>
      <c r="NA217" s="3">
        <v>3</v>
      </c>
      <c r="NB217" s="3">
        <v>3</v>
      </c>
      <c r="NC217" s="3">
        <v>3</v>
      </c>
      <c r="ND217" s="5">
        <v>1.6666666666666667</v>
      </c>
      <c r="NE217" s="5">
        <v>1.6666666666666667</v>
      </c>
      <c r="NF217" s="5">
        <v>2.3333333333333335</v>
      </c>
      <c r="NG217" s="5">
        <v>2.3333333333333335</v>
      </c>
      <c r="NH217" s="3">
        <v>5</v>
      </c>
      <c r="NI217" s="3">
        <v>5</v>
      </c>
      <c r="NJ217" s="3">
        <v>3</v>
      </c>
      <c r="NK217" s="3">
        <v>3</v>
      </c>
      <c r="NL217" s="3">
        <v>3</v>
      </c>
      <c r="NM217" s="3">
        <v>3</v>
      </c>
      <c r="NN217" s="3">
        <v>5</v>
      </c>
      <c r="NO217" s="3">
        <v>5</v>
      </c>
      <c r="NP217" s="3">
        <v>1</v>
      </c>
      <c r="NQ217" s="3">
        <v>1</v>
      </c>
      <c r="NR217" s="3">
        <v>5</v>
      </c>
      <c r="NS217" s="3">
        <v>5</v>
      </c>
      <c r="NT217" s="3">
        <v>1</v>
      </c>
      <c r="NU217" s="3">
        <v>1</v>
      </c>
      <c r="NV217" s="5">
        <v>3.2857142857142856</v>
      </c>
      <c r="NW217" s="5">
        <v>3.2857142857142856</v>
      </c>
      <c r="NX217" s="4">
        <v>43420</v>
      </c>
      <c r="NY217" s="3">
        <v>5</v>
      </c>
      <c r="NZ217" s="3">
        <v>5</v>
      </c>
      <c r="OA217" s="3">
        <v>5</v>
      </c>
      <c r="OB217" s="3">
        <v>1</v>
      </c>
      <c r="OC217" s="3">
        <v>5</v>
      </c>
      <c r="OD217" s="3">
        <v>5</v>
      </c>
      <c r="OE217" s="3">
        <v>5</v>
      </c>
      <c r="OF217" s="3">
        <v>3</v>
      </c>
      <c r="OG217" s="3">
        <v>5</v>
      </c>
      <c r="OH217" s="3">
        <v>5</v>
      </c>
      <c r="OI217" s="3">
        <v>5</v>
      </c>
      <c r="OJ217" s="3">
        <v>1</v>
      </c>
      <c r="OK217" s="5">
        <v>5</v>
      </c>
      <c r="OL217" s="5">
        <v>3.3333333333333335</v>
      </c>
      <c r="OM217" s="3">
        <v>4</v>
      </c>
      <c r="ON217" s="3">
        <v>4</v>
      </c>
      <c r="OO217" s="3">
        <v>3</v>
      </c>
      <c r="OP217" s="3">
        <v>3</v>
      </c>
      <c r="OQ217" s="3">
        <v>1</v>
      </c>
      <c r="OR217" s="3">
        <v>1</v>
      </c>
      <c r="OS217" s="5">
        <v>2.6666666666666665</v>
      </c>
      <c r="OT217" s="3">
        <v>6</v>
      </c>
      <c r="OU217" s="3">
        <v>6</v>
      </c>
      <c r="OV217" s="3">
        <v>6</v>
      </c>
      <c r="OW217" s="3">
        <v>6</v>
      </c>
      <c r="OX217" s="3">
        <v>5</v>
      </c>
      <c r="OY217" s="3">
        <v>6</v>
      </c>
      <c r="OZ217" s="5">
        <v>5.833333333333333</v>
      </c>
      <c r="VN217">
        <v>15</v>
      </c>
      <c r="VO217">
        <v>0</v>
      </c>
      <c r="VP217">
        <v>0</v>
      </c>
      <c r="VQ217">
        <v>0</v>
      </c>
      <c r="VR217">
        <v>137</v>
      </c>
      <c r="VS217">
        <v>2459</v>
      </c>
      <c r="VT217">
        <v>17.899999999999999</v>
      </c>
      <c r="VU217">
        <v>189.2</v>
      </c>
      <c r="VV217">
        <v>136</v>
      </c>
      <c r="VW217">
        <v>15182.8</v>
      </c>
      <c r="VX217">
        <v>111.6</v>
      </c>
      <c r="VY217">
        <v>1078.5</v>
      </c>
      <c r="VZ217">
        <v>0.3</v>
      </c>
      <c r="WA217">
        <v>1167.9000000000001</v>
      </c>
      <c r="WB217" s="36">
        <v>5055</v>
      </c>
      <c r="WC217" s="36">
        <v>1687.25</v>
      </c>
      <c r="WD217" s="36">
        <v>121</v>
      </c>
      <c r="WE217" s="36">
        <v>38.75</v>
      </c>
      <c r="WF217" s="36">
        <v>73.239999999999995</v>
      </c>
      <c r="WG217" s="36">
        <v>24.45</v>
      </c>
      <c r="WH217" s="36">
        <v>1.75</v>
      </c>
      <c r="WI217" s="36">
        <v>0.56000000000000005</v>
      </c>
      <c r="WJ217" s="36">
        <v>159.75</v>
      </c>
      <c r="WK217" s="36">
        <v>2.31</v>
      </c>
      <c r="WL217" s="36">
        <v>17.75</v>
      </c>
      <c r="WM217" s="37">
        <v>7517.25</v>
      </c>
      <c r="WN217" s="37">
        <v>2340</v>
      </c>
      <c r="WO217" s="37">
        <v>145</v>
      </c>
      <c r="WP217" s="37">
        <v>42.75</v>
      </c>
      <c r="WQ217" s="37">
        <v>74.84</v>
      </c>
      <c r="WR217" s="37">
        <v>23.3</v>
      </c>
      <c r="WS217" s="37">
        <v>1.44</v>
      </c>
      <c r="WT217" s="37">
        <v>0.43</v>
      </c>
      <c r="WU217" s="37">
        <v>187.75</v>
      </c>
      <c r="WV217" s="37">
        <v>1.87</v>
      </c>
      <c r="WW217" s="37">
        <v>14.442</v>
      </c>
      <c r="WX217" s="38">
        <v>4714</v>
      </c>
      <c r="WY217" s="38">
        <v>1541.25</v>
      </c>
      <c r="WZ217" s="38">
        <v>113.5</v>
      </c>
      <c r="XA217" s="38">
        <v>37.25</v>
      </c>
      <c r="XB217" s="38">
        <v>73.59</v>
      </c>
      <c r="XC217" s="38">
        <v>24.06</v>
      </c>
      <c r="XD217" s="38">
        <v>1.77</v>
      </c>
      <c r="XE217" s="38">
        <v>0.57999999999999996</v>
      </c>
      <c r="XF217" s="38">
        <v>150.75</v>
      </c>
      <c r="XG217" s="38">
        <v>2.35</v>
      </c>
      <c r="XH217" s="38">
        <v>18.844000000000001</v>
      </c>
      <c r="XI217" s="39">
        <v>7176.25</v>
      </c>
      <c r="XJ217" s="39">
        <v>2194</v>
      </c>
      <c r="XK217" s="39">
        <v>137.5</v>
      </c>
      <c r="XL217" s="39">
        <v>41.25</v>
      </c>
      <c r="XM217" s="39">
        <v>75.150000000000006</v>
      </c>
      <c r="XN217" s="39">
        <v>22.98</v>
      </c>
      <c r="XO217" s="39">
        <v>1.44</v>
      </c>
      <c r="XP217" s="39">
        <v>0.43</v>
      </c>
      <c r="XQ217" s="39">
        <v>178.75</v>
      </c>
      <c r="XR217" s="39">
        <v>1.87</v>
      </c>
      <c r="XS217" s="39">
        <v>14.896000000000001</v>
      </c>
      <c r="XT217" t="s">
        <v>1290</v>
      </c>
      <c r="XU217">
        <v>13</v>
      </c>
      <c r="XV217">
        <v>15</v>
      </c>
      <c r="XW217" s="37">
        <v>9</v>
      </c>
      <c r="XX217" s="37">
        <v>4</v>
      </c>
      <c r="XY217" s="37">
        <v>1</v>
      </c>
      <c r="XZ217" s="39">
        <v>8</v>
      </c>
      <c r="YA217" s="39">
        <v>4</v>
      </c>
      <c r="YB217" s="39">
        <v>1</v>
      </c>
    </row>
    <row r="218" spans="1:652" x14ac:dyDescent="0.2">
      <c r="A218" s="11">
        <v>240</v>
      </c>
      <c r="B218" s="19" t="s">
        <v>877</v>
      </c>
      <c r="C218" s="3">
        <v>1</v>
      </c>
      <c r="D218" s="3" t="str">
        <f t="shared" si="155"/>
        <v>1</v>
      </c>
      <c r="E218" s="4">
        <v>39207</v>
      </c>
      <c r="F218" s="4">
        <v>43412</v>
      </c>
      <c r="G218" s="5">
        <v>11.512662559890487</v>
      </c>
      <c r="H218" s="21">
        <v>4</v>
      </c>
      <c r="I218" s="3">
        <v>6</v>
      </c>
      <c r="J218" s="3">
        <v>17</v>
      </c>
      <c r="K218" s="3">
        <v>1</v>
      </c>
      <c r="L218" s="3">
        <v>2</v>
      </c>
      <c r="M218" s="3">
        <v>110</v>
      </c>
      <c r="N218" s="6">
        <v>103</v>
      </c>
      <c r="O218" s="6">
        <v>143.5</v>
      </c>
      <c r="P218" s="5">
        <v>3.3792650918635174</v>
      </c>
      <c r="Q218" s="5">
        <v>118.62899999999999</v>
      </c>
      <c r="R218" s="5">
        <v>53.8</v>
      </c>
      <c r="S218" s="5">
        <v>25.9</v>
      </c>
      <c r="T218" s="5">
        <v>1</v>
      </c>
      <c r="U218" s="5">
        <v>36.799999999999997</v>
      </c>
      <c r="V218" s="5">
        <v>1</v>
      </c>
      <c r="W218" s="5">
        <v>19.899999999999999</v>
      </c>
      <c r="X218" s="5">
        <v>16.7</v>
      </c>
      <c r="Y218" s="5">
        <v>13.4</v>
      </c>
      <c r="Z218" s="5">
        <v>16.100000000000001</v>
      </c>
      <c r="AA218" s="5">
        <v>13</v>
      </c>
      <c r="AB218" s="5">
        <v>13.1</v>
      </c>
      <c r="AC218" s="5">
        <f t="shared" si="156"/>
        <v>19.899999999999999</v>
      </c>
      <c r="AD218" s="5">
        <f t="shared" si="157"/>
        <v>16.100000000000001</v>
      </c>
      <c r="AE218" s="5">
        <f t="shared" si="158"/>
        <v>36</v>
      </c>
      <c r="AF218" s="5">
        <f t="shared" si="159"/>
        <v>18</v>
      </c>
      <c r="AG218" s="5">
        <f t="shared" si="160"/>
        <v>39.69</v>
      </c>
      <c r="AH218" s="5">
        <f t="shared" si="161"/>
        <v>79.38</v>
      </c>
      <c r="AI218" s="5">
        <v>2</v>
      </c>
      <c r="AJ218" s="3">
        <v>16</v>
      </c>
      <c r="AK218" s="5">
        <v>38.4</v>
      </c>
      <c r="AL218" s="5">
        <v>2</v>
      </c>
      <c r="AM218" s="5">
        <v>1.6666666666666667</v>
      </c>
      <c r="AN218" s="5"/>
      <c r="AO218" s="5"/>
      <c r="AP218" s="5"/>
      <c r="AQ218" s="5"/>
      <c r="AR218" s="5"/>
      <c r="AS218" s="5" t="e">
        <f t="shared" si="162"/>
        <v>#DIV/0!</v>
      </c>
      <c r="AT218" s="5">
        <v>13.9</v>
      </c>
      <c r="AU218" s="5">
        <v>13.97</v>
      </c>
      <c r="AV218" s="5">
        <v>-0.89</v>
      </c>
      <c r="AW218" s="5">
        <v>19</v>
      </c>
      <c r="AX218" s="3">
        <v>15</v>
      </c>
      <c r="AY218" s="3">
        <v>16</v>
      </c>
      <c r="AZ218" s="3"/>
      <c r="BA218" s="5">
        <v>-2.64</v>
      </c>
      <c r="BB218" s="5"/>
      <c r="BC218" s="5">
        <v>0</v>
      </c>
      <c r="BD218" s="5"/>
      <c r="BE218" s="3">
        <v>18</v>
      </c>
      <c r="BF218" s="3">
        <v>22</v>
      </c>
      <c r="BG218" s="5">
        <v>-0.06</v>
      </c>
      <c r="BH218" s="5">
        <v>48</v>
      </c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3">
        <v>31</v>
      </c>
      <c r="CA218" s="3">
        <v>36</v>
      </c>
      <c r="CB218" s="3">
        <v>35</v>
      </c>
      <c r="CC218" s="5">
        <v>13.85824</v>
      </c>
      <c r="CD218" s="5">
        <v>16.093440000000001</v>
      </c>
      <c r="CE218" s="5">
        <v>15.6464</v>
      </c>
      <c r="CF218" s="5">
        <v>2.27</v>
      </c>
      <c r="CG218" s="5">
        <v>99</v>
      </c>
      <c r="CH218" s="3">
        <v>31</v>
      </c>
      <c r="CI218" s="3">
        <v>26</v>
      </c>
      <c r="CJ218" s="3">
        <v>25</v>
      </c>
      <c r="CK218" s="5">
        <v>13.85824</v>
      </c>
      <c r="CL218" s="5">
        <v>11.62304</v>
      </c>
      <c r="CM218" s="5">
        <v>11.176</v>
      </c>
      <c r="CN218" s="5">
        <v>0.39</v>
      </c>
      <c r="CO218" s="5">
        <v>65</v>
      </c>
      <c r="CP218" s="6">
        <v>115</v>
      </c>
      <c r="CQ218" s="6">
        <v>115</v>
      </c>
      <c r="CR218" s="6">
        <v>103</v>
      </c>
      <c r="CS218" s="5">
        <v>-0.8</v>
      </c>
      <c r="CT218" s="5">
        <v>21</v>
      </c>
      <c r="CU218" s="7" t="e">
        <v>#NULL!</v>
      </c>
      <c r="CV218" s="7" t="e">
        <v>#NULL!</v>
      </c>
      <c r="CW218" s="7" t="e">
        <v>#NULL!</v>
      </c>
      <c r="CX218" s="7" t="e">
        <v>#NULL!</v>
      </c>
      <c r="CY218" s="7" t="e">
        <v>#NULL!</v>
      </c>
      <c r="CZ218" s="7" t="e">
        <v>#NULL!</v>
      </c>
      <c r="DA218" s="7" t="e">
        <v>#NULL!</v>
      </c>
      <c r="DB218" s="7" t="e">
        <v>#NULL!</v>
      </c>
      <c r="DC218" s="7" t="e">
        <v>#NULL!</v>
      </c>
      <c r="DD218" s="7" t="e">
        <v>#NULL!</v>
      </c>
      <c r="DE218" s="7" t="e">
        <v>#NULL!</v>
      </c>
      <c r="DF218" s="7" t="e">
        <v>#NULL!</v>
      </c>
      <c r="DG218" s="7" t="e">
        <v>#NULL!</v>
      </c>
      <c r="DH218" s="7" t="e">
        <v>#NULL!</v>
      </c>
      <c r="DI218" s="7"/>
      <c r="DJ218" s="7"/>
      <c r="DK218" s="7"/>
      <c r="DL218" s="7"/>
      <c r="DM218" s="7"/>
      <c r="DN218" s="7"/>
      <c r="DO218" s="7"/>
      <c r="DP218" s="7"/>
      <c r="DQ218" s="3">
        <v>1</v>
      </c>
      <c r="DR218" s="3">
        <v>1</v>
      </c>
      <c r="DS218" s="3">
        <v>1</v>
      </c>
      <c r="DT218" s="3">
        <v>0</v>
      </c>
      <c r="DU218" s="3">
        <v>1</v>
      </c>
      <c r="DV218" s="5">
        <v>24</v>
      </c>
      <c r="DW218" s="5">
        <v>-2.7</v>
      </c>
      <c r="DX218" s="5">
        <v>20</v>
      </c>
      <c r="DY218" s="5">
        <v>-1.69</v>
      </c>
      <c r="DZ218" s="5">
        <v>82</v>
      </c>
      <c r="EA218" s="5">
        <v>2.66</v>
      </c>
      <c r="EB218" s="5">
        <v>42</v>
      </c>
      <c r="EC218" s="5">
        <v>-1.7300000000000004</v>
      </c>
      <c r="ED218" s="5">
        <v>2</v>
      </c>
      <c r="EE218" s="7" t="e">
        <v>#NULL!</v>
      </c>
      <c r="EF218" s="7" t="e">
        <v>#NULL!</v>
      </c>
      <c r="EG218" s="7" t="e">
        <v>#NULL!</v>
      </c>
      <c r="EH218" s="7" t="e">
        <v>#NULL!</v>
      </c>
      <c r="EI218" s="7" t="e">
        <v>#NULL!</v>
      </c>
      <c r="EJ218" s="7" t="e">
        <v>#NULL!</v>
      </c>
      <c r="EK218" s="7" t="e">
        <v>#NULL!</v>
      </c>
      <c r="EL218" s="7" t="e">
        <v>#NULL!</v>
      </c>
      <c r="EM218" s="7" t="e">
        <v>#NULL!</v>
      </c>
      <c r="EN218" s="7" t="e">
        <v>#NULL!</v>
      </c>
      <c r="EO218" s="7" t="e">
        <v>#NULL!</v>
      </c>
      <c r="EP218" s="7" t="e">
        <v>#NULL!</v>
      </c>
      <c r="EQ218" s="7" t="e">
        <v>#NULL!</v>
      </c>
      <c r="ER218" s="7" t="e">
        <v>#NULL!</v>
      </c>
      <c r="ES218" s="7" t="e">
        <v>#NULL!</v>
      </c>
      <c r="ET218" s="7" t="e">
        <v>#NULL!</v>
      </c>
      <c r="EU218" s="7" t="e">
        <v>#NULL!</v>
      </c>
      <c r="EV218" s="7" t="e">
        <v>#NULL!</v>
      </c>
      <c r="EW218" s="3">
        <v>1</v>
      </c>
      <c r="EX218" s="5">
        <v>0</v>
      </c>
      <c r="EY218" s="1" t="s">
        <v>372</v>
      </c>
      <c r="EZ218" s="3">
        <v>1</v>
      </c>
      <c r="FA218" s="6">
        <v>1</v>
      </c>
      <c r="FB218" s="1" t="s">
        <v>352</v>
      </c>
      <c r="FC218" s="6">
        <v>1</v>
      </c>
      <c r="FD218" s="5">
        <v>1</v>
      </c>
      <c r="FE218" s="1" t="s">
        <v>360</v>
      </c>
      <c r="FF218" s="3">
        <v>1</v>
      </c>
      <c r="FG218" s="5">
        <v>2</v>
      </c>
      <c r="FH218" s="3">
        <v>4</v>
      </c>
      <c r="FI218" s="3">
        <v>5</v>
      </c>
      <c r="FJ218" s="3">
        <v>1</v>
      </c>
      <c r="FK218" s="3">
        <v>5</v>
      </c>
      <c r="FL218" s="3">
        <v>4</v>
      </c>
      <c r="FM218" s="3">
        <v>5</v>
      </c>
      <c r="FN218" s="3">
        <v>1</v>
      </c>
      <c r="FO218" s="3">
        <v>1</v>
      </c>
      <c r="FP218" s="3">
        <v>5</v>
      </c>
      <c r="FQ218" s="3">
        <v>4</v>
      </c>
      <c r="FR218" s="3">
        <v>1</v>
      </c>
      <c r="FS218" s="3">
        <v>1</v>
      </c>
      <c r="FT218" s="3">
        <v>4.5</v>
      </c>
      <c r="FU218" s="3">
        <v>1.6666666666666667</v>
      </c>
      <c r="FV218" s="3">
        <v>7</v>
      </c>
      <c r="FW218" s="3">
        <v>7</v>
      </c>
      <c r="FX218" s="7" t="e">
        <v>#NULL!</v>
      </c>
      <c r="FY218" s="3">
        <v>1</v>
      </c>
      <c r="FZ218" s="3">
        <v>7</v>
      </c>
      <c r="GA218" s="3">
        <v>7</v>
      </c>
      <c r="GB218" s="3">
        <v>4</v>
      </c>
      <c r="GC218" s="3">
        <v>7</v>
      </c>
      <c r="GD218" s="5">
        <v>5.5</v>
      </c>
      <c r="GE218" s="3">
        <v>4</v>
      </c>
      <c r="GF218" s="3">
        <v>2</v>
      </c>
      <c r="GG218" s="3">
        <v>5</v>
      </c>
      <c r="GH218" s="3">
        <v>1</v>
      </c>
      <c r="GI218" s="3">
        <v>999</v>
      </c>
      <c r="GJ218" s="3">
        <v>1</v>
      </c>
      <c r="GK218" s="3">
        <v>1</v>
      </c>
      <c r="GL218" s="3">
        <v>2</v>
      </c>
      <c r="GM218" s="3">
        <v>1</v>
      </c>
      <c r="GN218" s="3">
        <v>5</v>
      </c>
      <c r="GO218" s="3">
        <v>1</v>
      </c>
      <c r="GP218" s="3">
        <v>1</v>
      </c>
      <c r="GQ218" s="3">
        <v>1</v>
      </c>
      <c r="GR218" s="3">
        <v>5</v>
      </c>
      <c r="GS218" s="3">
        <v>2</v>
      </c>
      <c r="GT218" s="3">
        <v>5</v>
      </c>
      <c r="GU218" s="3">
        <v>1</v>
      </c>
      <c r="GV218" s="3">
        <v>1</v>
      </c>
      <c r="GW218" s="3">
        <v>4</v>
      </c>
      <c r="GX218" s="3">
        <v>1</v>
      </c>
      <c r="GY218" s="5">
        <v>3.4444444444444446</v>
      </c>
      <c r="GZ218" s="5">
        <v>1.3</v>
      </c>
      <c r="HA218" s="3">
        <v>1</v>
      </c>
      <c r="HB218" s="3">
        <v>7</v>
      </c>
      <c r="HC218" s="3">
        <v>7</v>
      </c>
      <c r="HD218" s="3">
        <v>7</v>
      </c>
      <c r="HE218" s="3">
        <v>7</v>
      </c>
      <c r="HF218" s="3">
        <v>7</v>
      </c>
      <c r="HG218" s="3">
        <v>6</v>
      </c>
      <c r="HH218" s="3">
        <v>6</v>
      </c>
      <c r="HI218" s="5">
        <v>6</v>
      </c>
      <c r="HJ218" s="3">
        <v>2</v>
      </c>
      <c r="HK218" s="3">
        <v>4</v>
      </c>
      <c r="HL218" s="3">
        <v>4</v>
      </c>
      <c r="HM218" s="3">
        <v>2</v>
      </c>
      <c r="HN218" s="3">
        <v>2</v>
      </c>
      <c r="HO218" s="3">
        <v>1</v>
      </c>
      <c r="HP218" s="5">
        <v>1</v>
      </c>
      <c r="HQ218" s="5">
        <v>3</v>
      </c>
      <c r="HR218" s="5">
        <v>4</v>
      </c>
      <c r="HS218" s="5">
        <v>2.6666666666666665</v>
      </c>
      <c r="HT218" s="3">
        <v>3</v>
      </c>
      <c r="HU218" s="3">
        <v>6</v>
      </c>
      <c r="HV218" s="3">
        <v>6</v>
      </c>
      <c r="HW218" s="3">
        <v>5</v>
      </c>
      <c r="HX218" s="3">
        <v>1</v>
      </c>
      <c r="HY218" s="3">
        <v>5</v>
      </c>
      <c r="HZ218" s="5">
        <v>4.333333333333333</v>
      </c>
      <c r="IA218" s="3">
        <v>7</v>
      </c>
      <c r="IB218" s="3">
        <v>4</v>
      </c>
      <c r="IC218" s="3">
        <v>3</v>
      </c>
      <c r="ID218" s="3">
        <v>2</v>
      </c>
      <c r="IE218" s="3">
        <v>2</v>
      </c>
      <c r="IF218" s="3">
        <v>1</v>
      </c>
      <c r="IG218" s="3">
        <v>1</v>
      </c>
      <c r="IH218" s="3">
        <v>7</v>
      </c>
      <c r="II218" s="3">
        <v>7</v>
      </c>
      <c r="IJ218" s="3">
        <v>1</v>
      </c>
      <c r="IK218" s="3">
        <v>7</v>
      </c>
      <c r="IL218" s="3">
        <v>1</v>
      </c>
      <c r="IM218" s="5">
        <v>7</v>
      </c>
      <c r="IN218" s="5">
        <v>2</v>
      </c>
      <c r="IO218" s="5">
        <v>1.75</v>
      </c>
      <c r="IP218" s="3">
        <v>5</v>
      </c>
      <c r="IQ218" s="3">
        <v>1</v>
      </c>
      <c r="IR218" s="3">
        <v>4</v>
      </c>
      <c r="IS218" s="3">
        <v>5</v>
      </c>
      <c r="IT218" s="3">
        <v>5</v>
      </c>
      <c r="IU218" s="3">
        <v>5</v>
      </c>
      <c r="IV218" s="3">
        <v>1</v>
      </c>
      <c r="IW218" s="3">
        <v>4</v>
      </c>
      <c r="IX218" s="3">
        <v>5</v>
      </c>
      <c r="IY218" s="3">
        <v>1</v>
      </c>
      <c r="IZ218" s="3">
        <v>3</v>
      </c>
      <c r="JA218" s="3">
        <v>5</v>
      </c>
      <c r="JB218" s="3">
        <v>5</v>
      </c>
      <c r="JC218" s="3">
        <v>3</v>
      </c>
      <c r="JD218" s="3">
        <v>4</v>
      </c>
      <c r="JE218" s="3">
        <v>1</v>
      </c>
      <c r="JF218" s="3">
        <v>1</v>
      </c>
      <c r="JG218" s="3">
        <v>5</v>
      </c>
      <c r="JH218" s="3">
        <v>5</v>
      </c>
      <c r="JI218" s="3">
        <v>4</v>
      </c>
      <c r="JJ218" s="3">
        <v>5</v>
      </c>
      <c r="JK218" s="3">
        <v>5</v>
      </c>
      <c r="JL218" s="3">
        <v>1</v>
      </c>
      <c r="JM218" s="3">
        <v>4</v>
      </c>
      <c r="JN218" s="5">
        <v>5</v>
      </c>
      <c r="JO218" s="5">
        <v>2.75</v>
      </c>
      <c r="JP218" s="5">
        <v>4.5</v>
      </c>
      <c r="JQ218" s="5">
        <v>2</v>
      </c>
      <c r="JR218" s="5">
        <v>4.25</v>
      </c>
      <c r="JS218" s="5">
        <v>3.25</v>
      </c>
      <c r="JT218" s="3">
        <v>4</v>
      </c>
      <c r="JU218" s="3">
        <v>4</v>
      </c>
      <c r="JV218" s="3">
        <v>1</v>
      </c>
      <c r="JW218" s="3">
        <v>1</v>
      </c>
      <c r="JX218" s="3">
        <v>2</v>
      </c>
      <c r="JY218" s="3">
        <v>2</v>
      </c>
      <c r="JZ218" s="3">
        <v>1</v>
      </c>
      <c r="KA218" s="3">
        <v>1</v>
      </c>
      <c r="KB218" s="3">
        <v>5</v>
      </c>
      <c r="KC218" s="3">
        <v>5</v>
      </c>
      <c r="KD218" s="3">
        <v>5</v>
      </c>
      <c r="KE218" s="3">
        <v>5</v>
      </c>
      <c r="KF218" s="3">
        <v>1</v>
      </c>
      <c r="KG218" s="3">
        <v>1</v>
      </c>
      <c r="KH218" s="3">
        <v>1</v>
      </c>
      <c r="KI218" s="3">
        <v>1</v>
      </c>
      <c r="KJ218" s="3">
        <v>1</v>
      </c>
      <c r="KK218" s="3">
        <v>1</v>
      </c>
      <c r="KL218" s="3">
        <v>4</v>
      </c>
      <c r="KM218" s="3">
        <v>4</v>
      </c>
      <c r="KN218" s="3">
        <v>1</v>
      </c>
      <c r="KO218" s="3">
        <v>1</v>
      </c>
      <c r="KP218" s="3">
        <v>1</v>
      </c>
      <c r="KQ218" s="3">
        <v>1</v>
      </c>
      <c r="KR218" s="3">
        <v>5</v>
      </c>
      <c r="KS218" s="3">
        <v>5</v>
      </c>
      <c r="KT218" s="3">
        <v>1</v>
      </c>
      <c r="KU218" s="3">
        <v>1</v>
      </c>
      <c r="KV218" s="3">
        <v>1</v>
      </c>
      <c r="KW218" s="3">
        <v>1</v>
      </c>
      <c r="KX218" s="3">
        <v>4</v>
      </c>
      <c r="KY218" s="3">
        <v>4</v>
      </c>
      <c r="KZ218" s="5">
        <v>1</v>
      </c>
      <c r="LA218" s="5">
        <v>1</v>
      </c>
      <c r="LB218" s="5">
        <v>4.1428571428571432</v>
      </c>
      <c r="LC218" s="5">
        <v>4.1428571428571432</v>
      </c>
      <c r="LD218" s="3">
        <v>4</v>
      </c>
      <c r="LE218" s="3">
        <v>4</v>
      </c>
      <c r="LF218" s="5">
        <v>1</v>
      </c>
      <c r="LG218" s="3">
        <v>1</v>
      </c>
      <c r="LH218" s="3">
        <v>2</v>
      </c>
      <c r="LI218" s="3">
        <v>2</v>
      </c>
      <c r="LJ218" s="3">
        <v>5</v>
      </c>
      <c r="LK218" s="3">
        <v>5</v>
      </c>
      <c r="LL218" s="3">
        <v>5</v>
      </c>
      <c r="LM218" s="3">
        <v>5</v>
      </c>
      <c r="LN218" s="3">
        <v>4</v>
      </c>
      <c r="LO218" s="3">
        <v>4</v>
      </c>
      <c r="LP218" s="3">
        <v>4</v>
      </c>
      <c r="LQ218" s="3">
        <v>4</v>
      </c>
      <c r="LR218" s="3">
        <v>5</v>
      </c>
      <c r="LS218" s="3">
        <v>5</v>
      </c>
      <c r="LT218" s="5">
        <v>3.75</v>
      </c>
      <c r="LU218" s="5">
        <v>3.75</v>
      </c>
      <c r="LV218" s="3">
        <v>3</v>
      </c>
      <c r="LW218" s="3">
        <v>3</v>
      </c>
      <c r="LX218" s="3">
        <v>0</v>
      </c>
      <c r="LY218" s="3">
        <v>0</v>
      </c>
      <c r="LZ218" s="3">
        <v>3</v>
      </c>
      <c r="MA218" s="3">
        <v>0</v>
      </c>
      <c r="MB218" s="3">
        <v>3</v>
      </c>
      <c r="MC218" s="3">
        <v>0</v>
      </c>
      <c r="MD218" s="3">
        <v>1</v>
      </c>
      <c r="ME218" s="3">
        <v>3</v>
      </c>
      <c r="MF218" s="5">
        <f t="shared" si="163"/>
        <v>16</v>
      </c>
      <c r="MG218" s="5">
        <f t="shared" si="164"/>
        <v>1.6</v>
      </c>
      <c r="MH218" s="3">
        <v>1</v>
      </c>
      <c r="MI218" s="3">
        <v>1</v>
      </c>
      <c r="MJ218" s="3">
        <v>7</v>
      </c>
      <c r="MK218" s="3">
        <v>1</v>
      </c>
      <c r="ML218" s="3">
        <v>1</v>
      </c>
      <c r="MM218" s="3">
        <v>7</v>
      </c>
      <c r="MN218" s="3">
        <v>7</v>
      </c>
      <c r="MO218" s="3">
        <v>7</v>
      </c>
      <c r="MP218" s="3">
        <v>7</v>
      </c>
      <c r="MQ218" s="5">
        <v>4.333333333333333</v>
      </c>
      <c r="MR218" s="3">
        <v>1</v>
      </c>
      <c r="MS218" s="3">
        <v>1</v>
      </c>
      <c r="MT218" s="3">
        <v>1</v>
      </c>
      <c r="MU218" s="3">
        <v>1</v>
      </c>
      <c r="MV218" s="3">
        <v>1</v>
      </c>
      <c r="MW218" s="3">
        <v>1</v>
      </c>
      <c r="MX218" s="3">
        <v>1</v>
      </c>
      <c r="MY218" s="3">
        <v>1</v>
      </c>
      <c r="MZ218" s="3">
        <v>5</v>
      </c>
      <c r="NA218" s="3">
        <v>5</v>
      </c>
      <c r="NB218" s="3">
        <v>1</v>
      </c>
      <c r="NC218" s="3">
        <v>1</v>
      </c>
      <c r="ND218" s="5">
        <v>1</v>
      </c>
      <c r="NE218" s="5">
        <v>1</v>
      </c>
      <c r="NF218" s="5">
        <v>2.3333333333333335</v>
      </c>
      <c r="NG218" s="5">
        <v>2.3333333333333335</v>
      </c>
      <c r="NH218" s="3">
        <v>5</v>
      </c>
      <c r="NI218" s="3">
        <v>5</v>
      </c>
      <c r="NJ218" s="3">
        <v>5</v>
      </c>
      <c r="NK218" s="3">
        <v>5</v>
      </c>
      <c r="NL218" s="3">
        <v>5</v>
      </c>
      <c r="NM218" s="3">
        <v>5</v>
      </c>
      <c r="NN218" s="3">
        <v>5</v>
      </c>
      <c r="NO218" s="3">
        <v>5</v>
      </c>
      <c r="NP218" s="3">
        <v>1</v>
      </c>
      <c r="NQ218" s="3">
        <v>1</v>
      </c>
      <c r="NR218" s="3">
        <v>1</v>
      </c>
      <c r="NS218" s="3">
        <v>1</v>
      </c>
      <c r="NT218" s="3">
        <v>1</v>
      </c>
      <c r="NU218" s="3">
        <v>1</v>
      </c>
      <c r="NV218" s="5">
        <v>3.2857142857142856</v>
      </c>
      <c r="NW218" s="5">
        <v>3.2857142857142856</v>
      </c>
      <c r="NX218" s="4">
        <v>43420</v>
      </c>
      <c r="NY218" s="3">
        <v>5</v>
      </c>
      <c r="NZ218" s="3">
        <v>5</v>
      </c>
      <c r="OA218" s="3">
        <v>1</v>
      </c>
      <c r="OB218" s="3">
        <v>5</v>
      </c>
      <c r="OC218" s="3">
        <v>5</v>
      </c>
      <c r="OD218" s="3">
        <v>5</v>
      </c>
      <c r="OE218" s="3">
        <v>1</v>
      </c>
      <c r="OF218" s="3">
        <v>1</v>
      </c>
      <c r="OG218" s="3">
        <v>5</v>
      </c>
      <c r="OH218" s="3">
        <v>5</v>
      </c>
      <c r="OI218" s="3">
        <v>1</v>
      </c>
      <c r="OJ218" s="3">
        <v>1</v>
      </c>
      <c r="OK218" s="5">
        <v>5</v>
      </c>
      <c r="OL218" s="5">
        <v>1.6666666666666667</v>
      </c>
      <c r="OM218" s="3">
        <v>3</v>
      </c>
      <c r="ON218" s="3">
        <v>4</v>
      </c>
      <c r="OO218" s="3">
        <v>3</v>
      </c>
      <c r="OP218" s="3">
        <v>2</v>
      </c>
      <c r="OQ218" s="3">
        <v>1</v>
      </c>
      <c r="OR218" s="3">
        <v>1</v>
      </c>
      <c r="OS218" s="5">
        <v>2.3333333333333335</v>
      </c>
      <c r="OT218" s="3">
        <v>6</v>
      </c>
      <c r="OU218" s="3">
        <v>6</v>
      </c>
      <c r="OV218" s="3">
        <v>6</v>
      </c>
      <c r="OW218" s="3">
        <v>5</v>
      </c>
      <c r="OX218" s="3">
        <v>5</v>
      </c>
      <c r="OY218" s="3">
        <v>5</v>
      </c>
      <c r="OZ218" s="5">
        <v>5.5</v>
      </c>
      <c r="VN218">
        <v>15</v>
      </c>
      <c r="VO218">
        <v>0</v>
      </c>
      <c r="VP218">
        <v>0</v>
      </c>
      <c r="VQ218">
        <v>0</v>
      </c>
      <c r="VR218">
        <v>95</v>
      </c>
      <c r="VS218">
        <v>1641</v>
      </c>
      <c r="VT218">
        <v>17.3</v>
      </c>
      <c r="VU218">
        <v>164.1</v>
      </c>
      <c r="VV218">
        <v>94</v>
      </c>
      <c r="VW218">
        <v>14849.8</v>
      </c>
      <c r="VX218">
        <v>158</v>
      </c>
      <c r="VY218">
        <v>2241</v>
      </c>
      <c r="VZ218">
        <v>0.3</v>
      </c>
      <c r="WA218">
        <v>1485</v>
      </c>
      <c r="WB218" s="36">
        <v>3882.75</v>
      </c>
      <c r="WC218" s="36">
        <v>1465.25</v>
      </c>
      <c r="WD218" s="36">
        <v>91.5</v>
      </c>
      <c r="WE218" s="36">
        <v>19.5</v>
      </c>
      <c r="WF218" s="36">
        <v>71.13</v>
      </c>
      <c r="WG218" s="36">
        <v>26.84</v>
      </c>
      <c r="WH218" s="36">
        <v>1.68</v>
      </c>
      <c r="WI218" s="36">
        <v>0.36</v>
      </c>
      <c r="WJ218" s="36">
        <v>111</v>
      </c>
      <c r="WK218" s="36">
        <v>2.0299999999999998</v>
      </c>
      <c r="WL218" s="36">
        <v>15.856999999999999</v>
      </c>
      <c r="WM218" s="37">
        <v>5586</v>
      </c>
      <c r="WN218" s="37">
        <v>2195.5</v>
      </c>
      <c r="WO218" s="37">
        <v>149.5</v>
      </c>
      <c r="WP218" s="37">
        <v>29</v>
      </c>
      <c r="WQ218" s="37">
        <v>70.180000000000007</v>
      </c>
      <c r="WR218" s="37">
        <v>27.58</v>
      </c>
      <c r="WS218" s="37">
        <v>1.88</v>
      </c>
      <c r="WT218" s="37">
        <v>0.36</v>
      </c>
      <c r="WU218" s="37">
        <v>178.5</v>
      </c>
      <c r="WV218" s="37">
        <v>2.2400000000000002</v>
      </c>
      <c r="WW218" s="37">
        <v>17.850000000000001</v>
      </c>
      <c r="WX218" s="38">
        <v>3882.75</v>
      </c>
      <c r="WY218" s="38">
        <v>1465.25</v>
      </c>
      <c r="WZ218" s="38">
        <v>91.5</v>
      </c>
      <c r="XA218" s="38">
        <v>19.5</v>
      </c>
      <c r="XB218" s="38">
        <v>71.13</v>
      </c>
      <c r="XC218" s="38">
        <v>26.84</v>
      </c>
      <c r="XD218" s="38">
        <v>1.68</v>
      </c>
      <c r="XE218" s="38">
        <v>0.36</v>
      </c>
      <c r="XF218" s="38">
        <v>111</v>
      </c>
      <c r="XG218" s="38">
        <v>2.0299999999999998</v>
      </c>
      <c r="XH218" s="38">
        <v>15.856999999999999</v>
      </c>
      <c r="XI218" s="39">
        <v>5586</v>
      </c>
      <c r="XJ218" s="39">
        <v>2195.5</v>
      </c>
      <c r="XK218" s="39">
        <v>149.5</v>
      </c>
      <c r="XL218" s="39">
        <v>29</v>
      </c>
      <c r="XM218" s="39">
        <v>70.180000000000007</v>
      </c>
      <c r="XN218" s="39">
        <v>27.58</v>
      </c>
      <c r="XO218" s="39">
        <v>1.88</v>
      </c>
      <c r="XP218" s="39">
        <v>0.36</v>
      </c>
      <c r="XQ218" s="39">
        <v>178.5</v>
      </c>
      <c r="XR218" s="39">
        <v>2.2400000000000002</v>
      </c>
      <c r="XS218" s="39">
        <v>17.850000000000001</v>
      </c>
      <c r="XT218" t="s">
        <v>1291</v>
      </c>
      <c r="XU218">
        <v>10</v>
      </c>
      <c r="XV218">
        <v>15</v>
      </c>
      <c r="XW218" s="37">
        <v>7</v>
      </c>
      <c r="XX218" s="37">
        <v>3</v>
      </c>
      <c r="XY218" s="37">
        <v>1</v>
      </c>
      <c r="XZ218" s="39">
        <v>7</v>
      </c>
      <c r="YA218" s="39">
        <v>3</v>
      </c>
      <c r="YB218" s="39">
        <v>1</v>
      </c>
    </row>
    <row r="219" spans="1:652" x14ac:dyDescent="0.2">
      <c r="A219" s="11">
        <v>241</v>
      </c>
      <c r="B219" s="19" t="s">
        <v>878</v>
      </c>
      <c r="C219" s="3">
        <v>1</v>
      </c>
      <c r="D219" s="3" t="str">
        <f t="shared" si="155"/>
        <v>1</v>
      </c>
      <c r="E219" s="4">
        <v>38821</v>
      </c>
      <c r="F219" s="4">
        <v>43412</v>
      </c>
      <c r="G219" s="5">
        <v>12.569472963723477</v>
      </c>
      <c r="H219" s="21">
        <v>4</v>
      </c>
      <c r="I219" s="3">
        <v>6</v>
      </c>
      <c r="J219" s="3">
        <v>17</v>
      </c>
      <c r="K219" s="3">
        <v>1</v>
      </c>
      <c r="L219" s="3">
        <v>2</v>
      </c>
      <c r="M219" s="3">
        <v>110</v>
      </c>
      <c r="N219" s="6">
        <v>107.5</v>
      </c>
      <c r="O219" s="6">
        <v>155</v>
      </c>
      <c r="P219" s="5">
        <v>3.5269028871391073</v>
      </c>
      <c r="Q219" s="5">
        <v>110.69100000000002</v>
      </c>
      <c r="R219" s="5">
        <v>50.2</v>
      </c>
      <c r="S219" s="5">
        <v>20.9</v>
      </c>
      <c r="T219" s="5">
        <v>3</v>
      </c>
      <c r="U219" s="5">
        <v>28.1</v>
      </c>
      <c r="V219" s="5">
        <v>2</v>
      </c>
      <c r="W219" s="5">
        <v>22.2</v>
      </c>
      <c r="X219" s="5">
        <v>19.8</v>
      </c>
      <c r="Y219" s="5">
        <v>19.5</v>
      </c>
      <c r="Z219" s="5">
        <v>19.899999999999999</v>
      </c>
      <c r="AA219" s="5">
        <v>17.3</v>
      </c>
      <c r="AB219" s="5">
        <v>16.8</v>
      </c>
      <c r="AC219" s="5">
        <f t="shared" si="156"/>
        <v>22.2</v>
      </c>
      <c r="AD219" s="5">
        <f t="shared" si="157"/>
        <v>19.899999999999999</v>
      </c>
      <c r="AE219" s="5">
        <f t="shared" si="158"/>
        <v>42.099999999999994</v>
      </c>
      <c r="AF219" s="5">
        <f t="shared" si="159"/>
        <v>21.049999999999997</v>
      </c>
      <c r="AG219" s="5">
        <f t="shared" si="160"/>
        <v>46.415249999999993</v>
      </c>
      <c r="AH219" s="5">
        <f t="shared" si="161"/>
        <v>92.830499999999986</v>
      </c>
      <c r="AI219" s="5">
        <v>2</v>
      </c>
      <c r="AJ219" s="3">
        <v>22</v>
      </c>
      <c r="AK219" s="5">
        <v>39.299999999999997</v>
      </c>
      <c r="AL219" s="5">
        <v>2</v>
      </c>
      <c r="AM219" s="5">
        <v>2</v>
      </c>
      <c r="AN219" s="5"/>
      <c r="AO219" s="5"/>
      <c r="AP219" s="5"/>
      <c r="AQ219" s="5"/>
      <c r="AR219" s="5"/>
      <c r="AS219" s="5" t="e">
        <f t="shared" si="162"/>
        <v>#DIV/0!</v>
      </c>
      <c r="AT219" s="5">
        <v>12.07</v>
      </c>
      <c r="AU219" s="5">
        <v>11.93</v>
      </c>
      <c r="AV219" s="5">
        <v>0.73</v>
      </c>
      <c r="AW219" s="5">
        <v>77</v>
      </c>
      <c r="AX219" s="3">
        <v>23</v>
      </c>
      <c r="AY219" s="3">
        <v>22</v>
      </c>
      <c r="AZ219" s="3"/>
      <c r="BA219" s="5">
        <v>12.57</v>
      </c>
      <c r="BB219" s="5"/>
      <c r="BC219" s="5">
        <v>-1.79</v>
      </c>
      <c r="BD219" s="5"/>
      <c r="BE219" s="3">
        <v>18</v>
      </c>
      <c r="BF219" s="3">
        <v>21</v>
      </c>
      <c r="BG219" s="5">
        <v>-0.56000000000000005</v>
      </c>
      <c r="BH219" s="5">
        <v>29</v>
      </c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3">
        <v>27</v>
      </c>
      <c r="CA219" s="3">
        <v>29</v>
      </c>
      <c r="CB219" s="3">
        <v>28</v>
      </c>
      <c r="CC219" s="5">
        <v>12.070079999999999</v>
      </c>
      <c r="CD219" s="5">
        <v>12.96416</v>
      </c>
      <c r="CE219" s="5">
        <v>12.51712</v>
      </c>
      <c r="CF219" s="5">
        <v>0.49</v>
      </c>
      <c r="CG219" s="5">
        <v>69</v>
      </c>
      <c r="CH219" s="3">
        <v>22</v>
      </c>
      <c r="CI219" s="3">
        <v>28</v>
      </c>
      <c r="CJ219" s="3">
        <v>27</v>
      </c>
      <c r="CK219" s="5">
        <v>9.8348800000000001</v>
      </c>
      <c r="CL219" s="5">
        <v>12.51712</v>
      </c>
      <c r="CM219" s="5">
        <v>12.070079999999999</v>
      </c>
      <c r="CN219" s="5">
        <v>-0.48</v>
      </c>
      <c r="CO219" s="5">
        <v>32</v>
      </c>
      <c r="CP219" s="6">
        <v>117</v>
      </c>
      <c r="CQ219" s="6">
        <v>129</v>
      </c>
      <c r="CR219" s="6">
        <v>126</v>
      </c>
      <c r="CS219" s="5">
        <v>-0.26</v>
      </c>
      <c r="CT219" s="5">
        <v>40</v>
      </c>
      <c r="CU219" s="7" t="e">
        <v>#NULL!</v>
      </c>
      <c r="CV219" s="7" t="e">
        <v>#NULL!</v>
      </c>
      <c r="CW219" s="7" t="e">
        <v>#NULL!</v>
      </c>
      <c r="CX219" s="7" t="e">
        <v>#NULL!</v>
      </c>
      <c r="CY219" s="7" t="e">
        <v>#NULL!</v>
      </c>
      <c r="CZ219" s="7" t="e">
        <v>#NULL!</v>
      </c>
      <c r="DA219" s="7" t="e">
        <v>#NULL!</v>
      </c>
      <c r="DB219" s="7" t="e">
        <v>#NULL!</v>
      </c>
      <c r="DC219" s="7" t="e">
        <v>#NULL!</v>
      </c>
      <c r="DD219" s="7" t="e">
        <v>#NULL!</v>
      </c>
      <c r="DE219" s="7" t="e">
        <v>#NULL!</v>
      </c>
      <c r="DF219" s="7" t="e">
        <v>#NULL!</v>
      </c>
      <c r="DG219" s="7" t="e">
        <v>#NULL!</v>
      </c>
      <c r="DH219" s="7" t="e">
        <v>#NULL!</v>
      </c>
      <c r="DI219" s="7"/>
      <c r="DJ219" s="7"/>
      <c r="DK219" s="7"/>
      <c r="DL219" s="7"/>
      <c r="DM219" s="7"/>
      <c r="DN219" s="7"/>
      <c r="DO219" s="7"/>
      <c r="DP219" s="7"/>
      <c r="DQ219" s="3">
        <v>0</v>
      </c>
      <c r="DR219" s="3">
        <v>1</v>
      </c>
      <c r="DS219" s="3">
        <v>1</v>
      </c>
      <c r="DT219" s="3">
        <v>1</v>
      </c>
      <c r="DU219" s="3">
        <v>0</v>
      </c>
      <c r="DV219" s="5">
        <v>13.605</v>
      </c>
      <c r="DW219" s="5">
        <v>12.01</v>
      </c>
      <c r="DX219" s="5">
        <v>58.5</v>
      </c>
      <c r="DY219" s="5">
        <v>0.47</v>
      </c>
      <c r="DZ219" s="5">
        <v>50.5</v>
      </c>
      <c r="EA219" s="5">
        <v>1.0000000000000011E-2</v>
      </c>
      <c r="EB219" s="5">
        <v>40.868333333333332</v>
      </c>
      <c r="EC219" s="5">
        <v>12.49</v>
      </c>
      <c r="ED219" s="5">
        <v>2</v>
      </c>
      <c r="EE219" s="7" t="e">
        <v>#NULL!</v>
      </c>
      <c r="EF219" s="7" t="e">
        <v>#NULL!</v>
      </c>
      <c r="EG219" s="7" t="e">
        <v>#NULL!</v>
      </c>
      <c r="EH219" s="7" t="e">
        <v>#NULL!</v>
      </c>
      <c r="EI219" s="7" t="e">
        <v>#NULL!</v>
      </c>
      <c r="EJ219" s="7" t="e">
        <v>#NULL!</v>
      </c>
      <c r="EK219" s="7" t="e">
        <v>#NULL!</v>
      </c>
      <c r="EL219" s="7" t="e">
        <v>#NULL!</v>
      </c>
      <c r="EM219" s="7" t="e">
        <v>#NULL!</v>
      </c>
      <c r="EN219" s="7" t="e">
        <v>#NULL!</v>
      </c>
      <c r="EO219" s="7" t="e">
        <v>#NULL!</v>
      </c>
      <c r="EP219" s="7" t="e">
        <v>#NULL!</v>
      </c>
      <c r="EQ219" s="7" t="e">
        <v>#NULL!</v>
      </c>
      <c r="ER219" s="7" t="e">
        <v>#NULL!</v>
      </c>
      <c r="ES219" s="7" t="e">
        <v>#NULL!</v>
      </c>
      <c r="ET219" s="7" t="e">
        <v>#NULL!</v>
      </c>
      <c r="EU219" s="7" t="e">
        <v>#NULL!</v>
      </c>
      <c r="EV219" s="7" t="e">
        <v>#NULL!</v>
      </c>
      <c r="EW219" s="3">
        <v>1</v>
      </c>
      <c r="EX219" s="5">
        <v>1</v>
      </c>
      <c r="EY219" s="1" t="s">
        <v>352</v>
      </c>
      <c r="EZ219" s="3">
        <v>2</v>
      </c>
      <c r="FA219" s="6">
        <v>2</v>
      </c>
      <c r="FB219" s="1" t="s">
        <v>350</v>
      </c>
      <c r="FC219" s="6">
        <v>1</v>
      </c>
      <c r="FD219" s="5">
        <v>3</v>
      </c>
      <c r="FE219" s="1" t="s">
        <v>376</v>
      </c>
      <c r="FF219" s="3">
        <v>1</v>
      </c>
      <c r="FG219" s="5">
        <v>1</v>
      </c>
      <c r="FH219" s="3">
        <v>5</v>
      </c>
      <c r="FI219" s="3">
        <v>5</v>
      </c>
      <c r="FJ219" s="3">
        <v>5</v>
      </c>
      <c r="FK219" s="3">
        <v>5</v>
      </c>
      <c r="FL219" s="3">
        <v>5</v>
      </c>
      <c r="FM219" s="3">
        <v>5</v>
      </c>
      <c r="FN219" s="3">
        <v>4</v>
      </c>
      <c r="FO219" s="3">
        <v>1</v>
      </c>
      <c r="FP219" s="3">
        <v>4</v>
      </c>
      <c r="FQ219" s="3">
        <v>5</v>
      </c>
      <c r="FR219" s="3">
        <v>5</v>
      </c>
      <c r="FS219" s="3">
        <v>2</v>
      </c>
      <c r="FT219" s="3">
        <v>4.833333333333333</v>
      </c>
      <c r="FU219" s="3">
        <v>3.6666666666666665</v>
      </c>
      <c r="FV219" s="3">
        <v>6</v>
      </c>
      <c r="FW219" s="3">
        <v>4</v>
      </c>
      <c r="FX219" s="7" t="e">
        <v>#NULL!</v>
      </c>
      <c r="FY219" s="3">
        <v>7</v>
      </c>
      <c r="FZ219" s="3">
        <v>4</v>
      </c>
      <c r="GA219" s="3">
        <v>4</v>
      </c>
      <c r="GB219" s="3">
        <v>5</v>
      </c>
      <c r="GC219" s="3">
        <v>7</v>
      </c>
      <c r="GD219" s="5">
        <v>5.5</v>
      </c>
      <c r="GE219" s="3">
        <v>4</v>
      </c>
      <c r="GF219" s="3">
        <v>2</v>
      </c>
      <c r="GG219" s="3">
        <v>5</v>
      </c>
      <c r="GH219" s="3">
        <v>3</v>
      </c>
      <c r="GI219" s="3">
        <v>4</v>
      </c>
      <c r="GJ219" s="3">
        <v>1</v>
      </c>
      <c r="GK219" s="3">
        <v>1</v>
      </c>
      <c r="GL219" s="3">
        <v>2</v>
      </c>
      <c r="GM219" s="3">
        <v>3</v>
      </c>
      <c r="GN219" s="3">
        <v>4</v>
      </c>
      <c r="GO219" s="3">
        <v>3</v>
      </c>
      <c r="GP219" s="3">
        <v>2</v>
      </c>
      <c r="GQ219" s="3">
        <v>1</v>
      </c>
      <c r="GR219" s="3">
        <v>4</v>
      </c>
      <c r="GS219" s="3">
        <v>2</v>
      </c>
      <c r="GT219" s="3">
        <v>5</v>
      </c>
      <c r="GU219" s="3">
        <v>4</v>
      </c>
      <c r="GV219" s="3">
        <v>5</v>
      </c>
      <c r="GW219" s="3">
        <v>5</v>
      </c>
      <c r="GX219" s="3">
        <v>1</v>
      </c>
      <c r="GY219" s="5">
        <v>4</v>
      </c>
      <c r="GZ219" s="5">
        <v>2.1</v>
      </c>
      <c r="HA219" s="3">
        <v>7</v>
      </c>
      <c r="HB219" s="3">
        <v>6</v>
      </c>
      <c r="HC219" s="3">
        <v>5</v>
      </c>
      <c r="HD219" s="3">
        <v>6</v>
      </c>
      <c r="HE219" s="3">
        <v>7</v>
      </c>
      <c r="HF219" s="3">
        <v>7</v>
      </c>
      <c r="HG219" s="3">
        <v>6</v>
      </c>
      <c r="HH219" s="3">
        <v>7</v>
      </c>
      <c r="HI219" s="5">
        <v>6.375</v>
      </c>
      <c r="HJ219" s="3">
        <v>3</v>
      </c>
      <c r="HK219" s="3">
        <v>4</v>
      </c>
      <c r="HL219" s="3">
        <v>4</v>
      </c>
      <c r="HM219" s="3">
        <v>2</v>
      </c>
      <c r="HN219" s="3">
        <v>1</v>
      </c>
      <c r="HO219" s="3">
        <v>3</v>
      </c>
      <c r="HP219" s="5">
        <v>1</v>
      </c>
      <c r="HQ219" s="5">
        <v>4</v>
      </c>
      <c r="HR219" s="5">
        <v>2</v>
      </c>
      <c r="HS219" s="5">
        <v>2.6666666666666665</v>
      </c>
      <c r="HT219" s="3">
        <v>5</v>
      </c>
      <c r="HU219" s="3">
        <v>5</v>
      </c>
      <c r="HV219" s="3">
        <v>5</v>
      </c>
      <c r="HW219" s="3">
        <v>5</v>
      </c>
      <c r="HX219" s="3">
        <v>5</v>
      </c>
      <c r="HY219" s="3">
        <v>5</v>
      </c>
      <c r="HZ219" s="5">
        <v>5</v>
      </c>
      <c r="IA219" s="3">
        <v>4</v>
      </c>
      <c r="IB219" s="3">
        <v>4</v>
      </c>
      <c r="IC219" s="3">
        <v>4</v>
      </c>
      <c r="ID219" s="3">
        <v>4</v>
      </c>
      <c r="IE219" s="3">
        <v>4</v>
      </c>
      <c r="IF219" s="3">
        <v>4</v>
      </c>
      <c r="IG219" s="3">
        <v>4</v>
      </c>
      <c r="IH219" s="3">
        <v>4</v>
      </c>
      <c r="II219" s="3">
        <v>4</v>
      </c>
      <c r="IJ219" s="3">
        <v>4</v>
      </c>
      <c r="IK219" s="3">
        <v>999</v>
      </c>
      <c r="IL219" s="3">
        <v>999</v>
      </c>
      <c r="IM219" s="5">
        <v>4</v>
      </c>
      <c r="IN219" s="5">
        <v>4</v>
      </c>
      <c r="IO219" s="5">
        <v>4</v>
      </c>
      <c r="IP219" s="3">
        <v>4</v>
      </c>
      <c r="IQ219" s="3">
        <v>4</v>
      </c>
      <c r="IR219" s="3">
        <v>4</v>
      </c>
      <c r="IS219" s="3">
        <v>4</v>
      </c>
      <c r="IT219" s="3">
        <v>4</v>
      </c>
      <c r="IU219" s="3">
        <v>4</v>
      </c>
      <c r="IV219" s="3">
        <v>4</v>
      </c>
      <c r="IW219" s="3">
        <v>4</v>
      </c>
      <c r="IX219" s="3">
        <v>4</v>
      </c>
      <c r="IY219" s="3">
        <v>4</v>
      </c>
      <c r="IZ219" s="3">
        <v>4</v>
      </c>
      <c r="JA219" s="3">
        <v>4</v>
      </c>
      <c r="JB219" s="3">
        <v>4</v>
      </c>
      <c r="JC219" s="3">
        <v>4</v>
      </c>
      <c r="JD219" s="3">
        <v>4</v>
      </c>
      <c r="JE219" s="3">
        <v>4</v>
      </c>
      <c r="JF219" s="3">
        <v>4</v>
      </c>
      <c r="JG219" s="3">
        <v>4</v>
      </c>
      <c r="JH219" s="3">
        <v>4</v>
      </c>
      <c r="JI219" s="3">
        <v>4</v>
      </c>
      <c r="JJ219" s="3">
        <v>4</v>
      </c>
      <c r="JK219" s="3">
        <v>4</v>
      </c>
      <c r="JL219" s="3">
        <v>4</v>
      </c>
      <c r="JM219" s="3">
        <v>4</v>
      </c>
      <c r="JN219" s="5">
        <v>4</v>
      </c>
      <c r="JO219" s="5">
        <v>4</v>
      </c>
      <c r="JP219" s="5">
        <v>4</v>
      </c>
      <c r="JQ219" s="5">
        <v>4</v>
      </c>
      <c r="JR219" s="5">
        <v>4</v>
      </c>
      <c r="JS219" s="5">
        <v>4</v>
      </c>
      <c r="JT219" s="3">
        <v>2</v>
      </c>
      <c r="JU219" s="3">
        <v>2</v>
      </c>
      <c r="JV219" s="3">
        <v>2</v>
      </c>
      <c r="JW219" s="3">
        <v>3</v>
      </c>
      <c r="JX219" s="3">
        <v>2</v>
      </c>
      <c r="JY219" s="3">
        <v>2</v>
      </c>
      <c r="JZ219" s="3">
        <v>4</v>
      </c>
      <c r="KA219" s="3">
        <v>4</v>
      </c>
      <c r="KB219" s="3">
        <v>4</v>
      </c>
      <c r="KC219" s="3">
        <v>4</v>
      </c>
      <c r="KD219" s="3">
        <v>4</v>
      </c>
      <c r="KE219" s="3">
        <v>3</v>
      </c>
      <c r="KF219" s="3">
        <v>4</v>
      </c>
      <c r="KG219" s="3">
        <v>3</v>
      </c>
      <c r="KH219" s="3">
        <v>2</v>
      </c>
      <c r="KI219" s="3">
        <v>2</v>
      </c>
      <c r="KJ219" s="3">
        <v>2</v>
      </c>
      <c r="KK219" s="3">
        <v>2</v>
      </c>
      <c r="KL219" s="3">
        <v>1</v>
      </c>
      <c r="KM219" s="3">
        <v>1</v>
      </c>
      <c r="KN219" s="3">
        <v>2</v>
      </c>
      <c r="KO219" s="3">
        <v>2</v>
      </c>
      <c r="KP219" s="3">
        <v>4</v>
      </c>
      <c r="KQ219" s="3">
        <v>4</v>
      </c>
      <c r="KR219" s="3">
        <v>3</v>
      </c>
      <c r="KS219" s="3">
        <v>3</v>
      </c>
      <c r="KT219" s="3">
        <v>5</v>
      </c>
      <c r="KU219" s="3">
        <v>5</v>
      </c>
      <c r="KV219" s="3">
        <v>4</v>
      </c>
      <c r="KW219" s="3">
        <v>3</v>
      </c>
      <c r="KX219" s="3">
        <v>3</v>
      </c>
      <c r="KY219" s="3">
        <v>3</v>
      </c>
      <c r="KZ219" s="5">
        <v>3.2222222222222223</v>
      </c>
      <c r="LA219" s="5">
        <v>3.1111111111111112</v>
      </c>
      <c r="LB219" s="5">
        <v>2.7142857142857144</v>
      </c>
      <c r="LC219" s="5">
        <v>2.5714285714285716</v>
      </c>
      <c r="LD219" s="3">
        <v>3</v>
      </c>
      <c r="LE219" s="3">
        <v>3</v>
      </c>
      <c r="LF219" s="5">
        <v>3</v>
      </c>
      <c r="LG219" s="3">
        <v>3</v>
      </c>
      <c r="LH219" s="3">
        <v>3</v>
      </c>
      <c r="LI219" s="3">
        <v>3</v>
      </c>
      <c r="LJ219" s="3">
        <v>3</v>
      </c>
      <c r="LK219" s="3">
        <v>3</v>
      </c>
      <c r="LL219" s="3">
        <v>3</v>
      </c>
      <c r="LM219" s="3">
        <v>3</v>
      </c>
      <c r="LN219" s="3">
        <v>3</v>
      </c>
      <c r="LO219" s="3">
        <v>3</v>
      </c>
      <c r="LP219" s="3">
        <v>3</v>
      </c>
      <c r="LQ219" s="3">
        <v>3</v>
      </c>
      <c r="LR219" s="3">
        <v>3</v>
      </c>
      <c r="LS219" s="3">
        <v>3</v>
      </c>
      <c r="LT219" s="5">
        <v>3</v>
      </c>
      <c r="LU219" s="5">
        <v>3</v>
      </c>
      <c r="LV219" s="3">
        <v>1</v>
      </c>
      <c r="LW219" s="3">
        <v>1</v>
      </c>
      <c r="LX219" s="3">
        <v>2</v>
      </c>
      <c r="LY219" s="3">
        <v>1</v>
      </c>
      <c r="LZ219" s="3">
        <v>2</v>
      </c>
      <c r="MA219" s="3">
        <v>1</v>
      </c>
      <c r="MB219" s="3">
        <v>2</v>
      </c>
      <c r="MC219" s="3">
        <v>1</v>
      </c>
      <c r="MD219" s="3">
        <v>1</v>
      </c>
      <c r="ME219" s="3">
        <v>1</v>
      </c>
      <c r="MF219" s="5">
        <f t="shared" si="163"/>
        <v>13</v>
      </c>
      <c r="MG219" s="5">
        <f t="shared" si="164"/>
        <v>1.3</v>
      </c>
      <c r="MH219" s="3">
        <v>4</v>
      </c>
      <c r="MI219" s="3">
        <v>4</v>
      </c>
      <c r="MJ219" s="3">
        <v>4</v>
      </c>
      <c r="MK219" s="3">
        <v>4</v>
      </c>
      <c r="ML219" s="3">
        <v>4</v>
      </c>
      <c r="MM219" s="3">
        <v>4</v>
      </c>
      <c r="MN219" s="3">
        <v>4</v>
      </c>
      <c r="MO219" s="3">
        <v>4</v>
      </c>
      <c r="MP219" s="3">
        <v>4</v>
      </c>
      <c r="MQ219" s="5">
        <v>4</v>
      </c>
      <c r="MR219" s="3">
        <v>2</v>
      </c>
      <c r="MS219" s="3">
        <v>2</v>
      </c>
      <c r="MT219" s="3">
        <v>3</v>
      </c>
      <c r="MU219" s="3">
        <v>3</v>
      </c>
      <c r="MV219" s="3">
        <v>3</v>
      </c>
      <c r="MW219" s="3">
        <v>3</v>
      </c>
      <c r="MX219" s="3">
        <v>3</v>
      </c>
      <c r="MY219" s="3">
        <v>3</v>
      </c>
      <c r="MZ219" s="3">
        <v>3</v>
      </c>
      <c r="NA219" s="3">
        <v>3</v>
      </c>
      <c r="NB219" s="3">
        <v>3</v>
      </c>
      <c r="NC219" s="3">
        <v>3</v>
      </c>
      <c r="ND219" s="5">
        <v>2.6666666666666665</v>
      </c>
      <c r="NE219" s="5">
        <v>2.6666666666666665</v>
      </c>
      <c r="NF219" s="5">
        <v>3</v>
      </c>
      <c r="NG219" s="5">
        <v>3</v>
      </c>
      <c r="NH219" s="3">
        <v>4</v>
      </c>
      <c r="NI219" s="3">
        <v>4</v>
      </c>
      <c r="NJ219" s="3">
        <v>3</v>
      </c>
      <c r="NK219" s="3">
        <v>3</v>
      </c>
      <c r="NL219" s="3">
        <v>3</v>
      </c>
      <c r="NM219" s="3">
        <v>3</v>
      </c>
      <c r="NN219" s="3">
        <v>3</v>
      </c>
      <c r="NO219" s="3">
        <v>3</v>
      </c>
      <c r="NP219" s="3">
        <v>3</v>
      </c>
      <c r="NQ219" s="3">
        <v>3</v>
      </c>
      <c r="NR219" s="3">
        <v>3</v>
      </c>
      <c r="NS219" s="3">
        <v>3</v>
      </c>
      <c r="NT219" s="3">
        <v>3</v>
      </c>
      <c r="NU219" s="3">
        <v>3</v>
      </c>
      <c r="NV219" s="5">
        <v>3.1428571428571428</v>
      </c>
      <c r="NW219" s="5">
        <v>3.1428571428571428</v>
      </c>
      <c r="NX219" s="4">
        <v>43420</v>
      </c>
      <c r="NY219" s="3">
        <v>4</v>
      </c>
      <c r="NZ219" s="3">
        <v>4</v>
      </c>
      <c r="OA219" s="3">
        <v>3</v>
      </c>
      <c r="OB219" s="3">
        <v>3</v>
      </c>
      <c r="OC219" s="3">
        <v>5</v>
      </c>
      <c r="OD219" s="3">
        <v>4</v>
      </c>
      <c r="OE219" s="3">
        <v>4</v>
      </c>
      <c r="OF219" s="3">
        <v>3</v>
      </c>
      <c r="OG219" s="3">
        <v>4</v>
      </c>
      <c r="OH219" s="3">
        <v>5</v>
      </c>
      <c r="OI219" s="3">
        <v>4</v>
      </c>
      <c r="OJ219" s="3">
        <v>3</v>
      </c>
      <c r="OK219" s="5">
        <v>4.333333333333333</v>
      </c>
      <c r="OL219" s="5">
        <v>3.3333333333333335</v>
      </c>
      <c r="OM219" s="3">
        <v>3</v>
      </c>
      <c r="ON219" s="3">
        <v>3</v>
      </c>
      <c r="OO219" s="3">
        <v>2</v>
      </c>
      <c r="OP219" s="3">
        <v>1</v>
      </c>
      <c r="OQ219" s="3">
        <v>1</v>
      </c>
      <c r="OR219" s="3">
        <v>1</v>
      </c>
      <c r="OS219" s="5">
        <v>1.8333333333333333</v>
      </c>
      <c r="OT219" s="3">
        <v>2</v>
      </c>
      <c r="OU219" s="3">
        <v>2</v>
      </c>
      <c r="OV219" s="3">
        <v>3</v>
      </c>
      <c r="OW219" s="3">
        <v>4</v>
      </c>
      <c r="OX219" s="3">
        <v>3</v>
      </c>
      <c r="OY219" s="3">
        <v>4</v>
      </c>
      <c r="OZ219" s="5">
        <v>3</v>
      </c>
      <c r="VN219">
        <v>15</v>
      </c>
      <c r="VO219">
        <v>0</v>
      </c>
      <c r="VP219">
        <v>0</v>
      </c>
      <c r="VQ219">
        <v>0</v>
      </c>
      <c r="VR219">
        <v>43</v>
      </c>
      <c r="VS219">
        <v>911.3</v>
      </c>
      <c r="VT219">
        <v>21.2</v>
      </c>
      <c r="VU219">
        <v>130.19999999999999</v>
      </c>
      <c r="VV219">
        <v>42</v>
      </c>
      <c r="VW219">
        <v>9721.7999999999993</v>
      </c>
      <c r="VX219">
        <v>231.5</v>
      </c>
      <c r="VY219">
        <v>2360.5</v>
      </c>
      <c r="VZ219">
        <v>0.3</v>
      </c>
      <c r="WA219">
        <v>1388.8</v>
      </c>
      <c r="WB219" s="36">
        <v>2317</v>
      </c>
      <c r="WC219" s="36">
        <v>1109.25</v>
      </c>
      <c r="WD219" s="36">
        <v>72.25</v>
      </c>
      <c r="WE219" s="36">
        <v>25</v>
      </c>
      <c r="WF219" s="36">
        <v>65.760000000000005</v>
      </c>
      <c r="WG219" s="36">
        <v>31.48</v>
      </c>
      <c r="WH219" s="36">
        <v>2.0499999999999998</v>
      </c>
      <c r="WI219" s="36">
        <v>0.71</v>
      </c>
      <c r="WJ219" s="36">
        <v>97.25</v>
      </c>
      <c r="WK219" s="36">
        <v>2.76</v>
      </c>
      <c r="WL219" s="36">
        <v>19.45</v>
      </c>
      <c r="WM219" s="37">
        <v>3148</v>
      </c>
      <c r="WN219" s="37">
        <v>1521.25</v>
      </c>
      <c r="WO219" s="37">
        <v>120.75</v>
      </c>
      <c r="WP219" s="37">
        <v>46.5</v>
      </c>
      <c r="WQ219" s="37">
        <v>65.09</v>
      </c>
      <c r="WR219" s="37">
        <v>31.45</v>
      </c>
      <c r="WS219" s="37">
        <v>2.5</v>
      </c>
      <c r="WT219" s="37">
        <v>0.96</v>
      </c>
      <c r="WU219" s="37">
        <v>167.25</v>
      </c>
      <c r="WV219" s="37">
        <v>3.46</v>
      </c>
      <c r="WW219" s="37">
        <v>23.893000000000001</v>
      </c>
      <c r="WX219" s="38">
        <v>2317</v>
      </c>
      <c r="WY219" s="38">
        <v>1109.25</v>
      </c>
      <c r="WZ219" s="38">
        <v>72.25</v>
      </c>
      <c r="XA219" s="38">
        <v>25</v>
      </c>
      <c r="XB219" s="38">
        <v>65.760000000000005</v>
      </c>
      <c r="XC219" s="38">
        <v>31.48</v>
      </c>
      <c r="XD219" s="38">
        <v>2.0499999999999998</v>
      </c>
      <c r="XE219" s="38">
        <v>0.71</v>
      </c>
      <c r="XF219" s="38">
        <v>97.25</v>
      </c>
      <c r="XG219" s="38">
        <v>2.76</v>
      </c>
      <c r="XH219" s="38">
        <v>19.45</v>
      </c>
      <c r="XI219" s="39">
        <v>2803.5</v>
      </c>
      <c r="XJ219" s="39">
        <v>1330.5</v>
      </c>
      <c r="XK219" s="39">
        <v>86.25</v>
      </c>
      <c r="XL219" s="39">
        <v>28.25</v>
      </c>
      <c r="XM219" s="39">
        <v>65.989999999999995</v>
      </c>
      <c r="XN219" s="39">
        <v>31.32</v>
      </c>
      <c r="XO219" s="39">
        <v>2.0299999999999998</v>
      </c>
      <c r="XP219" s="39">
        <v>0.66</v>
      </c>
      <c r="XQ219" s="39">
        <v>114.5</v>
      </c>
      <c r="XR219" s="39">
        <v>2.7</v>
      </c>
      <c r="XS219" s="39">
        <v>19.082999999999998</v>
      </c>
      <c r="XT219" t="s">
        <v>1292</v>
      </c>
      <c r="XU219">
        <v>7</v>
      </c>
      <c r="XV219">
        <v>10</v>
      </c>
      <c r="XW219" s="37">
        <v>5</v>
      </c>
      <c r="XX219" s="37">
        <v>2</v>
      </c>
      <c r="XY219" s="37">
        <v>1</v>
      </c>
      <c r="XZ219" s="39">
        <v>5</v>
      </c>
      <c r="YA219" s="39">
        <v>1</v>
      </c>
      <c r="YB219" s="39">
        <v>1</v>
      </c>
    </row>
    <row r="220" spans="1:652" x14ac:dyDescent="0.2">
      <c r="A220" s="11">
        <v>242</v>
      </c>
      <c r="B220" s="19" t="s">
        <v>879</v>
      </c>
      <c r="C220" s="3">
        <v>1</v>
      </c>
      <c r="D220" s="3" t="str">
        <f t="shared" si="155"/>
        <v>1</v>
      </c>
      <c r="E220" s="4">
        <v>39324</v>
      </c>
      <c r="F220" s="4">
        <v>43412</v>
      </c>
      <c r="G220" s="5">
        <v>11.19233401779603</v>
      </c>
      <c r="H220" s="21">
        <v>4</v>
      </c>
      <c r="I220" s="3">
        <v>6</v>
      </c>
      <c r="J220" s="3">
        <v>17</v>
      </c>
      <c r="K220" s="3">
        <v>1</v>
      </c>
      <c r="L220" s="3">
        <v>2</v>
      </c>
      <c r="M220" s="3">
        <v>110</v>
      </c>
      <c r="N220" s="6">
        <v>109</v>
      </c>
      <c r="O220" s="6">
        <v>148</v>
      </c>
      <c r="P220" s="5">
        <v>3.5761154855643045</v>
      </c>
      <c r="Q220" s="5">
        <v>152.14500000000001</v>
      </c>
      <c r="R220" s="5">
        <v>69</v>
      </c>
      <c r="S220" s="5">
        <v>31.5</v>
      </c>
      <c r="T220" s="5">
        <v>1</v>
      </c>
      <c r="U220" s="5">
        <v>43.8</v>
      </c>
      <c r="V220" s="5">
        <v>1</v>
      </c>
      <c r="W220" s="5">
        <v>29.6</v>
      </c>
      <c r="X220" s="5">
        <v>25.4</v>
      </c>
      <c r="Y220" s="5">
        <v>27.4</v>
      </c>
      <c r="Z220" s="5">
        <v>27.1</v>
      </c>
      <c r="AA220" s="5">
        <v>22</v>
      </c>
      <c r="AB220" s="5">
        <v>21.8</v>
      </c>
      <c r="AC220" s="5">
        <f t="shared" si="156"/>
        <v>29.6</v>
      </c>
      <c r="AD220" s="5">
        <f t="shared" si="157"/>
        <v>27.1</v>
      </c>
      <c r="AE220" s="5">
        <f t="shared" si="158"/>
        <v>56.7</v>
      </c>
      <c r="AF220" s="5">
        <f t="shared" si="159"/>
        <v>28.35</v>
      </c>
      <c r="AG220" s="5">
        <f t="shared" si="160"/>
        <v>62.511750000000006</v>
      </c>
      <c r="AH220" s="5">
        <f t="shared" si="161"/>
        <v>125.02350000000001</v>
      </c>
      <c r="AI220" s="5">
        <v>3</v>
      </c>
      <c r="AJ220" s="3">
        <v>7</v>
      </c>
      <c r="AK220" s="5">
        <v>35.5</v>
      </c>
      <c r="AL220" s="5">
        <v>1</v>
      </c>
      <c r="AM220" s="5">
        <v>1.6666666666666667</v>
      </c>
      <c r="AN220" s="5"/>
      <c r="AO220" s="5"/>
      <c r="AP220" s="5"/>
      <c r="AQ220" s="5"/>
      <c r="AR220" s="5"/>
      <c r="AS220" s="5" t="e">
        <f t="shared" si="162"/>
        <v>#DIV/0!</v>
      </c>
      <c r="AT220" s="5">
        <v>13.04</v>
      </c>
      <c r="AU220" s="5">
        <v>12.16</v>
      </c>
      <c r="AV220" s="5">
        <v>0.86</v>
      </c>
      <c r="AW220" s="5">
        <v>81</v>
      </c>
      <c r="AX220" s="3">
        <v>22</v>
      </c>
      <c r="AY220" s="3">
        <v>19</v>
      </c>
      <c r="AZ220" s="3"/>
      <c r="BA220" s="5">
        <v>-1.58</v>
      </c>
      <c r="BB220" s="5"/>
      <c r="BC220" s="5">
        <v>6</v>
      </c>
      <c r="BD220" s="5"/>
      <c r="BE220" s="3">
        <v>15</v>
      </c>
      <c r="BF220" s="3">
        <v>20</v>
      </c>
      <c r="BG220" s="5">
        <v>-0.44</v>
      </c>
      <c r="BH220" s="5">
        <v>33</v>
      </c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3">
        <v>37</v>
      </c>
      <c r="CA220" s="3">
        <v>37</v>
      </c>
      <c r="CB220" s="3">
        <v>33</v>
      </c>
      <c r="CC220" s="5">
        <v>16.540479999999999</v>
      </c>
      <c r="CD220" s="5">
        <v>16.540479999999999</v>
      </c>
      <c r="CE220" s="5">
        <v>14.752319999999999</v>
      </c>
      <c r="CF220" s="5">
        <v>2.62</v>
      </c>
      <c r="CG220" s="5">
        <v>100</v>
      </c>
      <c r="CH220" s="3">
        <v>17</v>
      </c>
      <c r="CI220" s="3">
        <v>34</v>
      </c>
      <c r="CJ220" s="3">
        <v>33</v>
      </c>
      <c r="CK220" s="5">
        <v>7.5996800000000002</v>
      </c>
      <c r="CL220" s="5">
        <v>15.19936</v>
      </c>
      <c r="CM220" s="5">
        <v>14.752319999999999</v>
      </c>
      <c r="CN220" s="5">
        <v>1.1200000000000001</v>
      </c>
      <c r="CO220" s="5">
        <v>87</v>
      </c>
      <c r="CP220" s="6">
        <v>141</v>
      </c>
      <c r="CQ220" s="6">
        <v>143</v>
      </c>
      <c r="CR220" s="6">
        <v>148</v>
      </c>
      <c r="CS220" s="5">
        <v>0.82</v>
      </c>
      <c r="CT220" s="5">
        <v>79</v>
      </c>
      <c r="CU220" s="7" t="e">
        <v>#NULL!</v>
      </c>
      <c r="CV220" s="7" t="e">
        <v>#NULL!</v>
      </c>
      <c r="CW220" s="7" t="e">
        <v>#NULL!</v>
      </c>
      <c r="CX220" s="7" t="e">
        <v>#NULL!</v>
      </c>
      <c r="CY220" s="7" t="e">
        <v>#NULL!</v>
      </c>
      <c r="CZ220" s="7" t="e">
        <v>#NULL!</v>
      </c>
      <c r="DA220" s="7" t="e">
        <v>#NULL!</v>
      </c>
      <c r="DB220" s="7" t="e">
        <v>#NULL!</v>
      </c>
      <c r="DC220" s="7" t="e">
        <v>#NULL!</v>
      </c>
      <c r="DD220" s="7" t="e">
        <v>#NULL!</v>
      </c>
      <c r="DE220" s="7" t="e">
        <v>#NULL!</v>
      </c>
      <c r="DF220" s="7" t="e">
        <v>#NULL!</v>
      </c>
      <c r="DG220" s="7" t="e">
        <v>#NULL!</v>
      </c>
      <c r="DH220" s="7" t="e">
        <v>#NULL!</v>
      </c>
      <c r="DI220" s="7"/>
      <c r="DJ220" s="7"/>
      <c r="DK220" s="7"/>
      <c r="DL220" s="7"/>
      <c r="DM220" s="7"/>
      <c r="DN220" s="7"/>
      <c r="DO220" s="7"/>
      <c r="DP220" s="7"/>
      <c r="DQ220" s="3">
        <v>1</v>
      </c>
      <c r="DR220" s="3">
        <v>1</v>
      </c>
      <c r="DS220" s="3">
        <v>1</v>
      </c>
      <c r="DT220" s="3">
        <v>1</v>
      </c>
      <c r="DU220" s="3">
        <v>1</v>
      </c>
      <c r="DV220" s="5">
        <v>19.5</v>
      </c>
      <c r="DW220" s="5">
        <v>-2.02</v>
      </c>
      <c r="DX220" s="5">
        <v>80</v>
      </c>
      <c r="DY220" s="5">
        <v>1.68</v>
      </c>
      <c r="DZ220" s="5">
        <v>93.5</v>
      </c>
      <c r="EA220" s="5">
        <v>3.74</v>
      </c>
      <c r="EB220" s="5">
        <v>64.333333333333329</v>
      </c>
      <c r="EC220" s="5">
        <v>3.4000000000000004</v>
      </c>
      <c r="ED220" s="5">
        <v>2</v>
      </c>
      <c r="EE220" s="7" t="e">
        <v>#NULL!</v>
      </c>
      <c r="EF220" s="7" t="e">
        <v>#NULL!</v>
      </c>
      <c r="EG220" s="7" t="e">
        <v>#NULL!</v>
      </c>
      <c r="EH220" s="7" t="e">
        <v>#NULL!</v>
      </c>
      <c r="EI220" s="7" t="e">
        <v>#NULL!</v>
      </c>
      <c r="EJ220" s="7" t="e">
        <v>#NULL!</v>
      </c>
      <c r="EK220" s="7" t="e">
        <v>#NULL!</v>
      </c>
      <c r="EL220" s="7" t="e">
        <v>#NULL!</v>
      </c>
      <c r="EM220" s="7" t="e">
        <v>#NULL!</v>
      </c>
      <c r="EN220" s="7" t="e">
        <v>#NULL!</v>
      </c>
      <c r="EO220" s="7" t="e">
        <v>#NULL!</v>
      </c>
      <c r="EP220" s="7" t="e">
        <v>#NULL!</v>
      </c>
      <c r="EQ220" s="7" t="e">
        <v>#NULL!</v>
      </c>
      <c r="ER220" s="7" t="e">
        <v>#NULL!</v>
      </c>
      <c r="ES220" s="7" t="e">
        <v>#NULL!</v>
      </c>
      <c r="ET220" s="7" t="e">
        <v>#NULL!</v>
      </c>
      <c r="EU220" s="7" t="e">
        <v>#NULL!</v>
      </c>
      <c r="EV220" s="7" t="e">
        <v>#NULL!</v>
      </c>
      <c r="EW220" s="3">
        <v>1</v>
      </c>
      <c r="EX220" s="5">
        <v>2</v>
      </c>
      <c r="EY220" s="1" t="s">
        <v>393</v>
      </c>
      <c r="EZ220" s="3">
        <v>2</v>
      </c>
      <c r="FA220" s="6">
        <v>4</v>
      </c>
      <c r="FB220" s="1" t="s">
        <v>437</v>
      </c>
      <c r="FC220" s="6">
        <v>1</v>
      </c>
      <c r="FD220" s="5">
        <v>5</v>
      </c>
      <c r="FE220" s="1" t="s">
        <v>411</v>
      </c>
      <c r="FF220" s="3">
        <v>0</v>
      </c>
      <c r="FG220" s="5">
        <v>999</v>
      </c>
      <c r="FH220" s="3">
        <v>4</v>
      </c>
      <c r="FI220" s="3">
        <v>5</v>
      </c>
      <c r="FJ220" s="3">
        <v>3</v>
      </c>
      <c r="FK220" s="3">
        <v>5</v>
      </c>
      <c r="FL220" s="3">
        <v>4</v>
      </c>
      <c r="FM220" s="3">
        <v>5</v>
      </c>
      <c r="FN220" s="3">
        <v>4</v>
      </c>
      <c r="FO220" s="3">
        <v>1</v>
      </c>
      <c r="FP220" s="3">
        <v>3</v>
      </c>
      <c r="FQ220" s="3">
        <v>5</v>
      </c>
      <c r="FR220" s="3">
        <v>5</v>
      </c>
      <c r="FS220" s="3">
        <v>3</v>
      </c>
      <c r="FT220" s="3">
        <v>4.333333333333333</v>
      </c>
      <c r="FU220" s="3">
        <v>3.5</v>
      </c>
      <c r="FV220" s="3">
        <v>6</v>
      </c>
      <c r="FW220" s="3">
        <v>3</v>
      </c>
      <c r="FX220" s="7" t="e">
        <v>#NULL!</v>
      </c>
      <c r="FY220" s="3">
        <v>2</v>
      </c>
      <c r="FZ220" s="3">
        <v>2</v>
      </c>
      <c r="GA220" s="3">
        <v>4</v>
      </c>
      <c r="GB220" s="3">
        <v>4</v>
      </c>
      <c r="GC220" s="3">
        <v>4</v>
      </c>
      <c r="GD220" s="5">
        <v>3.6666666666666665</v>
      </c>
      <c r="GE220" s="3">
        <v>2</v>
      </c>
      <c r="GF220" s="3">
        <v>3</v>
      </c>
      <c r="GG220" s="3">
        <v>3</v>
      </c>
      <c r="GH220" s="3">
        <v>2</v>
      </c>
      <c r="GI220" s="3">
        <v>3</v>
      </c>
      <c r="GJ220" s="3">
        <v>1</v>
      </c>
      <c r="GK220" s="3">
        <v>1</v>
      </c>
      <c r="GL220" s="3">
        <v>2</v>
      </c>
      <c r="GM220" s="3">
        <v>4</v>
      </c>
      <c r="GN220" s="3">
        <v>4</v>
      </c>
      <c r="GO220" s="3">
        <v>3</v>
      </c>
      <c r="GP220" s="3">
        <v>4</v>
      </c>
      <c r="GQ220" s="3">
        <v>1</v>
      </c>
      <c r="GR220" s="3">
        <v>4</v>
      </c>
      <c r="GS220" s="3">
        <v>2</v>
      </c>
      <c r="GT220" s="3">
        <v>5</v>
      </c>
      <c r="GU220" s="3">
        <v>4</v>
      </c>
      <c r="GV220" s="3">
        <v>2</v>
      </c>
      <c r="GW220" s="3">
        <v>3</v>
      </c>
      <c r="GX220" s="3">
        <v>1</v>
      </c>
      <c r="GY220" s="5">
        <v>3.6</v>
      </c>
      <c r="GZ220" s="5">
        <v>1.8</v>
      </c>
      <c r="HA220" s="3">
        <v>4</v>
      </c>
      <c r="HB220" s="3">
        <v>4</v>
      </c>
      <c r="HC220" s="3">
        <v>4</v>
      </c>
      <c r="HD220" s="3">
        <v>5</v>
      </c>
      <c r="HE220" s="3">
        <v>6</v>
      </c>
      <c r="HF220" s="3">
        <v>6</v>
      </c>
      <c r="HG220" s="3">
        <v>7</v>
      </c>
      <c r="HH220" s="3">
        <v>7</v>
      </c>
      <c r="HI220" s="5">
        <v>5.375</v>
      </c>
      <c r="HJ220" s="3">
        <v>4</v>
      </c>
      <c r="HK220" s="3">
        <v>3</v>
      </c>
      <c r="HL220" s="3">
        <v>4</v>
      </c>
      <c r="HM220" s="3">
        <v>2</v>
      </c>
      <c r="HN220" s="3">
        <v>1</v>
      </c>
      <c r="HO220" s="3">
        <v>1</v>
      </c>
      <c r="HP220" s="5">
        <v>2</v>
      </c>
      <c r="HQ220" s="5">
        <v>4</v>
      </c>
      <c r="HR220" s="5">
        <v>4</v>
      </c>
      <c r="HS220" s="5">
        <v>3.3333333333333335</v>
      </c>
      <c r="HT220" s="3">
        <v>5</v>
      </c>
      <c r="HU220" s="3">
        <v>5</v>
      </c>
      <c r="HV220" s="3">
        <v>6</v>
      </c>
      <c r="HW220" s="3">
        <v>5</v>
      </c>
      <c r="HX220" s="3">
        <v>4</v>
      </c>
      <c r="HY220" s="3">
        <v>6</v>
      </c>
      <c r="HZ220" s="5">
        <v>5.166666666666667</v>
      </c>
      <c r="IA220" s="3">
        <v>6</v>
      </c>
      <c r="IB220" s="3">
        <v>1</v>
      </c>
      <c r="IC220" s="3">
        <v>3</v>
      </c>
      <c r="ID220" s="3">
        <v>2</v>
      </c>
      <c r="IE220" s="3">
        <v>4</v>
      </c>
      <c r="IF220" s="3">
        <v>4</v>
      </c>
      <c r="IG220" s="3">
        <v>1</v>
      </c>
      <c r="IH220" s="3">
        <v>4</v>
      </c>
      <c r="II220" s="3">
        <v>4</v>
      </c>
      <c r="IJ220" s="3">
        <v>1</v>
      </c>
      <c r="IK220" s="3">
        <v>7</v>
      </c>
      <c r="IL220" s="3">
        <v>4</v>
      </c>
      <c r="IM220" s="5">
        <v>5.25</v>
      </c>
      <c r="IN220" s="5">
        <v>3.25</v>
      </c>
      <c r="IO220" s="5">
        <v>1.75</v>
      </c>
      <c r="IP220" s="3">
        <v>5</v>
      </c>
      <c r="IQ220" s="3">
        <v>3</v>
      </c>
      <c r="IR220" s="3">
        <v>2</v>
      </c>
      <c r="IS220" s="3">
        <v>1</v>
      </c>
      <c r="IT220" s="3">
        <v>4</v>
      </c>
      <c r="IU220" s="3">
        <v>5</v>
      </c>
      <c r="IV220" s="3">
        <v>2</v>
      </c>
      <c r="IW220" s="3">
        <v>3</v>
      </c>
      <c r="IX220" s="3">
        <v>5</v>
      </c>
      <c r="IY220" s="3">
        <v>2</v>
      </c>
      <c r="IZ220" s="3">
        <v>5</v>
      </c>
      <c r="JA220" s="3">
        <v>5</v>
      </c>
      <c r="JB220" s="3">
        <v>4</v>
      </c>
      <c r="JC220" s="3">
        <v>2</v>
      </c>
      <c r="JD220" s="3">
        <v>4</v>
      </c>
      <c r="JE220" s="3">
        <v>1</v>
      </c>
      <c r="JF220" s="3">
        <v>2</v>
      </c>
      <c r="JG220" s="3">
        <v>4</v>
      </c>
      <c r="JH220" s="3">
        <v>4</v>
      </c>
      <c r="JI220" s="3">
        <v>5</v>
      </c>
      <c r="JJ220" s="3">
        <v>2</v>
      </c>
      <c r="JK220" s="3">
        <v>5</v>
      </c>
      <c r="JL220" s="3">
        <v>1</v>
      </c>
      <c r="JM220" s="3">
        <v>5</v>
      </c>
      <c r="JN220" s="5">
        <v>4.75</v>
      </c>
      <c r="JO220" s="5">
        <v>2.25</v>
      </c>
      <c r="JP220" s="5">
        <v>4.75</v>
      </c>
      <c r="JQ220" s="5">
        <v>1.5</v>
      </c>
      <c r="JR220" s="5">
        <v>4.5</v>
      </c>
      <c r="JS220" s="5">
        <v>2.5</v>
      </c>
      <c r="JT220" s="3">
        <v>4</v>
      </c>
      <c r="JU220" s="3">
        <v>4</v>
      </c>
      <c r="JV220" s="3">
        <v>3</v>
      </c>
      <c r="JW220" s="3">
        <v>3</v>
      </c>
      <c r="JX220" s="3">
        <v>5</v>
      </c>
      <c r="JY220" s="3">
        <v>2</v>
      </c>
      <c r="JZ220" s="3">
        <v>1</v>
      </c>
      <c r="KA220" s="3">
        <v>1</v>
      </c>
      <c r="KB220" s="3">
        <v>5</v>
      </c>
      <c r="KC220" s="3">
        <v>5</v>
      </c>
      <c r="KD220" s="3">
        <v>5</v>
      </c>
      <c r="KE220" s="3">
        <v>4</v>
      </c>
      <c r="KF220" s="3">
        <v>1</v>
      </c>
      <c r="KG220" s="3">
        <v>1</v>
      </c>
      <c r="KH220" s="3">
        <v>1</v>
      </c>
      <c r="KI220" s="3">
        <v>1</v>
      </c>
      <c r="KJ220" s="3">
        <v>1</v>
      </c>
      <c r="KK220" s="3">
        <v>1</v>
      </c>
      <c r="KL220" s="3">
        <v>5</v>
      </c>
      <c r="KM220" s="3">
        <v>4</v>
      </c>
      <c r="KN220" s="3">
        <v>1</v>
      </c>
      <c r="KO220" s="3">
        <v>1</v>
      </c>
      <c r="KP220" s="3">
        <v>1</v>
      </c>
      <c r="KQ220" s="3">
        <v>1</v>
      </c>
      <c r="KR220" s="3">
        <v>5</v>
      </c>
      <c r="KS220" s="3">
        <v>5</v>
      </c>
      <c r="KT220" s="3">
        <v>1</v>
      </c>
      <c r="KU220" s="3">
        <v>1</v>
      </c>
      <c r="KV220" s="3">
        <v>1</v>
      </c>
      <c r="KW220" s="3">
        <v>1</v>
      </c>
      <c r="KX220" s="3">
        <v>5</v>
      </c>
      <c r="KY220" s="3">
        <v>5</v>
      </c>
      <c r="KZ220" s="5">
        <v>1.2222222222222223</v>
      </c>
      <c r="LA220" s="5">
        <v>1.2222222222222223</v>
      </c>
      <c r="LB220" s="5">
        <v>4.8571428571428568</v>
      </c>
      <c r="LC220" s="5">
        <v>4.1428571428571432</v>
      </c>
      <c r="LD220" s="3">
        <v>5</v>
      </c>
      <c r="LE220" s="3">
        <v>5</v>
      </c>
      <c r="LF220" s="5">
        <v>4</v>
      </c>
      <c r="LG220" s="3">
        <v>5</v>
      </c>
      <c r="LH220" s="3">
        <v>5</v>
      </c>
      <c r="LI220" s="3">
        <v>4</v>
      </c>
      <c r="LJ220" s="3">
        <v>5</v>
      </c>
      <c r="LK220" s="3">
        <v>4</v>
      </c>
      <c r="LL220" s="3">
        <v>5</v>
      </c>
      <c r="LM220" s="3">
        <v>4</v>
      </c>
      <c r="LN220" s="3">
        <v>4</v>
      </c>
      <c r="LO220" s="3">
        <v>3</v>
      </c>
      <c r="LP220" s="3">
        <v>5</v>
      </c>
      <c r="LQ220" s="3">
        <v>4</v>
      </c>
      <c r="LR220" s="3">
        <v>5</v>
      </c>
      <c r="LS220" s="3">
        <v>5</v>
      </c>
      <c r="LT220" s="5">
        <v>4.75</v>
      </c>
      <c r="LU220" s="5">
        <v>4.25</v>
      </c>
      <c r="LV220" s="3">
        <v>2</v>
      </c>
      <c r="LW220" s="3">
        <v>2</v>
      </c>
      <c r="LX220" s="3">
        <v>0</v>
      </c>
      <c r="LY220" s="3">
        <v>0</v>
      </c>
      <c r="LZ220" s="3">
        <v>2</v>
      </c>
      <c r="MA220" s="3">
        <v>0</v>
      </c>
      <c r="MB220" s="3">
        <v>3</v>
      </c>
      <c r="MC220" s="3">
        <v>2</v>
      </c>
      <c r="MD220" s="3">
        <v>3</v>
      </c>
      <c r="ME220" s="3">
        <v>2</v>
      </c>
      <c r="MF220" s="5">
        <f t="shared" si="163"/>
        <v>16</v>
      </c>
      <c r="MG220" s="5">
        <f t="shared" si="164"/>
        <v>1.6</v>
      </c>
      <c r="MH220" s="3">
        <v>1</v>
      </c>
      <c r="MI220" s="3">
        <v>1</v>
      </c>
      <c r="MJ220" s="3">
        <v>6</v>
      </c>
      <c r="MK220" s="3">
        <v>1</v>
      </c>
      <c r="ML220" s="3">
        <v>2</v>
      </c>
      <c r="MM220" s="3">
        <v>5</v>
      </c>
      <c r="MN220" s="3">
        <v>7</v>
      </c>
      <c r="MO220" s="3">
        <v>7</v>
      </c>
      <c r="MP220" s="3">
        <v>7</v>
      </c>
      <c r="MQ220" s="5">
        <v>4.1111111111111107</v>
      </c>
      <c r="MR220" s="3">
        <v>1</v>
      </c>
      <c r="MS220" s="3">
        <v>1</v>
      </c>
      <c r="MT220" s="3">
        <v>1</v>
      </c>
      <c r="MU220" s="3">
        <v>1</v>
      </c>
      <c r="MV220" s="3">
        <v>1</v>
      </c>
      <c r="MW220" s="3">
        <v>1</v>
      </c>
      <c r="MX220" s="3">
        <v>1</v>
      </c>
      <c r="MY220" s="3">
        <v>1</v>
      </c>
      <c r="MZ220" s="3">
        <v>1</v>
      </c>
      <c r="NA220" s="3">
        <v>1</v>
      </c>
      <c r="NB220" s="3">
        <v>1</v>
      </c>
      <c r="NC220" s="3">
        <v>1</v>
      </c>
      <c r="ND220" s="5">
        <v>1</v>
      </c>
      <c r="NE220" s="5">
        <v>1</v>
      </c>
      <c r="NF220" s="5">
        <v>1</v>
      </c>
      <c r="NG220" s="5">
        <v>1</v>
      </c>
      <c r="NH220" s="3">
        <v>4</v>
      </c>
      <c r="NI220" s="3">
        <v>4</v>
      </c>
      <c r="NJ220" s="3">
        <v>3</v>
      </c>
      <c r="NK220" s="3">
        <v>3</v>
      </c>
      <c r="NL220" s="3">
        <v>3</v>
      </c>
      <c r="NM220" s="3">
        <v>3</v>
      </c>
      <c r="NN220" s="3">
        <v>1</v>
      </c>
      <c r="NO220" s="3">
        <v>1</v>
      </c>
      <c r="NP220" s="3">
        <v>1</v>
      </c>
      <c r="NQ220" s="3">
        <v>1</v>
      </c>
      <c r="NR220" s="3">
        <v>2</v>
      </c>
      <c r="NS220" s="3">
        <v>2</v>
      </c>
      <c r="NT220" s="3">
        <v>4</v>
      </c>
      <c r="NU220" s="3">
        <v>3</v>
      </c>
      <c r="NV220" s="5">
        <v>2.5714285714285716</v>
      </c>
      <c r="NW220" s="5">
        <v>2.4285714285714284</v>
      </c>
      <c r="NX220" s="4">
        <v>43420</v>
      </c>
      <c r="NY220" s="3">
        <v>4</v>
      </c>
      <c r="NZ220" s="3">
        <v>4</v>
      </c>
      <c r="OA220" s="3">
        <v>4</v>
      </c>
      <c r="OB220" s="3">
        <v>5</v>
      </c>
      <c r="OC220" s="3">
        <v>4</v>
      </c>
      <c r="OD220" s="3">
        <v>5</v>
      </c>
      <c r="OE220" s="3">
        <v>4</v>
      </c>
      <c r="OF220" s="3">
        <v>3</v>
      </c>
      <c r="OG220" s="3">
        <v>5</v>
      </c>
      <c r="OH220" s="3">
        <v>5</v>
      </c>
      <c r="OI220" s="3">
        <v>5</v>
      </c>
      <c r="OJ220" s="3">
        <v>1</v>
      </c>
      <c r="OK220" s="5">
        <v>4.5</v>
      </c>
      <c r="OL220" s="5">
        <v>3.6666666666666665</v>
      </c>
      <c r="OM220" s="3">
        <v>3</v>
      </c>
      <c r="ON220" s="3">
        <v>3</v>
      </c>
      <c r="OO220" s="3">
        <v>3</v>
      </c>
      <c r="OP220" s="3">
        <v>2</v>
      </c>
      <c r="OQ220" s="3">
        <v>1</v>
      </c>
      <c r="OR220" s="3">
        <v>1</v>
      </c>
      <c r="OS220" s="5">
        <v>2.1666666666666665</v>
      </c>
      <c r="OT220" s="3">
        <v>5</v>
      </c>
      <c r="OU220" s="3">
        <v>5</v>
      </c>
      <c r="OV220" s="3">
        <v>5</v>
      </c>
      <c r="OW220" s="3">
        <v>5</v>
      </c>
      <c r="OX220" s="3">
        <v>3</v>
      </c>
      <c r="OY220" s="3">
        <v>5</v>
      </c>
      <c r="OZ220" s="5">
        <v>4.666666666666667</v>
      </c>
      <c r="VN220">
        <v>15</v>
      </c>
      <c r="VO220">
        <v>0</v>
      </c>
      <c r="VP220">
        <v>0</v>
      </c>
      <c r="VQ220">
        <v>0</v>
      </c>
      <c r="VR220">
        <v>69</v>
      </c>
      <c r="VS220">
        <v>1418.3</v>
      </c>
      <c r="VT220">
        <v>20.6</v>
      </c>
      <c r="VU220">
        <v>118.2</v>
      </c>
      <c r="VV220">
        <v>68</v>
      </c>
      <c r="VW220">
        <v>15080.8</v>
      </c>
      <c r="VX220">
        <v>221.8</v>
      </c>
      <c r="VY220">
        <v>2327.3000000000002</v>
      </c>
      <c r="VZ220">
        <v>0.3</v>
      </c>
      <c r="WA220">
        <v>1256.7</v>
      </c>
      <c r="WB220" s="36">
        <v>3887</v>
      </c>
      <c r="WC220" s="36">
        <v>2346</v>
      </c>
      <c r="WD220" s="36">
        <v>174.5</v>
      </c>
      <c r="WE220" s="36">
        <v>35.5</v>
      </c>
      <c r="WF220" s="36">
        <v>60.33</v>
      </c>
      <c r="WG220" s="36">
        <v>36.409999999999997</v>
      </c>
      <c r="WH220" s="36">
        <v>2.71</v>
      </c>
      <c r="WI220" s="36">
        <v>0.55000000000000004</v>
      </c>
      <c r="WJ220" s="36">
        <v>210</v>
      </c>
      <c r="WK220" s="36">
        <v>3.26</v>
      </c>
      <c r="WL220" s="36">
        <v>26.25</v>
      </c>
      <c r="WM220" s="37">
        <v>5472.75</v>
      </c>
      <c r="WN220" s="37">
        <v>3123.75</v>
      </c>
      <c r="WO220" s="37">
        <v>249.5</v>
      </c>
      <c r="WP220" s="37">
        <v>51</v>
      </c>
      <c r="WQ220" s="37">
        <v>61.51</v>
      </c>
      <c r="WR220" s="37">
        <v>35.11</v>
      </c>
      <c r="WS220" s="37">
        <v>2.8</v>
      </c>
      <c r="WT220" s="37">
        <v>0.56999999999999995</v>
      </c>
      <c r="WU220" s="37">
        <v>300.5</v>
      </c>
      <c r="WV220" s="37">
        <v>3.38</v>
      </c>
      <c r="WW220" s="37">
        <v>25.042000000000002</v>
      </c>
      <c r="WX220" s="38">
        <v>3887</v>
      </c>
      <c r="WY220" s="38">
        <v>2346</v>
      </c>
      <c r="WZ220" s="38">
        <v>174.5</v>
      </c>
      <c r="XA220" s="38">
        <v>35.5</v>
      </c>
      <c r="XB220" s="38">
        <v>60.33</v>
      </c>
      <c r="XC220" s="38">
        <v>36.409999999999997</v>
      </c>
      <c r="XD220" s="38">
        <v>2.71</v>
      </c>
      <c r="XE220" s="38">
        <v>0.55000000000000004</v>
      </c>
      <c r="XF220" s="38">
        <v>210</v>
      </c>
      <c r="XG220" s="38">
        <v>3.26</v>
      </c>
      <c r="XH220" s="38">
        <v>26.25</v>
      </c>
      <c r="XI220" s="39">
        <v>4786.5</v>
      </c>
      <c r="XJ220" s="39">
        <v>2736</v>
      </c>
      <c r="XK220" s="39">
        <v>207.5</v>
      </c>
      <c r="XL220" s="39">
        <v>40</v>
      </c>
      <c r="XM220" s="39">
        <v>61.6</v>
      </c>
      <c r="XN220" s="39">
        <v>35.21</v>
      </c>
      <c r="XO220" s="39">
        <v>2.67</v>
      </c>
      <c r="XP220" s="39">
        <v>0.51</v>
      </c>
      <c r="XQ220" s="39">
        <v>247.5</v>
      </c>
      <c r="XR220" s="39">
        <v>3.19</v>
      </c>
      <c r="XS220" s="39">
        <v>24.75</v>
      </c>
      <c r="XT220" t="s">
        <v>1293</v>
      </c>
      <c r="XU220">
        <v>12</v>
      </c>
      <c r="XV220">
        <v>15</v>
      </c>
      <c r="XW220" s="37">
        <v>8</v>
      </c>
      <c r="XX220" s="37">
        <v>4</v>
      </c>
      <c r="XY220" s="37">
        <v>1</v>
      </c>
      <c r="XZ220" s="39">
        <v>8</v>
      </c>
      <c r="YA220" s="39">
        <v>2</v>
      </c>
      <c r="YB220" s="39">
        <v>1</v>
      </c>
    </row>
    <row r="221" spans="1:652" x14ac:dyDescent="0.2">
      <c r="A221" s="11">
        <v>243</v>
      </c>
      <c r="B221" s="19" t="s">
        <v>881</v>
      </c>
      <c r="C221" s="3">
        <v>1</v>
      </c>
      <c r="D221" s="3" t="str">
        <f t="shared" si="155"/>
        <v>1</v>
      </c>
      <c r="E221" s="4">
        <v>39061</v>
      </c>
      <c r="F221" s="4">
        <v>43412</v>
      </c>
      <c r="G221" s="5">
        <v>11.912388774811772</v>
      </c>
      <c r="H221" s="21">
        <v>4</v>
      </c>
      <c r="I221" s="3">
        <v>6</v>
      </c>
      <c r="J221" s="3">
        <v>17</v>
      </c>
      <c r="K221" s="3">
        <v>1</v>
      </c>
      <c r="L221" s="3">
        <v>4</v>
      </c>
      <c r="M221" s="3">
        <v>110</v>
      </c>
      <c r="N221" s="6">
        <v>107.5</v>
      </c>
      <c r="O221" s="6">
        <v>153</v>
      </c>
      <c r="P221" s="5">
        <v>3.5269028871391073</v>
      </c>
      <c r="Q221" s="5">
        <v>190.953</v>
      </c>
      <c r="R221" s="5">
        <v>86.6</v>
      </c>
      <c r="S221" s="5">
        <v>37</v>
      </c>
      <c r="T221" s="5">
        <v>1</v>
      </c>
      <c r="U221" s="5">
        <v>49.6</v>
      </c>
      <c r="V221" s="5">
        <v>1</v>
      </c>
      <c r="W221" s="5">
        <v>21.4</v>
      </c>
      <c r="X221" s="5">
        <v>22.9</v>
      </c>
      <c r="Y221" s="5">
        <v>22.4</v>
      </c>
      <c r="Z221" s="5">
        <v>19.399999999999999</v>
      </c>
      <c r="AA221" s="5">
        <v>19.3</v>
      </c>
      <c r="AB221" s="5">
        <v>17.8</v>
      </c>
      <c r="AC221" s="5">
        <f t="shared" si="156"/>
        <v>22.9</v>
      </c>
      <c r="AD221" s="5">
        <f t="shared" si="157"/>
        <v>19.399999999999999</v>
      </c>
      <c r="AE221" s="5">
        <f t="shared" si="158"/>
        <v>42.3</v>
      </c>
      <c r="AF221" s="5">
        <f t="shared" si="159"/>
        <v>21.15</v>
      </c>
      <c r="AG221" s="5">
        <f t="shared" si="160"/>
        <v>46.635750000000002</v>
      </c>
      <c r="AH221" s="5">
        <f t="shared" si="161"/>
        <v>93.271500000000003</v>
      </c>
      <c r="AI221" s="5">
        <v>2</v>
      </c>
      <c r="AJ221" s="3">
        <v>10</v>
      </c>
      <c r="AK221" s="5">
        <v>35.799999999999997</v>
      </c>
      <c r="AL221" s="5">
        <v>1</v>
      </c>
      <c r="AM221" s="5">
        <v>1.3333333333333333</v>
      </c>
      <c r="AN221" s="5"/>
      <c r="AO221" s="5"/>
      <c r="AP221" s="5"/>
      <c r="AQ221" s="5"/>
      <c r="AR221" s="5"/>
      <c r="AS221" s="5" t="e">
        <f t="shared" si="162"/>
        <v>#DIV/0!</v>
      </c>
      <c r="AT221" s="5">
        <v>13.66</v>
      </c>
      <c r="AU221" s="5">
        <v>16.28</v>
      </c>
      <c r="AV221" s="5">
        <v>-0.7</v>
      </c>
      <c r="AW221" s="5">
        <v>24</v>
      </c>
      <c r="AX221" s="3">
        <v>10</v>
      </c>
      <c r="AY221" s="3">
        <v>14</v>
      </c>
      <c r="AZ221" s="3"/>
      <c r="BA221" s="5">
        <v>-2.96</v>
      </c>
      <c r="BB221" s="5"/>
      <c r="BC221" s="5">
        <v>0</v>
      </c>
      <c r="BD221" s="5"/>
      <c r="BE221" s="3">
        <v>17</v>
      </c>
      <c r="BF221" s="3">
        <v>20</v>
      </c>
      <c r="BG221" s="5">
        <v>-0.57999999999999996</v>
      </c>
      <c r="BH221" s="5">
        <v>28</v>
      </c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3">
        <v>32</v>
      </c>
      <c r="CA221" s="3">
        <v>30</v>
      </c>
      <c r="CB221" s="3">
        <v>29</v>
      </c>
      <c r="CC221" s="5">
        <v>14.30528</v>
      </c>
      <c r="CD221" s="5">
        <v>13.411199999999999</v>
      </c>
      <c r="CE221" s="5">
        <v>12.96416</v>
      </c>
      <c r="CF221" s="5">
        <v>1.4</v>
      </c>
      <c r="CG221" s="5">
        <v>92</v>
      </c>
      <c r="CH221" s="3">
        <v>27</v>
      </c>
      <c r="CI221" s="3">
        <v>28</v>
      </c>
      <c r="CJ221" s="3">
        <v>17</v>
      </c>
      <c r="CK221" s="5">
        <v>12.070079999999999</v>
      </c>
      <c r="CL221" s="5">
        <v>12.51712</v>
      </c>
      <c r="CM221" s="5">
        <v>7.5996800000000002</v>
      </c>
      <c r="CN221" s="5">
        <v>-0.21</v>
      </c>
      <c r="CO221" s="5">
        <v>42</v>
      </c>
      <c r="CP221" s="6">
        <v>103</v>
      </c>
      <c r="CQ221" s="6">
        <v>98</v>
      </c>
      <c r="CR221" s="6">
        <v>111</v>
      </c>
      <c r="CS221" s="5">
        <v>-0.99</v>
      </c>
      <c r="CT221" s="5">
        <v>16</v>
      </c>
      <c r="CU221" s="7" t="e">
        <v>#NULL!</v>
      </c>
      <c r="CV221" s="7" t="e">
        <v>#NULL!</v>
      </c>
      <c r="CW221" s="7" t="e">
        <v>#NULL!</v>
      </c>
      <c r="CX221" s="7" t="e">
        <v>#NULL!</v>
      </c>
      <c r="CY221" s="7" t="e">
        <v>#NULL!</v>
      </c>
      <c r="CZ221" s="7" t="e">
        <v>#NULL!</v>
      </c>
      <c r="DA221" s="7" t="e">
        <v>#NULL!</v>
      </c>
      <c r="DB221" s="7" t="e">
        <v>#NULL!</v>
      </c>
      <c r="DC221" s="7" t="e">
        <v>#NULL!</v>
      </c>
      <c r="DD221" s="7" t="e">
        <v>#NULL!</v>
      </c>
      <c r="DE221" s="7" t="e">
        <v>#NULL!</v>
      </c>
      <c r="DF221" s="7" t="e">
        <v>#NULL!</v>
      </c>
      <c r="DG221" s="7" t="e">
        <v>#NULL!</v>
      </c>
      <c r="DH221" s="7" t="e">
        <v>#NULL!</v>
      </c>
      <c r="DI221" s="7"/>
      <c r="DJ221" s="7"/>
      <c r="DK221" s="7"/>
      <c r="DL221" s="7"/>
      <c r="DM221" s="7"/>
      <c r="DN221" s="7"/>
      <c r="DO221" s="7"/>
      <c r="DP221" s="7"/>
      <c r="DQ221" s="3">
        <v>1</v>
      </c>
      <c r="DR221" s="3">
        <v>1</v>
      </c>
      <c r="DS221" s="3">
        <v>1</v>
      </c>
      <c r="DT221" s="3">
        <v>1</v>
      </c>
      <c r="DU221" s="3">
        <v>0</v>
      </c>
      <c r="DV221" s="5">
        <v>14</v>
      </c>
      <c r="DW221" s="5">
        <v>-3.54</v>
      </c>
      <c r="DX221" s="5">
        <v>20</v>
      </c>
      <c r="DY221" s="5">
        <v>-1.69</v>
      </c>
      <c r="DZ221" s="5">
        <v>67</v>
      </c>
      <c r="EA221" s="5">
        <v>1.19</v>
      </c>
      <c r="EB221" s="5">
        <v>33.666666666666664</v>
      </c>
      <c r="EC221" s="5">
        <v>-4.0400000000000009</v>
      </c>
      <c r="ED221" s="5">
        <v>2</v>
      </c>
      <c r="EE221" s="7" t="e">
        <v>#NULL!</v>
      </c>
      <c r="EF221" s="7" t="e">
        <v>#NULL!</v>
      </c>
      <c r="EG221" s="7" t="e">
        <v>#NULL!</v>
      </c>
      <c r="EH221" s="7" t="e">
        <v>#NULL!</v>
      </c>
      <c r="EI221" s="7" t="e">
        <v>#NULL!</v>
      </c>
      <c r="EJ221" s="7" t="e">
        <v>#NULL!</v>
      </c>
      <c r="EK221" s="7" t="e">
        <v>#NULL!</v>
      </c>
      <c r="EL221" s="7" t="e">
        <v>#NULL!</v>
      </c>
      <c r="EM221" s="7" t="e">
        <v>#NULL!</v>
      </c>
      <c r="EN221" s="7" t="e">
        <v>#NULL!</v>
      </c>
      <c r="EO221" s="7" t="e">
        <v>#NULL!</v>
      </c>
      <c r="EP221" s="7" t="e">
        <v>#NULL!</v>
      </c>
      <c r="EQ221" s="7" t="e">
        <v>#NULL!</v>
      </c>
      <c r="ER221" s="7" t="e">
        <v>#NULL!</v>
      </c>
      <c r="ES221" s="7" t="e">
        <v>#NULL!</v>
      </c>
      <c r="ET221" s="7" t="e">
        <v>#NULL!</v>
      </c>
      <c r="EU221" s="7" t="e">
        <v>#NULL!</v>
      </c>
      <c r="EV221" s="7" t="e">
        <v>#NULL!</v>
      </c>
      <c r="EW221" s="3">
        <v>0</v>
      </c>
      <c r="EX221" s="5">
        <v>0</v>
      </c>
      <c r="EY221" s="1" t="s">
        <v>360</v>
      </c>
      <c r="EZ221" s="3">
        <v>1</v>
      </c>
      <c r="FA221" s="6">
        <v>0.5</v>
      </c>
      <c r="FB221" s="1" t="s">
        <v>349</v>
      </c>
      <c r="FC221" s="6">
        <v>999</v>
      </c>
      <c r="FD221" s="5">
        <v>999</v>
      </c>
      <c r="FE221" s="1" t="s">
        <v>349</v>
      </c>
      <c r="FF221" s="3">
        <v>999</v>
      </c>
      <c r="FG221" s="5">
        <v>999</v>
      </c>
      <c r="FH221" s="3">
        <v>3</v>
      </c>
      <c r="FI221" s="3">
        <v>3</v>
      </c>
      <c r="FJ221" s="3">
        <v>3</v>
      </c>
      <c r="FK221" s="3">
        <v>4</v>
      </c>
      <c r="FL221" s="3">
        <v>3</v>
      </c>
      <c r="FM221" s="3">
        <v>2</v>
      </c>
      <c r="FN221" s="3">
        <v>3</v>
      </c>
      <c r="FO221" s="3">
        <v>1</v>
      </c>
      <c r="FP221" s="3">
        <v>2</v>
      </c>
      <c r="FQ221" s="3">
        <v>3</v>
      </c>
      <c r="FR221" s="3">
        <v>2</v>
      </c>
      <c r="FS221" s="3">
        <v>2</v>
      </c>
      <c r="FT221" s="3">
        <v>2.6666666666666665</v>
      </c>
      <c r="FU221" s="3">
        <v>2.5</v>
      </c>
      <c r="FV221" s="3">
        <v>4</v>
      </c>
      <c r="FW221" s="3">
        <v>3</v>
      </c>
      <c r="FX221" s="7" t="e">
        <v>#NULL!</v>
      </c>
      <c r="FY221" s="3">
        <v>4</v>
      </c>
      <c r="FZ221" s="3">
        <v>3</v>
      </c>
      <c r="GA221" s="3">
        <v>3</v>
      </c>
      <c r="GB221" s="3">
        <v>3</v>
      </c>
      <c r="GC221" s="3">
        <v>3</v>
      </c>
      <c r="GD221" s="5">
        <v>3.3333333333333335</v>
      </c>
      <c r="GE221" s="3">
        <v>2</v>
      </c>
      <c r="GF221" s="3">
        <v>2</v>
      </c>
      <c r="GG221" s="3">
        <v>2</v>
      </c>
      <c r="GH221" s="3">
        <v>1</v>
      </c>
      <c r="GI221" s="3">
        <v>2</v>
      </c>
      <c r="GJ221" s="3">
        <v>1</v>
      </c>
      <c r="GK221" s="3">
        <v>1</v>
      </c>
      <c r="GL221" s="3">
        <v>1</v>
      </c>
      <c r="GM221" s="3">
        <v>2</v>
      </c>
      <c r="GN221" s="3">
        <v>2</v>
      </c>
      <c r="GO221" s="3">
        <v>2</v>
      </c>
      <c r="GP221" s="3">
        <v>1</v>
      </c>
      <c r="GQ221" s="3">
        <v>1</v>
      </c>
      <c r="GR221" s="3">
        <v>5</v>
      </c>
      <c r="GS221" s="3">
        <v>2</v>
      </c>
      <c r="GT221" s="3">
        <v>2</v>
      </c>
      <c r="GU221" s="3">
        <v>1</v>
      </c>
      <c r="GV221" s="3">
        <v>1</v>
      </c>
      <c r="GW221" s="3">
        <v>2</v>
      </c>
      <c r="GX221" s="3">
        <v>1</v>
      </c>
      <c r="GY221" s="5">
        <v>2.1</v>
      </c>
      <c r="GZ221" s="5">
        <v>1.3</v>
      </c>
      <c r="HA221" s="3">
        <v>4</v>
      </c>
      <c r="HB221" s="3">
        <v>4</v>
      </c>
      <c r="HC221" s="3">
        <v>3</v>
      </c>
      <c r="HD221" s="3">
        <v>4</v>
      </c>
      <c r="HE221" s="3">
        <v>3</v>
      </c>
      <c r="HF221" s="3">
        <v>4</v>
      </c>
      <c r="HG221" s="3">
        <v>4</v>
      </c>
      <c r="HH221" s="3">
        <v>4</v>
      </c>
      <c r="HI221" s="5">
        <v>3.75</v>
      </c>
      <c r="HJ221" s="3">
        <v>2</v>
      </c>
      <c r="HK221" s="3">
        <v>3</v>
      </c>
      <c r="HL221" s="3">
        <v>2</v>
      </c>
      <c r="HM221" s="3">
        <v>2</v>
      </c>
      <c r="HN221" s="3">
        <v>2</v>
      </c>
      <c r="HO221" s="3">
        <v>2</v>
      </c>
      <c r="HP221" s="5">
        <v>2</v>
      </c>
      <c r="HQ221" s="5">
        <v>3</v>
      </c>
      <c r="HR221" s="5">
        <v>3</v>
      </c>
      <c r="HS221" s="5">
        <v>2.3333333333333335</v>
      </c>
      <c r="HT221" s="3">
        <v>3</v>
      </c>
      <c r="HU221" s="3">
        <v>3</v>
      </c>
      <c r="HV221" s="3">
        <v>3</v>
      </c>
      <c r="HW221" s="3">
        <v>2</v>
      </c>
      <c r="HX221" s="3">
        <v>3</v>
      </c>
      <c r="HY221" s="3">
        <v>2</v>
      </c>
      <c r="HZ221" s="5">
        <v>2.6666666666666665</v>
      </c>
      <c r="IA221" s="3">
        <v>5</v>
      </c>
      <c r="IB221" s="3">
        <v>4</v>
      </c>
      <c r="IC221" s="3">
        <v>4</v>
      </c>
      <c r="ID221" s="3">
        <v>3</v>
      </c>
      <c r="IE221" s="3">
        <v>4</v>
      </c>
      <c r="IF221" s="3">
        <v>4</v>
      </c>
      <c r="IG221" s="3">
        <v>3</v>
      </c>
      <c r="IH221" s="3">
        <v>4</v>
      </c>
      <c r="II221" s="3">
        <v>3</v>
      </c>
      <c r="IJ221" s="3">
        <v>3</v>
      </c>
      <c r="IK221" s="3">
        <v>5</v>
      </c>
      <c r="IL221" s="3">
        <v>1</v>
      </c>
      <c r="IM221" s="5">
        <v>4.25</v>
      </c>
      <c r="IN221" s="5">
        <v>3.75</v>
      </c>
      <c r="IO221" s="5">
        <v>2.75</v>
      </c>
      <c r="IP221" s="3">
        <v>3</v>
      </c>
      <c r="IQ221" s="3">
        <v>2</v>
      </c>
      <c r="IR221" s="3">
        <v>1</v>
      </c>
      <c r="IS221" s="3">
        <v>1</v>
      </c>
      <c r="IT221" s="3">
        <v>5</v>
      </c>
      <c r="IU221" s="3">
        <v>3</v>
      </c>
      <c r="IV221" s="3">
        <v>3</v>
      </c>
      <c r="IW221" s="3">
        <v>1</v>
      </c>
      <c r="IX221" s="3">
        <v>4</v>
      </c>
      <c r="IY221" s="3">
        <v>1</v>
      </c>
      <c r="IZ221" s="3">
        <v>4</v>
      </c>
      <c r="JA221" s="3">
        <v>5</v>
      </c>
      <c r="JB221" s="3">
        <v>4</v>
      </c>
      <c r="JC221" s="3">
        <v>1</v>
      </c>
      <c r="JD221" s="3">
        <v>3</v>
      </c>
      <c r="JE221" s="3">
        <v>1</v>
      </c>
      <c r="JF221" s="3">
        <v>1</v>
      </c>
      <c r="JG221" s="3">
        <v>4</v>
      </c>
      <c r="JH221" s="3">
        <v>3</v>
      </c>
      <c r="JI221" s="3">
        <v>5</v>
      </c>
      <c r="JJ221" s="3">
        <v>1</v>
      </c>
      <c r="JK221" s="3">
        <v>5</v>
      </c>
      <c r="JL221" s="3">
        <v>1</v>
      </c>
      <c r="JM221" s="3">
        <v>5</v>
      </c>
      <c r="JN221" s="5">
        <v>3.75</v>
      </c>
      <c r="JO221" s="5">
        <v>1.5</v>
      </c>
      <c r="JP221" s="5">
        <v>4.25</v>
      </c>
      <c r="JQ221" s="5">
        <v>1.5</v>
      </c>
      <c r="JR221" s="5">
        <v>4.5</v>
      </c>
      <c r="JS221" s="5">
        <v>1.25</v>
      </c>
      <c r="JT221" s="3">
        <v>2</v>
      </c>
      <c r="JU221" s="3">
        <v>999</v>
      </c>
      <c r="JV221" s="3">
        <v>3</v>
      </c>
      <c r="JW221" s="3">
        <v>999</v>
      </c>
      <c r="JX221" s="3">
        <v>2</v>
      </c>
      <c r="JY221" s="3">
        <v>999</v>
      </c>
      <c r="JZ221" s="3">
        <v>1</v>
      </c>
      <c r="KA221" s="3">
        <v>999</v>
      </c>
      <c r="KB221" s="3">
        <v>4</v>
      </c>
      <c r="KC221" s="3">
        <v>999</v>
      </c>
      <c r="KD221" s="3">
        <v>4</v>
      </c>
      <c r="KE221" s="3">
        <v>999</v>
      </c>
      <c r="KF221" s="3">
        <v>1</v>
      </c>
      <c r="KG221" s="3">
        <v>999</v>
      </c>
      <c r="KH221" s="3">
        <v>1</v>
      </c>
      <c r="KI221" s="3">
        <v>999</v>
      </c>
      <c r="KJ221" s="3">
        <v>1</v>
      </c>
      <c r="KK221" s="3">
        <v>999</v>
      </c>
      <c r="KL221" s="3">
        <v>1</v>
      </c>
      <c r="KM221" s="3">
        <v>999</v>
      </c>
      <c r="KN221" s="3">
        <v>1</v>
      </c>
      <c r="KO221" s="3">
        <v>999</v>
      </c>
      <c r="KP221" s="3">
        <v>1</v>
      </c>
      <c r="KQ221" s="3">
        <v>999</v>
      </c>
      <c r="KR221" s="3">
        <v>5</v>
      </c>
      <c r="KS221" s="3">
        <v>999</v>
      </c>
      <c r="KT221" s="3">
        <v>1</v>
      </c>
      <c r="KU221" s="3">
        <v>999</v>
      </c>
      <c r="KV221" s="3">
        <v>3</v>
      </c>
      <c r="KW221" s="3">
        <v>999</v>
      </c>
      <c r="KX221" s="3">
        <v>5</v>
      </c>
      <c r="KY221" s="3">
        <v>999</v>
      </c>
      <c r="KZ221" s="5">
        <v>1.4444444444444444</v>
      </c>
      <c r="LA221" s="7" t="e">
        <v>#NULL!</v>
      </c>
      <c r="LB221" s="5">
        <v>3.2857142857142856</v>
      </c>
      <c r="LC221" s="7" t="e">
        <v>#NULL!</v>
      </c>
      <c r="LD221" s="3">
        <v>4</v>
      </c>
      <c r="LE221" s="3">
        <v>999</v>
      </c>
      <c r="LF221" s="5">
        <v>5</v>
      </c>
      <c r="LG221" s="3">
        <v>999</v>
      </c>
      <c r="LH221" s="3">
        <v>5</v>
      </c>
      <c r="LI221" s="3">
        <v>999</v>
      </c>
      <c r="LJ221" s="3">
        <v>4</v>
      </c>
      <c r="LK221" s="3">
        <v>999</v>
      </c>
      <c r="LL221" s="3">
        <v>4</v>
      </c>
      <c r="LM221" s="3">
        <v>999</v>
      </c>
      <c r="LN221" s="3">
        <v>3</v>
      </c>
      <c r="LO221" s="3">
        <v>999</v>
      </c>
      <c r="LP221" s="3">
        <v>4</v>
      </c>
      <c r="LQ221" s="3">
        <v>999</v>
      </c>
      <c r="LR221" s="3">
        <v>4</v>
      </c>
      <c r="LS221" s="3">
        <v>999</v>
      </c>
      <c r="LT221" s="5">
        <v>4.125</v>
      </c>
      <c r="LU221" s="7" t="e">
        <v>#NULL!</v>
      </c>
      <c r="LV221" s="3">
        <v>1</v>
      </c>
      <c r="LW221" s="3">
        <v>1</v>
      </c>
      <c r="LX221" s="3">
        <v>0</v>
      </c>
      <c r="LY221" s="3">
        <v>0</v>
      </c>
      <c r="LZ221" s="3">
        <v>1</v>
      </c>
      <c r="MA221" s="3">
        <v>0</v>
      </c>
      <c r="MB221" s="3">
        <v>1</v>
      </c>
      <c r="MC221" s="3">
        <v>1</v>
      </c>
      <c r="MD221" s="3">
        <v>2</v>
      </c>
      <c r="ME221" s="3">
        <v>2</v>
      </c>
      <c r="MF221" s="5">
        <f t="shared" si="163"/>
        <v>9</v>
      </c>
      <c r="MG221" s="5">
        <f t="shared" si="164"/>
        <v>0.9</v>
      </c>
      <c r="MH221" s="3">
        <v>1</v>
      </c>
      <c r="MI221" s="3">
        <v>1</v>
      </c>
      <c r="MJ221" s="3">
        <v>6</v>
      </c>
      <c r="MK221" s="3">
        <v>1</v>
      </c>
      <c r="ML221" s="3">
        <v>1</v>
      </c>
      <c r="MM221" s="3">
        <v>5</v>
      </c>
      <c r="MN221" s="3">
        <v>6</v>
      </c>
      <c r="MO221" s="3">
        <v>7</v>
      </c>
      <c r="MP221" s="3">
        <v>7</v>
      </c>
      <c r="MQ221" s="5">
        <v>3.8888888888888888</v>
      </c>
      <c r="MR221" s="3">
        <v>1</v>
      </c>
      <c r="MS221" s="3">
        <v>999</v>
      </c>
      <c r="MT221" s="3">
        <v>1</v>
      </c>
      <c r="MU221" s="3">
        <v>999</v>
      </c>
      <c r="MV221" s="3">
        <v>1</v>
      </c>
      <c r="MW221" s="3">
        <v>999</v>
      </c>
      <c r="MX221" s="3">
        <v>1</v>
      </c>
      <c r="MY221" s="3">
        <v>999</v>
      </c>
      <c r="MZ221" s="3">
        <v>1</v>
      </c>
      <c r="NA221" s="3">
        <v>999</v>
      </c>
      <c r="NB221" s="3">
        <v>1</v>
      </c>
      <c r="NC221" s="3">
        <v>999</v>
      </c>
      <c r="ND221" s="5">
        <v>1</v>
      </c>
      <c r="NE221" s="7" t="e">
        <v>#NULL!</v>
      </c>
      <c r="NF221" s="5">
        <v>1</v>
      </c>
      <c r="NG221" s="7" t="e">
        <v>#NULL!</v>
      </c>
      <c r="NH221" s="3">
        <v>5</v>
      </c>
      <c r="NI221" s="3">
        <v>999</v>
      </c>
      <c r="NJ221" s="3">
        <v>4</v>
      </c>
      <c r="NK221" s="3">
        <v>999</v>
      </c>
      <c r="NL221" s="3">
        <v>4</v>
      </c>
      <c r="NM221" s="3">
        <v>999</v>
      </c>
      <c r="NN221" s="3">
        <v>5</v>
      </c>
      <c r="NO221" s="3">
        <v>999</v>
      </c>
      <c r="NP221" s="3">
        <v>2</v>
      </c>
      <c r="NQ221" s="3">
        <v>999</v>
      </c>
      <c r="NR221" s="3">
        <v>3</v>
      </c>
      <c r="NS221" s="3">
        <v>999</v>
      </c>
      <c r="NT221" s="3">
        <v>3</v>
      </c>
      <c r="NU221" s="3">
        <v>999</v>
      </c>
      <c r="NV221" s="5">
        <v>3.7142857142857144</v>
      </c>
      <c r="NW221" s="7" t="e">
        <v>#NULL!</v>
      </c>
      <c r="NX221" s="4">
        <v>43420</v>
      </c>
      <c r="NY221" s="3">
        <v>4</v>
      </c>
      <c r="NZ221" s="3">
        <v>3</v>
      </c>
      <c r="OA221" s="3">
        <v>3</v>
      </c>
      <c r="OB221" s="3">
        <v>4</v>
      </c>
      <c r="OC221" s="3">
        <v>5</v>
      </c>
      <c r="OD221" s="3">
        <v>4</v>
      </c>
      <c r="OE221" s="3">
        <v>2</v>
      </c>
      <c r="OF221" s="3">
        <v>1</v>
      </c>
      <c r="OG221" s="3">
        <v>3</v>
      </c>
      <c r="OH221" s="3">
        <v>5</v>
      </c>
      <c r="OI221" s="3">
        <v>4</v>
      </c>
      <c r="OJ221" s="3">
        <v>1</v>
      </c>
      <c r="OK221" s="5">
        <v>4</v>
      </c>
      <c r="OL221" s="5">
        <v>2.5</v>
      </c>
      <c r="OM221" s="3">
        <v>3</v>
      </c>
      <c r="ON221" s="3">
        <v>3</v>
      </c>
      <c r="OO221" s="3">
        <v>2</v>
      </c>
      <c r="OP221" s="3">
        <v>2</v>
      </c>
      <c r="OQ221" s="3">
        <v>3</v>
      </c>
      <c r="OR221" s="3">
        <v>2</v>
      </c>
      <c r="OS221" s="5">
        <v>2.5</v>
      </c>
      <c r="OT221" s="3">
        <v>4</v>
      </c>
      <c r="OU221" s="3">
        <v>3</v>
      </c>
      <c r="OV221" s="3">
        <v>3</v>
      </c>
      <c r="OW221" s="3">
        <v>2</v>
      </c>
      <c r="OX221" s="3">
        <v>2</v>
      </c>
      <c r="OY221" s="3">
        <v>2</v>
      </c>
      <c r="OZ221" s="5">
        <v>2.6666666666666665</v>
      </c>
      <c r="VN221">
        <v>15</v>
      </c>
      <c r="VO221">
        <v>1</v>
      </c>
      <c r="VP221">
        <v>10.5</v>
      </c>
      <c r="VQ221">
        <v>10.5</v>
      </c>
      <c r="VR221">
        <v>48</v>
      </c>
      <c r="VS221">
        <v>1178.5</v>
      </c>
      <c r="VT221">
        <v>24.6</v>
      </c>
      <c r="VU221">
        <v>147.30000000000001</v>
      </c>
      <c r="VV221">
        <v>47</v>
      </c>
      <c r="VW221">
        <v>15245.3</v>
      </c>
      <c r="VX221">
        <v>324.39999999999998</v>
      </c>
      <c r="VY221">
        <v>6292</v>
      </c>
      <c r="VZ221">
        <v>0.3</v>
      </c>
      <c r="WA221">
        <v>1905.7</v>
      </c>
      <c r="WB221" s="36">
        <v>3026</v>
      </c>
      <c r="WC221" s="36">
        <v>1300</v>
      </c>
      <c r="WD221" s="36">
        <v>124</v>
      </c>
      <c r="WE221" s="36">
        <v>38</v>
      </c>
      <c r="WF221" s="36">
        <v>67.42</v>
      </c>
      <c r="WG221" s="36">
        <v>28.97</v>
      </c>
      <c r="WH221" s="36">
        <v>2.76</v>
      </c>
      <c r="WI221" s="36">
        <v>0.85</v>
      </c>
      <c r="WJ221" s="36">
        <v>162</v>
      </c>
      <c r="WK221" s="36">
        <v>3.61</v>
      </c>
      <c r="WL221" s="36">
        <v>27</v>
      </c>
      <c r="WM221" s="37">
        <v>3714</v>
      </c>
      <c r="WN221" s="37">
        <v>1857</v>
      </c>
      <c r="WO221" s="37">
        <v>141</v>
      </c>
      <c r="WP221" s="37">
        <v>39</v>
      </c>
      <c r="WQ221" s="37">
        <v>64.58</v>
      </c>
      <c r="WR221" s="37">
        <v>32.29</v>
      </c>
      <c r="WS221" s="37">
        <v>2.4500000000000002</v>
      </c>
      <c r="WT221" s="37">
        <v>0.68</v>
      </c>
      <c r="WU221" s="37">
        <v>180</v>
      </c>
      <c r="WV221" s="37">
        <v>3.13</v>
      </c>
      <c r="WW221" s="37">
        <v>22.5</v>
      </c>
      <c r="WX221" s="38">
        <v>3026</v>
      </c>
      <c r="WY221" s="38">
        <v>1300</v>
      </c>
      <c r="WZ221" s="38">
        <v>124</v>
      </c>
      <c r="XA221" s="38">
        <v>38</v>
      </c>
      <c r="XB221" s="38">
        <v>67.42</v>
      </c>
      <c r="XC221" s="38">
        <v>28.97</v>
      </c>
      <c r="XD221" s="38">
        <v>2.76</v>
      </c>
      <c r="XE221" s="38">
        <v>0.85</v>
      </c>
      <c r="XF221" s="38">
        <v>162</v>
      </c>
      <c r="XG221" s="38">
        <v>3.61</v>
      </c>
      <c r="XH221" s="38">
        <v>27</v>
      </c>
      <c r="XI221" s="39">
        <v>3398.5</v>
      </c>
      <c r="XJ221" s="39">
        <v>1628</v>
      </c>
      <c r="XK221" s="39">
        <v>136</v>
      </c>
      <c r="XL221" s="39">
        <v>38.5</v>
      </c>
      <c r="XM221" s="39">
        <v>65.34</v>
      </c>
      <c r="XN221" s="39">
        <v>31.3</v>
      </c>
      <c r="XO221" s="39">
        <v>2.61</v>
      </c>
      <c r="XP221" s="39">
        <v>0.74</v>
      </c>
      <c r="XQ221" s="39">
        <v>174.5</v>
      </c>
      <c r="XR221" s="39">
        <v>3.36</v>
      </c>
      <c r="XS221" s="39">
        <v>24.928999999999998</v>
      </c>
      <c r="XT221" t="s">
        <v>1294</v>
      </c>
      <c r="XU221">
        <v>8</v>
      </c>
      <c r="XV221">
        <v>15</v>
      </c>
      <c r="XW221" s="37">
        <v>6</v>
      </c>
      <c r="XX221" s="37">
        <v>2</v>
      </c>
      <c r="XY221" s="37">
        <v>1</v>
      </c>
      <c r="XZ221" s="39">
        <v>6</v>
      </c>
      <c r="YA221" s="39">
        <v>1</v>
      </c>
      <c r="YB221" s="39">
        <v>1</v>
      </c>
    </row>
    <row r="222" spans="1:652" x14ac:dyDescent="0.2">
      <c r="A222" s="11">
        <v>244</v>
      </c>
      <c r="B222" s="19" t="s">
        <v>880</v>
      </c>
      <c r="C222" s="3">
        <v>1</v>
      </c>
      <c r="D222" s="3" t="str">
        <f t="shared" si="155"/>
        <v>1</v>
      </c>
      <c r="E222" s="4">
        <v>38677</v>
      </c>
      <c r="F222" s="4">
        <v>43411</v>
      </c>
      <c r="G222" s="5">
        <v>12.960985626283367</v>
      </c>
      <c r="H222" s="21">
        <v>4</v>
      </c>
      <c r="I222" s="3">
        <v>7</v>
      </c>
      <c r="J222" s="3">
        <v>18</v>
      </c>
      <c r="K222" s="3">
        <v>1</v>
      </c>
      <c r="L222" s="3">
        <v>0</v>
      </c>
      <c r="M222" s="3">
        <v>110</v>
      </c>
      <c r="N222" s="6">
        <v>105.5</v>
      </c>
      <c r="O222" s="6">
        <v>145</v>
      </c>
      <c r="P222" s="5">
        <v>3.4612860892388451</v>
      </c>
      <c r="Q222" s="5">
        <v>100.98899999999999</v>
      </c>
      <c r="R222" s="5">
        <v>45.8</v>
      </c>
      <c r="S222" s="5">
        <v>21.8</v>
      </c>
      <c r="T222" s="5">
        <v>2</v>
      </c>
      <c r="U222" s="5">
        <v>29.9</v>
      </c>
      <c r="V222" s="5">
        <v>2</v>
      </c>
      <c r="W222" s="5">
        <v>28.7</v>
      </c>
      <c r="X222" s="5">
        <v>29.8</v>
      </c>
      <c r="Y222" s="5">
        <v>27.6</v>
      </c>
      <c r="Z222" s="5">
        <v>25.4</v>
      </c>
      <c r="AA222" s="5">
        <v>26.7</v>
      </c>
      <c r="AB222" s="5">
        <v>24.6</v>
      </c>
      <c r="AC222" s="5">
        <f t="shared" si="156"/>
        <v>29.8</v>
      </c>
      <c r="AD222" s="5">
        <f t="shared" si="157"/>
        <v>26.7</v>
      </c>
      <c r="AE222" s="5">
        <f t="shared" si="158"/>
        <v>56.5</v>
      </c>
      <c r="AF222" s="5">
        <f t="shared" si="159"/>
        <v>28.25</v>
      </c>
      <c r="AG222" s="5">
        <f t="shared" si="160"/>
        <v>62.291250000000005</v>
      </c>
      <c r="AH222" s="5">
        <f t="shared" si="161"/>
        <v>124.58250000000001</v>
      </c>
      <c r="AI222" s="5">
        <v>3</v>
      </c>
      <c r="AJ222" s="3">
        <v>14</v>
      </c>
      <c r="AK222" s="5">
        <v>36</v>
      </c>
      <c r="AL222" s="5">
        <v>1</v>
      </c>
      <c r="AM222" s="5">
        <v>2</v>
      </c>
      <c r="AN222" s="5"/>
      <c r="AO222" s="5"/>
      <c r="AP222" s="5"/>
      <c r="AQ222" s="5"/>
      <c r="AR222" s="5"/>
      <c r="AS222" s="5" t="e">
        <f t="shared" si="162"/>
        <v>#DIV/0!</v>
      </c>
      <c r="AT222" s="5">
        <v>11.25</v>
      </c>
      <c r="AU222" s="5">
        <v>11.19</v>
      </c>
      <c r="AV222" s="5">
        <v>1.59</v>
      </c>
      <c r="AW222" s="5">
        <v>94</v>
      </c>
      <c r="AX222" s="3">
        <v>40</v>
      </c>
      <c r="AY222" s="3">
        <v>41</v>
      </c>
      <c r="AZ222" s="3"/>
      <c r="BA222" s="5">
        <v>0.8</v>
      </c>
      <c r="BB222" s="5"/>
      <c r="BC222" s="5">
        <v>79</v>
      </c>
      <c r="BD222" s="5"/>
      <c r="BE222" s="3">
        <v>25</v>
      </c>
      <c r="BF222" s="3">
        <v>24</v>
      </c>
      <c r="BG222" s="5">
        <v>0.47</v>
      </c>
      <c r="BH222" s="5">
        <v>68</v>
      </c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3">
        <v>51</v>
      </c>
      <c r="CA222" s="3">
        <v>50</v>
      </c>
      <c r="CB222" s="3">
        <v>52</v>
      </c>
      <c r="CC222" s="5">
        <v>22.799039999999998</v>
      </c>
      <c r="CD222" s="5">
        <v>22.352</v>
      </c>
      <c r="CE222" s="5">
        <v>23.246079999999999</v>
      </c>
      <c r="CF222" s="5">
        <v>4.99</v>
      </c>
      <c r="CG222" s="5">
        <v>100</v>
      </c>
      <c r="CH222" s="3">
        <v>42</v>
      </c>
      <c r="CI222" s="3">
        <v>43</v>
      </c>
      <c r="CJ222" s="3">
        <v>44</v>
      </c>
      <c r="CK222" s="5">
        <v>18.775680000000001</v>
      </c>
      <c r="CL222" s="5">
        <v>19.222719999999999</v>
      </c>
      <c r="CM222" s="5">
        <v>19.66976</v>
      </c>
      <c r="CN222" s="5">
        <v>2.37</v>
      </c>
      <c r="CO222" s="5">
        <v>99</v>
      </c>
      <c r="CP222" s="6">
        <v>149</v>
      </c>
      <c r="CQ222" s="6">
        <v>181</v>
      </c>
      <c r="CR222" s="6">
        <v>180</v>
      </c>
      <c r="CS222" s="5">
        <v>1.99</v>
      </c>
      <c r="CT222" s="5">
        <v>98</v>
      </c>
      <c r="CU222" s="7" t="e">
        <v>#NULL!</v>
      </c>
      <c r="CV222" s="7" t="e">
        <v>#NULL!</v>
      </c>
      <c r="CW222" s="7" t="e">
        <v>#NULL!</v>
      </c>
      <c r="CX222" s="7" t="e">
        <v>#NULL!</v>
      </c>
      <c r="CY222" s="7" t="e">
        <v>#NULL!</v>
      </c>
      <c r="CZ222" s="7" t="e">
        <v>#NULL!</v>
      </c>
      <c r="DA222" s="7" t="e">
        <v>#NULL!</v>
      </c>
      <c r="DB222" s="7" t="e">
        <v>#NULL!</v>
      </c>
      <c r="DC222" s="7" t="e">
        <v>#NULL!</v>
      </c>
      <c r="DD222" s="7" t="e">
        <v>#NULL!</v>
      </c>
      <c r="DE222" s="7" t="e">
        <v>#NULL!</v>
      </c>
      <c r="DF222" s="7" t="e">
        <v>#NULL!</v>
      </c>
      <c r="DG222" s="7" t="e">
        <v>#NULL!</v>
      </c>
      <c r="DH222" s="7" t="e">
        <v>#NULL!</v>
      </c>
      <c r="DI222" s="7"/>
      <c r="DJ222" s="7"/>
      <c r="DK222" s="7"/>
      <c r="DL222" s="7"/>
      <c r="DM222" s="7"/>
      <c r="DN222" s="7"/>
      <c r="DO222" s="7"/>
      <c r="DP222" s="7"/>
      <c r="DQ222" s="3">
        <v>1</v>
      </c>
      <c r="DR222" s="3">
        <v>1</v>
      </c>
      <c r="DS222" s="3">
        <v>1</v>
      </c>
      <c r="DT222" s="3">
        <v>1</v>
      </c>
      <c r="DU222" s="3">
        <v>1</v>
      </c>
      <c r="DV222" s="5">
        <v>73.5</v>
      </c>
      <c r="DW222" s="5">
        <v>1.27</v>
      </c>
      <c r="DX222" s="5">
        <v>96</v>
      </c>
      <c r="DY222" s="5">
        <v>3.58</v>
      </c>
      <c r="DZ222" s="5">
        <v>99.5</v>
      </c>
      <c r="EA222" s="5">
        <v>7.36</v>
      </c>
      <c r="EB222" s="5">
        <v>89.666666666666671</v>
      </c>
      <c r="EC222" s="5">
        <v>12.21</v>
      </c>
      <c r="ED222" s="5">
        <v>3</v>
      </c>
      <c r="EE222" s="7" t="e">
        <v>#NULL!</v>
      </c>
      <c r="EF222" s="7" t="e">
        <v>#NULL!</v>
      </c>
      <c r="EG222" s="7" t="e">
        <v>#NULL!</v>
      </c>
      <c r="EH222" s="7" t="e">
        <v>#NULL!</v>
      </c>
      <c r="EI222" s="7" t="e">
        <v>#NULL!</v>
      </c>
      <c r="EJ222" s="7" t="e">
        <v>#NULL!</v>
      </c>
      <c r="EK222" s="7" t="e">
        <v>#NULL!</v>
      </c>
      <c r="EL222" s="7" t="e">
        <v>#NULL!</v>
      </c>
      <c r="EM222" s="7" t="e">
        <v>#NULL!</v>
      </c>
      <c r="EN222" s="7" t="e">
        <v>#NULL!</v>
      </c>
      <c r="EO222" s="7" t="e">
        <v>#NULL!</v>
      </c>
      <c r="EP222" s="7" t="e">
        <v>#NULL!</v>
      </c>
      <c r="EQ222" s="7" t="e">
        <v>#NULL!</v>
      </c>
      <c r="ER222" s="7" t="e">
        <v>#NULL!</v>
      </c>
      <c r="ES222" s="7" t="e">
        <v>#NULL!</v>
      </c>
      <c r="ET222" s="7" t="e">
        <v>#NULL!</v>
      </c>
      <c r="EU222" s="7" t="e">
        <v>#NULL!</v>
      </c>
      <c r="EV222" s="7" t="e">
        <v>#NULL!</v>
      </c>
      <c r="EW222" s="3">
        <v>1</v>
      </c>
      <c r="EX222" s="5">
        <v>1</v>
      </c>
      <c r="EY222" s="1" t="s">
        <v>351</v>
      </c>
      <c r="EZ222" s="3">
        <v>0</v>
      </c>
      <c r="FA222" s="6">
        <v>20</v>
      </c>
      <c r="FB222" s="1" t="s">
        <v>411</v>
      </c>
      <c r="FC222" s="6">
        <v>1</v>
      </c>
      <c r="FD222" s="5">
        <v>10</v>
      </c>
      <c r="FE222" s="1" t="s">
        <v>350</v>
      </c>
      <c r="FF222" s="3">
        <v>1</v>
      </c>
      <c r="FG222" s="5">
        <v>15</v>
      </c>
      <c r="FH222" s="3">
        <v>5</v>
      </c>
      <c r="FI222" s="3">
        <v>5</v>
      </c>
      <c r="FJ222" s="3">
        <v>1</v>
      </c>
      <c r="FK222" s="3">
        <v>3</v>
      </c>
      <c r="FL222" s="3">
        <v>5</v>
      </c>
      <c r="FM222" s="3">
        <v>5</v>
      </c>
      <c r="FN222" s="3">
        <v>1</v>
      </c>
      <c r="FO222" s="3">
        <v>1</v>
      </c>
      <c r="FP222" s="3">
        <v>5</v>
      </c>
      <c r="FQ222" s="3">
        <v>5</v>
      </c>
      <c r="FR222" s="3">
        <v>4</v>
      </c>
      <c r="FS222" s="3">
        <v>2</v>
      </c>
      <c r="FT222" s="3">
        <v>5</v>
      </c>
      <c r="FU222" s="3">
        <v>2</v>
      </c>
      <c r="FV222" s="3">
        <v>6</v>
      </c>
      <c r="FW222" s="3">
        <v>1</v>
      </c>
      <c r="FX222" s="7" t="e">
        <v>#NULL!</v>
      </c>
      <c r="FY222" s="3">
        <v>7</v>
      </c>
      <c r="FZ222" s="3">
        <v>7</v>
      </c>
      <c r="GA222" s="3">
        <v>6</v>
      </c>
      <c r="GB222" s="3">
        <v>7</v>
      </c>
      <c r="GC222" s="3">
        <v>7</v>
      </c>
      <c r="GD222" s="5">
        <v>6.666666666666667</v>
      </c>
      <c r="GE222" s="3">
        <v>5</v>
      </c>
      <c r="GF222" s="3">
        <v>1</v>
      </c>
      <c r="GG222" s="3">
        <v>5</v>
      </c>
      <c r="GH222" s="3">
        <v>1</v>
      </c>
      <c r="GI222" s="3">
        <v>5</v>
      </c>
      <c r="GJ222" s="3">
        <v>4</v>
      </c>
      <c r="GK222" s="3">
        <v>1</v>
      </c>
      <c r="GL222" s="3">
        <v>2</v>
      </c>
      <c r="GM222" s="3">
        <v>5</v>
      </c>
      <c r="GN222" s="3">
        <v>5</v>
      </c>
      <c r="GO222" s="3">
        <v>2</v>
      </c>
      <c r="GP222" s="3">
        <v>2</v>
      </c>
      <c r="GQ222" s="3">
        <v>1</v>
      </c>
      <c r="GR222" s="3">
        <v>5</v>
      </c>
      <c r="GS222" s="3">
        <v>2</v>
      </c>
      <c r="GT222" s="3">
        <v>5</v>
      </c>
      <c r="GU222" s="3">
        <v>2</v>
      </c>
      <c r="GV222" s="3">
        <v>2</v>
      </c>
      <c r="GW222" s="3">
        <v>5</v>
      </c>
      <c r="GX222" s="3">
        <v>1</v>
      </c>
      <c r="GY222" s="5">
        <v>4.4000000000000004</v>
      </c>
      <c r="GZ222" s="5">
        <v>1.7</v>
      </c>
      <c r="HA222" s="3">
        <v>7</v>
      </c>
      <c r="HB222" s="3">
        <v>7</v>
      </c>
      <c r="HC222" s="3">
        <v>7</v>
      </c>
      <c r="HD222" s="3">
        <v>6</v>
      </c>
      <c r="HE222" s="3">
        <v>7</v>
      </c>
      <c r="HF222" s="3">
        <v>7</v>
      </c>
      <c r="HG222" s="3">
        <v>6</v>
      </c>
      <c r="HH222" s="3">
        <v>7</v>
      </c>
      <c r="HI222" s="5">
        <v>6.75</v>
      </c>
      <c r="HJ222" s="3">
        <v>4</v>
      </c>
      <c r="HK222" s="3">
        <v>4</v>
      </c>
      <c r="HL222" s="3">
        <v>3</v>
      </c>
      <c r="HM222" s="3">
        <v>3</v>
      </c>
      <c r="HN222" s="3">
        <v>1</v>
      </c>
      <c r="HO222" s="3">
        <v>1</v>
      </c>
      <c r="HP222" s="5">
        <v>1</v>
      </c>
      <c r="HQ222" s="5">
        <v>4</v>
      </c>
      <c r="HR222" s="5">
        <v>4</v>
      </c>
      <c r="HS222" s="5">
        <v>3.1666666666666665</v>
      </c>
      <c r="HT222" s="3">
        <v>6</v>
      </c>
      <c r="HU222" s="3">
        <v>6</v>
      </c>
      <c r="HV222" s="3">
        <v>5</v>
      </c>
      <c r="HW222" s="3">
        <v>6</v>
      </c>
      <c r="HX222" s="3">
        <v>4</v>
      </c>
      <c r="HY222" s="3">
        <v>6</v>
      </c>
      <c r="HZ222" s="5">
        <v>5.5</v>
      </c>
      <c r="IA222" s="3">
        <v>5</v>
      </c>
      <c r="IB222" s="3">
        <v>3</v>
      </c>
      <c r="IC222" s="3">
        <v>1</v>
      </c>
      <c r="ID222" s="3">
        <v>1</v>
      </c>
      <c r="IE222" s="3">
        <v>1</v>
      </c>
      <c r="IF222" s="3">
        <v>4</v>
      </c>
      <c r="IG222" s="3">
        <v>1</v>
      </c>
      <c r="IH222" s="3">
        <v>7</v>
      </c>
      <c r="II222" s="3">
        <v>7</v>
      </c>
      <c r="IJ222" s="3">
        <v>7</v>
      </c>
      <c r="IK222" s="3">
        <v>7</v>
      </c>
      <c r="IL222" s="3">
        <v>4</v>
      </c>
      <c r="IM222" s="5">
        <v>6.5</v>
      </c>
      <c r="IN222" s="5">
        <v>1.75</v>
      </c>
      <c r="IO222" s="5">
        <v>3.75</v>
      </c>
      <c r="IP222" s="3">
        <v>5</v>
      </c>
      <c r="IQ222" s="3">
        <v>3</v>
      </c>
      <c r="IR222" s="3">
        <v>4</v>
      </c>
      <c r="IS222" s="3">
        <v>1</v>
      </c>
      <c r="IT222" s="3">
        <v>5</v>
      </c>
      <c r="IU222" s="3">
        <v>5</v>
      </c>
      <c r="IV222" s="3">
        <v>4</v>
      </c>
      <c r="IW222" s="3">
        <v>3</v>
      </c>
      <c r="IX222" s="3">
        <v>5</v>
      </c>
      <c r="IY222" s="3">
        <v>1</v>
      </c>
      <c r="IZ222" s="3">
        <v>5</v>
      </c>
      <c r="JA222" s="3">
        <v>5</v>
      </c>
      <c r="JB222" s="3">
        <v>5</v>
      </c>
      <c r="JC222" s="3">
        <v>5</v>
      </c>
      <c r="JD222" s="3">
        <v>5</v>
      </c>
      <c r="JE222" s="3">
        <v>2</v>
      </c>
      <c r="JF222" s="3">
        <v>2</v>
      </c>
      <c r="JG222" s="3">
        <v>5</v>
      </c>
      <c r="JH222" s="3">
        <v>3</v>
      </c>
      <c r="JI222" s="3">
        <v>4</v>
      </c>
      <c r="JJ222" s="3">
        <v>1</v>
      </c>
      <c r="JK222" s="3">
        <v>5</v>
      </c>
      <c r="JL222" s="3">
        <v>2</v>
      </c>
      <c r="JM222" s="3">
        <v>5</v>
      </c>
      <c r="JN222" s="5">
        <v>5</v>
      </c>
      <c r="JO222" s="5">
        <v>2.5</v>
      </c>
      <c r="JP222" s="5">
        <v>4.75</v>
      </c>
      <c r="JQ222" s="5">
        <v>2.25</v>
      </c>
      <c r="JR222" s="5">
        <v>5</v>
      </c>
      <c r="JS222" s="5">
        <v>3</v>
      </c>
      <c r="JT222" s="3">
        <v>4</v>
      </c>
      <c r="JU222" s="3">
        <v>3</v>
      </c>
      <c r="JV222" s="3">
        <v>5</v>
      </c>
      <c r="JW222" s="3">
        <v>5</v>
      </c>
      <c r="JX222" s="3">
        <v>1</v>
      </c>
      <c r="JY222" s="3">
        <v>1</v>
      </c>
      <c r="JZ222" s="3">
        <v>1</v>
      </c>
      <c r="KA222" s="3">
        <v>1</v>
      </c>
      <c r="KB222" s="3">
        <v>1</v>
      </c>
      <c r="KC222" s="3">
        <v>1</v>
      </c>
      <c r="KD222" s="3">
        <v>5</v>
      </c>
      <c r="KE222" s="3">
        <v>5</v>
      </c>
      <c r="KF222" s="3">
        <v>1</v>
      </c>
      <c r="KG222" s="3">
        <v>1</v>
      </c>
      <c r="KH222" s="3">
        <v>1</v>
      </c>
      <c r="KI222" s="3">
        <v>1</v>
      </c>
      <c r="KJ222" s="3">
        <v>3</v>
      </c>
      <c r="KK222" s="3">
        <v>3</v>
      </c>
      <c r="KL222" s="3">
        <v>4</v>
      </c>
      <c r="KM222" s="3">
        <v>4</v>
      </c>
      <c r="KN222" s="3">
        <v>2</v>
      </c>
      <c r="KO222" s="3">
        <v>2</v>
      </c>
      <c r="KP222" s="3">
        <v>3</v>
      </c>
      <c r="KQ222" s="3">
        <v>3</v>
      </c>
      <c r="KR222" s="3">
        <v>4</v>
      </c>
      <c r="KS222" s="3">
        <v>4</v>
      </c>
      <c r="KT222" s="3">
        <v>2</v>
      </c>
      <c r="KU222" s="3">
        <v>2</v>
      </c>
      <c r="KV222" s="3">
        <v>2</v>
      </c>
      <c r="KW222" s="3">
        <v>2</v>
      </c>
      <c r="KX222" s="3">
        <v>4</v>
      </c>
      <c r="KY222" s="3">
        <v>4</v>
      </c>
      <c r="KZ222" s="5">
        <v>2.2222222222222223</v>
      </c>
      <c r="LA222" s="5">
        <v>2.2222222222222223</v>
      </c>
      <c r="LB222" s="5">
        <v>3.2857142857142856</v>
      </c>
      <c r="LC222" s="5">
        <v>3.1428571428571428</v>
      </c>
      <c r="LD222" s="3">
        <v>5</v>
      </c>
      <c r="LE222" s="3">
        <v>5</v>
      </c>
      <c r="LF222" s="5">
        <v>5</v>
      </c>
      <c r="LG222" s="3">
        <v>5</v>
      </c>
      <c r="LH222" s="3">
        <v>5</v>
      </c>
      <c r="LI222" s="3">
        <v>5</v>
      </c>
      <c r="LJ222" s="3">
        <v>4</v>
      </c>
      <c r="LK222" s="3">
        <v>4</v>
      </c>
      <c r="LL222" s="3">
        <v>3</v>
      </c>
      <c r="LM222" s="3">
        <v>3</v>
      </c>
      <c r="LN222" s="3">
        <v>4</v>
      </c>
      <c r="LO222" s="3">
        <v>4</v>
      </c>
      <c r="LP222" s="3">
        <v>5</v>
      </c>
      <c r="LQ222" s="3">
        <v>5</v>
      </c>
      <c r="LR222" s="3">
        <v>4</v>
      </c>
      <c r="LS222" s="3">
        <v>4</v>
      </c>
      <c r="LT222" s="5">
        <v>4.375</v>
      </c>
      <c r="LU222" s="5">
        <v>4.375</v>
      </c>
      <c r="LV222" s="3">
        <v>2</v>
      </c>
      <c r="LW222" s="3">
        <v>1</v>
      </c>
      <c r="LX222" s="3">
        <v>0</v>
      </c>
      <c r="LY222" s="3">
        <v>2</v>
      </c>
      <c r="LZ222" s="3">
        <v>3</v>
      </c>
      <c r="MA222" s="3">
        <v>2</v>
      </c>
      <c r="MB222" s="3">
        <v>3</v>
      </c>
      <c r="MC222" s="3">
        <v>3</v>
      </c>
      <c r="MD222" s="3">
        <v>3</v>
      </c>
      <c r="ME222" s="3">
        <v>3</v>
      </c>
      <c r="MF222" s="5">
        <f t="shared" si="163"/>
        <v>22</v>
      </c>
      <c r="MG222" s="5">
        <f t="shared" si="164"/>
        <v>2.2000000000000002</v>
      </c>
      <c r="MH222" s="3">
        <v>3</v>
      </c>
      <c r="MI222" s="3">
        <v>7</v>
      </c>
      <c r="MJ222" s="3">
        <v>7</v>
      </c>
      <c r="MK222" s="3">
        <v>7</v>
      </c>
      <c r="ML222" s="3">
        <v>6</v>
      </c>
      <c r="MM222" s="3">
        <v>7</v>
      </c>
      <c r="MN222" s="3">
        <v>7</v>
      </c>
      <c r="MO222" s="3">
        <v>7</v>
      </c>
      <c r="MP222" s="3">
        <v>7</v>
      </c>
      <c r="MQ222" s="5">
        <v>6.4444444444444446</v>
      </c>
      <c r="MR222" s="3">
        <v>2</v>
      </c>
      <c r="MS222" s="3">
        <v>2</v>
      </c>
      <c r="MT222" s="3">
        <v>2</v>
      </c>
      <c r="MU222" s="3">
        <v>2</v>
      </c>
      <c r="MV222" s="3">
        <v>4</v>
      </c>
      <c r="MW222" s="3">
        <v>4</v>
      </c>
      <c r="MX222" s="3">
        <v>2</v>
      </c>
      <c r="MY222" s="3">
        <v>2</v>
      </c>
      <c r="MZ222" s="3">
        <v>5</v>
      </c>
      <c r="NA222" s="3">
        <v>5</v>
      </c>
      <c r="NB222" s="3">
        <v>3</v>
      </c>
      <c r="NC222" s="3">
        <v>3</v>
      </c>
      <c r="ND222" s="5">
        <v>2.6666666666666665</v>
      </c>
      <c r="NE222" s="5">
        <v>2.6666666666666665</v>
      </c>
      <c r="NF222" s="5">
        <v>3.3333333333333335</v>
      </c>
      <c r="NG222" s="5">
        <v>3.3333333333333335</v>
      </c>
      <c r="NH222" s="3">
        <v>5</v>
      </c>
      <c r="NI222" s="3">
        <v>5</v>
      </c>
      <c r="NJ222" s="3">
        <v>5</v>
      </c>
      <c r="NK222" s="3">
        <v>5</v>
      </c>
      <c r="NL222" s="3">
        <v>4</v>
      </c>
      <c r="NM222" s="3">
        <v>4</v>
      </c>
      <c r="NN222" s="3">
        <v>4</v>
      </c>
      <c r="NO222" s="3">
        <v>4</v>
      </c>
      <c r="NP222" s="3">
        <v>1</v>
      </c>
      <c r="NQ222" s="3">
        <v>1</v>
      </c>
      <c r="NR222" s="3">
        <v>5</v>
      </c>
      <c r="NS222" s="3">
        <v>5</v>
      </c>
      <c r="NT222" s="3">
        <v>1</v>
      </c>
      <c r="NU222" s="3">
        <v>1</v>
      </c>
      <c r="NV222" s="5">
        <v>3.5714285714285716</v>
      </c>
      <c r="NW222" s="5">
        <v>3.5714285714285716</v>
      </c>
      <c r="NX222" s="4">
        <v>43423</v>
      </c>
      <c r="NY222" s="3">
        <v>5</v>
      </c>
      <c r="NZ222" s="3">
        <v>5</v>
      </c>
      <c r="OA222" s="3">
        <v>1</v>
      </c>
      <c r="OB222" s="3">
        <v>5</v>
      </c>
      <c r="OC222" s="3">
        <v>5</v>
      </c>
      <c r="OD222" s="3">
        <v>5</v>
      </c>
      <c r="OE222" s="3">
        <v>5</v>
      </c>
      <c r="OF222" s="3">
        <v>4</v>
      </c>
      <c r="OG222" s="3">
        <v>5</v>
      </c>
      <c r="OH222" s="3">
        <v>5</v>
      </c>
      <c r="OI222" s="3">
        <v>5</v>
      </c>
      <c r="OJ222" s="3">
        <v>3</v>
      </c>
      <c r="OK222" s="5">
        <v>5</v>
      </c>
      <c r="OL222" s="5">
        <v>3.8333333333333335</v>
      </c>
      <c r="OM222" s="3">
        <v>4</v>
      </c>
      <c r="ON222" s="3">
        <v>3</v>
      </c>
      <c r="OO222" s="3">
        <v>3</v>
      </c>
      <c r="OP222" s="3">
        <v>4</v>
      </c>
      <c r="OQ222" s="3">
        <v>2</v>
      </c>
      <c r="OR222" s="3">
        <v>1</v>
      </c>
      <c r="OS222" s="5">
        <v>2.8333333333333335</v>
      </c>
      <c r="OT222" s="3">
        <v>6</v>
      </c>
      <c r="OU222" s="3">
        <v>6</v>
      </c>
      <c r="OV222" s="3">
        <v>6</v>
      </c>
      <c r="OW222" s="3">
        <v>6</v>
      </c>
      <c r="OX222" s="3">
        <v>5</v>
      </c>
      <c r="OY222" s="3">
        <v>6</v>
      </c>
      <c r="OZ222" s="5">
        <v>5.833333333333333</v>
      </c>
      <c r="VN222">
        <v>15</v>
      </c>
      <c r="VO222">
        <v>1</v>
      </c>
      <c r="VP222">
        <v>13.5</v>
      </c>
      <c r="VQ222">
        <v>13.5</v>
      </c>
      <c r="VR222">
        <v>221</v>
      </c>
      <c r="VS222">
        <v>5092.3</v>
      </c>
      <c r="VT222">
        <v>23</v>
      </c>
      <c r="VU222">
        <v>391.7</v>
      </c>
      <c r="VV222">
        <v>220</v>
      </c>
      <c r="VW222">
        <v>18271.3</v>
      </c>
      <c r="VX222">
        <v>83.1</v>
      </c>
      <c r="VY222">
        <v>3824.5</v>
      </c>
      <c r="VZ222">
        <v>0.3</v>
      </c>
      <c r="WA222">
        <v>1405.5</v>
      </c>
      <c r="WB222" s="36">
        <v>7105.5</v>
      </c>
      <c r="WC222" s="36">
        <v>2448.5</v>
      </c>
      <c r="WD222" s="36">
        <v>270</v>
      </c>
      <c r="WE222" s="36">
        <v>69</v>
      </c>
      <c r="WF222" s="36">
        <v>71.819999999999993</v>
      </c>
      <c r="WG222" s="36">
        <v>24.75</v>
      </c>
      <c r="WH222" s="36">
        <v>2.73</v>
      </c>
      <c r="WI222" s="36">
        <v>0.7</v>
      </c>
      <c r="WJ222" s="36">
        <v>339</v>
      </c>
      <c r="WK222" s="36">
        <v>3.43</v>
      </c>
      <c r="WL222" s="36">
        <v>37.667000000000002</v>
      </c>
      <c r="WM222" s="37">
        <v>10976.5</v>
      </c>
      <c r="WN222" s="37">
        <v>3444.5</v>
      </c>
      <c r="WO222" s="37">
        <v>381</v>
      </c>
      <c r="WP222" s="37">
        <v>85</v>
      </c>
      <c r="WQ222" s="37">
        <v>73.73</v>
      </c>
      <c r="WR222" s="37">
        <v>23.14</v>
      </c>
      <c r="WS222" s="37">
        <v>2.56</v>
      </c>
      <c r="WT222" s="37">
        <v>0.56999999999999995</v>
      </c>
      <c r="WU222" s="37">
        <v>466</v>
      </c>
      <c r="WV222" s="37">
        <v>3.13</v>
      </c>
      <c r="WW222" s="37">
        <v>35.845999999999997</v>
      </c>
      <c r="WX222" s="38">
        <v>6823.5</v>
      </c>
      <c r="WY222" s="38">
        <v>2264.75</v>
      </c>
      <c r="WZ222" s="38">
        <v>242.75</v>
      </c>
      <c r="XA222" s="38">
        <v>63</v>
      </c>
      <c r="XB222" s="38">
        <v>72.64</v>
      </c>
      <c r="XC222" s="38">
        <v>24.11</v>
      </c>
      <c r="XD222" s="38">
        <v>2.58</v>
      </c>
      <c r="XE222" s="38">
        <v>0.67</v>
      </c>
      <c r="XF222" s="38">
        <v>305.75</v>
      </c>
      <c r="XG222" s="38">
        <v>3.25</v>
      </c>
      <c r="XH222" s="38">
        <v>38.219000000000001</v>
      </c>
      <c r="XI222" s="39">
        <v>10694.5</v>
      </c>
      <c r="XJ222" s="39">
        <v>3260.75</v>
      </c>
      <c r="XK222" s="39">
        <v>353.75</v>
      </c>
      <c r="XL222" s="39">
        <v>79</v>
      </c>
      <c r="XM222" s="39">
        <v>74.33</v>
      </c>
      <c r="XN222" s="39">
        <v>22.66</v>
      </c>
      <c r="XO222" s="39">
        <v>2.46</v>
      </c>
      <c r="XP222" s="39">
        <v>0.55000000000000004</v>
      </c>
      <c r="XQ222" s="39">
        <v>432.75</v>
      </c>
      <c r="XR222" s="39">
        <v>3.01</v>
      </c>
      <c r="XS222" s="39">
        <v>36.063000000000002</v>
      </c>
      <c r="XT222" t="s">
        <v>1295</v>
      </c>
      <c r="XU222">
        <v>13</v>
      </c>
      <c r="XV222">
        <v>17</v>
      </c>
      <c r="XW222" s="37">
        <v>9</v>
      </c>
      <c r="XX222" s="37">
        <v>4</v>
      </c>
      <c r="XY222" s="37">
        <v>1</v>
      </c>
      <c r="XZ222" s="39">
        <v>8</v>
      </c>
      <c r="YA222" s="39">
        <v>4</v>
      </c>
      <c r="YB222" s="39">
        <v>1</v>
      </c>
    </row>
    <row r="223" spans="1:652" x14ac:dyDescent="0.2">
      <c r="A223" s="11">
        <v>245</v>
      </c>
      <c r="B223" s="19" t="s">
        <v>754</v>
      </c>
      <c r="C223" s="3">
        <v>0</v>
      </c>
      <c r="D223" s="3" t="str">
        <f t="shared" si="155"/>
        <v>2</v>
      </c>
      <c r="E223" s="4">
        <v>38429</v>
      </c>
      <c r="F223" s="4">
        <v>43411</v>
      </c>
      <c r="G223" s="5">
        <v>13.639972621492129</v>
      </c>
      <c r="H223" s="21">
        <v>4</v>
      </c>
      <c r="I223" s="3">
        <v>7</v>
      </c>
      <c r="J223" s="3">
        <v>18</v>
      </c>
      <c r="K223" s="3">
        <v>1</v>
      </c>
      <c r="L223" s="3">
        <v>4</v>
      </c>
      <c r="M223" s="3">
        <v>110</v>
      </c>
      <c r="N223" s="6">
        <v>115</v>
      </c>
      <c r="O223" s="6">
        <v>164</v>
      </c>
      <c r="P223" s="5">
        <v>3.772965879265092</v>
      </c>
      <c r="Q223" s="5">
        <v>200.43450000000001</v>
      </c>
      <c r="R223" s="5">
        <v>90.9</v>
      </c>
      <c r="S223" s="5">
        <v>33.799999999999997</v>
      </c>
      <c r="T223" s="5">
        <v>1</v>
      </c>
      <c r="U223" s="5">
        <v>32.4</v>
      </c>
      <c r="V223" s="5">
        <v>2</v>
      </c>
      <c r="W223" s="5">
        <v>26.8</v>
      </c>
      <c r="X223" s="5">
        <v>29.6</v>
      </c>
      <c r="Y223" s="5">
        <v>30</v>
      </c>
      <c r="Z223" s="5">
        <v>28.7</v>
      </c>
      <c r="AA223" s="5">
        <v>27.3</v>
      </c>
      <c r="AB223" s="5">
        <v>27.3</v>
      </c>
      <c r="AC223" s="5">
        <f t="shared" si="156"/>
        <v>30</v>
      </c>
      <c r="AD223" s="5">
        <f t="shared" si="157"/>
        <v>28.7</v>
      </c>
      <c r="AE223" s="5">
        <f t="shared" si="158"/>
        <v>58.7</v>
      </c>
      <c r="AF223" s="5">
        <f t="shared" si="159"/>
        <v>29.35</v>
      </c>
      <c r="AG223" s="5">
        <f t="shared" si="160"/>
        <v>64.716750000000005</v>
      </c>
      <c r="AH223" s="5">
        <f t="shared" si="161"/>
        <v>129.43350000000001</v>
      </c>
      <c r="AI223" s="5">
        <v>2</v>
      </c>
      <c r="AJ223" s="3">
        <v>8</v>
      </c>
      <c r="AK223" s="5">
        <v>33.200000000000003</v>
      </c>
      <c r="AL223" s="5">
        <v>1</v>
      </c>
      <c r="AM223" s="5">
        <v>1.6666666666666667</v>
      </c>
      <c r="AN223" s="5"/>
      <c r="AO223" s="5"/>
      <c r="AP223" s="5"/>
      <c r="AQ223" s="5"/>
      <c r="AR223" s="5"/>
      <c r="AS223" s="5" t="e">
        <f t="shared" si="162"/>
        <v>#DIV/0!</v>
      </c>
      <c r="AT223" s="5">
        <v>13.15</v>
      </c>
      <c r="AU223" s="5">
        <v>12.91</v>
      </c>
      <c r="AV223" s="5">
        <v>-1.62</v>
      </c>
      <c r="AW223" s="5">
        <v>5</v>
      </c>
      <c r="AX223" s="3">
        <v>25</v>
      </c>
      <c r="AY223" s="3">
        <v>26</v>
      </c>
      <c r="AZ223" s="3"/>
      <c r="BA223" s="5">
        <v>-1.87</v>
      </c>
      <c r="BB223" s="5"/>
      <c r="BC223" s="5">
        <v>3</v>
      </c>
      <c r="BD223" s="5"/>
      <c r="BE223" s="3">
        <v>19</v>
      </c>
      <c r="BF223" s="3">
        <v>24</v>
      </c>
      <c r="BG223" s="5">
        <v>-0.38</v>
      </c>
      <c r="BH223" s="5">
        <v>35</v>
      </c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3">
        <v>44</v>
      </c>
      <c r="CA223" s="3">
        <v>45</v>
      </c>
      <c r="CB223" s="3">
        <v>41</v>
      </c>
      <c r="CC223" s="5">
        <v>19.66976</v>
      </c>
      <c r="CD223" s="5">
        <v>20.116800000000001</v>
      </c>
      <c r="CE223" s="5">
        <v>18.32864</v>
      </c>
      <c r="CF223" s="5">
        <v>1.1299999999999999</v>
      </c>
      <c r="CG223" s="5">
        <v>87</v>
      </c>
      <c r="CH223" s="3">
        <v>42</v>
      </c>
      <c r="CI223" s="3">
        <v>41</v>
      </c>
      <c r="CJ223" s="3">
        <v>43</v>
      </c>
      <c r="CK223" s="5">
        <v>18.775680000000001</v>
      </c>
      <c r="CL223" s="5">
        <v>18.32864</v>
      </c>
      <c r="CM223" s="5">
        <v>19.222719999999999</v>
      </c>
      <c r="CN223" s="5">
        <v>0.14000000000000001</v>
      </c>
      <c r="CO223" s="5">
        <v>55</v>
      </c>
      <c r="CP223" s="6">
        <v>119</v>
      </c>
      <c r="CQ223" s="6">
        <v>118</v>
      </c>
      <c r="CR223" s="6">
        <v>125</v>
      </c>
      <c r="CS223" s="5">
        <v>-1.57</v>
      </c>
      <c r="CT223" s="5">
        <v>6</v>
      </c>
      <c r="CU223" s="7" t="e">
        <v>#NULL!</v>
      </c>
      <c r="CV223" s="7" t="e">
        <v>#NULL!</v>
      </c>
      <c r="CW223" s="7" t="e">
        <v>#NULL!</v>
      </c>
      <c r="CX223" s="7" t="e">
        <v>#NULL!</v>
      </c>
      <c r="CY223" s="7" t="e">
        <v>#NULL!</v>
      </c>
      <c r="CZ223" s="7" t="e">
        <v>#NULL!</v>
      </c>
      <c r="DA223" s="7" t="e">
        <v>#NULL!</v>
      </c>
      <c r="DB223" s="7" t="e">
        <v>#NULL!</v>
      </c>
      <c r="DC223" s="7" t="e">
        <v>#NULL!</v>
      </c>
      <c r="DD223" s="7" t="e">
        <v>#NULL!</v>
      </c>
      <c r="DE223" s="7" t="e">
        <v>#NULL!</v>
      </c>
      <c r="DF223" s="7" t="e">
        <v>#NULL!</v>
      </c>
      <c r="DG223" s="7" t="e">
        <v>#NULL!</v>
      </c>
      <c r="DH223" s="7" t="e">
        <v>#NULL!</v>
      </c>
      <c r="DI223" s="7"/>
      <c r="DJ223" s="7"/>
      <c r="DK223" s="7"/>
      <c r="DL223" s="7"/>
      <c r="DM223" s="7"/>
      <c r="DN223" s="7"/>
      <c r="DO223" s="7"/>
      <c r="DP223" s="7"/>
      <c r="DQ223" s="3">
        <v>1</v>
      </c>
      <c r="DR223" s="3">
        <v>1</v>
      </c>
      <c r="DS223" s="3">
        <v>1</v>
      </c>
      <c r="DT223" s="3">
        <v>1</v>
      </c>
      <c r="DU223" s="3">
        <v>1</v>
      </c>
      <c r="DV223" s="5">
        <v>19</v>
      </c>
      <c r="DW223" s="5">
        <v>-2.25</v>
      </c>
      <c r="DX223" s="5">
        <v>5.5</v>
      </c>
      <c r="DY223" s="5">
        <v>-3.1900000000000004</v>
      </c>
      <c r="DZ223" s="5">
        <v>71</v>
      </c>
      <c r="EA223" s="5">
        <v>1.27</v>
      </c>
      <c r="EB223" s="5">
        <v>31.833333333333332</v>
      </c>
      <c r="EC223" s="5">
        <v>-4.17</v>
      </c>
      <c r="ED223" s="5">
        <v>2</v>
      </c>
      <c r="EE223" s="7" t="e">
        <v>#NULL!</v>
      </c>
      <c r="EF223" s="7" t="e">
        <v>#NULL!</v>
      </c>
      <c r="EG223" s="7" t="e">
        <v>#NULL!</v>
      </c>
      <c r="EH223" s="7" t="e">
        <v>#NULL!</v>
      </c>
      <c r="EI223" s="7" t="e">
        <v>#NULL!</v>
      </c>
      <c r="EJ223" s="7" t="e">
        <v>#NULL!</v>
      </c>
      <c r="EK223" s="7" t="e">
        <v>#NULL!</v>
      </c>
      <c r="EL223" s="7" t="e">
        <v>#NULL!</v>
      </c>
      <c r="EM223" s="7" t="e">
        <v>#NULL!</v>
      </c>
      <c r="EN223" s="7" t="e">
        <v>#NULL!</v>
      </c>
      <c r="EO223" s="7" t="e">
        <v>#NULL!</v>
      </c>
      <c r="EP223" s="7" t="e">
        <v>#NULL!</v>
      </c>
      <c r="EQ223" s="7" t="e">
        <v>#NULL!</v>
      </c>
      <c r="ER223" s="7" t="e">
        <v>#NULL!</v>
      </c>
      <c r="ES223" s="7" t="e">
        <v>#NULL!</v>
      </c>
      <c r="ET223" s="7" t="e">
        <v>#NULL!</v>
      </c>
      <c r="EU223" s="7" t="e">
        <v>#NULL!</v>
      </c>
      <c r="EV223" s="7" t="e">
        <v>#NULL!</v>
      </c>
      <c r="EW223" s="3">
        <v>0</v>
      </c>
      <c r="EX223" s="5">
        <v>0</v>
      </c>
      <c r="EY223" s="1" t="s">
        <v>372</v>
      </c>
      <c r="EZ223" s="3">
        <v>1</v>
      </c>
      <c r="FA223" s="6">
        <v>2</v>
      </c>
      <c r="FB223" s="1" t="s">
        <v>350</v>
      </c>
      <c r="FC223" s="6">
        <v>1</v>
      </c>
      <c r="FD223" s="5">
        <v>3</v>
      </c>
      <c r="FE223" s="1" t="s">
        <v>355</v>
      </c>
      <c r="FF223" s="3">
        <v>1</v>
      </c>
      <c r="FG223" s="5">
        <v>5</v>
      </c>
      <c r="FH223" s="3">
        <v>5</v>
      </c>
      <c r="FI223" s="3">
        <v>5</v>
      </c>
      <c r="FJ223" s="3">
        <v>3</v>
      </c>
      <c r="FK223" s="3">
        <v>4</v>
      </c>
      <c r="FL223" s="3">
        <v>5</v>
      </c>
      <c r="FM223" s="3">
        <v>5</v>
      </c>
      <c r="FN223" s="3">
        <v>3</v>
      </c>
      <c r="FO223" s="3">
        <v>3</v>
      </c>
      <c r="FP223" s="3">
        <v>5</v>
      </c>
      <c r="FQ223" s="3">
        <v>5</v>
      </c>
      <c r="FR223" s="3">
        <v>4</v>
      </c>
      <c r="FS223" s="3">
        <v>3</v>
      </c>
      <c r="FT223" s="3">
        <v>5</v>
      </c>
      <c r="FU223" s="3">
        <v>3.3333333333333335</v>
      </c>
      <c r="FV223" s="3">
        <v>6</v>
      </c>
      <c r="FW223" s="3">
        <v>1</v>
      </c>
      <c r="FX223" s="7" t="e">
        <v>#NULL!</v>
      </c>
      <c r="FY223" s="3">
        <v>5</v>
      </c>
      <c r="FZ223" s="3">
        <v>6</v>
      </c>
      <c r="GA223" s="3">
        <v>6</v>
      </c>
      <c r="GB223" s="3">
        <v>7</v>
      </c>
      <c r="GC223" s="3">
        <v>7</v>
      </c>
      <c r="GD223" s="5">
        <v>6.166666666666667</v>
      </c>
      <c r="GE223" s="3">
        <v>4</v>
      </c>
      <c r="GF223" s="3">
        <v>5</v>
      </c>
      <c r="GG223" s="3">
        <v>5</v>
      </c>
      <c r="GH223" s="3">
        <v>2</v>
      </c>
      <c r="GI223" s="3">
        <v>4</v>
      </c>
      <c r="GJ223" s="3">
        <v>2</v>
      </c>
      <c r="GK223" s="3">
        <v>2</v>
      </c>
      <c r="GL223" s="3">
        <v>1</v>
      </c>
      <c r="GM223" s="3">
        <v>4</v>
      </c>
      <c r="GN223" s="3">
        <v>5</v>
      </c>
      <c r="GO223" s="3">
        <v>2</v>
      </c>
      <c r="GP223" s="3">
        <v>4</v>
      </c>
      <c r="GQ223" s="3">
        <v>1</v>
      </c>
      <c r="GR223" s="3">
        <v>4</v>
      </c>
      <c r="GS223" s="3">
        <v>5</v>
      </c>
      <c r="GT223" s="3">
        <v>5</v>
      </c>
      <c r="GU223" s="3">
        <v>2</v>
      </c>
      <c r="GV223" s="3">
        <v>2</v>
      </c>
      <c r="GW223" s="3">
        <v>5</v>
      </c>
      <c r="GX223" s="3">
        <v>2</v>
      </c>
      <c r="GY223" s="5">
        <v>4.2</v>
      </c>
      <c r="GZ223" s="5">
        <v>2.4</v>
      </c>
      <c r="HA223" s="3">
        <v>6</v>
      </c>
      <c r="HB223" s="3">
        <v>7</v>
      </c>
      <c r="HC223" s="3">
        <v>7</v>
      </c>
      <c r="HD223" s="3">
        <v>7</v>
      </c>
      <c r="HE223" s="3">
        <v>7</v>
      </c>
      <c r="HF223" s="3">
        <v>7</v>
      </c>
      <c r="HG223" s="3">
        <v>7</v>
      </c>
      <c r="HH223" s="3">
        <v>7</v>
      </c>
      <c r="HI223" s="5">
        <v>6.875</v>
      </c>
      <c r="HJ223" s="3">
        <v>2</v>
      </c>
      <c r="HK223" s="3">
        <v>4</v>
      </c>
      <c r="HL223" s="3">
        <v>3</v>
      </c>
      <c r="HM223" s="3">
        <v>1</v>
      </c>
      <c r="HN223" s="3">
        <v>3</v>
      </c>
      <c r="HO223" s="3">
        <v>3</v>
      </c>
      <c r="HP223" s="5">
        <v>1</v>
      </c>
      <c r="HQ223" s="5">
        <v>2</v>
      </c>
      <c r="HR223" s="5">
        <v>2</v>
      </c>
      <c r="HS223" s="5">
        <v>1.8333333333333333</v>
      </c>
      <c r="HT223" s="3">
        <v>3</v>
      </c>
      <c r="HU223" s="3">
        <v>3</v>
      </c>
      <c r="HV223" s="3">
        <v>2</v>
      </c>
      <c r="HW223" s="3">
        <v>2</v>
      </c>
      <c r="HX223" s="3">
        <v>2</v>
      </c>
      <c r="HY223" s="3">
        <v>2</v>
      </c>
      <c r="HZ223" s="5">
        <v>2.3333333333333335</v>
      </c>
      <c r="IA223" s="3">
        <v>7</v>
      </c>
      <c r="IB223" s="3">
        <v>5</v>
      </c>
      <c r="IC223" s="3">
        <v>7</v>
      </c>
      <c r="ID223" s="3">
        <v>1</v>
      </c>
      <c r="IE223" s="3">
        <v>7</v>
      </c>
      <c r="IF223" s="3">
        <v>7</v>
      </c>
      <c r="IG223" s="3">
        <v>1</v>
      </c>
      <c r="IH223" s="3">
        <v>7</v>
      </c>
      <c r="II223" s="3">
        <v>2</v>
      </c>
      <c r="IJ223" s="3">
        <v>7</v>
      </c>
      <c r="IK223" s="3">
        <v>6</v>
      </c>
      <c r="IL223" s="3">
        <v>7</v>
      </c>
      <c r="IM223" s="5">
        <v>5.5</v>
      </c>
      <c r="IN223" s="5">
        <v>5.5</v>
      </c>
      <c r="IO223" s="5">
        <v>5</v>
      </c>
      <c r="IP223" s="3">
        <v>4</v>
      </c>
      <c r="IQ223" s="3">
        <v>5</v>
      </c>
      <c r="IR223" s="3">
        <v>4</v>
      </c>
      <c r="IS223" s="3">
        <v>4</v>
      </c>
      <c r="IT223" s="3">
        <v>4</v>
      </c>
      <c r="IU223" s="3">
        <v>1</v>
      </c>
      <c r="IV223" s="3">
        <v>4</v>
      </c>
      <c r="IW223" s="3">
        <v>5</v>
      </c>
      <c r="IX223" s="3">
        <v>5</v>
      </c>
      <c r="IY223" s="3">
        <v>5</v>
      </c>
      <c r="IZ223" s="3">
        <v>1</v>
      </c>
      <c r="JA223" s="3">
        <v>5</v>
      </c>
      <c r="JB223" s="3">
        <v>3</v>
      </c>
      <c r="JC223" s="3">
        <v>5</v>
      </c>
      <c r="JD223" s="3">
        <v>1</v>
      </c>
      <c r="JE223" s="3">
        <v>3</v>
      </c>
      <c r="JF223" s="3">
        <v>4</v>
      </c>
      <c r="JG223" s="3">
        <v>4</v>
      </c>
      <c r="JH223" s="3">
        <v>4</v>
      </c>
      <c r="JI223" s="3">
        <v>3</v>
      </c>
      <c r="JJ223" s="3">
        <v>3</v>
      </c>
      <c r="JK223" s="3">
        <v>5</v>
      </c>
      <c r="JL223" s="3">
        <v>4</v>
      </c>
      <c r="JM223" s="3">
        <v>5</v>
      </c>
      <c r="JN223" s="5">
        <v>3.25</v>
      </c>
      <c r="JO223" s="5">
        <v>4</v>
      </c>
      <c r="JP223" s="5">
        <v>3.5</v>
      </c>
      <c r="JQ223" s="5">
        <v>4</v>
      </c>
      <c r="JR223" s="5">
        <v>3.5</v>
      </c>
      <c r="JS223" s="5">
        <v>4.5</v>
      </c>
      <c r="JT223" s="3">
        <v>2</v>
      </c>
      <c r="JU223" s="3">
        <v>2</v>
      </c>
      <c r="JV223" s="3">
        <v>4</v>
      </c>
      <c r="JW223" s="3">
        <v>4</v>
      </c>
      <c r="JX223" s="3">
        <v>4</v>
      </c>
      <c r="JY223" s="3">
        <v>2</v>
      </c>
      <c r="JZ223" s="3">
        <v>3</v>
      </c>
      <c r="KA223" s="3">
        <v>4</v>
      </c>
      <c r="KB223" s="3">
        <v>4</v>
      </c>
      <c r="KC223" s="3">
        <v>4</v>
      </c>
      <c r="KD223" s="3">
        <v>4</v>
      </c>
      <c r="KE223" s="3">
        <v>4</v>
      </c>
      <c r="KF223" s="3">
        <v>3</v>
      </c>
      <c r="KG223" s="3">
        <v>3</v>
      </c>
      <c r="KH223" s="3">
        <v>3</v>
      </c>
      <c r="KI223" s="3">
        <v>3</v>
      </c>
      <c r="KJ223" s="3">
        <v>4</v>
      </c>
      <c r="KK223" s="3">
        <v>4</v>
      </c>
      <c r="KL223" s="3">
        <v>2</v>
      </c>
      <c r="KM223" s="3">
        <v>2</v>
      </c>
      <c r="KN223" s="3">
        <v>3</v>
      </c>
      <c r="KO223" s="3">
        <v>3</v>
      </c>
      <c r="KP223" s="3">
        <v>3</v>
      </c>
      <c r="KQ223" s="3">
        <v>3</v>
      </c>
      <c r="KR223" s="3">
        <v>3</v>
      </c>
      <c r="KS223" s="3">
        <v>3</v>
      </c>
      <c r="KT223" s="3">
        <v>3</v>
      </c>
      <c r="KU223" s="3">
        <v>3</v>
      </c>
      <c r="KV223" s="3">
        <v>4</v>
      </c>
      <c r="KW223" s="3">
        <v>4</v>
      </c>
      <c r="KX223" s="3">
        <v>4</v>
      </c>
      <c r="KY223" s="3">
        <v>4</v>
      </c>
      <c r="KZ223" s="5">
        <v>3.3333333333333335</v>
      </c>
      <c r="LA223" s="5">
        <v>3.4444444444444446</v>
      </c>
      <c r="LB223" s="5">
        <v>3.2857142857142856</v>
      </c>
      <c r="LC223" s="5">
        <v>3</v>
      </c>
      <c r="LD223" s="3">
        <v>4</v>
      </c>
      <c r="LE223" s="3">
        <v>4</v>
      </c>
      <c r="LF223" s="5">
        <v>4</v>
      </c>
      <c r="LG223" s="3">
        <v>4</v>
      </c>
      <c r="LH223" s="3">
        <v>4</v>
      </c>
      <c r="LI223" s="3">
        <v>4</v>
      </c>
      <c r="LJ223" s="3">
        <v>5</v>
      </c>
      <c r="LK223" s="3">
        <v>5</v>
      </c>
      <c r="LL223" s="3">
        <v>4</v>
      </c>
      <c r="LM223" s="3">
        <v>4</v>
      </c>
      <c r="LN223" s="3">
        <v>2</v>
      </c>
      <c r="LO223" s="3">
        <v>2</v>
      </c>
      <c r="LP223" s="3">
        <v>4</v>
      </c>
      <c r="LQ223" s="3">
        <v>4</v>
      </c>
      <c r="LR223" s="3">
        <v>4</v>
      </c>
      <c r="LS223" s="3">
        <v>4</v>
      </c>
      <c r="LT223" s="5">
        <v>3.875</v>
      </c>
      <c r="LU223" s="5">
        <v>3.875</v>
      </c>
      <c r="LV223" s="3">
        <v>2</v>
      </c>
      <c r="LW223" s="3">
        <v>0</v>
      </c>
      <c r="LX223" s="3">
        <v>0</v>
      </c>
      <c r="LY223" s="3">
        <v>2</v>
      </c>
      <c r="LZ223" s="3">
        <v>2</v>
      </c>
      <c r="MA223" s="3">
        <v>1</v>
      </c>
      <c r="MB223" s="3">
        <v>0</v>
      </c>
      <c r="MC223" s="3">
        <v>1</v>
      </c>
      <c r="MD223" s="3">
        <v>0</v>
      </c>
      <c r="ME223" s="3">
        <v>2</v>
      </c>
      <c r="MF223" s="5">
        <f t="shared" si="163"/>
        <v>10</v>
      </c>
      <c r="MG223" s="5">
        <f t="shared" si="164"/>
        <v>1</v>
      </c>
      <c r="MH223" s="3">
        <v>2</v>
      </c>
      <c r="MI223" s="3">
        <v>1</v>
      </c>
      <c r="MJ223" s="3">
        <v>5</v>
      </c>
      <c r="MK223" s="3">
        <v>2</v>
      </c>
      <c r="ML223" s="3">
        <v>1</v>
      </c>
      <c r="MM223" s="3">
        <v>5</v>
      </c>
      <c r="MN223" s="3">
        <v>4</v>
      </c>
      <c r="MO223" s="3">
        <v>6</v>
      </c>
      <c r="MP223" s="3">
        <v>6</v>
      </c>
      <c r="MQ223" s="5">
        <v>3.5555555555555554</v>
      </c>
      <c r="MR223" s="3">
        <v>2</v>
      </c>
      <c r="MS223" s="3">
        <v>2</v>
      </c>
      <c r="MT223" s="3">
        <v>2</v>
      </c>
      <c r="MU223" s="3">
        <v>2</v>
      </c>
      <c r="MV223" s="3">
        <v>3</v>
      </c>
      <c r="MW223" s="3">
        <v>3</v>
      </c>
      <c r="MX223" s="3">
        <v>3</v>
      </c>
      <c r="MY223" s="3">
        <v>3</v>
      </c>
      <c r="MZ223" s="3">
        <v>4</v>
      </c>
      <c r="NA223" s="3">
        <v>4</v>
      </c>
      <c r="NB223" s="3">
        <v>5</v>
      </c>
      <c r="NC223" s="3">
        <v>5</v>
      </c>
      <c r="ND223" s="5">
        <v>2.3333333333333335</v>
      </c>
      <c r="NE223" s="5">
        <v>2.3333333333333335</v>
      </c>
      <c r="NF223" s="5">
        <v>4</v>
      </c>
      <c r="NG223" s="5">
        <v>4</v>
      </c>
      <c r="NH223" s="3">
        <v>4</v>
      </c>
      <c r="NI223" s="3">
        <v>4</v>
      </c>
      <c r="NJ223" s="3">
        <v>4</v>
      </c>
      <c r="NK223" s="3">
        <v>4</v>
      </c>
      <c r="NL223" s="3">
        <v>3</v>
      </c>
      <c r="NM223" s="3">
        <v>3</v>
      </c>
      <c r="NN223" s="3">
        <v>4</v>
      </c>
      <c r="NO223" s="3">
        <v>4</v>
      </c>
      <c r="NP223" s="3">
        <v>2</v>
      </c>
      <c r="NQ223" s="3">
        <v>2</v>
      </c>
      <c r="NR223" s="3">
        <v>4</v>
      </c>
      <c r="NS223" s="3">
        <v>4</v>
      </c>
      <c r="NT223" s="3">
        <v>4</v>
      </c>
      <c r="NU223" s="3">
        <v>4</v>
      </c>
      <c r="NV223" s="5">
        <v>3.5714285714285716</v>
      </c>
      <c r="NW223" s="5">
        <v>3.5714285714285716</v>
      </c>
      <c r="NX223" s="4">
        <v>43423</v>
      </c>
      <c r="NY223" s="3">
        <v>4</v>
      </c>
      <c r="NZ223" s="3">
        <v>3</v>
      </c>
      <c r="OA223" s="3">
        <v>3</v>
      </c>
      <c r="OB223" s="3">
        <v>3</v>
      </c>
      <c r="OC223" s="3">
        <v>4</v>
      </c>
      <c r="OD223" s="3">
        <v>4</v>
      </c>
      <c r="OE223" s="3">
        <v>4</v>
      </c>
      <c r="OF223" s="3">
        <v>3</v>
      </c>
      <c r="OG223" s="3">
        <v>4</v>
      </c>
      <c r="OH223" s="3">
        <v>4</v>
      </c>
      <c r="OI223" s="3">
        <v>4</v>
      </c>
      <c r="OJ223" s="3">
        <v>4</v>
      </c>
      <c r="OK223" s="5">
        <v>3.8333333333333335</v>
      </c>
      <c r="OL223" s="5">
        <v>3.5</v>
      </c>
      <c r="OM223" s="3">
        <v>3</v>
      </c>
      <c r="ON223" s="3">
        <v>2</v>
      </c>
      <c r="OO223" s="3">
        <v>3</v>
      </c>
      <c r="OP223" s="3">
        <v>2</v>
      </c>
      <c r="OQ223" s="3">
        <v>3</v>
      </c>
      <c r="OR223" s="3">
        <v>2</v>
      </c>
      <c r="OS223" s="5">
        <v>2.5</v>
      </c>
      <c r="OT223" s="3">
        <v>3</v>
      </c>
      <c r="OU223" s="3">
        <v>5</v>
      </c>
      <c r="OV223" s="3">
        <v>4</v>
      </c>
      <c r="OW223" s="3">
        <v>3</v>
      </c>
      <c r="OX223" s="3">
        <v>3</v>
      </c>
      <c r="OY223" s="3">
        <v>4</v>
      </c>
      <c r="OZ223" s="5">
        <v>3.6666666666666665</v>
      </c>
      <c r="VN223">
        <v>15</v>
      </c>
      <c r="VO223">
        <v>0</v>
      </c>
      <c r="VP223">
        <v>0</v>
      </c>
      <c r="VQ223">
        <v>0</v>
      </c>
      <c r="VR223">
        <v>77</v>
      </c>
      <c r="VS223">
        <v>1395.5</v>
      </c>
      <c r="VT223">
        <v>18.100000000000001</v>
      </c>
      <c r="VU223">
        <v>174.4</v>
      </c>
      <c r="VV223">
        <v>76</v>
      </c>
      <c r="VW223">
        <v>11899.8</v>
      </c>
      <c r="VX223">
        <v>156.6</v>
      </c>
      <c r="VY223">
        <v>2391.5</v>
      </c>
      <c r="VZ223">
        <v>0.3</v>
      </c>
      <c r="WA223">
        <v>1487.5</v>
      </c>
      <c r="WB223" s="36">
        <v>2696.25</v>
      </c>
      <c r="WC223" s="36">
        <v>1266.75</v>
      </c>
      <c r="WD223" s="36">
        <v>129.5</v>
      </c>
      <c r="WE223" s="36">
        <v>52.25</v>
      </c>
      <c r="WF223" s="36">
        <v>65.05</v>
      </c>
      <c r="WG223" s="36">
        <v>30.56</v>
      </c>
      <c r="WH223" s="36">
        <v>3.12</v>
      </c>
      <c r="WI223" s="36">
        <v>1.26</v>
      </c>
      <c r="WJ223" s="36">
        <v>181.75</v>
      </c>
      <c r="WK223" s="36">
        <v>4.3899999999999997</v>
      </c>
      <c r="WL223" s="36">
        <v>30.292000000000002</v>
      </c>
      <c r="WM223" s="37">
        <v>3660.5</v>
      </c>
      <c r="WN223" s="37">
        <v>1586.5</v>
      </c>
      <c r="WO223" s="37">
        <v>153.75</v>
      </c>
      <c r="WP223" s="37">
        <v>59</v>
      </c>
      <c r="WQ223" s="37">
        <v>67.05</v>
      </c>
      <c r="WR223" s="37">
        <v>29.06</v>
      </c>
      <c r="WS223" s="37">
        <v>2.82</v>
      </c>
      <c r="WT223" s="37">
        <v>1.08</v>
      </c>
      <c r="WU223" s="37">
        <v>212.75</v>
      </c>
      <c r="WV223" s="37">
        <v>3.9</v>
      </c>
      <c r="WW223" s="37">
        <v>26.594000000000001</v>
      </c>
      <c r="WX223" s="38">
        <v>1594.5</v>
      </c>
      <c r="WY223" s="38">
        <v>856</v>
      </c>
      <c r="WZ223" s="38">
        <v>63.5</v>
      </c>
      <c r="XA223" s="38">
        <v>12</v>
      </c>
      <c r="XB223" s="38">
        <v>63.12</v>
      </c>
      <c r="XC223" s="38">
        <v>33.89</v>
      </c>
      <c r="XD223" s="38">
        <v>2.5099999999999998</v>
      </c>
      <c r="XE223" s="38">
        <v>0.48</v>
      </c>
      <c r="XF223" s="38">
        <v>75.5</v>
      </c>
      <c r="XG223" s="38">
        <v>2.99</v>
      </c>
      <c r="XH223" s="38">
        <v>25.167000000000002</v>
      </c>
      <c r="XI223" s="39">
        <v>2218</v>
      </c>
      <c r="XJ223" s="39">
        <v>998.25</v>
      </c>
      <c r="XK223" s="39">
        <v>71.25</v>
      </c>
      <c r="XL223" s="39">
        <v>15.5</v>
      </c>
      <c r="XM223" s="39">
        <v>67.150000000000006</v>
      </c>
      <c r="XN223" s="39">
        <v>30.22</v>
      </c>
      <c r="XO223" s="39">
        <v>2.16</v>
      </c>
      <c r="XP223" s="39">
        <v>0.47</v>
      </c>
      <c r="XQ223" s="39">
        <v>86.75</v>
      </c>
      <c r="XR223" s="39">
        <v>2.63</v>
      </c>
      <c r="XS223" s="39">
        <v>21.687999999999999</v>
      </c>
      <c r="XT223" t="s">
        <v>1296</v>
      </c>
      <c r="XU223">
        <v>8</v>
      </c>
      <c r="XV223">
        <v>11</v>
      </c>
      <c r="XW223" s="37">
        <v>6</v>
      </c>
      <c r="XX223" s="37">
        <v>2</v>
      </c>
      <c r="XY223" s="37">
        <v>1</v>
      </c>
      <c r="XZ223" s="39">
        <v>3</v>
      </c>
      <c r="YA223" s="39">
        <v>1</v>
      </c>
      <c r="YB223" s="39">
        <v>1</v>
      </c>
    </row>
    <row r="224" spans="1:652" x14ac:dyDescent="0.2">
      <c r="A224" s="11">
        <v>246</v>
      </c>
      <c r="B224" s="19" t="s">
        <v>882</v>
      </c>
      <c r="C224" s="3">
        <v>1</v>
      </c>
      <c r="D224" s="3" t="str">
        <f t="shared" si="155"/>
        <v>1</v>
      </c>
      <c r="E224" s="4">
        <v>38870</v>
      </c>
      <c r="F224" s="4">
        <v>43411</v>
      </c>
      <c r="G224" s="5">
        <v>12.432580424366872</v>
      </c>
      <c r="H224" s="21">
        <v>4</v>
      </c>
      <c r="I224" s="3">
        <v>7</v>
      </c>
      <c r="J224" s="3">
        <v>18</v>
      </c>
      <c r="K224" s="3">
        <v>1</v>
      </c>
      <c r="L224" s="3">
        <v>2</v>
      </c>
      <c r="M224" s="3">
        <v>110</v>
      </c>
      <c r="N224" s="6">
        <v>111</v>
      </c>
      <c r="O224" s="6">
        <v>158</v>
      </c>
      <c r="P224" s="5">
        <v>3.6417322834645667</v>
      </c>
      <c r="Q224" s="5">
        <v>127.6695</v>
      </c>
      <c r="R224" s="5">
        <v>57.9</v>
      </c>
      <c r="S224" s="5">
        <v>23.2</v>
      </c>
      <c r="T224" s="5">
        <v>2</v>
      </c>
      <c r="U224" s="5">
        <v>31</v>
      </c>
      <c r="V224" s="5">
        <v>2</v>
      </c>
      <c r="W224" s="5">
        <v>25.5</v>
      </c>
      <c r="X224" s="5">
        <v>25</v>
      </c>
      <c r="Y224" s="5">
        <v>23.6</v>
      </c>
      <c r="Z224" s="5">
        <v>24</v>
      </c>
      <c r="AA224" s="5">
        <v>24.5</v>
      </c>
      <c r="AB224" s="5">
        <v>22.8</v>
      </c>
      <c r="AC224" s="5">
        <f t="shared" si="156"/>
        <v>25.5</v>
      </c>
      <c r="AD224" s="5">
        <f t="shared" si="157"/>
        <v>24.5</v>
      </c>
      <c r="AE224" s="5">
        <f t="shared" si="158"/>
        <v>50</v>
      </c>
      <c r="AF224" s="5">
        <f t="shared" si="159"/>
        <v>25</v>
      </c>
      <c r="AG224" s="5">
        <f t="shared" si="160"/>
        <v>55.125</v>
      </c>
      <c r="AH224" s="5">
        <f t="shared" si="161"/>
        <v>110.25</v>
      </c>
      <c r="AI224" s="5">
        <v>3</v>
      </c>
      <c r="AJ224" s="3">
        <v>22</v>
      </c>
      <c r="AK224" s="5">
        <v>39.5</v>
      </c>
      <c r="AL224" s="5">
        <v>2</v>
      </c>
      <c r="AM224" s="5">
        <v>2.3333333333333335</v>
      </c>
      <c r="AN224" s="5"/>
      <c r="AO224" s="5"/>
      <c r="AP224" s="5"/>
      <c r="AQ224" s="5"/>
      <c r="AR224" s="5"/>
      <c r="AS224" s="5" t="e">
        <f t="shared" si="162"/>
        <v>#DIV/0!</v>
      </c>
      <c r="AT224" s="5">
        <v>12.09</v>
      </c>
      <c r="AU224" s="5">
        <v>12.25</v>
      </c>
      <c r="AV224" s="5">
        <v>0.66</v>
      </c>
      <c r="AW224" s="5">
        <v>75</v>
      </c>
      <c r="AX224" s="3">
        <v>31</v>
      </c>
      <c r="AY224" s="3">
        <v>32</v>
      </c>
      <c r="AZ224" s="3"/>
      <c r="BA224" s="5">
        <v>-0.37</v>
      </c>
      <c r="BB224" s="5"/>
      <c r="BC224" s="5">
        <v>36</v>
      </c>
      <c r="BD224" s="5"/>
      <c r="BE224" s="3">
        <v>29</v>
      </c>
      <c r="BF224" s="3">
        <v>26</v>
      </c>
      <c r="BG224" s="5">
        <v>1.51</v>
      </c>
      <c r="BH224" s="5">
        <v>94</v>
      </c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3">
        <v>43</v>
      </c>
      <c r="CA224" s="3">
        <v>42</v>
      </c>
      <c r="CB224" s="3">
        <v>43</v>
      </c>
      <c r="CC224" s="5">
        <v>19.222719999999999</v>
      </c>
      <c r="CD224" s="5">
        <v>18.775680000000001</v>
      </c>
      <c r="CE224" s="5">
        <v>19.222719999999999</v>
      </c>
      <c r="CF224" s="5">
        <v>3.55</v>
      </c>
      <c r="CG224" s="5">
        <v>100</v>
      </c>
      <c r="CH224" s="3">
        <v>30</v>
      </c>
      <c r="CI224" s="3">
        <v>33</v>
      </c>
      <c r="CJ224" s="3">
        <v>38</v>
      </c>
      <c r="CK224" s="5">
        <v>13.411199999999999</v>
      </c>
      <c r="CL224" s="5">
        <v>14.752319999999999</v>
      </c>
      <c r="CM224" s="5">
        <v>16.98752</v>
      </c>
      <c r="CN224" s="5">
        <v>1.28</v>
      </c>
      <c r="CO224" s="5">
        <v>90</v>
      </c>
      <c r="CP224" s="6">
        <v>150</v>
      </c>
      <c r="CQ224" s="6">
        <v>115</v>
      </c>
      <c r="CR224" s="6">
        <v>151</v>
      </c>
      <c r="CS224" s="5">
        <v>0.79</v>
      </c>
      <c r="CT224" s="5">
        <v>79</v>
      </c>
      <c r="CU224" s="7" t="e">
        <v>#NULL!</v>
      </c>
      <c r="CV224" s="7" t="e">
        <v>#NULL!</v>
      </c>
      <c r="CW224" s="7" t="e">
        <v>#NULL!</v>
      </c>
      <c r="CX224" s="7" t="e">
        <v>#NULL!</v>
      </c>
      <c r="CY224" s="7" t="e">
        <v>#NULL!</v>
      </c>
      <c r="CZ224" s="7" t="e">
        <v>#NULL!</v>
      </c>
      <c r="DA224" s="7" t="e">
        <v>#NULL!</v>
      </c>
      <c r="DB224" s="7" t="e">
        <v>#NULL!</v>
      </c>
      <c r="DC224" s="7" t="e">
        <v>#NULL!</v>
      </c>
      <c r="DD224" s="7" t="e">
        <v>#NULL!</v>
      </c>
      <c r="DE224" s="7" t="e">
        <v>#NULL!</v>
      </c>
      <c r="DF224" s="7" t="e">
        <v>#NULL!</v>
      </c>
      <c r="DG224" s="7" t="e">
        <v>#NULL!</v>
      </c>
      <c r="DH224" s="7" t="e">
        <v>#NULL!</v>
      </c>
      <c r="DI224" s="7"/>
      <c r="DJ224" s="7"/>
      <c r="DK224" s="7"/>
      <c r="DL224" s="7"/>
      <c r="DM224" s="7"/>
      <c r="DN224" s="7"/>
      <c r="DO224" s="7"/>
      <c r="DP224" s="7"/>
      <c r="DQ224" s="3">
        <v>1</v>
      </c>
      <c r="DR224" s="3">
        <v>1</v>
      </c>
      <c r="DS224" s="3">
        <v>1</v>
      </c>
      <c r="DT224" s="3">
        <v>1</v>
      </c>
      <c r="DU224" s="3">
        <v>0</v>
      </c>
      <c r="DV224" s="5">
        <v>65</v>
      </c>
      <c r="DW224" s="5">
        <v>1.1400000000000001</v>
      </c>
      <c r="DX224" s="5">
        <v>77</v>
      </c>
      <c r="DY224" s="5">
        <v>1.4500000000000002</v>
      </c>
      <c r="DZ224" s="5">
        <v>95</v>
      </c>
      <c r="EA224" s="5">
        <v>4.83</v>
      </c>
      <c r="EB224" s="5">
        <v>79</v>
      </c>
      <c r="EC224" s="5">
        <v>7.42</v>
      </c>
      <c r="ED224" s="5">
        <v>3</v>
      </c>
      <c r="EE224" s="7" t="e">
        <v>#NULL!</v>
      </c>
      <c r="EF224" s="7" t="e">
        <v>#NULL!</v>
      </c>
      <c r="EG224" s="7" t="e">
        <v>#NULL!</v>
      </c>
      <c r="EH224" s="7" t="e">
        <v>#NULL!</v>
      </c>
      <c r="EI224" s="7" t="e">
        <v>#NULL!</v>
      </c>
      <c r="EJ224" s="7" t="e">
        <v>#NULL!</v>
      </c>
      <c r="EK224" s="7" t="e">
        <v>#NULL!</v>
      </c>
      <c r="EL224" s="7" t="e">
        <v>#NULL!</v>
      </c>
      <c r="EM224" s="7" t="e">
        <v>#NULL!</v>
      </c>
      <c r="EN224" s="7" t="e">
        <v>#NULL!</v>
      </c>
      <c r="EO224" s="7" t="e">
        <v>#NULL!</v>
      </c>
      <c r="EP224" s="7" t="e">
        <v>#NULL!</v>
      </c>
      <c r="EQ224" s="7" t="e">
        <v>#NULL!</v>
      </c>
      <c r="ER224" s="7" t="e">
        <v>#NULL!</v>
      </c>
      <c r="ES224" s="7" t="e">
        <v>#NULL!</v>
      </c>
      <c r="ET224" s="7" t="e">
        <v>#NULL!</v>
      </c>
      <c r="EU224" s="7" t="e">
        <v>#NULL!</v>
      </c>
      <c r="EV224" s="7" t="e">
        <v>#NULL!</v>
      </c>
      <c r="EW224" s="3">
        <v>1</v>
      </c>
      <c r="EX224" s="5">
        <v>3</v>
      </c>
      <c r="EY224" s="1" t="s">
        <v>411</v>
      </c>
      <c r="EZ224" s="3">
        <v>2</v>
      </c>
      <c r="FA224" s="6">
        <v>10</v>
      </c>
      <c r="FB224" s="1" t="s">
        <v>393</v>
      </c>
      <c r="FC224" s="6">
        <v>2</v>
      </c>
      <c r="FD224" s="5">
        <v>10</v>
      </c>
      <c r="FE224" s="1" t="s">
        <v>437</v>
      </c>
      <c r="FF224" s="3">
        <v>2</v>
      </c>
      <c r="FG224" s="5">
        <v>2</v>
      </c>
      <c r="FH224" s="3">
        <v>5</v>
      </c>
      <c r="FI224" s="3">
        <v>5</v>
      </c>
      <c r="FJ224" s="3">
        <v>4</v>
      </c>
      <c r="FK224" s="3">
        <v>1</v>
      </c>
      <c r="FL224" s="3">
        <v>5</v>
      </c>
      <c r="FM224" s="3">
        <v>4</v>
      </c>
      <c r="FN224" s="3">
        <v>5</v>
      </c>
      <c r="FO224" s="3">
        <v>1</v>
      </c>
      <c r="FP224" s="3">
        <v>4</v>
      </c>
      <c r="FQ224" s="3">
        <v>5</v>
      </c>
      <c r="FR224" s="3">
        <v>3</v>
      </c>
      <c r="FS224" s="3">
        <v>3</v>
      </c>
      <c r="FT224" s="3">
        <v>4.666666666666667</v>
      </c>
      <c r="FU224" s="3">
        <v>2.8333333333333335</v>
      </c>
      <c r="FV224" s="3">
        <v>6</v>
      </c>
      <c r="FW224" s="3">
        <v>1</v>
      </c>
      <c r="FX224" s="7" t="e">
        <v>#NULL!</v>
      </c>
      <c r="FY224" s="3">
        <v>5</v>
      </c>
      <c r="FZ224" s="3">
        <v>7</v>
      </c>
      <c r="GA224" s="3">
        <v>7</v>
      </c>
      <c r="GB224" s="3">
        <v>6</v>
      </c>
      <c r="GC224" s="3">
        <v>5</v>
      </c>
      <c r="GD224" s="5">
        <v>6</v>
      </c>
      <c r="GE224" s="3">
        <v>5</v>
      </c>
      <c r="GF224" s="3">
        <v>2</v>
      </c>
      <c r="GG224" s="3">
        <v>4</v>
      </c>
      <c r="GH224" s="3">
        <v>1</v>
      </c>
      <c r="GI224" s="3">
        <v>4</v>
      </c>
      <c r="GJ224" s="3">
        <v>1</v>
      </c>
      <c r="GK224" s="3">
        <v>1</v>
      </c>
      <c r="GL224" s="3">
        <v>3</v>
      </c>
      <c r="GM224" s="3">
        <v>4</v>
      </c>
      <c r="GN224" s="3">
        <v>5</v>
      </c>
      <c r="GO224" s="3">
        <v>1</v>
      </c>
      <c r="GP224" s="3">
        <v>4</v>
      </c>
      <c r="GQ224" s="3">
        <v>1</v>
      </c>
      <c r="GR224" s="3">
        <v>3</v>
      </c>
      <c r="GS224" s="3">
        <v>2</v>
      </c>
      <c r="GT224" s="3">
        <v>4</v>
      </c>
      <c r="GU224" s="3">
        <v>4</v>
      </c>
      <c r="GV224" s="3">
        <v>3</v>
      </c>
      <c r="GW224" s="3">
        <v>5</v>
      </c>
      <c r="GX224" s="3">
        <v>2</v>
      </c>
      <c r="GY224" s="5">
        <v>4.2</v>
      </c>
      <c r="GZ224" s="5">
        <v>1.7</v>
      </c>
      <c r="HA224" s="3">
        <v>5</v>
      </c>
      <c r="HB224" s="3">
        <v>7</v>
      </c>
      <c r="HC224" s="3">
        <v>6</v>
      </c>
      <c r="HD224" s="3">
        <v>5</v>
      </c>
      <c r="HE224" s="3">
        <v>7</v>
      </c>
      <c r="HF224" s="3">
        <v>6</v>
      </c>
      <c r="HG224" s="3">
        <v>5</v>
      </c>
      <c r="HH224" s="3">
        <v>6</v>
      </c>
      <c r="HI224" s="5">
        <v>5.875</v>
      </c>
      <c r="HJ224" s="3">
        <v>3</v>
      </c>
      <c r="HK224" s="3">
        <v>3</v>
      </c>
      <c r="HL224" s="3">
        <v>2</v>
      </c>
      <c r="HM224" s="3">
        <v>3</v>
      </c>
      <c r="HN224" s="3">
        <v>2</v>
      </c>
      <c r="HO224" s="3">
        <v>1</v>
      </c>
      <c r="HP224" s="5">
        <v>2</v>
      </c>
      <c r="HQ224" s="5">
        <v>3</v>
      </c>
      <c r="HR224" s="5">
        <v>4</v>
      </c>
      <c r="HS224" s="5">
        <v>2.8333333333333335</v>
      </c>
      <c r="HT224" s="3">
        <v>4</v>
      </c>
      <c r="HU224" s="3">
        <v>4</v>
      </c>
      <c r="HV224" s="3">
        <v>5</v>
      </c>
      <c r="HW224" s="3">
        <v>4</v>
      </c>
      <c r="HX224" s="3">
        <v>3</v>
      </c>
      <c r="HY224" s="3">
        <v>5</v>
      </c>
      <c r="HZ224" s="5">
        <v>4.166666666666667</v>
      </c>
      <c r="IA224" s="3">
        <v>7</v>
      </c>
      <c r="IB224" s="3">
        <v>5</v>
      </c>
      <c r="IC224" s="3">
        <v>2</v>
      </c>
      <c r="ID224" s="3">
        <v>6</v>
      </c>
      <c r="IE224" s="3">
        <v>5</v>
      </c>
      <c r="IF224" s="3">
        <v>6</v>
      </c>
      <c r="IG224" s="3">
        <v>2</v>
      </c>
      <c r="IH224" s="3">
        <v>7</v>
      </c>
      <c r="II224" s="3">
        <v>5</v>
      </c>
      <c r="IJ224" s="3">
        <v>3</v>
      </c>
      <c r="IK224" s="3">
        <v>7</v>
      </c>
      <c r="IL224" s="3">
        <v>2</v>
      </c>
      <c r="IM224" s="5">
        <v>6.5</v>
      </c>
      <c r="IN224" s="5">
        <v>4.75</v>
      </c>
      <c r="IO224" s="5">
        <v>3</v>
      </c>
      <c r="IP224" s="3">
        <v>4</v>
      </c>
      <c r="IQ224" s="3">
        <v>3</v>
      </c>
      <c r="IR224" s="3">
        <v>3</v>
      </c>
      <c r="IS224" s="3">
        <v>2</v>
      </c>
      <c r="IT224" s="3">
        <v>4</v>
      </c>
      <c r="IU224" s="3">
        <v>3</v>
      </c>
      <c r="IV224" s="3">
        <v>3</v>
      </c>
      <c r="IW224" s="3">
        <v>2</v>
      </c>
      <c r="IX224" s="3">
        <v>4</v>
      </c>
      <c r="IY224" s="3">
        <v>3</v>
      </c>
      <c r="IZ224" s="3">
        <v>5</v>
      </c>
      <c r="JA224" s="3">
        <v>5</v>
      </c>
      <c r="JB224" s="3">
        <v>4</v>
      </c>
      <c r="JC224" s="3">
        <v>5</v>
      </c>
      <c r="JD224" s="3">
        <v>3</v>
      </c>
      <c r="JE224" s="3">
        <v>1</v>
      </c>
      <c r="JF224" s="3">
        <v>3</v>
      </c>
      <c r="JG224" s="3">
        <v>5</v>
      </c>
      <c r="JH224" s="3">
        <v>3</v>
      </c>
      <c r="JI224" s="3">
        <v>4</v>
      </c>
      <c r="JJ224" s="3">
        <v>1</v>
      </c>
      <c r="JK224" s="3">
        <v>3</v>
      </c>
      <c r="JL224" s="3">
        <v>3</v>
      </c>
      <c r="JM224" s="3">
        <v>4</v>
      </c>
      <c r="JN224" s="5">
        <v>3.5</v>
      </c>
      <c r="JO224" s="5">
        <v>2.5</v>
      </c>
      <c r="JP224" s="5">
        <v>4</v>
      </c>
      <c r="JQ224" s="5">
        <v>2.75</v>
      </c>
      <c r="JR224" s="5">
        <v>4.5</v>
      </c>
      <c r="JS224" s="5">
        <v>2.75</v>
      </c>
      <c r="JT224" s="3">
        <v>4</v>
      </c>
      <c r="JU224" s="3">
        <v>4</v>
      </c>
      <c r="JV224" s="3">
        <v>1</v>
      </c>
      <c r="JW224" s="3">
        <v>1</v>
      </c>
      <c r="JX224" s="3">
        <v>3</v>
      </c>
      <c r="JY224" s="3">
        <v>3</v>
      </c>
      <c r="JZ224" s="3">
        <v>1</v>
      </c>
      <c r="KA224" s="3">
        <v>1</v>
      </c>
      <c r="KB224" s="3">
        <v>5</v>
      </c>
      <c r="KC224" s="3">
        <v>5</v>
      </c>
      <c r="KD224" s="3">
        <v>5</v>
      </c>
      <c r="KE224" s="3">
        <v>5</v>
      </c>
      <c r="KF224" s="3">
        <v>1</v>
      </c>
      <c r="KG224" s="3">
        <v>1</v>
      </c>
      <c r="KH224" s="3">
        <v>1</v>
      </c>
      <c r="KI224" s="3">
        <v>1</v>
      </c>
      <c r="KJ224" s="3">
        <v>1</v>
      </c>
      <c r="KK224" s="3">
        <v>1</v>
      </c>
      <c r="KL224" s="3">
        <v>5</v>
      </c>
      <c r="KM224" s="3">
        <v>5</v>
      </c>
      <c r="KN224" s="3">
        <v>1</v>
      </c>
      <c r="KO224" s="3">
        <v>1</v>
      </c>
      <c r="KP224" s="3">
        <v>2</v>
      </c>
      <c r="KQ224" s="3">
        <v>2</v>
      </c>
      <c r="KR224" s="3">
        <v>4</v>
      </c>
      <c r="KS224" s="3">
        <v>4</v>
      </c>
      <c r="KT224" s="3">
        <v>1</v>
      </c>
      <c r="KU224" s="3">
        <v>1</v>
      </c>
      <c r="KV224" s="3">
        <v>1</v>
      </c>
      <c r="KW224" s="3">
        <v>1</v>
      </c>
      <c r="KX224" s="3">
        <v>4</v>
      </c>
      <c r="KY224" s="3">
        <v>4</v>
      </c>
      <c r="KZ224" s="5">
        <v>1.1111111111111112</v>
      </c>
      <c r="LA224" s="5">
        <v>1.1111111111111112</v>
      </c>
      <c r="LB224" s="5">
        <v>4.2857142857142856</v>
      </c>
      <c r="LC224" s="5">
        <v>4.2857142857142856</v>
      </c>
      <c r="LD224" s="3">
        <v>5</v>
      </c>
      <c r="LE224" s="3">
        <v>5</v>
      </c>
      <c r="LF224" s="5">
        <v>4</v>
      </c>
      <c r="LG224" s="3">
        <v>4</v>
      </c>
      <c r="LH224" s="3">
        <v>5</v>
      </c>
      <c r="LI224" s="3">
        <v>5</v>
      </c>
      <c r="LJ224" s="3">
        <v>5</v>
      </c>
      <c r="LK224" s="3">
        <v>5</v>
      </c>
      <c r="LL224" s="3">
        <v>4</v>
      </c>
      <c r="LM224" s="3">
        <v>4</v>
      </c>
      <c r="LN224" s="3">
        <v>5</v>
      </c>
      <c r="LO224" s="3">
        <v>5</v>
      </c>
      <c r="LP224" s="3">
        <v>5</v>
      </c>
      <c r="LQ224" s="3">
        <v>5</v>
      </c>
      <c r="LR224" s="3">
        <v>3</v>
      </c>
      <c r="LS224" s="3">
        <v>3</v>
      </c>
      <c r="LT224" s="5">
        <v>4.5</v>
      </c>
      <c r="LU224" s="5">
        <v>4.5</v>
      </c>
      <c r="LV224" s="3">
        <v>3</v>
      </c>
      <c r="LW224" s="3">
        <v>2</v>
      </c>
      <c r="LX224" s="3">
        <v>0</v>
      </c>
      <c r="LY224" s="3">
        <v>0</v>
      </c>
      <c r="LZ224" s="3">
        <v>1</v>
      </c>
      <c r="MA224" s="3">
        <v>0</v>
      </c>
      <c r="MB224" s="3">
        <v>2</v>
      </c>
      <c r="MC224" s="3">
        <v>1</v>
      </c>
      <c r="MD224" s="3">
        <v>1</v>
      </c>
      <c r="ME224" s="3">
        <v>1</v>
      </c>
      <c r="MF224" s="5">
        <f t="shared" si="163"/>
        <v>11</v>
      </c>
      <c r="MG224" s="5">
        <f t="shared" si="164"/>
        <v>1.1000000000000001</v>
      </c>
      <c r="MH224" s="3">
        <v>1</v>
      </c>
      <c r="MI224" s="3">
        <v>4</v>
      </c>
      <c r="MJ224" s="3">
        <v>6</v>
      </c>
      <c r="MK224" s="3">
        <v>2</v>
      </c>
      <c r="ML224" s="3">
        <v>5</v>
      </c>
      <c r="MM224" s="3">
        <v>7</v>
      </c>
      <c r="MN224" s="3">
        <v>7</v>
      </c>
      <c r="MO224" s="3">
        <v>7</v>
      </c>
      <c r="MP224" s="3">
        <v>7</v>
      </c>
      <c r="MQ224" s="5">
        <v>5.1111111111111107</v>
      </c>
      <c r="MR224" s="3">
        <v>1</v>
      </c>
      <c r="MS224" s="3">
        <v>1</v>
      </c>
      <c r="MT224" s="3">
        <v>1</v>
      </c>
      <c r="MU224" s="3">
        <v>1</v>
      </c>
      <c r="MV224" s="3">
        <v>1</v>
      </c>
      <c r="MW224" s="3">
        <v>1</v>
      </c>
      <c r="MX224" s="3">
        <v>3</v>
      </c>
      <c r="MY224" s="3">
        <v>3</v>
      </c>
      <c r="MZ224" s="3">
        <v>4</v>
      </c>
      <c r="NA224" s="3">
        <v>4</v>
      </c>
      <c r="NB224" s="3">
        <v>4</v>
      </c>
      <c r="NC224" s="3">
        <v>4</v>
      </c>
      <c r="ND224" s="5">
        <v>1</v>
      </c>
      <c r="NE224" s="5">
        <v>1</v>
      </c>
      <c r="NF224" s="5">
        <v>3.6666666666666665</v>
      </c>
      <c r="NG224" s="5">
        <v>3.6666666666666665</v>
      </c>
      <c r="NH224" s="3">
        <v>5</v>
      </c>
      <c r="NI224" s="3">
        <v>5</v>
      </c>
      <c r="NJ224" s="3">
        <v>3</v>
      </c>
      <c r="NK224" s="3">
        <v>3</v>
      </c>
      <c r="NL224" s="3">
        <v>5</v>
      </c>
      <c r="NM224" s="3">
        <v>5</v>
      </c>
      <c r="NN224" s="3">
        <v>2</v>
      </c>
      <c r="NO224" s="3">
        <v>2</v>
      </c>
      <c r="NP224" s="3">
        <v>1</v>
      </c>
      <c r="NQ224" s="3">
        <v>1</v>
      </c>
      <c r="NR224" s="3">
        <v>2</v>
      </c>
      <c r="NS224" s="3">
        <v>2</v>
      </c>
      <c r="NT224" s="3">
        <v>3</v>
      </c>
      <c r="NU224" s="3">
        <v>3</v>
      </c>
      <c r="NV224" s="5">
        <v>3</v>
      </c>
      <c r="NW224" s="5">
        <v>3</v>
      </c>
      <c r="NX224" s="4">
        <v>43423</v>
      </c>
      <c r="NY224" s="3">
        <v>4</v>
      </c>
      <c r="NZ224" s="3">
        <v>5</v>
      </c>
      <c r="OA224" s="3">
        <v>5</v>
      </c>
      <c r="OB224" s="3">
        <v>2</v>
      </c>
      <c r="OC224" s="3">
        <v>4</v>
      </c>
      <c r="OD224" s="3">
        <v>5</v>
      </c>
      <c r="OE224" s="3">
        <v>5</v>
      </c>
      <c r="OF224" s="3">
        <v>1</v>
      </c>
      <c r="OG224" s="3">
        <v>4</v>
      </c>
      <c r="OH224" s="3">
        <v>5</v>
      </c>
      <c r="OI224" s="3">
        <v>1</v>
      </c>
      <c r="OJ224" s="3">
        <v>1</v>
      </c>
      <c r="OK224" s="5">
        <v>4.5</v>
      </c>
      <c r="OL224" s="5">
        <v>2.5</v>
      </c>
      <c r="OM224" s="3">
        <v>3</v>
      </c>
      <c r="ON224" s="3">
        <v>2</v>
      </c>
      <c r="OO224" s="3">
        <v>3</v>
      </c>
      <c r="OP224" s="3">
        <v>3</v>
      </c>
      <c r="OQ224" s="3">
        <v>2</v>
      </c>
      <c r="OR224" s="3">
        <v>2</v>
      </c>
      <c r="OS224" s="5">
        <v>2.5</v>
      </c>
      <c r="OT224" s="3">
        <v>4</v>
      </c>
      <c r="OU224" s="3">
        <v>4</v>
      </c>
      <c r="OV224" s="3">
        <v>4</v>
      </c>
      <c r="OW224" s="3">
        <v>5</v>
      </c>
      <c r="OX224" s="3">
        <v>4</v>
      </c>
      <c r="OY224" s="3">
        <v>5</v>
      </c>
      <c r="OZ224" s="5">
        <v>4.333333333333333</v>
      </c>
      <c r="VN224">
        <v>15</v>
      </c>
      <c r="VO224">
        <v>1</v>
      </c>
      <c r="VP224">
        <v>10</v>
      </c>
      <c r="VQ224">
        <v>10</v>
      </c>
      <c r="VR224">
        <v>57</v>
      </c>
      <c r="VS224">
        <v>1202.3</v>
      </c>
      <c r="VT224">
        <v>21.1</v>
      </c>
      <c r="VU224">
        <v>240.5</v>
      </c>
      <c r="VV224">
        <v>56</v>
      </c>
      <c r="VW224">
        <v>13355.3</v>
      </c>
      <c r="VX224">
        <v>238.5</v>
      </c>
      <c r="VY224">
        <v>9414.7999999999993</v>
      </c>
      <c r="VZ224">
        <v>0.3</v>
      </c>
      <c r="WA224">
        <v>2671.1</v>
      </c>
      <c r="WB224" s="36">
        <v>2815.5</v>
      </c>
      <c r="WC224" s="36">
        <v>961</v>
      </c>
      <c r="WD224" s="36">
        <v>107.5</v>
      </c>
      <c r="WE224" s="36">
        <v>13</v>
      </c>
      <c r="WF224" s="36">
        <v>72.25</v>
      </c>
      <c r="WG224" s="36">
        <v>24.66</v>
      </c>
      <c r="WH224" s="36">
        <v>2.76</v>
      </c>
      <c r="WI224" s="36">
        <v>0.33</v>
      </c>
      <c r="WJ224" s="36">
        <v>120.5</v>
      </c>
      <c r="WK224" s="36">
        <v>3.09</v>
      </c>
      <c r="WL224" s="36">
        <v>24.1</v>
      </c>
      <c r="WM224" s="37">
        <v>2815.5</v>
      </c>
      <c r="WN224" s="37">
        <v>961</v>
      </c>
      <c r="WO224" s="37">
        <v>107.5</v>
      </c>
      <c r="WP224" s="37">
        <v>13</v>
      </c>
      <c r="WQ224" s="37">
        <v>72.25</v>
      </c>
      <c r="WR224" s="37">
        <v>24.66</v>
      </c>
      <c r="WS224" s="37">
        <v>2.76</v>
      </c>
      <c r="WT224" s="37">
        <v>0.33</v>
      </c>
      <c r="WU224" s="37">
        <v>120.5</v>
      </c>
      <c r="WV224" s="37">
        <v>3.09</v>
      </c>
      <c r="WW224" s="37">
        <v>24.1</v>
      </c>
      <c r="WX224" s="38">
        <v>2468.75</v>
      </c>
      <c r="WY224" s="38">
        <v>762</v>
      </c>
      <c r="WZ224" s="38">
        <v>88.5</v>
      </c>
      <c r="XA224" s="38">
        <v>11.75</v>
      </c>
      <c r="XB224" s="38">
        <v>74.11</v>
      </c>
      <c r="XC224" s="38">
        <v>22.88</v>
      </c>
      <c r="XD224" s="38">
        <v>2.66</v>
      </c>
      <c r="XE224" s="38">
        <v>0.35</v>
      </c>
      <c r="XF224" s="38">
        <v>100.25</v>
      </c>
      <c r="XG224" s="38">
        <v>3.01</v>
      </c>
      <c r="XH224" s="38">
        <v>25.062999999999999</v>
      </c>
      <c r="XI224" s="39">
        <v>2468.75</v>
      </c>
      <c r="XJ224" s="39">
        <v>762</v>
      </c>
      <c r="XK224" s="39">
        <v>88.5</v>
      </c>
      <c r="XL224" s="39">
        <v>11.75</v>
      </c>
      <c r="XM224" s="39">
        <v>74.11</v>
      </c>
      <c r="XN224" s="39">
        <v>22.88</v>
      </c>
      <c r="XO224" s="39">
        <v>2.66</v>
      </c>
      <c r="XP224" s="39">
        <v>0.35</v>
      </c>
      <c r="XQ224" s="39">
        <v>100.25</v>
      </c>
      <c r="XR224" s="39">
        <v>3.01</v>
      </c>
      <c r="XS224" s="39">
        <v>25.062999999999999</v>
      </c>
      <c r="XT224" t="s">
        <v>1297</v>
      </c>
      <c r="XU224">
        <v>5</v>
      </c>
      <c r="XV224">
        <v>15</v>
      </c>
      <c r="XW224" s="37">
        <v>5</v>
      </c>
      <c r="XX224" s="37">
        <v>0</v>
      </c>
      <c r="XY224" s="37">
        <v>2</v>
      </c>
      <c r="XZ224" s="39">
        <v>4</v>
      </c>
      <c r="YA224" s="39">
        <v>0</v>
      </c>
      <c r="YB224" s="39">
        <v>2</v>
      </c>
    </row>
    <row r="225" spans="1:652" x14ac:dyDescent="0.2">
      <c r="A225" s="11">
        <v>247</v>
      </c>
      <c r="B225" s="19" t="s">
        <v>755</v>
      </c>
      <c r="C225" s="3">
        <v>0</v>
      </c>
      <c r="D225" s="3" t="str">
        <f t="shared" si="155"/>
        <v>2</v>
      </c>
      <c r="E225" s="4">
        <v>38637</v>
      </c>
      <c r="F225" s="4">
        <v>43411</v>
      </c>
      <c r="G225" s="5">
        <v>13.070499657768652</v>
      </c>
      <c r="H225" s="21">
        <v>4</v>
      </c>
      <c r="I225" s="3">
        <v>7</v>
      </c>
      <c r="J225" s="3">
        <v>18</v>
      </c>
      <c r="K225" s="3">
        <v>1</v>
      </c>
      <c r="L225" s="3">
        <v>0</v>
      </c>
      <c r="M225" s="3">
        <v>110</v>
      </c>
      <c r="N225" s="6">
        <v>101</v>
      </c>
      <c r="O225" s="6">
        <v>151</v>
      </c>
      <c r="P225" s="5">
        <v>3.3136482939632543</v>
      </c>
      <c r="Q225" s="5">
        <v>101.87100000000001</v>
      </c>
      <c r="R225" s="5">
        <v>46.2</v>
      </c>
      <c r="S225" s="5">
        <v>20.3</v>
      </c>
      <c r="T225" s="5">
        <v>3</v>
      </c>
      <c r="U225" s="5">
        <v>14.9</v>
      </c>
      <c r="V225" s="5">
        <v>3</v>
      </c>
      <c r="W225" s="5">
        <v>30.9</v>
      </c>
      <c r="X225" s="5">
        <v>30.2</v>
      </c>
      <c r="Y225" s="5">
        <v>31</v>
      </c>
      <c r="Z225" s="5">
        <v>29.4</v>
      </c>
      <c r="AA225" s="5">
        <v>31.8</v>
      </c>
      <c r="AB225" s="5">
        <v>30.4</v>
      </c>
      <c r="AC225" s="5">
        <f t="shared" si="156"/>
        <v>31</v>
      </c>
      <c r="AD225" s="5">
        <f t="shared" si="157"/>
        <v>31.8</v>
      </c>
      <c r="AE225" s="5">
        <f t="shared" si="158"/>
        <v>62.8</v>
      </c>
      <c r="AF225" s="5">
        <f t="shared" si="159"/>
        <v>31.4</v>
      </c>
      <c r="AG225" s="5">
        <f t="shared" si="160"/>
        <v>69.236999999999995</v>
      </c>
      <c r="AH225" s="5">
        <f t="shared" si="161"/>
        <v>138.47399999999999</v>
      </c>
      <c r="AI225" s="5">
        <v>3</v>
      </c>
      <c r="AJ225" s="3">
        <v>18</v>
      </c>
      <c r="AK225" s="5">
        <v>37.299999999999997</v>
      </c>
      <c r="AL225" s="5">
        <v>1</v>
      </c>
      <c r="AM225" s="5">
        <v>2.3333333333333335</v>
      </c>
      <c r="AN225" s="5"/>
      <c r="AO225" s="5"/>
      <c r="AP225" s="5"/>
      <c r="AQ225" s="5"/>
      <c r="AR225" s="5"/>
      <c r="AS225" s="5" t="e">
        <f t="shared" si="162"/>
        <v>#DIV/0!</v>
      </c>
      <c r="AT225" s="5">
        <v>10.72</v>
      </c>
      <c r="AU225" s="5">
        <v>10.65</v>
      </c>
      <c r="AV225" s="5">
        <v>1.0900000000000001</v>
      </c>
      <c r="AW225" s="5">
        <v>86</v>
      </c>
      <c r="AX225" s="3">
        <v>25</v>
      </c>
      <c r="AY225" s="3">
        <v>30</v>
      </c>
      <c r="AZ225" s="3"/>
      <c r="BA225" s="5">
        <v>-1.1299999999999999</v>
      </c>
      <c r="BB225" s="5"/>
      <c r="BC225" s="5">
        <v>13</v>
      </c>
      <c r="BD225" s="5"/>
      <c r="BE225" s="3">
        <v>26</v>
      </c>
      <c r="BF225" s="3">
        <v>23</v>
      </c>
      <c r="BG225" s="5">
        <v>0.27</v>
      </c>
      <c r="BH225" s="5">
        <v>61</v>
      </c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3">
        <v>53</v>
      </c>
      <c r="CA225" s="3">
        <v>55</v>
      </c>
      <c r="CB225" s="3">
        <v>55</v>
      </c>
      <c r="CC225" s="5">
        <v>23.69312</v>
      </c>
      <c r="CD225" s="5">
        <v>24.587199999999999</v>
      </c>
      <c r="CE225" s="5">
        <v>24.587199999999999</v>
      </c>
      <c r="CF225" s="5">
        <v>2.5499999999999998</v>
      </c>
      <c r="CG225" s="5">
        <v>99</v>
      </c>
      <c r="CH225" s="3">
        <v>46</v>
      </c>
      <c r="CI225" s="3">
        <v>45</v>
      </c>
      <c r="CJ225" s="3">
        <v>29</v>
      </c>
      <c r="CK225" s="5">
        <v>20.563839999999999</v>
      </c>
      <c r="CL225" s="5">
        <v>20.116800000000001</v>
      </c>
      <c r="CM225" s="5">
        <v>12.96416</v>
      </c>
      <c r="CN225" s="5">
        <v>0.97</v>
      </c>
      <c r="CO225" s="5">
        <v>83</v>
      </c>
      <c r="CP225" s="6">
        <v>195</v>
      </c>
      <c r="CQ225" s="6">
        <v>200</v>
      </c>
      <c r="CR225" s="6">
        <v>194</v>
      </c>
      <c r="CS225" s="5">
        <v>1.56</v>
      </c>
      <c r="CT225" s="5">
        <v>94</v>
      </c>
      <c r="CU225" s="7" t="e">
        <v>#NULL!</v>
      </c>
      <c r="CV225" s="7" t="e">
        <v>#NULL!</v>
      </c>
      <c r="CW225" s="7" t="e">
        <v>#NULL!</v>
      </c>
      <c r="CX225" s="7" t="e">
        <v>#NULL!</v>
      </c>
      <c r="CY225" s="7" t="e">
        <v>#NULL!</v>
      </c>
      <c r="CZ225" s="7" t="e">
        <v>#NULL!</v>
      </c>
      <c r="DA225" s="7" t="e">
        <v>#NULL!</v>
      </c>
      <c r="DB225" s="7" t="e">
        <v>#NULL!</v>
      </c>
      <c r="DC225" s="7" t="e">
        <v>#NULL!</v>
      </c>
      <c r="DD225" s="7" t="e">
        <v>#NULL!</v>
      </c>
      <c r="DE225" s="7" t="e">
        <v>#NULL!</v>
      </c>
      <c r="DF225" s="7" t="e">
        <v>#NULL!</v>
      </c>
      <c r="DG225" s="7" t="e">
        <v>#NULL!</v>
      </c>
      <c r="DH225" s="7" t="e">
        <v>#NULL!</v>
      </c>
      <c r="DI225" s="7"/>
      <c r="DJ225" s="7"/>
      <c r="DK225" s="7"/>
      <c r="DL225" s="7"/>
      <c r="DM225" s="7"/>
      <c r="DN225" s="7"/>
      <c r="DO225" s="7"/>
      <c r="DP225" s="7"/>
      <c r="DQ225" s="3">
        <v>1</v>
      </c>
      <c r="DR225" s="3">
        <v>1</v>
      </c>
      <c r="DS225" s="3">
        <v>1</v>
      </c>
      <c r="DT225" s="3">
        <v>1</v>
      </c>
      <c r="DU225" s="3">
        <v>1</v>
      </c>
      <c r="DV225" s="5">
        <v>37</v>
      </c>
      <c r="DW225" s="5">
        <v>-0.85999999999999988</v>
      </c>
      <c r="DX225" s="5">
        <v>90</v>
      </c>
      <c r="DY225" s="5">
        <v>2.6500000000000004</v>
      </c>
      <c r="DZ225" s="5">
        <v>91</v>
      </c>
      <c r="EA225" s="5">
        <v>3.5199999999999996</v>
      </c>
      <c r="EB225" s="5">
        <v>72.666666666666671</v>
      </c>
      <c r="EC225" s="5">
        <v>5.3100000000000005</v>
      </c>
      <c r="ED225" s="5">
        <v>2</v>
      </c>
      <c r="EE225" s="7" t="e">
        <v>#NULL!</v>
      </c>
      <c r="EF225" s="7" t="e">
        <v>#NULL!</v>
      </c>
      <c r="EG225" s="7" t="e">
        <v>#NULL!</v>
      </c>
      <c r="EH225" s="7" t="e">
        <v>#NULL!</v>
      </c>
      <c r="EI225" s="7" t="e">
        <v>#NULL!</v>
      </c>
      <c r="EJ225" s="7" t="e">
        <v>#NULL!</v>
      </c>
      <c r="EK225" s="7" t="e">
        <v>#NULL!</v>
      </c>
      <c r="EL225" s="7" t="e">
        <v>#NULL!</v>
      </c>
      <c r="EM225" s="7" t="e">
        <v>#NULL!</v>
      </c>
      <c r="EN225" s="7" t="e">
        <v>#NULL!</v>
      </c>
      <c r="EO225" s="7" t="e">
        <v>#NULL!</v>
      </c>
      <c r="EP225" s="7" t="e">
        <v>#NULL!</v>
      </c>
      <c r="EQ225" s="7" t="e">
        <v>#NULL!</v>
      </c>
      <c r="ER225" s="7" t="e">
        <v>#NULL!</v>
      </c>
      <c r="ES225" s="7" t="e">
        <v>#NULL!</v>
      </c>
      <c r="ET225" s="7" t="e">
        <v>#NULL!</v>
      </c>
      <c r="EU225" s="7" t="e">
        <v>#NULL!</v>
      </c>
      <c r="EV225" s="7" t="e">
        <v>#NULL!</v>
      </c>
      <c r="EW225" s="3">
        <v>1</v>
      </c>
      <c r="EX225" s="5">
        <v>2</v>
      </c>
      <c r="EY225" s="1" t="s">
        <v>351</v>
      </c>
      <c r="EZ225" s="3">
        <v>1</v>
      </c>
      <c r="FA225" s="6">
        <v>2</v>
      </c>
      <c r="FB225" s="1" t="s">
        <v>350</v>
      </c>
      <c r="FC225" s="6">
        <v>0</v>
      </c>
      <c r="FD225" s="5">
        <v>2</v>
      </c>
      <c r="FE225" s="1" t="s">
        <v>355</v>
      </c>
      <c r="FF225" s="3">
        <v>0</v>
      </c>
      <c r="FG225" s="5">
        <v>2</v>
      </c>
      <c r="FH225" s="3">
        <v>4</v>
      </c>
      <c r="FI225" s="3">
        <v>5</v>
      </c>
      <c r="FJ225" s="3">
        <v>5</v>
      </c>
      <c r="FK225" s="3">
        <v>4</v>
      </c>
      <c r="FL225" s="3">
        <v>5</v>
      </c>
      <c r="FM225" s="3">
        <v>4</v>
      </c>
      <c r="FN225" s="3">
        <v>4</v>
      </c>
      <c r="FO225" s="3">
        <v>2</v>
      </c>
      <c r="FP225" s="3">
        <v>5</v>
      </c>
      <c r="FQ225" s="3">
        <v>5</v>
      </c>
      <c r="FR225" s="3">
        <v>4</v>
      </c>
      <c r="FS225" s="3">
        <v>4</v>
      </c>
      <c r="FT225" s="3">
        <v>4.666666666666667</v>
      </c>
      <c r="FU225" s="3">
        <v>3.8333333333333335</v>
      </c>
      <c r="FV225" s="3">
        <v>7</v>
      </c>
      <c r="FW225" s="3">
        <v>6</v>
      </c>
      <c r="FX225" s="7" t="e">
        <v>#NULL!</v>
      </c>
      <c r="FY225" s="3">
        <v>5</v>
      </c>
      <c r="FZ225" s="3">
        <v>6</v>
      </c>
      <c r="GA225" s="3">
        <v>5</v>
      </c>
      <c r="GB225" s="3">
        <v>5</v>
      </c>
      <c r="GC225" s="3">
        <v>7</v>
      </c>
      <c r="GD225" s="5">
        <v>5.833333333333333</v>
      </c>
      <c r="GE225" s="3">
        <v>4</v>
      </c>
      <c r="GF225" s="3">
        <v>5</v>
      </c>
      <c r="GG225" s="3">
        <v>4</v>
      </c>
      <c r="GH225" s="3">
        <v>2</v>
      </c>
      <c r="GI225" s="3">
        <v>5</v>
      </c>
      <c r="GJ225" s="3">
        <v>1</v>
      </c>
      <c r="GK225" s="3">
        <v>2</v>
      </c>
      <c r="GL225" s="3">
        <v>4</v>
      </c>
      <c r="GM225" s="3">
        <v>3</v>
      </c>
      <c r="GN225" s="3">
        <v>5</v>
      </c>
      <c r="GO225" s="3">
        <v>2</v>
      </c>
      <c r="GP225" s="3">
        <v>3</v>
      </c>
      <c r="GQ225" s="3">
        <v>1</v>
      </c>
      <c r="GR225" s="3">
        <v>5</v>
      </c>
      <c r="GS225" s="3">
        <v>2</v>
      </c>
      <c r="GT225" s="3">
        <v>3</v>
      </c>
      <c r="GU225" s="3">
        <v>5</v>
      </c>
      <c r="GV225" s="3">
        <v>2</v>
      </c>
      <c r="GW225" s="3">
        <v>5</v>
      </c>
      <c r="GX225" s="3">
        <v>2</v>
      </c>
      <c r="GY225" s="5">
        <v>4.2</v>
      </c>
      <c r="GZ225" s="5">
        <v>2.2999999999999998</v>
      </c>
      <c r="HA225" s="3">
        <v>7</v>
      </c>
      <c r="HB225" s="3">
        <v>5</v>
      </c>
      <c r="HC225" s="3">
        <v>4</v>
      </c>
      <c r="HD225" s="3">
        <v>6</v>
      </c>
      <c r="HE225" s="3">
        <v>7</v>
      </c>
      <c r="HF225" s="3">
        <v>7</v>
      </c>
      <c r="HG225" s="3">
        <v>6</v>
      </c>
      <c r="HH225" s="3">
        <v>7</v>
      </c>
      <c r="HI225" s="5">
        <v>6.125</v>
      </c>
      <c r="HJ225" s="3">
        <v>4</v>
      </c>
      <c r="HK225" s="3">
        <v>1</v>
      </c>
      <c r="HL225" s="3">
        <v>3</v>
      </c>
      <c r="HM225" s="3">
        <v>3</v>
      </c>
      <c r="HN225" s="3">
        <v>1</v>
      </c>
      <c r="HO225" s="3">
        <v>1</v>
      </c>
      <c r="HP225" s="5">
        <v>4</v>
      </c>
      <c r="HQ225" s="5">
        <v>4</v>
      </c>
      <c r="HR225" s="5">
        <v>4</v>
      </c>
      <c r="HS225" s="5">
        <v>3.6666666666666665</v>
      </c>
      <c r="HT225" s="3">
        <v>6</v>
      </c>
      <c r="HU225" s="3">
        <v>5</v>
      </c>
      <c r="HV225" s="3">
        <v>5</v>
      </c>
      <c r="HW225" s="3">
        <v>6</v>
      </c>
      <c r="HX225" s="3">
        <v>6</v>
      </c>
      <c r="HY225" s="3">
        <v>6</v>
      </c>
      <c r="HZ225" s="5">
        <v>5.666666666666667</v>
      </c>
      <c r="IA225" s="3">
        <v>5</v>
      </c>
      <c r="IB225" s="3">
        <v>1</v>
      </c>
      <c r="IC225" s="3">
        <v>5</v>
      </c>
      <c r="ID225" s="3">
        <v>5</v>
      </c>
      <c r="IE225" s="3">
        <v>6</v>
      </c>
      <c r="IF225" s="3">
        <v>7</v>
      </c>
      <c r="IG225" s="3">
        <v>1</v>
      </c>
      <c r="IH225" s="3">
        <v>6</v>
      </c>
      <c r="II225" s="3">
        <v>7</v>
      </c>
      <c r="IJ225" s="3">
        <v>4</v>
      </c>
      <c r="IK225" s="3">
        <v>7</v>
      </c>
      <c r="IL225" s="3">
        <v>1</v>
      </c>
      <c r="IM225" s="5">
        <v>6.25</v>
      </c>
      <c r="IN225" s="5">
        <v>5.75</v>
      </c>
      <c r="IO225" s="5">
        <v>1.75</v>
      </c>
      <c r="IP225" s="3">
        <v>3</v>
      </c>
      <c r="IQ225" s="3">
        <v>5</v>
      </c>
      <c r="IR225" s="3">
        <v>4</v>
      </c>
      <c r="IS225" s="3">
        <v>4</v>
      </c>
      <c r="IT225" s="3">
        <v>5</v>
      </c>
      <c r="IU225" s="3">
        <v>2</v>
      </c>
      <c r="IV225" s="3">
        <v>2</v>
      </c>
      <c r="IW225" s="3">
        <v>3</v>
      </c>
      <c r="IX225" s="3">
        <v>5</v>
      </c>
      <c r="IY225" s="3">
        <v>5</v>
      </c>
      <c r="IZ225" s="3">
        <v>5</v>
      </c>
      <c r="JA225" s="3">
        <v>4</v>
      </c>
      <c r="JB225" s="3">
        <v>3</v>
      </c>
      <c r="JC225" s="3">
        <v>4</v>
      </c>
      <c r="JD225" s="3">
        <v>5</v>
      </c>
      <c r="JE225" s="3">
        <v>3</v>
      </c>
      <c r="JF225" s="3">
        <v>5</v>
      </c>
      <c r="JG225" s="3">
        <v>5</v>
      </c>
      <c r="JH225" s="3">
        <v>4</v>
      </c>
      <c r="JI225" s="3">
        <v>5</v>
      </c>
      <c r="JJ225" s="3">
        <v>1</v>
      </c>
      <c r="JK225" s="3">
        <v>4</v>
      </c>
      <c r="JL225" s="3">
        <v>1</v>
      </c>
      <c r="JM225" s="3">
        <v>5</v>
      </c>
      <c r="JN225" s="5">
        <v>3</v>
      </c>
      <c r="JO225" s="5">
        <v>4</v>
      </c>
      <c r="JP225" s="5">
        <v>4.75</v>
      </c>
      <c r="JQ225" s="5">
        <v>3</v>
      </c>
      <c r="JR225" s="5">
        <v>5</v>
      </c>
      <c r="JS225" s="5">
        <v>3.25</v>
      </c>
      <c r="JT225" s="3">
        <v>4</v>
      </c>
      <c r="JU225" s="3">
        <v>4</v>
      </c>
      <c r="JV225" s="3">
        <v>4</v>
      </c>
      <c r="JW225" s="3">
        <v>2</v>
      </c>
      <c r="JX225" s="3">
        <v>4</v>
      </c>
      <c r="JY225" s="3">
        <v>3</v>
      </c>
      <c r="JZ225" s="3">
        <v>1</v>
      </c>
      <c r="KA225" s="3">
        <v>1</v>
      </c>
      <c r="KB225" s="3">
        <v>5</v>
      </c>
      <c r="KC225" s="3">
        <v>5</v>
      </c>
      <c r="KD225" s="3">
        <v>5</v>
      </c>
      <c r="KE225" s="3">
        <v>5</v>
      </c>
      <c r="KF225" s="3">
        <v>1</v>
      </c>
      <c r="KG225" s="3">
        <v>1</v>
      </c>
      <c r="KH225" s="3">
        <v>1</v>
      </c>
      <c r="KI225" s="3">
        <v>1</v>
      </c>
      <c r="KJ225" s="3">
        <v>3</v>
      </c>
      <c r="KK225" s="3">
        <v>3</v>
      </c>
      <c r="KL225" s="3">
        <v>4</v>
      </c>
      <c r="KM225" s="3">
        <v>4</v>
      </c>
      <c r="KN225" s="3">
        <v>3</v>
      </c>
      <c r="KO225" s="3">
        <v>3</v>
      </c>
      <c r="KP225" s="3">
        <v>1</v>
      </c>
      <c r="KQ225" s="3">
        <v>1</v>
      </c>
      <c r="KR225" s="3">
        <v>4</v>
      </c>
      <c r="KS225" s="3">
        <v>4</v>
      </c>
      <c r="KT225" s="3">
        <v>1</v>
      </c>
      <c r="KU225" s="3">
        <v>1</v>
      </c>
      <c r="KV225" s="3">
        <v>5</v>
      </c>
      <c r="KW225" s="3">
        <v>5</v>
      </c>
      <c r="KX225" s="3">
        <v>4</v>
      </c>
      <c r="KY225" s="3">
        <v>4</v>
      </c>
      <c r="KZ225" s="5">
        <v>2.2222222222222223</v>
      </c>
      <c r="LA225" s="5">
        <v>2</v>
      </c>
      <c r="LB225" s="5">
        <v>4.2857142857142856</v>
      </c>
      <c r="LC225" s="5">
        <v>4.1428571428571432</v>
      </c>
      <c r="LD225" s="3">
        <v>5</v>
      </c>
      <c r="LE225" s="3">
        <v>5</v>
      </c>
      <c r="LF225" s="5">
        <v>4</v>
      </c>
      <c r="LG225" s="3">
        <v>4</v>
      </c>
      <c r="LH225" s="3">
        <v>5</v>
      </c>
      <c r="LI225" s="3">
        <v>5</v>
      </c>
      <c r="LJ225" s="3">
        <v>4</v>
      </c>
      <c r="LK225" s="3">
        <v>4</v>
      </c>
      <c r="LL225" s="3">
        <v>1</v>
      </c>
      <c r="LM225" s="3">
        <v>1</v>
      </c>
      <c r="LN225" s="3">
        <v>5</v>
      </c>
      <c r="LO225" s="3">
        <v>5</v>
      </c>
      <c r="LP225" s="3">
        <v>3</v>
      </c>
      <c r="LQ225" s="3">
        <v>3</v>
      </c>
      <c r="LR225" s="3">
        <v>4</v>
      </c>
      <c r="LS225" s="3">
        <v>4</v>
      </c>
      <c r="LT225" s="5">
        <v>3.875</v>
      </c>
      <c r="LU225" s="5">
        <v>3.875</v>
      </c>
      <c r="LV225" s="3">
        <v>1</v>
      </c>
      <c r="LW225" s="3">
        <v>2</v>
      </c>
      <c r="LX225" s="3">
        <v>1</v>
      </c>
      <c r="LY225" s="3">
        <v>2</v>
      </c>
      <c r="LZ225" s="3">
        <v>3</v>
      </c>
      <c r="MA225" s="3">
        <v>3</v>
      </c>
      <c r="MB225" s="3">
        <v>2</v>
      </c>
      <c r="MC225" s="3">
        <v>3</v>
      </c>
      <c r="MD225" s="3">
        <v>3</v>
      </c>
      <c r="ME225" s="3">
        <v>3</v>
      </c>
      <c r="MF225" s="5">
        <f t="shared" si="163"/>
        <v>23</v>
      </c>
      <c r="MG225" s="5">
        <f t="shared" si="164"/>
        <v>2.2999999999999998</v>
      </c>
      <c r="MH225" s="3">
        <v>4</v>
      </c>
      <c r="MI225" s="3">
        <v>4</v>
      </c>
      <c r="MJ225" s="3">
        <v>7</v>
      </c>
      <c r="MK225" s="3">
        <v>5</v>
      </c>
      <c r="ML225" s="3">
        <v>3</v>
      </c>
      <c r="MM225" s="3">
        <v>7</v>
      </c>
      <c r="MN225" s="3">
        <v>7</v>
      </c>
      <c r="MO225" s="3">
        <v>7</v>
      </c>
      <c r="MP225" s="3">
        <v>7</v>
      </c>
      <c r="MQ225" s="5">
        <v>5.666666666666667</v>
      </c>
      <c r="MR225" s="3">
        <v>3</v>
      </c>
      <c r="MS225" s="3">
        <v>2</v>
      </c>
      <c r="MT225" s="3">
        <v>2</v>
      </c>
      <c r="MU225" s="3">
        <v>2</v>
      </c>
      <c r="MV225" s="3">
        <v>1</v>
      </c>
      <c r="MW225" s="3">
        <v>1</v>
      </c>
      <c r="MX225" s="3">
        <v>3</v>
      </c>
      <c r="MY225" s="3">
        <v>3</v>
      </c>
      <c r="MZ225" s="3">
        <v>5</v>
      </c>
      <c r="NA225" s="3">
        <v>5</v>
      </c>
      <c r="NB225" s="3">
        <v>4</v>
      </c>
      <c r="NC225" s="3">
        <v>4</v>
      </c>
      <c r="ND225" s="5">
        <v>2</v>
      </c>
      <c r="NE225" s="5">
        <v>1.6666666666666667</v>
      </c>
      <c r="NF225" s="5">
        <v>4</v>
      </c>
      <c r="NG225" s="5">
        <v>4</v>
      </c>
      <c r="NH225" s="3">
        <v>4</v>
      </c>
      <c r="NI225" s="3">
        <v>4</v>
      </c>
      <c r="NJ225" s="3">
        <v>4</v>
      </c>
      <c r="NK225" s="3">
        <v>4</v>
      </c>
      <c r="NL225" s="3">
        <v>4</v>
      </c>
      <c r="NM225" s="3">
        <v>4</v>
      </c>
      <c r="NN225" s="3">
        <v>2</v>
      </c>
      <c r="NO225" s="3">
        <v>2</v>
      </c>
      <c r="NP225" s="3">
        <v>3</v>
      </c>
      <c r="NQ225" s="3">
        <v>3</v>
      </c>
      <c r="NR225" s="3">
        <v>3</v>
      </c>
      <c r="NS225" s="3">
        <v>4</v>
      </c>
      <c r="NT225" s="3">
        <v>4</v>
      </c>
      <c r="NU225" s="3">
        <v>4</v>
      </c>
      <c r="NV225" s="5">
        <v>3.4285714285714284</v>
      </c>
      <c r="NW225" s="5">
        <v>3.5714285714285716</v>
      </c>
      <c r="NX225" s="4">
        <v>43423</v>
      </c>
      <c r="NY225" s="3">
        <v>5</v>
      </c>
      <c r="NZ225" s="3">
        <v>4</v>
      </c>
      <c r="OA225" s="3">
        <v>5</v>
      </c>
      <c r="OB225" s="3">
        <v>3</v>
      </c>
      <c r="OC225" s="3">
        <v>5</v>
      </c>
      <c r="OD225" s="3">
        <v>5</v>
      </c>
      <c r="OE225" s="3">
        <v>5</v>
      </c>
      <c r="OF225" s="3">
        <v>3</v>
      </c>
      <c r="OG225" s="3">
        <v>5</v>
      </c>
      <c r="OH225" s="3">
        <v>5</v>
      </c>
      <c r="OI225" s="3">
        <v>4</v>
      </c>
      <c r="OJ225" s="3">
        <v>5</v>
      </c>
      <c r="OK225" s="5">
        <v>4.833333333333333</v>
      </c>
      <c r="OL225" s="5">
        <v>4.166666666666667</v>
      </c>
      <c r="OM225" s="3">
        <v>4</v>
      </c>
      <c r="ON225" s="3">
        <v>1</v>
      </c>
      <c r="OO225" s="3">
        <v>2</v>
      </c>
      <c r="OP225" s="3">
        <v>4</v>
      </c>
      <c r="OQ225" s="3">
        <v>1</v>
      </c>
      <c r="OR225" s="3">
        <v>1</v>
      </c>
      <c r="OS225" s="5">
        <v>2.1666666666666665</v>
      </c>
      <c r="OT225" s="3">
        <v>6</v>
      </c>
      <c r="OU225" s="3">
        <v>6</v>
      </c>
      <c r="OV225" s="3">
        <v>6</v>
      </c>
      <c r="OW225" s="3">
        <v>5</v>
      </c>
      <c r="OX225" s="3">
        <v>6</v>
      </c>
      <c r="OY225" s="3">
        <v>6</v>
      </c>
      <c r="OZ225" s="5">
        <v>5.833333333333333</v>
      </c>
      <c r="VN225">
        <v>15</v>
      </c>
      <c r="VO225">
        <v>2</v>
      </c>
      <c r="VP225">
        <v>21.8</v>
      </c>
      <c r="VQ225">
        <v>10.9</v>
      </c>
      <c r="VR225">
        <v>65</v>
      </c>
      <c r="VS225">
        <v>1302</v>
      </c>
      <c r="VT225">
        <v>20</v>
      </c>
      <c r="VU225">
        <v>260.39999999999998</v>
      </c>
      <c r="VV225">
        <v>64</v>
      </c>
      <c r="VW225">
        <v>12147</v>
      </c>
      <c r="VX225">
        <v>189.8</v>
      </c>
      <c r="VY225">
        <v>8221.5</v>
      </c>
      <c r="VZ225">
        <v>0.3</v>
      </c>
      <c r="WA225">
        <v>2429.4</v>
      </c>
      <c r="WB225" s="36">
        <v>3086.5</v>
      </c>
      <c r="WC225" s="36">
        <v>1000.75</v>
      </c>
      <c r="WD225" s="36">
        <v>76.5</v>
      </c>
      <c r="WE225" s="36">
        <v>31.5</v>
      </c>
      <c r="WF225" s="36">
        <v>73.569999999999993</v>
      </c>
      <c r="WG225" s="36">
        <v>23.85</v>
      </c>
      <c r="WH225" s="36">
        <v>1.82</v>
      </c>
      <c r="WI225" s="36">
        <v>0.75</v>
      </c>
      <c r="WJ225" s="36">
        <v>108</v>
      </c>
      <c r="WK225" s="36">
        <v>2.57</v>
      </c>
      <c r="WL225" s="36">
        <v>21.6</v>
      </c>
      <c r="WM225" s="37">
        <v>3086.5</v>
      </c>
      <c r="WN225" s="37">
        <v>1000.75</v>
      </c>
      <c r="WO225" s="37">
        <v>76.5</v>
      </c>
      <c r="WP225" s="37">
        <v>31.5</v>
      </c>
      <c r="WQ225" s="37">
        <v>73.569999999999993</v>
      </c>
      <c r="WR225" s="37">
        <v>23.85</v>
      </c>
      <c r="WS225" s="37">
        <v>1.82</v>
      </c>
      <c r="WT225" s="37">
        <v>0.75</v>
      </c>
      <c r="WU225" s="37">
        <v>108</v>
      </c>
      <c r="WV225" s="37">
        <v>2.57</v>
      </c>
      <c r="WW225" s="37">
        <v>21.6</v>
      </c>
      <c r="WX225" s="38">
        <v>3086.5</v>
      </c>
      <c r="WY225" s="38">
        <v>1000.75</v>
      </c>
      <c r="WZ225" s="38">
        <v>76.5</v>
      </c>
      <c r="XA225" s="38">
        <v>31.5</v>
      </c>
      <c r="XB225" s="38">
        <v>73.569999999999993</v>
      </c>
      <c r="XC225" s="38">
        <v>23.85</v>
      </c>
      <c r="XD225" s="38">
        <v>1.82</v>
      </c>
      <c r="XE225" s="38">
        <v>0.75</v>
      </c>
      <c r="XF225" s="38">
        <v>108</v>
      </c>
      <c r="XG225" s="38">
        <v>2.57</v>
      </c>
      <c r="XH225" s="38">
        <v>21.6</v>
      </c>
      <c r="XI225" s="39">
        <v>3086.5</v>
      </c>
      <c r="XJ225" s="39">
        <v>1000.75</v>
      </c>
      <c r="XK225" s="39">
        <v>76.5</v>
      </c>
      <c r="XL225" s="39">
        <v>31.5</v>
      </c>
      <c r="XM225" s="39">
        <v>73.569999999999993</v>
      </c>
      <c r="XN225" s="39">
        <v>23.85</v>
      </c>
      <c r="XO225" s="39">
        <v>1.82</v>
      </c>
      <c r="XP225" s="39">
        <v>0.75</v>
      </c>
      <c r="XQ225" s="39">
        <v>108</v>
      </c>
      <c r="XR225" s="39">
        <v>2.57</v>
      </c>
      <c r="XS225" s="39">
        <v>21.6</v>
      </c>
      <c r="XT225" t="s">
        <v>1298</v>
      </c>
      <c r="XU225">
        <v>5</v>
      </c>
      <c r="XV225">
        <v>10</v>
      </c>
      <c r="XW225" s="37">
        <v>5</v>
      </c>
      <c r="XX225" s="37">
        <v>0</v>
      </c>
      <c r="XY225" s="37">
        <v>2</v>
      </c>
      <c r="XZ225" s="39">
        <v>5</v>
      </c>
      <c r="YA225" s="39">
        <v>0</v>
      </c>
      <c r="YB225" s="39">
        <v>2</v>
      </c>
    </row>
    <row r="226" spans="1:652" x14ac:dyDescent="0.2">
      <c r="A226" s="11">
        <v>248</v>
      </c>
      <c r="B226" s="19" t="s">
        <v>756</v>
      </c>
      <c r="C226" s="3">
        <v>0</v>
      </c>
      <c r="D226" s="3" t="str">
        <f t="shared" si="155"/>
        <v>2</v>
      </c>
      <c r="E226" s="4">
        <v>38842</v>
      </c>
      <c r="F226" s="4">
        <v>43411</v>
      </c>
      <c r="G226" s="5">
        <v>12.509240246406572</v>
      </c>
      <c r="H226" s="21">
        <v>4</v>
      </c>
      <c r="I226" s="3">
        <v>7</v>
      </c>
      <c r="J226" s="3">
        <v>18</v>
      </c>
      <c r="K226" s="3">
        <v>1</v>
      </c>
      <c r="L226" s="3">
        <v>2</v>
      </c>
      <c r="M226" s="3">
        <v>110</v>
      </c>
      <c r="N226" s="6">
        <v>115</v>
      </c>
      <c r="O226" s="6">
        <v>163</v>
      </c>
      <c r="P226" s="5">
        <v>3.772965879265092</v>
      </c>
      <c r="Q226" s="5">
        <v>209.91600000000003</v>
      </c>
      <c r="R226" s="5">
        <v>95.2</v>
      </c>
      <c r="S226" s="5">
        <v>35.799999999999997</v>
      </c>
      <c r="T226" s="5">
        <v>1</v>
      </c>
      <c r="U226" s="5">
        <v>46.8</v>
      </c>
      <c r="V226" s="5">
        <v>1</v>
      </c>
      <c r="W226" s="5">
        <v>33.9</v>
      </c>
      <c r="X226" s="5">
        <v>31.9</v>
      </c>
      <c r="Y226" s="5">
        <v>32.200000000000003</v>
      </c>
      <c r="Z226" s="5">
        <v>35.299999999999997</v>
      </c>
      <c r="AA226" s="5">
        <v>31.2</v>
      </c>
      <c r="AB226" s="5">
        <v>31.9</v>
      </c>
      <c r="AC226" s="5">
        <f t="shared" si="156"/>
        <v>33.9</v>
      </c>
      <c r="AD226" s="5">
        <f t="shared" si="157"/>
        <v>35.299999999999997</v>
      </c>
      <c r="AE226" s="5">
        <f t="shared" si="158"/>
        <v>69.199999999999989</v>
      </c>
      <c r="AF226" s="5">
        <f t="shared" si="159"/>
        <v>34.599999999999994</v>
      </c>
      <c r="AG226" s="5">
        <f t="shared" si="160"/>
        <v>76.292999999999992</v>
      </c>
      <c r="AH226" s="5">
        <f t="shared" si="161"/>
        <v>152.58599999999998</v>
      </c>
      <c r="AI226" s="5">
        <v>3</v>
      </c>
      <c r="AJ226" s="3">
        <v>6</v>
      </c>
      <c r="AK226" s="5">
        <v>33.700000000000003</v>
      </c>
      <c r="AL226" s="5">
        <v>1</v>
      </c>
      <c r="AM226" s="5">
        <v>1.6666666666666667</v>
      </c>
      <c r="AN226" s="5"/>
      <c r="AO226" s="5"/>
      <c r="AP226" s="5"/>
      <c r="AQ226" s="5"/>
      <c r="AR226" s="5"/>
      <c r="AS226" s="5" t="e">
        <f t="shared" si="162"/>
        <v>#DIV/0!</v>
      </c>
      <c r="AT226" s="5">
        <v>13.41</v>
      </c>
      <c r="AU226" s="5">
        <v>13.25</v>
      </c>
      <c r="AV226" s="5">
        <v>-1.45</v>
      </c>
      <c r="AW226" s="5">
        <v>7</v>
      </c>
      <c r="AX226" s="3">
        <v>28</v>
      </c>
      <c r="AY226" s="3">
        <v>27</v>
      </c>
      <c r="AZ226" s="3"/>
      <c r="BA226" s="5">
        <v>-1.26</v>
      </c>
      <c r="BB226" s="5"/>
      <c r="BC226" s="5">
        <v>10</v>
      </c>
      <c r="BD226" s="5"/>
      <c r="BE226" s="3">
        <v>19</v>
      </c>
      <c r="BF226" s="3">
        <v>16</v>
      </c>
      <c r="BG226" s="5">
        <v>-1.4</v>
      </c>
      <c r="BH226" s="5">
        <v>8</v>
      </c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3">
        <v>59</v>
      </c>
      <c r="CA226" s="3">
        <v>59</v>
      </c>
      <c r="CB226" s="3">
        <v>56</v>
      </c>
      <c r="CC226" s="5">
        <v>26.375360000000001</v>
      </c>
      <c r="CD226" s="5">
        <v>26.375360000000001</v>
      </c>
      <c r="CE226" s="5">
        <v>25.03424</v>
      </c>
      <c r="CF226" s="5">
        <v>3.22</v>
      </c>
      <c r="CG226" s="5">
        <v>100</v>
      </c>
      <c r="CH226" s="3">
        <v>45</v>
      </c>
      <c r="CI226" s="3">
        <v>43</v>
      </c>
      <c r="CJ226" s="3">
        <v>43</v>
      </c>
      <c r="CK226" s="5">
        <v>20.116800000000001</v>
      </c>
      <c r="CL226" s="5">
        <v>19.222719999999999</v>
      </c>
      <c r="CM226" s="5">
        <v>19.222719999999999</v>
      </c>
      <c r="CN226" s="5">
        <v>1.1000000000000001</v>
      </c>
      <c r="CO226" s="5">
        <v>86</v>
      </c>
      <c r="CP226" s="6">
        <v>127</v>
      </c>
      <c r="CQ226" s="6">
        <v>121</v>
      </c>
      <c r="CR226" s="6">
        <v>119</v>
      </c>
      <c r="CS226" s="5">
        <v>-1.19</v>
      </c>
      <c r="CT226" s="5">
        <v>12</v>
      </c>
      <c r="CU226" s="7" t="e">
        <v>#NULL!</v>
      </c>
      <c r="CV226" s="7" t="e">
        <v>#NULL!</v>
      </c>
      <c r="CW226" s="7" t="e">
        <v>#NULL!</v>
      </c>
      <c r="CX226" s="7" t="e">
        <v>#NULL!</v>
      </c>
      <c r="CY226" s="7" t="e">
        <v>#NULL!</v>
      </c>
      <c r="CZ226" s="7" t="e">
        <v>#NULL!</v>
      </c>
      <c r="DA226" s="7" t="e">
        <v>#NULL!</v>
      </c>
      <c r="DB226" s="7" t="e">
        <v>#NULL!</v>
      </c>
      <c r="DC226" s="7" t="e">
        <v>#NULL!</v>
      </c>
      <c r="DD226" s="7" t="e">
        <v>#NULL!</v>
      </c>
      <c r="DE226" s="7" t="e">
        <v>#NULL!</v>
      </c>
      <c r="DF226" s="7" t="e">
        <v>#NULL!</v>
      </c>
      <c r="DG226" s="7" t="e">
        <v>#NULL!</v>
      </c>
      <c r="DH226" s="7" t="e">
        <v>#NULL!</v>
      </c>
      <c r="DI226" s="7"/>
      <c r="DJ226" s="7"/>
      <c r="DK226" s="7"/>
      <c r="DL226" s="7"/>
      <c r="DM226" s="7"/>
      <c r="DN226" s="7"/>
      <c r="DO226" s="7"/>
      <c r="DP226" s="7"/>
      <c r="DQ226" s="3">
        <v>1</v>
      </c>
      <c r="DR226" s="3">
        <v>1</v>
      </c>
      <c r="DS226" s="3">
        <v>1</v>
      </c>
      <c r="DT226" s="3">
        <v>1</v>
      </c>
      <c r="DU226" s="3">
        <v>1</v>
      </c>
      <c r="DV226" s="5">
        <v>9</v>
      </c>
      <c r="DW226" s="5">
        <v>-2.66</v>
      </c>
      <c r="DX226" s="5">
        <v>9.5</v>
      </c>
      <c r="DY226" s="5">
        <v>-2.6399999999999997</v>
      </c>
      <c r="DZ226" s="5">
        <v>93</v>
      </c>
      <c r="EA226" s="5">
        <v>4.32</v>
      </c>
      <c r="EB226" s="5">
        <v>37.166666666666664</v>
      </c>
      <c r="EC226" s="5">
        <v>-0.97999999999999954</v>
      </c>
      <c r="ED226" s="5">
        <v>2</v>
      </c>
      <c r="EE226" s="7" t="e">
        <v>#NULL!</v>
      </c>
      <c r="EF226" s="7" t="e">
        <v>#NULL!</v>
      </c>
      <c r="EG226" s="7" t="e">
        <v>#NULL!</v>
      </c>
      <c r="EH226" s="7" t="e">
        <v>#NULL!</v>
      </c>
      <c r="EI226" s="7" t="e">
        <v>#NULL!</v>
      </c>
      <c r="EJ226" s="7" t="e">
        <v>#NULL!</v>
      </c>
      <c r="EK226" s="7" t="e">
        <v>#NULL!</v>
      </c>
      <c r="EL226" s="7" t="e">
        <v>#NULL!</v>
      </c>
      <c r="EM226" s="7" t="e">
        <v>#NULL!</v>
      </c>
      <c r="EN226" s="7" t="e">
        <v>#NULL!</v>
      </c>
      <c r="EO226" s="7" t="e">
        <v>#NULL!</v>
      </c>
      <c r="EP226" s="7" t="e">
        <v>#NULL!</v>
      </c>
      <c r="EQ226" s="7" t="e">
        <v>#NULL!</v>
      </c>
      <c r="ER226" s="7" t="e">
        <v>#NULL!</v>
      </c>
      <c r="ES226" s="7" t="e">
        <v>#NULL!</v>
      </c>
      <c r="ET226" s="7" t="e">
        <v>#NULL!</v>
      </c>
      <c r="EU226" s="7" t="e">
        <v>#NULL!</v>
      </c>
      <c r="EV226" s="7" t="e">
        <v>#NULL!</v>
      </c>
      <c r="EW226" s="3">
        <v>1</v>
      </c>
      <c r="EX226" s="5">
        <v>2</v>
      </c>
      <c r="EY226" s="1" t="s">
        <v>355</v>
      </c>
      <c r="EZ226" s="3">
        <v>2</v>
      </c>
      <c r="FA226" s="6">
        <v>999</v>
      </c>
      <c r="FB226" s="1" t="s">
        <v>389</v>
      </c>
      <c r="FC226" s="6">
        <v>2</v>
      </c>
      <c r="FD226" s="5">
        <v>1</v>
      </c>
      <c r="FE226" s="1" t="s">
        <v>389</v>
      </c>
      <c r="FF226" s="3">
        <v>0</v>
      </c>
      <c r="FG226" s="5">
        <v>1</v>
      </c>
      <c r="FH226" s="3">
        <v>3</v>
      </c>
      <c r="FI226" s="3">
        <v>4</v>
      </c>
      <c r="FJ226" s="3">
        <v>3</v>
      </c>
      <c r="FK226" s="3">
        <v>5</v>
      </c>
      <c r="FL226" s="3">
        <v>5</v>
      </c>
      <c r="FM226" s="3">
        <v>4</v>
      </c>
      <c r="FN226" s="3">
        <v>5</v>
      </c>
      <c r="FO226" s="3">
        <v>4</v>
      </c>
      <c r="FP226" s="3">
        <v>4</v>
      </c>
      <c r="FQ226" s="3">
        <v>5</v>
      </c>
      <c r="FR226" s="3">
        <v>5</v>
      </c>
      <c r="FS226" s="3">
        <v>5</v>
      </c>
      <c r="FT226" s="3">
        <v>4.166666666666667</v>
      </c>
      <c r="FU226" s="3">
        <v>4.5</v>
      </c>
      <c r="FV226" s="3">
        <v>7</v>
      </c>
      <c r="FW226" s="3">
        <v>1</v>
      </c>
      <c r="FX226" s="7" t="e">
        <v>#NULL!</v>
      </c>
      <c r="FY226" s="3">
        <v>7</v>
      </c>
      <c r="FZ226" s="3">
        <v>7</v>
      </c>
      <c r="GA226" s="3">
        <v>6</v>
      </c>
      <c r="GB226" s="3">
        <v>7</v>
      </c>
      <c r="GC226" s="3">
        <v>6</v>
      </c>
      <c r="GD226" s="5">
        <v>6.666666666666667</v>
      </c>
      <c r="GE226" s="3">
        <v>4</v>
      </c>
      <c r="GF226" s="3">
        <v>3</v>
      </c>
      <c r="GG226" s="3">
        <v>2</v>
      </c>
      <c r="GH226" s="3">
        <v>2</v>
      </c>
      <c r="GI226" s="3">
        <v>4</v>
      </c>
      <c r="GJ226" s="3">
        <v>2</v>
      </c>
      <c r="GK226" s="3">
        <v>1</v>
      </c>
      <c r="GL226" s="3">
        <v>4</v>
      </c>
      <c r="GM226" s="3">
        <v>2</v>
      </c>
      <c r="GN226" s="3">
        <v>5</v>
      </c>
      <c r="GO226" s="3">
        <v>1</v>
      </c>
      <c r="GP226" s="3">
        <v>4</v>
      </c>
      <c r="GQ226" s="3">
        <v>2</v>
      </c>
      <c r="GR226" s="3">
        <v>4</v>
      </c>
      <c r="GS226" s="3">
        <v>2</v>
      </c>
      <c r="GT226" s="3">
        <v>4</v>
      </c>
      <c r="GU226" s="3">
        <v>2</v>
      </c>
      <c r="GV226" s="3">
        <v>1</v>
      </c>
      <c r="GW226" s="3">
        <v>5</v>
      </c>
      <c r="GX226" s="3">
        <v>2</v>
      </c>
      <c r="GY226" s="5">
        <v>3.6</v>
      </c>
      <c r="GZ226" s="5">
        <v>2</v>
      </c>
      <c r="HA226" s="3">
        <v>4</v>
      </c>
      <c r="HB226" s="3">
        <v>5</v>
      </c>
      <c r="HC226" s="3">
        <v>6</v>
      </c>
      <c r="HD226" s="3">
        <v>5</v>
      </c>
      <c r="HE226" s="3">
        <v>6</v>
      </c>
      <c r="HF226" s="3">
        <v>5</v>
      </c>
      <c r="HG226" s="3">
        <v>5</v>
      </c>
      <c r="HH226" s="3">
        <v>7</v>
      </c>
      <c r="HI226" s="5">
        <v>5.375</v>
      </c>
      <c r="HJ226" s="3">
        <v>3</v>
      </c>
      <c r="HK226" s="3">
        <v>4</v>
      </c>
      <c r="HL226" s="3">
        <v>3</v>
      </c>
      <c r="HM226" s="3">
        <v>3</v>
      </c>
      <c r="HN226" s="3">
        <v>2</v>
      </c>
      <c r="HO226" s="3">
        <v>2</v>
      </c>
      <c r="HP226" s="5">
        <v>1</v>
      </c>
      <c r="HQ226" s="5">
        <v>3</v>
      </c>
      <c r="HR226" s="5">
        <v>3</v>
      </c>
      <c r="HS226" s="5">
        <v>2.6666666666666665</v>
      </c>
      <c r="HT226" s="3">
        <v>4</v>
      </c>
      <c r="HU226" s="3">
        <v>5</v>
      </c>
      <c r="HV226" s="3">
        <v>6</v>
      </c>
      <c r="HW226" s="3">
        <v>5</v>
      </c>
      <c r="HX226" s="3">
        <v>4</v>
      </c>
      <c r="HY226" s="3">
        <v>5</v>
      </c>
      <c r="HZ226" s="5">
        <v>4.833333333333333</v>
      </c>
      <c r="IA226" s="3">
        <v>5</v>
      </c>
      <c r="IB226" s="3">
        <v>6</v>
      </c>
      <c r="IC226" s="3">
        <v>4</v>
      </c>
      <c r="ID226" s="3">
        <v>3</v>
      </c>
      <c r="IE226" s="3">
        <v>5</v>
      </c>
      <c r="IF226" s="3">
        <v>6</v>
      </c>
      <c r="IG226" s="3">
        <v>5</v>
      </c>
      <c r="IH226" s="3">
        <v>7</v>
      </c>
      <c r="II226" s="3">
        <v>5</v>
      </c>
      <c r="IJ226" s="3">
        <v>6</v>
      </c>
      <c r="IK226" s="3">
        <v>6</v>
      </c>
      <c r="IL226" s="3">
        <v>4</v>
      </c>
      <c r="IM226" s="5">
        <v>5.75</v>
      </c>
      <c r="IN226" s="5">
        <v>4.5</v>
      </c>
      <c r="IO226" s="5">
        <v>5.25</v>
      </c>
      <c r="IP226" s="3">
        <v>4</v>
      </c>
      <c r="IQ226" s="3">
        <v>3</v>
      </c>
      <c r="IR226" s="3">
        <v>3</v>
      </c>
      <c r="IS226" s="3">
        <v>4</v>
      </c>
      <c r="IT226" s="3">
        <v>5</v>
      </c>
      <c r="IU226" s="3">
        <v>5</v>
      </c>
      <c r="IV226" s="3">
        <v>3</v>
      </c>
      <c r="IW226" s="3">
        <v>3</v>
      </c>
      <c r="IX226" s="3">
        <v>4</v>
      </c>
      <c r="IY226" s="3">
        <v>4</v>
      </c>
      <c r="IZ226" s="3">
        <v>4</v>
      </c>
      <c r="JA226" s="3">
        <v>4</v>
      </c>
      <c r="JB226" s="3">
        <v>5</v>
      </c>
      <c r="JC226" s="3">
        <v>3</v>
      </c>
      <c r="JD226" s="3">
        <v>3</v>
      </c>
      <c r="JE226" s="3">
        <v>3</v>
      </c>
      <c r="JF226" s="3">
        <v>3</v>
      </c>
      <c r="JG226" s="3">
        <v>5</v>
      </c>
      <c r="JH226" s="3">
        <v>3</v>
      </c>
      <c r="JI226" s="3">
        <v>3</v>
      </c>
      <c r="JJ226" s="3">
        <v>2</v>
      </c>
      <c r="JK226" s="3">
        <v>4</v>
      </c>
      <c r="JL226" s="3">
        <v>4</v>
      </c>
      <c r="JM226" s="3">
        <v>4</v>
      </c>
      <c r="JN226" s="5">
        <v>4.5</v>
      </c>
      <c r="JO226" s="5">
        <v>3.25</v>
      </c>
      <c r="JP226" s="5">
        <v>3.5</v>
      </c>
      <c r="JQ226" s="5">
        <v>3.5</v>
      </c>
      <c r="JR226" s="5">
        <v>4.5</v>
      </c>
      <c r="JS226" s="5">
        <v>2.75</v>
      </c>
      <c r="JT226" s="3">
        <v>2</v>
      </c>
      <c r="JU226" s="3">
        <v>2</v>
      </c>
      <c r="JV226" s="3">
        <v>4</v>
      </c>
      <c r="JW226" s="3">
        <v>4</v>
      </c>
      <c r="JX226" s="3">
        <v>2</v>
      </c>
      <c r="JY226" s="3">
        <v>4</v>
      </c>
      <c r="JZ226" s="3">
        <v>1</v>
      </c>
      <c r="KA226" s="3">
        <v>1</v>
      </c>
      <c r="KB226" s="3">
        <v>5</v>
      </c>
      <c r="KC226" s="3">
        <v>5</v>
      </c>
      <c r="KD226" s="3">
        <v>5</v>
      </c>
      <c r="KE226" s="3">
        <v>5</v>
      </c>
      <c r="KF226" s="3">
        <v>1</v>
      </c>
      <c r="KG226" s="3">
        <v>1</v>
      </c>
      <c r="KH226" s="3">
        <v>1</v>
      </c>
      <c r="KI226" s="3">
        <v>1</v>
      </c>
      <c r="KJ226" s="3">
        <v>1</v>
      </c>
      <c r="KK226" s="3">
        <v>1</v>
      </c>
      <c r="KL226" s="3">
        <v>2</v>
      </c>
      <c r="KM226" s="3">
        <v>2</v>
      </c>
      <c r="KN226" s="3">
        <v>1</v>
      </c>
      <c r="KO226" s="3">
        <v>1</v>
      </c>
      <c r="KP226" s="3">
        <v>1</v>
      </c>
      <c r="KQ226" s="3">
        <v>1</v>
      </c>
      <c r="KR226" s="3">
        <v>3</v>
      </c>
      <c r="KS226" s="3">
        <v>3</v>
      </c>
      <c r="KT226" s="3">
        <v>1</v>
      </c>
      <c r="KU226" s="3">
        <v>1</v>
      </c>
      <c r="KV226" s="3">
        <v>1</v>
      </c>
      <c r="KW226" s="3">
        <v>1</v>
      </c>
      <c r="KX226" s="3">
        <v>4</v>
      </c>
      <c r="KY226" s="3">
        <v>4</v>
      </c>
      <c r="KZ226" s="5">
        <v>1.3333333333333333</v>
      </c>
      <c r="LA226" s="5">
        <v>1.3333333333333333</v>
      </c>
      <c r="LB226" s="5">
        <v>3.2857142857142856</v>
      </c>
      <c r="LC226" s="5">
        <v>3.5714285714285716</v>
      </c>
      <c r="LD226" s="3">
        <v>4</v>
      </c>
      <c r="LE226" s="3">
        <v>4</v>
      </c>
      <c r="LF226" s="5">
        <v>4</v>
      </c>
      <c r="LG226" s="3">
        <v>4</v>
      </c>
      <c r="LH226" s="3">
        <v>3</v>
      </c>
      <c r="LI226" s="3">
        <v>3</v>
      </c>
      <c r="LJ226" s="3">
        <v>3</v>
      </c>
      <c r="LK226" s="3">
        <v>3</v>
      </c>
      <c r="LL226" s="3">
        <v>4</v>
      </c>
      <c r="LM226" s="3">
        <v>4</v>
      </c>
      <c r="LN226" s="3">
        <v>2</v>
      </c>
      <c r="LO226" s="3">
        <v>3</v>
      </c>
      <c r="LP226" s="3">
        <v>5</v>
      </c>
      <c r="LQ226" s="3">
        <v>5</v>
      </c>
      <c r="LR226" s="3">
        <v>3</v>
      </c>
      <c r="LS226" s="3">
        <v>3</v>
      </c>
      <c r="LT226" s="5">
        <v>3.5</v>
      </c>
      <c r="LU226" s="5">
        <v>3.625</v>
      </c>
      <c r="LV226" s="3">
        <v>0</v>
      </c>
      <c r="LW226" s="3">
        <v>1</v>
      </c>
      <c r="LX226" s="3">
        <v>0</v>
      </c>
      <c r="LY226" s="3">
        <v>1</v>
      </c>
      <c r="LZ226" s="3">
        <v>2</v>
      </c>
      <c r="MA226" s="3">
        <v>2</v>
      </c>
      <c r="MB226" s="3">
        <v>2</v>
      </c>
      <c r="MC226" s="3">
        <v>2</v>
      </c>
      <c r="MD226" s="3">
        <v>1</v>
      </c>
      <c r="ME226" s="3">
        <v>1</v>
      </c>
      <c r="MF226" s="5">
        <f t="shared" si="163"/>
        <v>12</v>
      </c>
      <c r="MG226" s="5">
        <f t="shared" si="164"/>
        <v>1.2</v>
      </c>
      <c r="MH226" s="3">
        <v>2</v>
      </c>
      <c r="MI226" s="3">
        <v>2</v>
      </c>
      <c r="MJ226" s="3">
        <v>4</v>
      </c>
      <c r="MK226" s="3">
        <v>5</v>
      </c>
      <c r="ML226" s="3">
        <v>5</v>
      </c>
      <c r="MM226" s="3">
        <v>4</v>
      </c>
      <c r="MN226" s="3">
        <v>5</v>
      </c>
      <c r="MO226" s="3">
        <v>5</v>
      </c>
      <c r="MP226" s="3">
        <v>7</v>
      </c>
      <c r="MQ226" s="5">
        <v>4.333333333333333</v>
      </c>
      <c r="MR226" s="3">
        <v>3</v>
      </c>
      <c r="MS226" s="3">
        <v>3</v>
      </c>
      <c r="MT226" s="3">
        <v>3</v>
      </c>
      <c r="MU226" s="3">
        <v>3</v>
      </c>
      <c r="MV226" s="3">
        <v>4</v>
      </c>
      <c r="MW226" s="3">
        <v>4</v>
      </c>
      <c r="MX226" s="3">
        <v>3</v>
      </c>
      <c r="MY226" s="3">
        <v>3</v>
      </c>
      <c r="MZ226" s="3">
        <v>4</v>
      </c>
      <c r="NA226" s="3">
        <v>4</v>
      </c>
      <c r="NB226" s="3">
        <v>3</v>
      </c>
      <c r="NC226" s="3">
        <v>3</v>
      </c>
      <c r="ND226" s="5">
        <v>3.3333333333333335</v>
      </c>
      <c r="NE226" s="5">
        <v>3.3333333333333335</v>
      </c>
      <c r="NF226" s="5">
        <v>3.3333333333333335</v>
      </c>
      <c r="NG226" s="5">
        <v>3.3333333333333335</v>
      </c>
      <c r="NH226" s="3">
        <v>3</v>
      </c>
      <c r="NI226" s="3">
        <v>3</v>
      </c>
      <c r="NJ226" s="3">
        <v>1</v>
      </c>
      <c r="NK226" s="3">
        <v>1</v>
      </c>
      <c r="NL226" s="3">
        <v>2</v>
      </c>
      <c r="NM226" s="3">
        <v>2</v>
      </c>
      <c r="NN226" s="3">
        <v>2</v>
      </c>
      <c r="NO226" s="3">
        <v>3</v>
      </c>
      <c r="NP226" s="3">
        <v>3</v>
      </c>
      <c r="NQ226" s="3">
        <v>3</v>
      </c>
      <c r="NR226" s="3">
        <v>3</v>
      </c>
      <c r="NS226" s="3">
        <v>3</v>
      </c>
      <c r="NT226" s="3">
        <v>4</v>
      </c>
      <c r="NU226" s="3">
        <v>4</v>
      </c>
      <c r="NV226" s="5">
        <v>2.5714285714285716</v>
      </c>
      <c r="NW226" s="5">
        <v>2.7142857142857144</v>
      </c>
      <c r="NX226" s="4">
        <v>43423</v>
      </c>
      <c r="NY226" s="3">
        <v>3</v>
      </c>
      <c r="NZ226" s="3">
        <v>3</v>
      </c>
      <c r="OA226" s="3">
        <v>1</v>
      </c>
      <c r="OB226" s="3">
        <v>4</v>
      </c>
      <c r="OC226" s="3">
        <v>3</v>
      </c>
      <c r="OD226" s="3">
        <v>4</v>
      </c>
      <c r="OE226" s="3">
        <v>3</v>
      </c>
      <c r="OF226" s="3">
        <v>4</v>
      </c>
      <c r="OG226" s="3">
        <v>3</v>
      </c>
      <c r="OH226" s="3">
        <v>4</v>
      </c>
      <c r="OI226" s="3">
        <v>3</v>
      </c>
      <c r="OJ226" s="3">
        <v>4</v>
      </c>
      <c r="OK226" s="5">
        <v>3.3333333333333335</v>
      </c>
      <c r="OL226" s="5">
        <v>3.1666666666666665</v>
      </c>
      <c r="OM226" s="3">
        <v>4</v>
      </c>
      <c r="ON226" s="3">
        <v>2</v>
      </c>
      <c r="OO226" s="3">
        <v>3</v>
      </c>
      <c r="OP226" s="3">
        <v>3</v>
      </c>
      <c r="OQ226" s="3">
        <v>2</v>
      </c>
      <c r="OR226" s="3">
        <v>2</v>
      </c>
      <c r="OS226" s="5">
        <v>2.6666666666666665</v>
      </c>
      <c r="OT226" s="3">
        <v>4</v>
      </c>
      <c r="OU226" s="3">
        <v>3</v>
      </c>
      <c r="OV226" s="3">
        <v>4</v>
      </c>
      <c r="OW226" s="3">
        <v>5</v>
      </c>
      <c r="OX226" s="3">
        <v>4</v>
      </c>
      <c r="OY226" s="3">
        <v>5</v>
      </c>
      <c r="OZ226" s="5">
        <v>4.166666666666667</v>
      </c>
      <c r="VN226">
        <v>15</v>
      </c>
      <c r="VO226">
        <v>0</v>
      </c>
      <c r="VP226">
        <v>0</v>
      </c>
      <c r="VQ226">
        <v>0</v>
      </c>
      <c r="VR226">
        <v>75</v>
      </c>
      <c r="VS226">
        <v>2012.3</v>
      </c>
      <c r="VT226">
        <v>26.8</v>
      </c>
      <c r="VU226">
        <v>251.5</v>
      </c>
      <c r="VV226">
        <v>74</v>
      </c>
      <c r="VW226">
        <v>8403.7999999999993</v>
      </c>
      <c r="VX226">
        <v>113.6</v>
      </c>
      <c r="VY226">
        <v>769.3</v>
      </c>
      <c r="VZ226">
        <v>0.3</v>
      </c>
      <c r="WA226">
        <v>1050.5</v>
      </c>
      <c r="WB226" s="36">
        <v>3774</v>
      </c>
      <c r="WC226" s="36">
        <v>1115.5</v>
      </c>
      <c r="WD226" s="36">
        <v>148.5</v>
      </c>
      <c r="WE226" s="36">
        <v>33.5</v>
      </c>
      <c r="WF226" s="36">
        <v>74.42</v>
      </c>
      <c r="WG226" s="36">
        <v>22</v>
      </c>
      <c r="WH226" s="36">
        <v>2.93</v>
      </c>
      <c r="WI226" s="36">
        <v>0.66</v>
      </c>
      <c r="WJ226" s="36">
        <v>182</v>
      </c>
      <c r="WK226" s="36">
        <v>3.59</v>
      </c>
      <c r="WL226" s="36">
        <v>30.332999999999998</v>
      </c>
      <c r="WM226" s="37">
        <v>4830.75</v>
      </c>
      <c r="WN226" s="37">
        <v>1450.25</v>
      </c>
      <c r="WO226" s="37">
        <v>188</v>
      </c>
      <c r="WP226" s="37">
        <v>44.5</v>
      </c>
      <c r="WQ226" s="37">
        <v>74.17</v>
      </c>
      <c r="WR226" s="37">
        <v>22.27</v>
      </c>
      <c r="WS226" s="37">
        <v>2.89</v>
      </c>
      <c r="WT226" s="37">
        <v>0.68</v>
      </c>
      <c r="WU226" s="37">
        <v>232.5</v>
      </c>
      <c r="WV226" s="37">
        <v>3.57</v>
      </c>
      <c r="WW226" s="37">
        <v>29.062999999999999</v>
      </c>
      <c r="WX226" s="38">
        <v>3350</v>
      </c>
      <c r="WY226" s="38">
        <v>991.75</v>
      </c>
      <c r="WZ226" s="38">
        <v>134.5</v>
      </c>
      <c r="XA226" s="38">
        <v>30.75</v>
      </c>
      <c r="XB226" s="38">
        <v>74.33</v>
      </c>
      <c r="XC226" s="38">
        <v>22</v>
      </c>
      <c r="XD226" s="38">
        <v>2.98</v>
      </c>
      <c r="XE226" s="38">
        <v>0.68</v>
      </c>
      <c r="XF226" s="38">
        <v>165.25</v>
      </c>
      <c r="XG226" s="38">
        <v>3.67</v>
      </c>
      <c r="XH226" s="38">
        <v>33.049999999999997</v>
      </c>
      <c r="XI226" s="39">
        <v>4406.75</v>
      </c>
      <c r="XJ226" s="39">
        <v>1326.5</v>
      </c>
      <c r="XK226" s="39">
        <v>174</v>
      </c>
      <c r="XL226" s="39">
        <v>41.75</v>
      </c>
      <c r="XM226" s="39">
        <v>74.08</v>
      </c>
      <c r="XN226" s="39">
        <v>22.3</v>
      </c>
      <c r="XO226" s="39">
        <v>2.92</v>
      </c>
      <c r="XP226" s="39">
        <v>0.7</v>
      </c>
      <c r="XQ226" s="39">
        <v>215.75</v>
      </c>
      <c r="XR226" s="39">
        <v>3.63</v>
      </c>
      <c r="XS226" s="39">
        <v>30.821000000000002</v>
      </c>
      <c r="XT226" t="s">
        <v>1299</v>
      </c>
      <c r="XU226">
        <v>8</v>
      </c>
      <c r="XV226">
        <v>8</v>
      </c>
      <c r="XW226" s="37">
        <v>6</v>
      </c>
      <c r="XX226" s="37">
        <v>2</v>
      </c>
      <c r="XY226" s="37">
        <v>1</v>
      </c>
      <c r="XZ226" s="39">
        <v>5</v>
      </c>
      <c r="YA226" s="39">
        <v>2</v>
      </c>
      <c r="YB226" s="39">
        <v>1</v>
      </c>
    </row>
    <row r="227" spans="1:652" x14ac:dyDescent="0.2">
      <c r="A227" s="11">
        <v>249</v>
      </c>
      <c r="B227" s="19" t="s">
        <v>883</v>
      </c>
      <c r="C227" s="3">
        <v>1</v>
      </c>
      <c r="D227" s="3" t="str">
        <f t="shared" si="155"/>
        <v>1</v>
      </c>
      <c r="E227" s="4">
        <v>38653</v>
      </c>
      <c r="F227" s="4">
        <v>43411</v>
      </c>
      <c r="G227" s="5">
        <v>13.026694045174539</v>
      </c>
      <c r="H227" s="21">
        <v>4</v>
      </c>
      <c r="I227" s="3">
        <v>7</v>
      </c>
      <c r="J227" s="3">
        <v>18</v>
      </c>
      <c r="K227" s="3">
        <v>1</v>
      </c>
      <c r="L227" s="3">
        <v>2</v>
      </c>
      <c r="M227" s="3">
        <v>110</v>
      </c>
      <c r="N227" s="6">
        <v>114</v>
      </c>
      <c r="O227" s="6">
        <v>159</v>
      </c>
      <c r="P227" s="5">
        <v>3.7401574803149606</v>
      </c>
      <c r="Q227" s="5">
        <v>95.256000000000014</v>
      </c>
      <c r="R227" s="5">
        <v>43.2</v>
      </c>
      <c r="S227" s="5">
        <v>17.100000000000001</v>
      </c>
      <c r="T227" s="5">
        <v>3</v>
      </c>
      <c r="U227" s="5">
        <v>18.100000000000001</v>
      </c>
      <c r="V227" s="5">
        <v>3</v>
      </c>
      <c r="W227" s="5">
        <v>26.4</v>
      </c>
      <c r="X227" s="5">
        <v>27.8</v>
      </c>
      <c r="Y227" s="5">
        <v>29.8</v>
      </c>
      <c r="Z227" s="5">
        <v>24.3</v>
      </c>
      <c r="AA227" s="5">
        <v>26.9</v>
      </c>
      <c r="AB227" s="5">
        <v>26.4</v>
      </c>
      <c r="AC227" s="5">
        <f t="shared" si="156"/>
        <v>29.8</v>
      </c>
      <c r="AD227" s="5">
        <f t="shared" si="157"/>
        <v>26.9</v>
      </c>
      <c r="AE227" s="5">
        <f t="shared" si="158"/>
        <v>56.7</v>
      </c>
      <c r="AF227" s="5">
        <f t="shared" si="159"/>
        <v>28.35</v>
      </c>
      <c r="AG227" s="5">
        <f t="shared" si="160"/>
        <v>62.511750000000006</v>
      </c>
      <c r="AH227" s="5">
        <f t="shared" si="161"/>
        <v>125.02350000000001</v>
      </c>
      <c r="AI227" s="5">
        <v>3</v>
      </c>
      <c r="AJ227" s="3">
        <v>14</v>
      </c>
      <c r="AK227" s="5">
        <v>36</v>
      </c>
      <c r="AL227" s="5">
        <v>1</v>
      </c>
      <c r="AM227" s="5">
        <v>2.3333333333333335</v>
      </c>
      <c r="AN227" s="5"/>
      <c r="AO227" s="5"/>
      <c r="AP227" s="5"/>
      <c r="AQ227" s="5"/>
      <c r="AR227" s="5"/>
      <c r="AS227" s="5" t="e">
        <f t="shared" si="162"/>
        <v>#DIV/0!</v>
      </c>
      <c r="AT227" s="5">
        <v>13.5</v>
      </c>
      <c r="AU227" s="5">
        <v>13.5</v>
      </c>
      <c r="AV227" s="5">
        <v>-0.84</v>
      </c>
      <c r="AW227" s="5">
        <v>20</v>
      </c>
      <c r="AX227" s="3">
        <v>27</v>
      </c>
      <c r="AY227" s="3">
        <v>28</v>
      </c>
      <c r="AZ227" s="3"/>
      <c r="BA227" s="5">
        <v>-1.1399999999999999</v>
      </c>
      <c r="BB227" s="5"/>
      <c r="BC227" s="5">
        <v>13</v>
      </c>
      <c r="BD227" s="5"/>
      <c r="BE227" s="3">
        <v>23</v>
      </c>
      <c r="BF227" s="3">
        <v>27</v>
      </c>
      <c r="BG227" s="5">
        <v>0.86</v>
      </c>
      <c r="BH227" s="5">
        <v>81</v>
      </c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3">
        <v>36</v>
      </c>
      <c r="CA227" s="3">
        <v>35</v>
      </c>
      <c r="CB227" s="3">
        <v>34</v>
      </c>
      <c r="CC227" s="5">
        <v>16.093440000000001</v>
      </c>
      <c r="CD227" s="5">
        <v>15.6464</v>
      </c>
      <c r="CE227" s="5">
        <v>15.19936</v>
      </c>
      <c r="CF227" s="5">
        <v>1.99</v>
      </c>
      <c r="CG227" s="5">
        <v>98</v>
      </c>
      <c r="CH227" s="3">
        <v>36</v>
      </c>
      <c r="CI227" s="3">
        <v>37</v>
      </c>
      <c r="CJ227" s="3">
        <v>37</v>
      </c>
      <c r="CK227" s="5">
        <v>16.093440000000001</v>
      </c>
      <c r="CL227" s="5">
        <v>16.540479999999999</v>
      </c>
      <c r="CM227" s="5">
        <v>16.540479999999999</v>
      </c>
      <c r="CN227" s="5">
        <v>1.1100000000000001</v>
      </c>
      <c r="CO227" s="5">
        <v>87</v>
      </c>
      <c r="CP227" s="6">
        <v>140</v>
      </c>
      <c r="CQ227" s="6">
        <v>135</v>
      </c>
      <c r="CR227" s="6">
        <v>140</v>
      </c>
      <c r="CS227" s="5">
        <v>0.18</v>
      </c>
      <c r="CT227" s="5">
        <v>57</v>
      </c>
      <c r="CU227" s="7" t="e">
        <v>#NULL!</v>
      </c>
      <c r="CV227" s="7" t="e">
        <v>#NULL!</v>
      </c>
      <c r="CW227" s="7" t="e">
        <v>#NULL!</v>
      </c>
      <c r="CX227" s="7" t="e">
        <v>#NULL!</v>
      </c>
      <c r="CY227" s="7" t="e">
        <v>#NULL!</v>
      </c>
      <c r="CZ227" s="7" t="e">
        <v>#NULL!</v>
      </c>
      <c r="DA227" s="7" t="e">
        <v>#NULL!</v>
      </c>
      <c r="DB227" s="7" t="e">
        <v>#NULL!</v>
      </c>
      <c r="DC227" s="7" t="e">
        <v>#NULL!</v>
      </c>
      <c r="DD227" s="7" t="e">
        <v>#NULL!</v>
      </c>
      <c r="DE227" s="7" t="e">
        <v>#NULL!</v>
      </c>
      <c r="DF227" s="7" t="e">
        <v>#NULL!</v>
      </c>
      <c r="DG227" s="7" t="e">
        <v>#NULL!</v>
      </c>
      <c r="DH227" s="7" t="e">
        <v>#NULL!</v>
      </c>
      <c r="DI227" s="7"/>
      <c r="DJ227" s="7"/>
      <c r="DK227" s="7"/>
      <c r="DL227" s="7"/>
      <c r="DM227" s="7"/>
      <c r="DN227" s="7"/>
      <c r="DO227" s="7"/>
      <c r="DP227" s="7"/>
      <c r="DQ227" s="3">
        <v>1</v>
      </c>
      <c r="DR227" s="3">
        <v>1</v>
      </c>
      <c r="DS227" s="3">
        <v>1</v>
      </c>
      <c r="DT227" s="3">
        <v>1</v>
      </c>
      <c r="DU227" s="3">
        <v>1</v>
      </c>
      <c r="DV227" s="5">
        <v>47</v>
      </c>
      <c r="DW227" s="5">
        <v>-0.27999999999999992</v>
      </c>
      <c r="DX227" s="5">
        <v>38.5</v>
      </c>
      <c r="DY227" s="5">
        <v>-0.65999999999999992</v>
      </c>
      <c r="DZ227" s="5">
        <v>92.5</v>
      </c>
      <c r="EA227" s="5">
        <v>3.1</v>
      </c>
      <c r="EB227" s="5">
        <v>59.333333333333336</v>
      </c>
      <c r="EC227" s="5">
        <v>2.16</v>
      </c>
      <c r="ED227" s="5">
        <v>2</v>
      </c>
      <c r="EE227" s="7" t="e">
        <v>#NULL!</v>
      </c>
      <c r="EF227" s="7" t="e">
        <v>#NULL!</v>
      </c>
      <c r="EG227" s="7" t="e">
        <v>#NULL!</v>
      </c>
      <c r="EH227" s="7" t="e">
        <v>#NULL!</v>
      </c>
      <c r="EI227" s="7" t="e">
        <v>#NULL!</v>
      </c>
      <c r="EJ227" s="7" t="e">
        <v>#NULL!</v>
      </c>
      <c r="EK227" s="7" t="e">
        <v>#NULL!</v>
      </c>
      <c r="EL227" s="7" t="e">
        <v>#NULL!</v>
      </c>
      <c r="EM227" s="7" t="e">
        <v>#NULL!</v>
      </c>
      <c r="EN227" s="7" t="e">
        <v>#NULL!</v>
      </c>
      <c r="EO227" s="7" t="e">
        <v>#NULL!</v>
      </c>
      <c r="EP227" s="7" t="e">
        <v>#NULL!</v>
      </c>
      <c r="EQ227" s="7" t="e">
        <v>#NULL!</v>
      </c>
      <c r="ER227" s="7" t="e">
        <v>#NULL!</v>
      </c>
      <c r="ES227" s="7" t="e">
        <v>#NULL!</v>
      </c>
      <c r="ET227" s="7" t="e">
        <v>#NULL!</v>
      </c>
      <c r="EU227" s="7" t="e">
        <v>#NULL!</v>
      </c>
      <c r="EV227" s="7" t="e">
        <v>#NULL!</v>
      </c>
      <c r="EW227" s="3">
        <v>1</v>
      </c>
      <c r="EX227" s="5">
        <v>2</v>
      </c>
      <c r="EY227" s="1" t="s">
        <v>376</v>
      </c>
      <c r="EZ227" s="3">
        <v>0</v>
      </c>
      <c r="FA227" s="6">
        <v>2.5</v>
      </c>
      <c r="FB227" s="1" t="s">
        <v>411</v>
      </c>
      <c r="FC227" s="6">
        <v>0</v>
      </c>
      <c r="FD227" s="5">
        <v>2.5</v>
      </c>
      <c r="FE227" s="1" t="s">
        <v>372</v>
      </c>
      <c r="FF227" s="3">
        <v>1</v>
      </c>
      <c r="FG227" s="5">
        <v>1</v>
      </c>
      <c r="FH227" s="3">
        <v>4</v>
      </c>
      <c r="FI227" s="3">
        <v>5</v>
      </c>
      <c r="FJ227" s="3">
        <v>3</v>
      </c>
      <c r="FK227" s="3">
        <v>4</v>
      </c>
      <c r="FL227" s="3">
        <v>4</v>
      </c>
      <c r="FM227" s="3">
        <v>5</v>
      </c>
      <c r="FN227" s="3">
        <v>4</v>
      </c>
      <c r="FO227" s="3">
        <v>1</v>
      </c>
      <c r="FP227" s="3">
        <v>5</v>
      </c>
      <c r="FQ227" s="3">
        <v>5</v>
      </c>
      <c r="FR227" s="3">
        <v>5</v>
      </c>
      <c r="FS227" s="3">
        <v>2</v>
      </c>
      <c r="FT227" s="3">
        <v>4.666666666666667</v>
      </c>
      <c r="FU227" s="3">
        <v>3.1666666666666665</v>
      </c>
      <c r="FV227" s="3">
        <v>5</v>
      </c>
      <c r="FW227" s="3">
        <v>2</v>
      </c>
      <c r="FX227" s="7" t="e">
        <v>#NULL!</v>
      </c>
      <c r="FY227" s="3">
        <v>4</v>
      </c>
      <c r="FZ227" s="3">
        <v>6</v>
      </c>
      <c r="GA227" s="3">
        <v>5</v>
      </c>
      <c r="GB227" s="3">
        <v>4</v>
      </c>
      <c r="GC227" s="3">
        <v>5</v>
      </c>
      <c r="GD227" s="5">
        <v>4.833333333333333</v>
      </c>
      <c r="GE227" s="3">
        <v>4</v>
      </c>
      <c r="GF227" s="3">
        <v>1</v>
      </c>
      <c r="GG227" s="3">
        <v>5</v>
      </c>
      <c r="GH227" s="3">
        <v>1</v>
      </c>
      <c r="GI227" s="3">
        <v>5</v>
      </c>
      <c r="GJ227" s="3">
        <v>1</v>
      </c>
      <c r="GK227" s="3">
        <v>2</v>
      </c>
      <c r="GL227" s="3">
        <v>2</v>
      </c>
      <c r="GM227" s="3">
        <v>4</v>
      </c>
      <c r="GN227" s="3">
        <v>5</v>
      </c>
      <c r="GO227" s="3">
        <v>2</v>
      </c>
      <c r="GP227" s="3">
        <v>4</v>
      </c>
      <c r="GQ227" s="3">
        <v>1</v>
      </c>
      <c r="GR227" s="3">
        <v>4</v>
      </c>
      <c r="GS227" s="3">
        <v>2</v>
      </c>
      <c r="GT227" s="3">
        <v>4</v>
      </c>
      <c r="GU227" s="3">
        <v>1</v>
      </c>
      <c r="GV227" s="3">
        <v>2</v>
      </c>
      <c r="GW227" s="3">
        <v>4</v>
      </c>
      <c r="GX227" s="3">
        <v>2</v>
      </c>
      <c r="GY227" s="5">
        <v>4</v>
      </c>
      <c r="GZ227" s="5">
        <v>1.6</v>
      </c>
      <c r="HA227" s="3">
        <v>2</v>
      </c>
      <c r="HB227" s="3">
        <v>6</v>
      </c>
      <c r="HC227" s="3">
        <v>7</v>
      </c>
      <c r="HD227" s="3">
        <v>5</v>
      </c>
      <c r="HE227" s="3">
        <v>7</v>
      </c>
      <c r="HF227" s="3">
        <v>7</v>
      </c>
      <c r="HG227" s="3">
        <v>6</v>
      </c>
      <c r="HH227" s="3">
        <v>6</v>
      </c>
      <c r="HI227" s="5">
        <v>5.75</v>
      </c>
      <c r="HJ227" s="3">
        <v>3</v>
      </c>
      <c r="HK227" s="3">
        <v>4</v>
      </c>
      <c r="HL227" s="3">
        <v>3</v>
      </c>
      <c r="HM227" s="3">
        <v>3</v>
      </c>
      <c r="HN227" s="3">
        <v>2</v>
      </c>
      <c r="HO227" s="3">
        <v>3</v>
      </c>
      <c r="HP227" s="5">
        <v>1</v>
      </c>
      <c r="HQ227" s="5">
        <v>3</v>
      </c>
      <c r="HR227" s="5">
        <v>2</v>
      </c>
      <c r="HS227" s="5">
        <v>2.5</v>
      </c>
      <c r="HT227" s="3">
        <v>5</v>
      </c>
      <c r="HU227" s="3">
        <v>5</v>
      </c>
      <c r="HV227" s="3">
        <v>4</v>
      </c>
      <c r="HW227" s="3">
        <v>5</v>
      </c>
      <c r="HX227" s="3">
        <v>4</v>
      </c>
      <c r="HY227" s="3">
        <v>6</v>
      </c>
      <c r="HZ227" s="5">
        <v>4.833333333333333</v>
      </c>
      <c r="IA227" s="3">
        <v>6</v>
      </c>
      <c r="IB227" s="3">
        <v>3</v>
      </c>
      <c r="IC227" s="3">
        <v>4</v>
      </c>
      <c r="ID227" s="3">
        <v>2</v>
      </c>
      <c r="IE227" s="3">
        <v>3</v>
      </c>
      <c r="IF227" s="3">
        <v>4</v>
      </c>
      <c r="IG227" s="3">
        <v>2</v>
      </c>
      <c r="IH227" s="3">
        <v>4</v>
      </c>
      <c r="II227" s="3">
        <v>4</v>
      </c>
      <c r="IJ227" s="3">
        <v>1</v>
      </c>
      <c r="IK227" s="3">
        <v>3</v>
      </c>
      <c r="IL227" s="3">
        <v>2</v>
      </c>
      <c r="IM227" s="5">
        <v>4.25</v>
      </c>
      <c r="IN227" s="5">
        <v>3.25</v>
      </c>
      <c r="IO227" s="5">
        <v>2</v>
      </c>
      <c r="IP227" s="3">
        <v>4</v>
      </c>
      <c r="IQ227" s="3">
        <v>2</v>
      </c>
      <c r="IR227" s="3">
        <v>3</v>
      </c>
      <c r="IS227" s="3">
        <v>2</v>
      </c>
      <c r="IT227" s="3">
        <v>4</v>
      </c>
      <c r="IU227" s="3">
        <v>3</v>
      </c>
      <c r="IV227" s="3">
        <v>2</v>
      </c>
      <c r="IW227" s="3">
        <v>1</v>
      </c>
      <c r="IX227" s="3">
        <v>5</v>
      </c>
      <c r="IY227" s="3">
        <v>2</v>
      </c>
      <c r="IZ227" s="3">
        <v>5</v>
      </c>
      <c r="JA227" s="3">
        <v>4</v>
      </c>
      <c r="JB227" s="3">
        <v>3</v>
      </c>
      <c r="JC227" s="3">
        <v>2</v>
      </c>
      <c r="JD227" s="3">
        <v>5</v>
      </c>
      <c r="JE227" s="3">
        <v>2</v>
      </c>
      <c r="JF227" s="3">
        <v>2</v>
      </c>
      <c r="JG227" s="3">
        <v>5</v>
      </c>
      <c r="JH227" s="3">
        <v>4</v>
      </c>
      <c r="JI227" s="3">
        <v>5</v>
      </c>
      <c r="JJ227" s="3">
        <v>1</v>
      </c>
      <c r="JK227" s="3">
        <v>5</v>
      </c>
      <c r="JL227" s="3">
        <v>2</v>
      </c>
      <c r="JM227" s="3">
        <v>4</v>
      </c>
      <c r="JN227" s="5">
        <v>3.75</v>
      </c>
      <c r="JO227" s="5">
        <v>2.75</v>
      </c>
      <c r="JP227" s="5">
        <v>4.75</v>
      </c>
      <c r="JQ227" s="5">
        <v>2</v>
      </c>
      <c r="JR227" s="5">
        <v>4.5</v>
      </c>
      <c r="JS227" s="5">
        <v>1.5</v>
      </c>
      <c r="JT227" s="3">
        <v>4</v>
      </c>
      <c r="JU227" s="3">
        <v>4</v>
      </c>
      <c r="JV227" s="3">
        <v>4</v>
      </c>
      <c r="JW227" s="3">
        <v>4</v>
      </c>
      <c r="JX227" s="3">
        <v>2</v>
      </c>
      <c r="JY227" s="3">
        <v>4</v>
      </c>
      <c r="JZ227" s="3">
        <v>1</v>
      </c>
      <c r="KA227" s="3">
        <v>1</v>
      </c>
      <c r="KB227" s="3">
        <v>3</v>
      </c>
      <c r="KC227" s="3">
        <v>1</v>
      </c>
      <c r="KD227" s="3">
        <v>5</v>
      </c>
      <c r="KE227" s="3">
        <v>2</v>
      </c>
      <c r="KF227" s="3">
        <v>1</v>
      </c>
      <c r="KG227" s="3">
        <v>1</v>
      </c>
      <c r="KH227" s="3">
        <v>1</v>
      </c>
      <c r="KI227" s="3">
        <v>1</v>
      </c>
      <c r="KJ227" s="3">
        <v>3</v>
      </c>
      <c r="KK227" s="3">
        <v>2</v>
      </c>
      <c r="KL227" s="3">
        <v>3</v>
      </c>
      <c r="KM227" s="3">
        <v>4</v>
      </c>
      <c r="KN227" s="3">
        <v>1</v>
      </c>
      <c r="KO227" s="3">
        <v>3</v>
      </c>
      <c r="KP227" s="3">
        <v>1</v>
      </c>
      <c r="KQ227" s="3">
        <v>1</v>
      </c>
      <c r="KR227" s="3">
        <v>3</v>
      </c>
      <c r="KS227" s="3">
        <v>2</v>
      </c>
      <c r="KT227" s="3">
        <v>1</v>
      </c>
      <c r="KU227" s="3">
        <v>1</v>
      </c>
      <c r="KV227" s="3">
        <v>1</v>
      </c>
      <c r="KW227" s="3">
        <v>1</v>
      </c>
      <c r="KX227" s="3">
        <v>2</v>
      </c>
      <c r="KY227" s="3">
        <v>1</v>
      </c>
      <c r="KZ227" s="5">
        <v>1.5555555555555556</v>
      </c>
      <c r="LA227" s="5">
        <v>1.6666666666666667</v>
      </c>
      <c r="LB227" s="5">
        <v>3.1428571428571428</v>
      </c>
      <c r="LC227" s="5">
        <v>2.5714285714285716</v>
      </c>
      <c r="LD227" s="3">
        <v>5</v>
      </c>
      <c r="LE227" s="3">
        <v>4</v>
      </c>
      <c r="LF227" s="5">
        <v>5</v>
      </c>
      <c r="LG227" s="3">
        <v>3</v>
      </c>
      <c r="LH227" s="3">
        <v>5</v>
      </c>
      <c r="LI227" s="3">
        <v>5</v>
      </c>
      <c r="LJ227" s="3">
        <v>5</v>
      </c>
      <c r="LK227" s="3">
        <v>3</v>
      </c>
      <c r="LL227" s="3">
        <v>2</v>
      </c>
      <c r="LM227" s="3">
        <v>2</v>
      </c>
      <c r="LN227" s="3">
        <v>4</v>
      </c>
      <c r="LO227" s="3">
        <v>3</v>
      </c>
      <c r="LP227" s="3">
        <v>5</v>
      </c>
      <c r="LQ227" s="3">
        <v>3</v>
      </c>
      <c r="LR227" s="3">
        <v>4</v>
      </c>
      <c r="LS227" s="3">
        <v>3</v>
      </c>
      <c r="LT227" s="5">
        <v>4.375</v>
      </c>
      <c r="LU227" s="5">
        <v>3.25</v>
      </c>
      <c r="LV227" s="3">
        <v>2</v>
      </c>
      <c r="LW227" s="3">
        <v>2</v>
      </c>
      <c r="LX227" s="3">
        <v>0</v>
      </c>
      <c r="LY227" s="3">
        <v>0</v>
      </c>
      <c r="LZ227" s="3">
        <v>3</v>
      </c>
      <c r="MA227" s="3">
        <v>0</v>
      </c>
      <c r="MB227" s="3">
        <v>0</v>
      </c>
      <c r="MC227" s="3">
        <v>1</v>
      </c>
      <c r="MD227" s="3">
        <v>1</v>
      </c>
      <c r="ME227" s="3">
        <v>1</v>
      </c>
      <c r="MF227" s="5">
        <f t="shared" si="163"/>
        <v>10</v>
      </c>
      <c r="MG227" s="5">
        <f t="shared" si="164"/>
        <v>1</v>
      </c>
      <c r="MH227" s="3">
        <v>4</v>
      </c>
      <c r="MI227" s="3">
        <v>5</v>
      </c>
      <c r="MJ227" s="3">
        <v>6</v>
      </c>
      <c r="MK227" s="3">
        <v>4</v>
      </c>
      <c r="ML227" s="3">
        <v>4</v>
      </c>
      <c r="MM227" s="3">
        <v>2</v>
      </c>
      <c r="MN227" s="3">
        <v>5</v>
      </c>
      <c r="MO227" s="3">
        <v>7</v>
      </c>
      <c r="MP227" s="3">
        <v>6</v>
      </c>
      <c r="MQ227" s="5">
        <v>4.7777777777777777</v>
      </c>
      <c r="MR227" s="3">
        <v>2</v>
      </c>
      <c r="MS227" s="3">
        <v>3</v>
      </c>
      <c r="MT227" s="3">
        <v>1</v>
      </c>
      <c r="MU227" s="3">
        <v>1</v>
      </c>
      <c r="MV227" s="3">
        <v>2</v>
      </c>
      <c r="MW227" s="3">
        <v>1</v>
      </c>
      <c r="MX227" s="3">
        <v>3</v>
      </c>
      <c r="MY227" s="3">
        <v>4</v>
      </c>
      <c r="MZ227" s="3">
        <v>3</v>
      </c>
      <c r="NA227" s="3">
        <v>3</v>
      </c>
      <c r="NB227" s="3">
        <v>1</v>
      </c>
      <c r="NC227" s="3">
        <v>2</v>
      </c>
      <c r="ND227" s="5">
        <v>1.6666666666666667</v>
      </c>
      <c r="NE227" s="5">
        <v>1.6666666666666667</v>
      </c>
      <c r="NF227" s="5">
        <v>2.3333333333333335</v>
      </c>
      <c r="NG227" s="5">
        <v>3</v>
      </c>
      <c r="NH227" s="3">
        <v>5</v>
      </c>
      <c r="NI227" s="3">
        <v>3</v>
      </c>
      <c r="NJ227" s="3">
        <v>5</v>
      </c>
      <c r="NK227" s="3">
        <v>4</v>
      </c>
      <c r="NL227" s="3">
        <v>5</v>
      </c>
      <c r="NM227" s="3">
        <v>3</v>
      </c>
      <c r="NN227" s="3">
        <v>5</v>
      </c>
      <c r="NO227" s="3">
        <v>3</v>
      </c>
      <c r="NP227" s="3">
        <v>3</v>
      </c>
      <c r="NQ227" s="3">
        <v>4</v>
      </c>
      <c r="NR227" s="3">
        <v>3</v>
      </c>
      <c r="NS227" s="3">
        <v>3</v>
      </c>
      <c r="NT227" s="3">
        <v>4</v>
      </c>
      <c r="NU227" s="3">
        <v>4</v>
      </c>
      <c r="NV227" s="5">
        <v>4.2857142857142856</v>
      </c>
      <c r="NW227" s="5">
        <v>3.4285714285714284</v>
      </c>
      <c r="NX227" s="4">
        <v>43438</v>
      </c>
      <c r="NY227" s="3">
        <v>4</v>
      </c>
      <c r="NZ227" s="3">
        <v>4</v>
      </c>
      <c r="OA227" s="3">
        <v>4</v>
      </c>
      <c r="OB227" s="3">
        <v>2</v>
      </c>
      <c r="OC227" s="3">
        <v>4</v>
      </c>
      <c r="OD227" s="3">
        <v>4</v>
      </c>
      <c r="OE227" s="3">
        <v>5</v>
      </c>
      <c r="OF227" s="3">
        <v>3</v>
      </c>
      <c r="OG227" s="3">
        <v>4</v>
      </c>
      <c r="OH227" s="3">
        <v>5</v>
      </c>
      <c r="OI227" s="3">
        <v>5</v>
      </c>
      <c r="OJ227" s="3">
        <v>2</v>
      </c>
      <c r="OK227" s="5">
        <v>4.166666666666667</v>
      </c>
      <c r="OL227" s="5">
        <v>3.5</v>
      </c>
      <c r="OM227" s="3">
        <v>3</v>
      </c>
      <c r="ON227" s="3">
        <v>2</v>
      </c>
      <c r="OO227" s="3">
        <v>3</v>
      </c>
      <c r="OP227" s="3">
        <v>2</v>
      </c>
      <c r="OQ227" s="3">
        <v>1</v>
      </c>
      <c r="OR227" s="3">
        <v>2</v>
      </c>
      <c r="OS227" s="5">
        <v>2.1666666666666665</v>
      </c>
      <c r="OT227" s="3">
        <v>4</v>
      </c>
      <c r="OU227" s="3">
        <v>5</v>
      </c>
      <c r="OV227" s="3">
        <v>4</v>
      </c>
      <c r="OW227" s="3">
        <v>5</v>
      </c>
      <c r="OX227" s="3">
        <v>4</v>
      </c>
      <c r="OY227" s="3">
        <v>5</v>
      </c>
      <c r="OZ227" s="5">
        <v>4.5</v>
      </c>
      <c r="VN227">
        <v>15</v>
      </c>
      <c r="VO227">
        <v>1</v>
      </c>
      <c r="VP227">
        <v>13</v>
      </c>
      <c r="VQ227">
        <v>13</v>
      </c>
      <c r="VR227">
        <v>61</v>
      </c>
      <c r="VS227">
        <v>1136.3</v>
      </c>
      <c r="VT227">
        <v>18.600000000000001</v>
      </c>
      <c r="VU227">
        <v>189.4</v>
      </c>
      <c r="VV227">
        <v>60</v>
      </c>
      <c r="VW227">
        <v>9279.7999999999993</v>
      </c>
      <c r="VX227">
        <v>154.69999999999999</v>
      </c>
      <c r="VY227">
        <v>2758.3</v>
      </c>
      <c r="VZ227">
        <v>0.3</v>
      </c>
      <c r="WA227">
        <v>1546.6</v>
      </c>
      <c r="WB227" s="36">
        <v>2705.5</v>
      </c>
      <c r="WC227" s="36">
        <v>941.75</v>
      </c>
      <c r="WD227" s="36">
        <v>111.25</v>
      </c>
      <c r="WE227" s="36">
        <v>57.5</v>
      </c>
      <c r="WF227" s="36">
        <v>70.900000000000006</v>
      </c>
      <c r="WG227" s="36">
        <v>24.68</v>
      </c>
      <c r="WH227" s="36">
        <v>2.92</v>
      </c>
      <c r="WI227" s="36">
        <v>1.51</v>
      </c>
      <c r="WJ227" s="36">
        <v>168.75</v>
      </c>
      <c r="WK227" s="36">
        <v>4.42</v>
      </c>
      <c r="WL227" s="36">
        <v>33.75</v>
      </c>
      <c r="WM227" s="37">
        <v>3238.5</v>
      </c>
      <c r="WN227" s="37">
        <v>1223</v>
      </c>
      <c r="WO227" s="37">
        <v>133.5</v>
      </c>
      <c r="WP227" s="37">
        <v>63</v>
      </c>
      <c r="WQ227" s="37">
        <v>69.53</v>
      </c>
      <c r="WR227" s="37">
        <v>26.26</v>
      </c>
      <c r="WS227" s="37">
        <v>2.87</v>
      </c>
      <c r="WT227" s="37">
        <v>1.35</v>
      </c>
      <c r="WU227" s="37">
        <v>196.5</v>
      </c>
      <c r="WV227" s="37">
        <v>4.22</v>
      </c>
      <c r="WW227" s="37">
        <v>32.75</v>
      </c>
      <c r="WX227" s="38">
        <v>2338.75</v>
      </c>
      <c r="WY227" s="38">
        <v>765.25</v>
      </c>
      <c r="WZ227" s="38">
        <v>77.5</v>
      </c>
      <c r="XA227" s="38">
        <v>45.5</v>
      </c>
      <c r="XB227" s="38">
        <v>72.47</v>
      </c>
      <c r="XC227" s="38">
        <v>23.71</v>
      </c>
      <c r="XD227" s="38">
        <v>2.4</v>
      </c>
      <c r="XE227" s="38">
        <v>1.41</v>
      </c>
      <c r="XF227" s="38">
        <v>123</v>
      </c>
      <c r="XG227" s="38">
        <v>3.81</v>
      </c>
      <c r="XH227" s="38">
        <v>30.75</v>
      </c>
      <c r="XI227" s="39">
        <v>2871.75</v>
      </c>
      <c r="XJ227" s="39">
        <v>1046.5</v>
      </c>
      <c r="XK227" s="39">
        <v>99.75</v>
      </c>
      <c r="XL227" s="39">
        <v>51</v>
      </c>
      <c r="XM227" s="39">
        <v>70.58</v>
      </c>
      <c r="XN227" s="39">
        <v>25.72</v>
      </c>
      <c r="XO227" s="39">
        <v>2.4500000000000002</v>
      </c>
      <c r="XP227" s="39">
        <v>1.25</v>
      </c>
      <c r="XQ227" s="39">
        <v>150.75</v>
      </c>
      <c r="XR227" s="39">
        <v>3.7</v>
      </c>
      <c r="XS227" s="39">
        <v>30.15</v>
      </c>
      <c r="XT227" t="s">
        <v>1300</v>
      </c>
      <c r="XU227">
        <v>6</v>
      </c>
      <c r="XV227">
        <v>9</v>
      </c>
      <c r="XW227" s="37">
        <v>5</v>
      </c>
      <c r="XX227" s="37">
        <v>1</v>
      </c>
      <c r="XY227" s="37">
        <v>1</v>
      </c>
      <c r="XZ227" s="39">
        <v>4</v>
      </c>
      <c r="YA227" s="39">
        <v>1</v>
      </c>
      <c r="YB227" s="39">
        <v>1</v>
      </c>
    </row>
    <row r="228" spans="1:652" x14ac:dyDescent="0.2">
      <c r="A228" s="11">
        <v>250</v>
      </c>
      <c r="B228" s="19" t="s">
        <v>757</v>
      </c>
      <c r="C228" s="3">
        <v>0</v>
      </c>
      <c r="D228" s="3" t="str">
        <f t="shared" si="155"/>
        <v>2</v>
      </c>
      <c r="E228" s="4">
        <v>38644</v>
      </c>
      <c r="F228" s="4">
        <v>43411</v>
      </c>
      <c r="G228" s="5">
        <v>13.051334702258726</v>
      </c>
      <c r="H228" s="21">
        <v>4</v>
      </c>
      <c r="I228" s="3">
        <v>7</v>
      </c>
      <c r="J228" s="3">
        <v>18</v>
      </c>
      <c r="K228" s="3">
        <v>1</v>
      </c>
      <c r="L228" s="3">
        <v>2</v>
      </c>
      <c r="M228" s="3">
        <v>110</v>
      </c>
      <c r="N228" s="6">
        <v>108</v>
      </c>
      <c r="O228" s="6">
        <v>147</v>
      </c>
      <c r="P228" s="5">
        <v>3.5433070866141736</v>
      </c>
      <c r="Q228" s="5">
        <v>118.84950000000001</v>
      </c>
      <c r="R228" s="5">
        <v>53.9</v>
      </c>
      <c r="S228" s="5">
        <v>24.9</v>
      </c>
      <c r="T228" s="5">
        <v>2</v>
      </c>
      <c r="U228" s="5">
        <v>25.6</v>
      </c>
      <c r="V228" s="5">
        <v>2</v>
      </c>
      <c r="W228" s="5">
        <v>26.6</v>
      </c>
      <c r="X228" s="5">
        <v>26.7</v>
      </c>
      <c r="Y228" s="5">
        <v>28.1</v>
      </c>
      <c r="Z228" s="5">
        <v>22.2</v>
      </c>
      <c r="AA228" s="5">
        <v>27.3</v>
      </c>
      <c r="AB228" s="5">
        <v>26.7</v>
      </c>
      <c r="AC228" s="5">
        <f t="shared" si="156"/>
        <v>28.1</v>
      </c>
      <c r="AD228" s="5">
        <f t="shared" si="157"/>
        <v>27.3</v>
      </c>
      <c r="AE228" s="5">
        <f t="shared" si="158"/>
        <v>55.400000000000006</v>
      </c>
      <c r="AF228" s="5">
        <f t="shared" si="159"/>
        <v>27.700000000000003</v>
      </c>
      <c r="AG228" s="5">
        <f t="shared" si="160"/>
        <v>61.078500000000005</v>
      </c>
      <c r="AH228" s="5">
        <f t="shared" si="161"/>
        <v>122.15700000000001</v>
      </c>
      <c r="AI228" s="5">
        <v>2</v>
      </c>
      <c r="AJ228" s="3">
        <v>14</v>
      </c>
      <c r="AK228" s="5">
        <v>35.9</v>
      </c>
      <c r="AL228" s="5">
        <v>1</v>
      </c>
      <c r="AM228" s="5">
        <v>1.6666666666666667</v>
      </c>
      <c r="AN228" s="5"/>
      <c r="AO228" s="5"/>
      <c r="AP228" s="5"/>
      <c r="AQ228" s="5"/>
      <c r="AR228" s="5"/>
      <c r="AS228" s="5" t="e">
        <f t="shared" si="162"/>
        <v>#DIV/0!</v>
      </c>
      <c r="AT228" s="5">
        <v>13.03</v>
      </c>
      <c r="AU228" s="5">
        <v>12.91</v>
      </c>
      <c r="AV228" s="5">
        <v>-1.41</v>
      </c>
      <c r="AW228" s="5">
        <v>8</v>
      </c>
      <c r="AX228" s="3">
        <v>30</v>
      </c>
      <c r="AY228" s="3">
        <v>30</v>
      </c>
      <c r="AZ228" s="3"/>
      <c r="BA228" s="5">
        <v>-1.1299999999999999</v>
      </c>
      <c r="BB228" s="5"/>
      <c r="BC228" s="5">
        <v>13</v>
      </c>
      <c r="BD228" s="5"/>
      <c r="BE228" s="3">
        <v>27</v>
      </c>
      <c r="BF228" s="3">
        <v>24</v>
      </c>
      <c r="BG228" s="5">
        <v>0.53</v>
      </c>
      <c r="BH228" s="5">
        <v>70</v>
      </c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3">
        <v>51</v>
      </c>
      <c r="CA228" s="3">
        <v>49</v>
      </c>
      <c r="CB228" s="3">
        <v>51</v>
      </c>
      <c r="CC228" s="5">
        <v>22.799039999999998</v>
      </c>
      <c r="CD228" s="5">
        <v>21.904959999999999</v>
      </c>
      <c r="CE228" s="5">
        <v>22.799039999999998</v>
      </c>
      <c r="CF228" s="5">
        <v>2.0699999999999998</v>
      </c>
      <c r="CG228" s="5">
        <v>98</v>
      </c>
      <c r="CH228" s="3">
        <v>29</v>
      </c>
      <c r="CI228" s="3">
        <v>34</v>
      </c>
      <c r="CJ228" s="3">
        <v>41</v>
      </c>
      <c r="CK228" s="5">
        <v>12.96416</v>
      </c>
      <c r="CL228" s="5">
        <v>15.19936</v>
      </c>
      <c r="CM228" s="5">
        <v>18.32864</v>
      </c>
      <c r="CN228" s="5">
        <v>0.06</v>
      </c>
      <c r="CO228" s="5">
        <v>53</v>
      </c>
      <c r="CP228" s="6">
        <v>147</v>
      </c>
      <c r="CQ228" s="6">
        <v>131</v>
      </c>
      <c r="CR228" s="6">
        <v>120</v>
      </c>
      <c r="CS228" s="5">
        <v>-0.62</v>
      </c>
      <c r="CT228" s="5">
        <v>27</v>
      </c>
      <c r="CU228" s="7" t="e">
        <v>#NULL!</v>
      </c>
      <c r="CV228" s="7" t="e">
        <v>#NULL!</v>
      </c>
      <c r="CW228" s="7" t="e">
        <v>#NULL!</v>
      </c>
      <c r="CX228" s="7" t="e">
        <v>#NULL!</v>
      </c>
      <c r="CY228" s="7" t="e">
        <v>#NULL!</v>
      </c>
      <c r="CZ228" s="7" t="e">
        <v>#NULL!</v>
      </c>
      <c r="DA228" s="7" t="e">
        <v>#NULL!</v>
      </c>
      <c r="DB228" s="7" t="e">
        <v>#NULL!</v>
      </c>
      <c r="DC228" s="7" t="e">
        <v>#NULL!</v>
      </c>
      <c r="DD228" s="7" t="e">
        <v>#NULL!</v>
      </c>
      <c r="DE228" s="7" t="e">
        <v>#NULL!</v>
      </c>
      <c r="DF228" s="7" t="e">
        <v>#NULL!</v>
      </c>
      <c r="DG228" s="7" t="e">
        <v>#NULL!</v>
      </c>
      <c r="DH228" s="7" t="e">
        <v>#NULL!</v>
      </c>
      <c r="DI228" s="7"/>
      <c r="DJ228" s="7"/>
      <c r="DK228" s="7"/>
      <c r="DL228" s="7"/>
      <c r="DM228" s="7"/>
      <c r="DN228" s="7"/>
      <c r="DO228" s="7"/>
      <c r="DP228" s="7"/>
      <c r="DQ228" s="3">
        <v>1</v>
      </c>
      <c r="DR228" s="3">
        <v>1</v>
      </c>
      <c r="DS228" s="3">
        <v>1</v>
      </c>
      <c r="DT228" s="3">
        <v>1</v>
      </c>
      <c r="DU228" s="3">
        <v>1</v>
      </c>
      <c r="DV228" s="5">
        <v>41.5</v>
      </c>
      <c r="DW228" s="5">
        <v>-0.59999999999999987</v>
      </c>
      <c r="DX228" s="5">
        <v>17.5</v>
      </c>
      <c r="DY228" s="5">
        <v>-2.0299999999999998</v>
      </c>
      <c r="DZ228" s="5">
        <v>75.5</v>
      </c>
      <c r="EA228" s="5">
        <v>2.13</v>
      </c>
      <c r="EB228" s="5">
        <v>44.833333333333336</v>
      </c>
      <c r="EC228" s="5">
        <v>-0.5</v>
      </c>
      <c r="ED228" s="5">
        <v>2</v>
      </c>
      <c r="EE228" s="7" t="e">
        <v>#NULL!</v>
      </c>
      <c r="EF228" s="7" t="e">
        <v>#NULL!</v>
      </c>
      <c r="EG228" s="7" t="e">
        <v>#NULL!</v>
      </c>
      <c r="EH228" s="7" t="e">
        <v>#NULL!</v>
      </c>
      <c r="EI228" s="7" t="e">
        <v>#NULL!</v>
      </c>
      <c r="EJ228" s="7" t="e">
        <v>#NULL!</v>
      </c>
      <c r="EK228" s="7" t="e">
        <v>#NULL!</v>
      </c>
      <c r="EL228" s="7" t="e">
        <v>#NULL!</v>
      </c>
      <c r="EM228" s="7" t="e">
        <v>#NULL!</v>
      </c>
      <c r="EN228" s="7" t="e">
        <v>#NULL!</v>
      </c>
      <c r="EO228" s="7" t="e">
        <v>#NULL!</v>
      </c>
      <c r="EP228" s="7" t="e">
        <v>#NULL!</v>
      </c>
      <c r="EQ228" s="7" t="e">
        <v>#NULL!</v>
      </c>
      <c r="ER228" s="7" t="e">
        <v>#NULL!</v>
      </c>
      <c r="ES228" s="7" t="e">
        <v>#NULL!</v>
      </c>
      <c r="ET228" s="7" t="e">
        <v>#NULL!</v>
      </c>
      <c r="EU228" s="7" t="e">
        <v>#NULL!</v>
      </c>
      <c r="EV228" s="7" t="e">
        <v>#NULL!</v>
      </c>
      <c r="EW228" s="3">
        <v>0</v>
      </c>
      <c r="EX228" s="5">
        <v>0</v>
      </c>
      <c r="EY228" s="1" t="s">
        <v>390</v>
      </c>
      <c r="EZ228" s="3">
        <v>1</v>
      </c>
      <c r="FA228" s="6">
        <v>2</v>
      </c>
      <c r="FB228" s="1" t="s">
        <v>355</v>
      </c>
      <c r="FC228" s="6">
        <v>1</v>
      </c>
      <c r="FD228" s="5">
        <v>0</v>
      </c>
      <c r="FE228" s="1" t="s">
        <v>372</v>
      </c>
      <c r="FF228" s="3">
        <v>1</v>
      </c>
      <c r="FG228" s="5">
        <v>0</v>
      </c>
      <c r="FH228" s="3">
        <v>4</v>
      </c>
      <c r="FI228" s="3">
        <v>5</v>
      </c>
      <c r="FJ228" s="3">
        <v>2</v>
      </c>
      <c r="FK228" s="3">
        <v>5</v>
      </c>
      <c r="FL228" s="3">
        <v>3</v>
      </c>
      <c r="FM228" s="3">
        <v>4</v>
      </c>
      <c r="FN228" s="3">
        <v>4</v>
      </c>
      <c r="FO228" s="3">
        <v>2</v>
      </c>
      <c r="FP228" s="3">
        <v>3</v>
      </c>
      <c r="FQ228" s="3">
        <v>5</v>
      </c>
      <c r="FR228" s="3">
        <v>2</v>
      </c>
      <c r="FS228" s="3">
        <v>4</v>
      </c>
      <c r="FT228" s="3">
        <v>4</v>
      </c>
      <c r="FU228" s="3">
        <v>3.1666666666666665</v>
      </c>
      <c r="FV228" s="3">
        <v>5</v>
      </c>
      <c r="FW228" s="3">
        <v>3</v>
      </c>
      <c r="FX228" s="7" t="e">
        <v>#NULL!</v>
      </c>
      <c r="FY228" s="3">
        <v>1</v>
      </c>
      <c r="FZ228" s="3">
        <v>2</v>
      </c>
      <c r="GA228" s="3">
        <v>2</v>
      </c>
      <c r="GB228" s="3">
        <v>6</v>
      </c>
      <c r="GC228" s="3">
        <v>1</v>
      </c>
      <c r="GD228" s="5">
        <v>2.8333333333333335</v>
      </c>
      <c r="GE228" s="3">
        <v>2</v>
      </c>
      <c r="GF228" s="3">
        <v>1</v>
      </c>
      <c r="GG228" s="3">
        <v>2</v>
      </c>
      <c r="GH228" s="3">
        <v>1</v>
      </c>
      <c r="GI228" s="3">
        <v>2</v>
      </c>
      <c r="GJ228" s="3">
        <v>1</v>
      </c>
      <c r="GK228" s="3">
        <v>1</v>
      </c>
      <c r="GL228" s="3">
        <v>2</v>
      </c>
      <c r="GM228" s="3">
        <v>3</v>
      </c>
      <c r="GN228" s="3">
        <v>3</v>
      </c>
      <c r="GO228" s="3">
        <v>1</v>
      </c>
      <c r="GP228" s="3">
        <v>3</v>
      </c>
      <c r="GQ228" s="3">
        <v>1</v>
      </c>
      <c r="GR228" s="3">
        <v>3</v>
      </c>
      <c r="GS228" s="3">
        <v>1</v>
      </c>
      <c r="GT228" s="3">
        <v>2</v>
      </c>
      <c r="GU228" s="3">
        <v>1</v>
      </c>
      <c r="GV228" s="3">
        <v>1</v>
      </c>
      <c r="GW228" s="3">
        <v>2</v>
      </c>
      <c r="GX228" s="3">
        <v>1</v>
      </c>
      <c r="GY228" s="5">
        <v>2.2999999999999998</v>
      </c>
      <c r="GZ228" s="5">
        <v>1.1000000000000001</v>
      </c>
      <c r="HA228" s="3">
        <v>6</v>
      </c>
      <c r="HB228" s="3">
        <v>7</v>
      </c>
      <c r="HC228" s="3">
        <v>6</v>
      </c>
      <c r="HD228" s="3">
        <v>7</v>
      </c>
      <c r="HE228" s="3">
        <v>6</v>
      </c>
      <c r="HF228" s="3">
        <v>4</v>
      </c>
      <c r="HG228" s="3">
        <v>7</v>
      </c>
      <c r="HH228" s="3">
        <v>7</v>
      </c>
      <c r="HI228" s="5">
        <v>6.25</v>
      </c>
      <c r="HJ228" s="3">
        <v>3</v>
      </c>
      <c r="HK228" s="3">
        <v>4</v>
      </c>
      <c r="HL228" s="3">
        <v>2</v>
      </c>
      <c r="HM228" s="3">
        <v>1</v>
      </c>
      <c r="HN228" s="3">
        <v>4</v>
      </c>
      <c r="HO228" s="3">
        <v>3</v>
      </c>
      <c r="HP228" s="5">
        <v>1</v>
      </c>
      <c r="HQ228" s="5">
        <v>1</v>
      </c>
      <c r="HR228" s="5">
        <v>2</v>
      </c>
      <c r="HS228" s="5">
        <v>1.6666666666666667</v>
      </c>
      <c r="HT228" s="3">
        <v>1</v>
      </c>
      <c r="HU228" s="3">
        <v>1</v>
      </c>
      <c r="HV228" s="3">
        <v>1</v>
      </c>
      <c r="HW228" s="3">
        <v>1</v>
      </c>
      <c r="HX228" s="3">
        <v>1</v>
      </c>
      <c r="HY228" s="3">
        <v>1</v>
      </c>
      <c r="HZ228" s="5">
        <v>1</v>
      </c>
      <c r="IA228" s="3">
        <v>4</v>
      </c>
      <c r="IB228" s="3">
        <v>1</v>
      </c>
      <c r="IC228" s="3">
        <v>1</v>
      </c>
      <c r="ID228" s="3">
        <v>1</v>
      </c>
      <c r="IE228" s="3">
        <v>4</v>
      </c>
      <c r="IF228" s="3">
        <v>1</v>
      </c>
      <c r="IG228" s="3">
        <v>1</v>
      </c>
      <c r="IH228" s="3">
        <v>7</v>
      </c>
      <c r="II228" s="3">
        <v>7</v>
      </c>
      <c r="IJ228" s="3">
        <v>1</v>
      </c>
      <c r="IK228" s="3">
        <v>7</v>
      </c>
      <c r="IL228" s="3">
        <v>1</v>
      </c>
      <c r="IM228" s="5">
        <v>6.25</v>
      </c>
      <c r="IN228" s="5">
        <v>1.75</v>
      </c>
      <c r="IO228" s="5">
        <v>1</v>
      </c>
      <c r="IP228" s="3">
        <v>3</v>
      </c>
      <c r="IQ228" s="3">
        <v>1</v>
      </c>
      <c r="IR228" s="3">
        <v>4</v>
      </c>
      <c r="IS228" s="3">
        <v>2</v>
      </c>
      <c r="IT228" s="3">
        <v>3</v>
      </c>
      <c r="IU228" s="3">
        <v>1</v>
      </c>
      <c r="IV228" s="3">
        <v>2</v>
      </c>
      <c r="IW228" s="3">
        <v>1</v>
      </c>
      <c r="IX228" s="3">
        <v>3</v>
      </c>
      <c r="IY228" s="3">
        <v>3</v>
      </c>
      <c r="IZ228" s="3">
        <v>3</v>
      </c>
      <c r="JA228" s="3">
        <v>5</v>
      </c>
      <c r="JB228" s="3">
        <v>3</v>
      </c>
      <c r="JC228" s="3">
        <v>1</v>
      </c>
      <c r="JD228" s="3">
        <v>1</v>
      </c>
      <c r="JE228" s="3">
        <v>3</v>
      </c>
      <c r="JF228" s="3">
        <v>3</v>
      </c>
      <c r="JG228" s="3">
        <v>5</v>
      </c>
      <c r="JH228" s="3">
        <v>4</v>
      </c>
      <c r="JI228" s="3">
        <v>3</v>
      </c>
      <c r="JJ228" s="3">
        <v>1</v>
      </c>
      <c r="JK228" s="3">
        <v>3</v>
      </c>
      <c r="JL228" s="3">
        <v>2</v>
      </c>
      <c r="JM228" s="3">
        <v>3</v>
      </c>
      <c r="JN228" s="5">
        <v>2.5</v>
      </c>
      <c r="JO228" s="5">
        <v>3.5</v>
      </c>
      <c r="JP228" s="5">
        <v>3</v>
      </c>
      <c r="JQ228" s="5">
        <v>2.25</v>
      </c>
      <c r="JR228" s="5">
        <v>3.5</v>
      </c>
      <c r="JS228" s="5">
        <v>1</v>
      </c>
      <c r="JT228" s="3">
        <v>3</v>
      </c>
      <c r="JU228" s="3">
        <v>3</v>
      </c>
      <c r="JV228" s="3">
        <v>4</v>
      </c>
      <c r="JW228" s="3">
        <v>4</v>
      </c>
      <c r="JX228" s="3">
        <v>2</v>
      </c>
      <c r="JY228" s="3">
        <v>2</v>
      </c>
      <c r="JZ228" s="3">
        <v>2</v>
      </c>
      <c r="KA228" s="3">
        <v>2</v>
      </c>
      <c r="KB228" s="3">
        <v>4</v>
      </c>
      <c r="KC228" s="3">
        <v>4</v>
      </c>
      <c r="KD228" s="3">
        <v>4</v>
      </c>
      <c r="KE228" s="3">
        <v>4</v>
      </c>
      <c r="KF228" s="3">
        <v>2</v>
      </c>
      <c r="KG228" s="3">
        <v>2</v>
      </c>
      <c r="KH228" s="3">
        <v>2</v>
      </c>
      <c r="KI228" s="3">
        <v>2</v>
      </c>
      <c r="KJ228" s="3">
        <v>2</v>
      </c>
      <c r="KK228" s="3">
        <v>2</v>
      </c>
      <c r="KL228" s="3">
        <v>3</v>
      </c>
      <c r="KM228" s="3">
        <v>3</v>
      </c>
      <c r="KN228" s="3">
        <v>2</v>
      </c>
      <c r="KO228" s="3">
        <v>2</v>
      </c>
      <c r="KP228" s="3">
        <v>2</v>
      </c>
      <c r="KQ228" s="3">
        <v>2</v>
      </c>
      <c r="KR228" s="3">
        <v>4</v>
      </c>
      <c r="KS228" s="3">
        <v>4</v>
      </c>
      <c r="KT228" s="3">
        <v>2</v>
      </c>
      <c r="KU228" s="3">
        <v>2</v>
      </c>
      <c r="KV228" s="3">
        <v>3</v>
      </c>
      <c r="KW228" s="3">
        <v>3</v>
      </c>
      <c r="KX228" s="3">
        <v>3</v>
      </c>
      <c r="KY228" s="3">
        <v>3</v>
      </c>
      <c r="KZ228" s="5">
        <v>2.3333333333333335</v>
      </c>
      <c r="LA228" s="5">
        <v>2.3333333333333335</v>
      </c>
      <c r="LB228" s="5">
        <v>3.2857142857142856</v>
      </c>
      <c r="LC228" s="5">
        <v>3.2857142857142856</v>
      </c>
      <c r="LD228" s="3">
        <v>4</v>
      </c>
      <c r="LE228" s="3">
        <v>4</v>
      </c>
      <c r="LF228" s="5">
        <v>4</v>
      </c>
      <c r="LG228" s="3">
        <v>4</v>
      </c>
      <c r="LH228" s="3">
        <v>4</v>
      </c>
      <c r="LI228" s="3">
        <v>4</v>
      </c>
      <c r="LJ228" s="3">
        <v>4</v>
      </c>
      <c r="LK228" s="3">
        <v>4</v>
      </c>
      <c r="LL228" s="3">
        <v>3</v>
      </c>
      <c r="LM228" s="3">
        <v>3</v>
      </c>
      <c r="LN228" s="3">
        <v>4</v>
      </c>
      <c r="LO228" s="3">
        <v>4</v>
      </c>
      <c r="LP228" s="3">
        <v>4</v>
      </c>
      <c r="LQ228" s="3">
        <v>4</v>
      </c>
      <c r="LR228" s="3">
        <v>4</v>
      </c>
      <c r="LS228" s="3">
        <v>4</v>
      </c>
      <c r="LT228" s="5">
        <v>3.875</v>
      </c>
      <c r="LU228" s="5">
        <v>3.875</v>
      </c>
      <c r="LV228" s="3">
        <v>2</v>
      </c>
      <c r="LW228" s="3">
        <v>1</v>
      </c>
      <c r="LX228" s="3">
        <v>3</v>
      </c>
      <c r="LY228" s="3">
        <v>1</v>
      </c>
      <c r="LZ228" s="3">
        <v>2</v>
      </c>
      <c r="MA228" s="3">
        <v>3</v>
      </c>
      <c r="MB228" s="3">
        <v>999</v>
      </c>
      <c r="MC228" s="3">
        <v>3</v>
      </c>
      <c r="MD228" s="3">
        <v>1</v>
      </c>
      <c r="ME228" s="3">
        <v>2</v>
      </c>
      <c r="MF228" s="5">
        <f t="shared" ref="MF228:MF259" si="165">SUM(LV228:ME228)</f>
        <v>1017</v>
      </c>
      <c r="MG228" s="5">
        <f t="shared" ref="MG228:MG259" si="166">AVERAGE(LV228:ME228)</f>
        <v>101.7</v>
      </c>
      <c r="MH228" s="3">
        <v>2</v>
      </c>
      <c r="MI228" s="3">
        <v>2</v>
      </c>
      <c r="MJ228" s="3">
        <v>4</v>
      </c>
      <c r="MK228" s="3">
        <v>1</v>
      </c>
      <c r="ML228" s="3">
        <v>1</v>
      </c>
      <c r="MM228" s="3">
        <v>2</v>
      </c>
      <c r="MN228" s="3">
        <v>4</v>
      </c>
      <c r="MO228" s="3">
        <v>2</v>
      </c>
      <c r="MP228" s="3">
        <v>4</v>
      </c>
      <c r="MQ228" s="5">
        <v>2.4444444444444446</v>
      </c>
      <c r="MR228" s="3">
        <v>1</v>
      </c>
      <c r="MS228" s="3">
        <v>1</v>
      </c>
      <c r="MT228" s="3">
        <v>1</v>
      </c>
      <c r="MU228" s="3">
        <v>1</v>
      </c>
      <c r="MV228" s="3">
        <v>1</v>
      </c>
      <c r="MW228" s="3">
        <v>1</v>
      </c>
      <c r="MX228" s="3">
        <v>1</v>
      </c>
      <c r="MY228" s="3">
        <v>1</v>
      </c>
      <c r="MZ228" s="3">
        <v>1</v>
      </c>
      <c r="NA228" s="3">
        <v>1</v>
      </c>
      <c r="NB228" s="3">
        <v>1</v>
      </c>
      <c r="NC228" s="3">
        <v>1</v>
      </c>
      <c r="ND228" s="5">
        <v>1</v>
      </c>
      <c r="NE228" s="5">
        <v>1</v>
      </c>
      <c r="NF228" s="5">
        <v>1</v>
      </c>
      <c r="NG228" s="5">
        <v>1</v>
      </c>
      <c r="NH228" s="3">
        <v>3</v>
      </c>
      <c r="NI228" s="3">
        <v>3</v>
      </c>
      <c r="NJ228" s="3">
        <v>3</v>
      </c>
      <c r="NK228" s="3">
        <v>3</v>
      </c>
      <c r="NL228" s="3">
        <v>3</v>
      </c>
      <c r="NM228" s="3">
        <v>3</v>
      </c>
      <c r="NN228" s="3">
        <v>3</v>
      </c>
      <c r="NO228" s="3">
        <v>3</v>
      </c>
      <c r="NP228" s="3">
        <v>3</v>
      </c>
      <c r="NQ228" s="3">
        <v>3</v>
      </c>
      <c r="NR228" s="3">
        <v>3</v>
      </c>
      <c r="NS228" s="3">
        <v>3</v>
      </c>
      <c r="NT228" s="3">
        <v>3</v>
      </c>
      <c r="NU228" s="3">
        <v>3</v>
      </c>
      <c r="NV228" s="5">
        <v>3</v>
      </c>
      <c r="NW228" s="5">
        <v>3</v>
      </c>
      <c r="NX228" s="4">
        <v>43423</v>
      </c>
      <c r="NY228" s="3">
        <v>4</v>
      </c>
      <c r="NZ228" s="3">
        <v>2</v>
      </c>
      <c r="OA228" s="3">
        <v>2</v>
      </c>
      <c r="OB228" s="3">
        <v>4</v>
      </c>
      <c r="OC228" s="3">
        <v>4</v>
      </c>
      <c r="OD228" s="3">
        <v>2</v>
      </c>
      <c r="OE228" s="3">
        <v>2</v>
      </c>
      <c r="OF228" s="3">
        <v>2</v>
      </c>
      <c r="OG228" s="3">
        <v>2</v>
      </c>
      <c r="OH228" s="3">
        <v>3</v>
      </c>
      <c r="OI228" s="3">
        <v>2</v>
      </c>
      <c r="OJ228" s="3">
        <v>4</v>
      </c>
      <c r="OK228" s="5">
        <v>2.8333333333333335</v>
      </c>
      <c r="OL228" s="5">
        <v>2.6666666666666665</v>
      </c>
      <c r="OM228" s="3">
        <v>2</v>
      </c>
      <c r="ON228" s="3">
        <v>4</v>
      </c>
      <c r="OO228" s="3">
        <v>3</v>
      </c>
      <c r="OP228" s="3">
        <v>2</v>
      </c>
      <c r="OQ228" s="3">
        <v>4</v>
      </c>
      <c r="OR228" s="3">
        <v>3</v>
      </c>
      <c r="OS228" s="5">
        <v>3</v>
      </c>
      <c r="OT228" s="3">
        <v>1</v>
      </c>
      <c r="OU228" s="3">
        <v>1</v>
      </c>
      <c r="OV228" s="3">
        <v>3</v>
      </c>
      <c r="OW228" s="3">
        <v>1</v>
      </c>
      <c r="OX228" s="3">
        <v>1</v>
      </c>
      <c r="OY228" s="3">
        <v>3</v>
      </c>
      <c r="OZ228" s="5">
        <v>1.6666666666666667</v>
      </c>
      <c r="VN228">
        <v>15</v>
      </c>
      <c r="VO228">
        <v>5</v>
      </c>
      <c r="VP228">
        <v>52.8</v>
      </c>
      <c r="VQ228">
        <v>10.6</v>
      </c>
      <c r="VR228">
        <v>14</v>
      </c>
      <c r="VS228">
        <v>271.3</v>
      </c>
      <c r="VT228">
        <v>19.399999999999999</v>
      </c>
      <c r="VU228">
        <v>67.8</v>
      </c>
      <c r="VV228">
        <v>13</v>
      </c>
      <c r="VW228">
        <v>8876.7999999999993</v>
      </c>
      <c r="VX228">
        <v>682.8</v>
      </c>
      <c r="VY228">
        <v>4375.3</v>
      </c>
      <c r="VZ228">
        <v>0.3</v>
      </c>
      <c r="WA228">
        <v>2219.1999999999998</v>
      </c>
      <c r="WB228" s="36">
        <v>1679</v>
      </c>
      <c r="WC228" s="36">
        <v>886</v>
      </c>
      <c r="WD228" s="36">
        <v>118.75</v>
      </c>
      <c r="WE228" s="36">
        <v>43.25</v>
      </c>
      <c r="WF228" s="36">
        <v>61.57</v>
      </c>
      <c r="WG228" s="36">
        <v>32.49</v>
      </c>
      <c r="WH228" s="36">
        <v>4.3499999999999996</v>
      </c>
      <c r="WI228" s="36">
        <v>1.59</v>
      </c>
      <c r="WJ228" s="36">
        <v>162</v>
      </c>
      <c r="WK228" s="36">
        <v>5.94</v>
      </c>
      <c r="WL228" s="36">
        <v>40.5</v>
      </c>
      <c r="WM228" s="37">
        <v>1679</v>
      </c>
      <c r="WN228" s="37">
        <v>886</v>
      </c>
      <c r="WO228" s="37">
        <v>118.75</v>
      </c>
      <c r="WP228" s="37">
        <v>43.25</v>
      </c>
      <c r="WQ228" s="37">
        <v>61.57</v>
      </c>
      <c r="WR228" s="37">
        <v>32.49</v>
      </c>
      <c r="WS228" s="37">
        <v>4.3499999999999996</v>
      </c>
      <c r="WT228" s="37">
        <v>1.59</v>
      </c>
      <c r="WU228" s="37">
        <v>162</v>
      </c>
      <c r="WV228" s="37">
        <v>5.94</v>
      </c>
      <c r="WW228" s="37">
        <v>40.5</v>
      </c>
      <c r="WX228" s="38">
        <v>1336.5</v>
      </c>
      <c r="WY228" s="38">
        <v>722.5</v>
      </c>
      <c r="WZ228" s="38">
        <v>103.75</v>
      </c>
      <c r="XA228" s="38">
        <v>41.25</v>
      </c>
      <c r="XB228" s="38">
        <v>60.64</v>
      </c>
      <c r="XC228" s="38">
        <v>32.78</v>
      </c>
      <c r="XD228" s="38">
        <v>4.71</v>
      </c>
      <c r="XE228" s="38">
        <v>1.87</v>
      </c>
      <c r="XF228" s="38">
        <v>145</v>
      </c>
      <c r="XG228" s="38">
        <v>6.58</v>
      </c>
      <c r="XH228" s="38">
        <v>48.332999999999998</v>
      </c>
      <c r="XI228" s="39">
        <v>1336.5</v>
      </c>
      <c r="XJ228" s="39">
        <v>722.5</v>
      </c>
      <c r="XK228" s="39">
        <v>103.75</v>
      </c>
      <c r="XL228" s="39">
        <v>41.25</v>
      </c>
      <c r="XM228" s="39">
        <v>60.64</v>
      </c>
      <c r="XN228" s="39">
        <v>32.78</v>
      </c>
      <c r="XO228" s="39">
        <v>4.71</v>
      </c>
      <c r="XP228" s="39">
        <v>1.87</v>
      </c>
      <c r="XQ228" s="39">
        <v>145</v>
      </c>
      <c r="XR228" s="39">
        <v>6.58</v>
      </c>
      <c r="XS228" s="39">
        <v>48.332999999999998</v>
      </c>
      <c r="XT228" t="s">
        <v>1301</v>
      </c>
      <c r="XU228">
        <v>4</v>
      </c>
      <c r="XV228">
        <v>15</v>
      </c>
      <c r="XW228" s="37">
        <v>4</v>
      </c>
      <c r="XX228" s="37">
        <v>0</v>
      </c>
      <c r="XY228" s="37">
        <v>2</v>
      </c>
      <c r="XZ228" s="39">
        <v>3</v>
      </c>
      <c r="YA228" s="39">
        <v>0</v>
      </c>
      <c r="YB228" s="39">
        <v>2</v>
      </c>
    </row>
    <row r="229" spans="1:652" x14ac:dyDescent="0.2">
      <c r="A229" s="11">
        <v>251</v>
      </c>
      <c r="B229" s="19" t="s">
        <v>884</v>
      </c>
      <c r="C229" s="3">
        <v>1</v>
      </c>
      <c r="D229" s="3" t="str">
        <f t="shared" si="155"/>
        <v>1</v>
      </c>
      <c r="E229" s="4">
        <v>38939</v>
      </c>
      <c r="F229" s="4">
        <v>43411</v>
      </c>
      <c r="G229" s="5">
        <v>12.243668720054757</v>
      </c>
      <c r="H229" s="21">
        <v>4</v>
      </c>
      <c r="I229" s="3">
        <v>7</v>
      </c>
      <c r="J229" s="3">
        <v>18</v>
      </c>
      <c r="K229" s="3">
        <v>1</v>
      </c>
      <c r="L229" s="3">
        <v>2</v>
      </c>
      <c r="M229" s="3">
        <v>110</v>
      </c>
      <c r="N229" s="6">
        <v>105.5</v>
      </c>
      <c r="O229" s="6">
        <v>143</v>
      </c>
      <c r="P229" s="5">
        <v>3.4612860892388451</v>
      </c>
      <c r="Q229" s="5">
        <v>71.221499999999992</v>
      </c>
      <c r="R229" s="5">
        <v>32.299999999999997</v>
      </c>
      <c r="S229" s="5">
        <v>15.8</v>
      </c>
      <c r="T229" s="5">
        <v>3</v>
      </c>
      <c r="U229" s="5">
        <v>13.1</v>
      </c>
      <c r="V229" s="5">
        <v>3</v>
      </c>
      <c r="W229" s="5">
        <v>17.8</v>
      </c>
      <c r="X229" s="5">
        <v>18.600000000000001</v>
      </c>
      <c r="Y229" s="5">
        <v>18.399999999999999</v>
      </c>
      <c r="Z229" s="5">
        <v>20.399999999999999</v>
      </c>
      <c r="AA229" s="5">
        <v>18.5</v>
      </c>
      <c r="AB229" s="5">
        <v>13.7</v>
      </c>
      <c r="AC229" s="5">
        <f t="shared" si="156"/>
        <v>18.600000000000001</v>
      </c>
      <c r="AD229" s="5">
        <f t="shared" si="157"/>
        <v>20.399999999999999</v>
      </c>
      <c r="AE229" s="5">
        <f t="shared" si="158"/>
        <v>39</v>
      </c>
      <c r="AF229" s="5">
        <f t="shared" si="159"/>
        <v>19.5</v>
      </c>
      <c r="AG229" s="5">
        <f t="shared" si="160"/>
        <v>42.997500000000002</v>
      </c>
      <c r="AH229" s="5">
        <f t="shared" si="161"/>
        <v>85.995000000000005</v>
      </c>
      <c r="AI229" s="5">
        <v>2</v>
      </c>
      <c r="AJ229" s="3">
        <v>24</v>
      </c>
      <c r="AK229" s="5">
        <v>40.4</v>
      </c>
      <c r="AL229" s="5">
        <v>3</v>
      </c>
      <c r="AM229" s="5">
        <v>2.6666666666666665</v>
      </c>
      <c r="AN229" s="5"/>
      <c r="AO229" s="5"/>
      <c r="AP229" s="5"/>
      <c r="AQ229" s="5"/>
      <c r="AR229" s="5"/>
      <c r="AS229" s="5" t="e">
        <f t="shared" si="162"/>
        <v>#DIV/0!</v>
      </c>
      <c r="AT229" s="5">
        <v>12.41</v>
      </c>
      <c r="AU229" s="5">
        <v>11.71</v>
      </c>
      <c r="AV229" s="5">
        <v>1.0900000000000001</v>
      </c>
      <c r="AW229" s="5">
        <v>86</v>
      </c>
      <c r="AX229" s="3">
        <v>23</v>
      </c>
      <c r="AY229" s="3">
        <v>26</v>
      </c>
      <c r="AZ229" s="3"/>
      <c r="BA229" s="5">
        <v>-1.23</v>
      </c>
      <c r="BB229" s="5"/>
      <c r="BC229" s="5">
        <v>11</v>
      </c>
      <c r="BD229" s="5"/>
      <c r="BE229" s="3">
        <v>20</v>
      </c>
      <c r="BF229" s="3">
        <v>22</v>
      </c>
      <c r="BG229" s="5">
        <v>-0.18</v>
      </c>
      <c r="BH229" s="5">
        <v>43</v>
      </c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3">
        <v>31</v>
      </c>
      <c r="CA229" s="3">
        <v>32</v>
      </c>
      <c r="CB229" s="3">
        <v>37</v>
      </c>
      <c r="CC229" s="5">
        <v>13.85824</v>
      </c>
      <c r="CD229" s="5">
        <v>14.30528</v>
      </c>
      <c r="CE229" s="5">
        <v>16.540479999999999</v>
      </c>
      <c r="CF229" s="5">
        <v>2.37</v>
      </c>
      <c r="CG229" s="5">
        <v>99</v>
      </c>
      <c r="CH229" s="3">
        <v>20</v>
      </c>
      <c r="CI229" s="3">
        <v>25</v>
      </c>
      <c r="CJ229" s="3">
        <v>31</v>
      </c>
      <c r="CK229" s="5">
        <v>8.9407999999999994</v>
      </c>
      <c r="CL229" s="5">
        <v>11.176</v>
      </c>
      <c r="CM229" s="5">
        <v>13.85824</v>
      </c>
      <c r="CN229" s="5">
        <v>0.25</v>
      </c>
      <c r="CO229" s="5">
        <v>60</v>
      </c>
      <c r="CP229" s="6">
        <v>138</v>
      </c>
      <c r="CQ229" s="6">
        <v>140</v>
      </c>
      <c r="CR229" s="6">
        <v>134</v>
      </c>
      <c r="CS229" s="5">
        <v>0.3</v>
      </c>
      <c r="CT229" s="5">
        <v>62</v>
      </c>
      <c r="CU229" s="7" t="e">
        <v>#NULL!</v>
      </c>
      <c r="CV229" s="7" t="e">
        <v>#NULL!</v>
      </c>
      <c r="CW229" s="7" t="e">
        <v>#NULL!</v>
      </c>
      <c r="CX229" s="7" t="e">
        <v>#NULL!</v>
      </c>
      <c r="CY229" s="7" t="e">
        <v>#NULL!</v>
      </c>
      <c r="CZ229" s="7" t="e">
        <v>#NULL!</v>
      </c>
      <c r="DA229" s="7" t="e">
        <v>#NULL!</v>
      </c>
      <c r="DB229" s="7" t="e">
        <v>#NULL!</v>
      </c>
      <c r="DC229" s="7" t="e">
        <v>#NULL!</v>
      </c>
      <c r="DD229" s="7" t="e">
        <v>#NULL!</v>
      </c>
      <c r="DE229" s="7" t="e">
        <v>#NULL!</v>
      </c>
      <c r="DF229" s="7" t="e">
        <v>#NULL!</v>
      </c>
      <c r="DG229" s="7" t="e">
        <v>#NULL!</v>
      </c>
      <c r="DH229" s="7" t="e">
        <v>#NULL!</v>
      </c>
      <c r="DI229" s="7"/>
      <c r="DJ229" s="7"/>
      <c r="DK229" s="7"/>
      <c r="DL229" s="7"/>
      <c r="DM229" s="7"/>
      <c r="DN229" s="7"/>
      <c r="DO229" s="7"/>
      <c r="DP229" s="7"/>
      <c r="DQ229" s="3">
        <v>1</v>
      </c>
      <c r="DR229" s="3">
        <v>1</v>
      </c>
      <c r="DS229" s="3">
        <v>1</v>
      </c>
      <c r="DT229" s="3">
        <v>1</v>
      </c>
      <c r="DU229" s="3">
        <v>1</v>
      </c>
      <c r="DV229" s="5">
        <v>27</v>
      </c>
      <c r="DW229" s="5">
        <v>-1.41</v>
      </c>
      <c r="DX229" s="5">
        <v>74</v>
      </c>
      <c r="DY229" s="5">
        <v>1.3900000000000001</v>
      </c>
      <c r="DZ229" s="5">
        <v>79.5</v>
      </c>
      <c r="EA229" s="5">
        <v>2.62</v>
      </c>
      <c r="EB229" s="5">
        <v>60.166666666666664</v>
      </c>
      <c r="EC229" s="5">
        <v>2.6000000000000005</v>
      </c>
      <c r="ED229" s="5">
        <v>2</v>
      </c>
      <c r="EE229" s="7" t="e">
        <v>#NULL!</v>
      </c>
      <c r="EF229" s="7" t="e">
        <v>#NULL!</v>
      </c>
      <c r="EG229" s="7" t="e">
        <v>#NULL!</v>
      </c>
      <c r="EH229" s="7" t="e">
        <v>#NULL!</v>
      </c>
      <c r="EI229" s="7" t="e">
        <v>#NULL!</v>
      </c>
      <c r="EJ229" s="7" t="e">
        <v>#NULL!</v>
      </c>
      <c r="EK229" s="7" t="e">
        <v>#NULL!</v>
      </c>
      <c r="EL229" s="7" t="e">
        <v>#NULL!</v>
      </c>
      <c r="EM229" s="7" t="e">
        <v>#NULL!</v>
      </c>
      <c r="EN229" s="7" t="e">
        <v>#NULL!</v>
      </c>
      <c r="EO229" s="7" t="e">
        <v>#NULL!</v>
      </c>
      <c r="EP229" s="7" t="e">
        <v>#NULL!</v>
      </c>
      <c r="EQ229" s="7" t="e">
        <v>#NULL!</v>
      </c>
      <c r="ER229" s="7" t="e">
        <v>#NULL!</v>
      </c>
      <c r="ES229" s="7" t="e">
        <v>#NULL!</v>
      </c>
      <c r="ET229" s="7" t="e">
        <v>#NULL!</v>
      </c>
      <c r="EU229" s="7" t="e">
        <v>#NULL!</v>
      </c>
      <c r="EV229" s="7" t="e">
        <v>#NULL!</v>
      </c>
      <c r="EW229" s="3">
        <v>1</v>
      </c>
      <c r="EX229" s="5">
        <v>1</v>
      </c>
      <c r="EY229" s="1" t="s">
        <v>411</v>
      </c>
      <c r="EZ229" s="3">
        <v>2</v>
      </c>
      <c r="FA229" s="6">
        <v>8</v>
      </c>
      <c r="FB229" s="1" t="s">
        <v>376</v>
      </c>
      <c r="FC229" s="6">
        <v>1</v>
      </c>
      <c r="FD229" s="5">
        <v>6</v>
      </c>
      <c r="FE229" s="1" t="s">
        <v>393</v>
      </c>
      <c r="FF229" s="3">
        <v>1</v>
      </c>
      <c r="FG229" s="5">
        <v>5</v>
      </c>
      <c r="FH229" s="3">
        <v>5</v>
      </c>
      <c r="FI229" s="3">
        <v>5</v>
      </c>
      <c r="FJ229" s="3">
        <v>1</v>
      </c>
      <c r="FK229" s="3">
        <v>3</v>
      </c>
      <c r="FL229" s="3">
        <v>5</v>
      </c>
      <c r="FM229" s="3">
        <v>5</v>
      </c>
      <c r="FN229" s="3">
        <v>5</v>
      </c>
      <c r="FO229" s="3">
        <v>1</v>
      </c>
      <c r="FP229" s="3">
        <v>5</v>
      </c>
      <c r="FQ229" s="3">
        <v>5</v>
      </c>
      <c r="FR229" s="3">
        <v>5</v>
      </c>
      <c r="FS229" s="3">
        <v>3</v>
      </c>
      <c r="FT229" s="3">
        <v>5</v>
      </c>
      <c r="FU229" s="3">
        <v>3</v>
      </c>
      <c r="FV229" s="3">
        <v>7</v>
      </c>
      <c r="FW229" s="3">
        <v>1</v>
      </c>
      <c r="FX229" s="7" t="e">
        <v>#NULL!</v>
      </c>
      <c r="FY229" s="3">
        <v>7</v>
      </c>
      <c r="FZ229" s="3">
        <v>7</v>
      </c>
      <c r="GA229" s="3">
        <v>6</v>
      </c>
      <c r="GB229" s="3">
        <v>7</v>
      </c>
      <c r="GC229" s="3">
        <v>6</v>
      </c>
      <c r="GD229" s="5">
        <v>6.666666666666667</v>
      </c>
      <c r="GE229" s="3">
        <v>5</v>
      </c>
      <c r="GF229" s="3">
        <v>1</v>
      </c>
      <c r="GG229" s="3">
        <v>5</v>
      </c>
      <c r="GH229" s="3">
        <v>1</v>
      </c>
      <c r="GI229" s="3">
        <v>4</v>
      </c>
      <c r="GJ229" s="3">
        <v>2</v>
      </c>
      <c r="GK229" s="3">
        <v>1</v>
      </c>
      <c r="GL229" s="3">
        <v>1</v>
      </c>
      <c r="GM229" s="3">
        <v>5</v>
      </c>
      <c r="GN229" s="3">
        <v>5</v>
      </c>
      <c r="GO229" s="3">
        <v>1</v>
      </c>
      <c r="GP229" s="3">
        <v>4</v>
      </c>
      <c r="GQ229" s="3">
        <v>1</v>
      </c>
      <c r="GR229" s="3">
        <v>5</v>
      </c>
      <c r="GS229" s="3">
        <v>2</v>
      </c>
      <c r="GT229" s="3">
        <v>5</v>
      </c>
      <c r="GU229" s="3">
        <v>2</v>
      </c>
      <c r="GV229" s="3">
        <v>1</v>
      </c>
      <c r="GW229" s="3">
        <v>5</v>
      </c>
      <c r="GX229" s="3">
        <v>1</v>
      </c>
      <c r="GY229" s="5">
        <v>4.5</v>
      </c>
      <c r="GZ229" s="5">
        <v>1.2</v>
      </c>
      <c r="HA229" s="3">
        <v>7</v>
      </c>
      <c r="HB229" s="3">
        <v>7</v>
      </c>
      <c r="HC229" s="3">
        <v>7</v>
      </c>
      <c r="HD229" s="3">
        <v>6</v>
      </c>
      <c r="HE229" s="3">
        <v>7</v>
      </c>
      <c r="HF229" s="3">
        <v>6</v>
      </c>
      <c r="HG229" s="3">
        <v>7</v>
      </c>
      <c r="HH229" s="3">
        <v>7</v>
      </c>
      <c r="HI229" s="5">
        <v>6.75</v>
      </c>
      <c r="HJ229" s="3">
        <v>3</v>
      </c>
      <c r="HK229" s="3">
        <v>4</v>
      </c>
      <c r="HL229" s="3">
        <v>4</v>
      </c>
      <c r="HM229" s="3">
        <v>1</v>
      </c>
      <c r="HN229" s="3">
        <v>1</v>
      </c>
      <c r="HO229" s="3">
        <v>4</v>
      </c>
      <c r="HP229" s="5">
        <v>1</v>
      </c>
      <c r="HQ229" s="5">
        <v>4</v>
      </c>
      <c r="HR229" s="5">
        <v>1</v>
      </c>
      <c r="HS229" s="5">
        <v>2.3333333333333335</v>
      </c>
      <c r="HT229" s="3">
        <v>3</v>
      </c>
      <c r="HU229" s="3">
        <v>6</v>
      </c>
      <c r="HV229" s="3">
        <v>6</v>
      </c>
      <c r="HW229" s="3">
        <v>3</v>
      </c>
      <c r="HX229" s="3">
        <v>1</v>
      </c>
      <c r="HY229" s="3">
        <v>1</v>
      </c>
      <c r="HZ229" s="5">
        <v>3.3333333333333335</v>
      </c>
      <c r="IA229" s="3">
        <v>2</v>
      </c>
      <c r="IB229" s="3">
        <v>1</v>
      </c>
      <c r="IC229" s="3">
        <v>1</v>
      </c>
      <c r="ID229" s="3">
        <v>7</v>
      </c>
      <c r="IE229" s="3">
        <v>7</v>
      </c>
      <c r="IF229" s="3">
        <v>7</v>
      </c>
      <c r="IG229" s="3">
        <v>1</v>
      </c>
      <c r="IH229" s="3">
        <v>4</v>
      </c>
      <c r="II229" s="3">
        <v>7</v>
      </c>
      <c r="IJ229" s="3">
        <v>4</v>
      </c>
      <c r="IK229" s="3">
        <v>7</v>
      </c>
      <c r="IL229" s="3">
        <v>1</v>
      </c>
      <c r="IM229" s="5">
        <v>5</v>
      </c>
      <c r="IN229" s="5">
        <v>5.5</v>
      </c>
      <c r="IO229" s="5">
        <v>1.75</v>
      </c>
      <c r="IP229" s="3">
        <v>4</v>
      </c>
      <c r="IQ229" s="3">
        <v>3</v>
      </c>
      <c r="IR229" s="3">
        <v>1</v>
      </c>
      <c r="IS229" s="3">
        <v>2</v>
      </c>
      <c r="IT229" s="3">
        <v>5</v>
      </c>
      <c r="IU229" s="3">
        <v>2</v>
      </c>
      <c r="IV229" s="3">
        <v>4</v>
      </c>
      <c r="IW229" s="3">
        <v>1</v>
      </c>
      <c r="IX229" s="3">
        <v>4</v>
      </c>
      <c r="IY229" s="3">
        <v>1</v>
      </c>
      <c r="IZ229" s="3">
        <v>5</v>
      </c>
      <c r="JA229" s="3">
        <v>5</v>
      </c>
      <c r="JB229" s="3">
        <v>4</v>
      </c>
      <c r="JC229" s="3">
        <v>4</v>
      </c>
      <c r="JD229" s="3">
        <v>5</v>
      </c>
      <c r="JE229" s="3">
        <v>1</v>
      </c>
      <c r="JF229" s="3">
        <v>4</v>
      </c>
      <c r="JG229" s="3">
        <v>5</v>
      </c>
      <c r="JH229" s="3">
        <v>5</v>
      </c>
      <c r="JI229" s="3">
        <v>5</v>
      </c>
      <c r="JJ229" s="3">
        <v>1</v>
      </c>
      <c r="JK229" s="3">
        <v>4</v>
      </c>
      <c r="JL229" s="3">
        <v>4</v>
      </c>
      <c r="JM229" s="3">
        <v>4</v>
      </c>
      <c r="JN229" s="5">
        <v>3.5</v>
      </c>
      <c r="JO229" s="5">
        <v>2</v>
      </c>
      <c r="JP229" s="5">
        <v>4.75</v>
      </c>
      <c r="JQ229" s="5">
        <v>3.5</v>
      </c>
      <c r="JR229" s="5">
        <v>4.75</v>
      </c>
      <c r="JS229" s="5">
        <v>2.25</v>
      </c>
      <c r="JT229" s="3">
        <v>1</v>
      </c>
      <c r="JU229" s="3">
        <v>1</v>
      </c>
      <c r="JV229" s="3">
        <v>5</v>
      </c>
      <c r="JW229" s="3">
        <v>5</v>
      </c>
      <c r="JX229" s="3">
        <v>1</v>
      </c>
      <c r="JY229" s="3">
        <v>1</v>
      </c>
      <c r="JZ229" s="3">
        <v>1</v>
      </c>
      <c r="KA229" s="3">
        <v>1</v>
      </c>
      <c r="KB229" s="3">
        <v>4</v>
      </c>
      <c r="KC229" s="3">
        <v>4</v>
      </c>
      <c r="KD229" s="3">
        <v>3</v>
      </c>
      <c r="KE229" s="3">
        <v>3</v>
      </c>
      <c r="KF229" s="3">
        <v>1</v>
      </c>
      <c r="KG229" s="3">
        <v>1</v>
      </c>
      <c r="KH229" s="3">
        <v>1</v>
      </c>
      <c r="KI229" s="3">
        <v>1</v>
      </c>
      <c r="KJ229" s="3">
        <v>3</v>
      </c>
      <c r="KK229" s="3">
        <v>3</v>
      </c>
      <c r="KL229" s="3">
        <v>1</v>
      </c>
      <c r="KM229" s="3">
        <v>1</v>
      </c>
      <c r="KN229" s="3">
        <v>1</v>
      </c>
      <c r="KO229" s="3">
        <v>1</v>
      </c>
      <c r="KP229" s="3">
        <v>2</v>
      </c>
      <c r="KQ229" s="3">
        <v>2</v>
      </c>
      <c r="KR229" s="3">
        <v>4</v>
      </c>
      <c r="KS229" s="3">
        <v>4</v>
      </c>
      <c r="KT229" s="3">
        <v>1</v>
      </c>
      <c r="KU229" s="3">
        <v>1</v>
      </c>
      <c r="KV229" s="3">
        <v>1</v>
      </c>
      <c r="KW229" s="3">
        <v>1</v>
      </c>
      <c r="KX229" s="3">
        <v>4</v>
      </c>
      <c r="KY229" s="3">
        <v>4</v>
      </c>
      <c r="KZ229" s="5">
        <v>1.7777777777777777</v>
      </c>
      <c r="LA229" s="5">
        <v>1.7777777777777777</v>
      </c>
      <c r="LB229" s="5">
        <v>2.5714285714285716</v>
      </c>
      <c r="LC229" s="5">
        <v>2.5714285714285716</v>
      </c>
      <c r="LD229" s="3">
        <v>4</v>
      </c>
      <c r="LE229" s="3">
        <v>4</v>
      </c>
      <c r="LF229" s="5">
        <v>4</v>
      </c>
      <c r="LG229" s="3">
        <v>4</v>
      </c>
      <c r="LH229" s="3">
        <v>2</v>
      </c>
      <c r="LI229" s="3">
        <v>2</v>
      </c>
      <c r="LJ229" s="3">
        <v>4</v>
      </c>
      <c r="LK229" s="3">
        <v>4</v>
      </c>
      <c r="LL229" s="3">
        <v>4</v>
      </c>
      <c r="LM229" s="3">
        <v>4</v>
      </c>
      <c r="LN229" s="3">
        <v>3</v>
      </c>
      <c r="LO229" s="3">
        <v>3</v>
      </c>
      <c r="LP229" s="3">
        <v>3</v>
      </c>
      <c r="LQ229" s="3">
        <v>3</v>
      </c>
      <c r="LR229" s="3">
        <v>4</v>
      </c>
      <c r="LS229" s="3">
        <v>4</v>
      </c>
      <c r="LT229" s="5">
        <v>3.5</v>
      </c>
      <c r="LU229" s="5">
        <v>3.5</v>
      </c>
      <c r="LV229" s="3">
        <v>2</v>
      </c>
      <c r="LW229" s="3">
        <v>0</v>
      </c>
      <c r="LX229" s="3">
        <v>0</v>
      </c>
      <c r="LY229" s="3">
        <v>0</v>
      </c>
      <c r="LZ229" s="3">
        <v>0</v>
      </c>
      <c r="MA229" s="3">
        <v>0</v>
      </c>
      <c r="MB229" s="3">
        <v>0</v>
      </c>
      <c r="MC229" s="3">
        <v>0</v>
      </c>
      <c r="MD229" s="3">
        <v>0</v>
      </c>
      <c r="ME229" s="3">
        <v>2</v>
      </c>
      <c r="MF229" s="5">
        <f t="shared" si="165"/>
        <v>4</v>
      </c>
      <c r="MG229" s="5">
        <f t="shared" si="166"/>
        <v>0.4</v>
      </c>
      <c r="MH229" s="3">
        <v>1</v>
      </c>
      <c r="MI229" s="3">
        <v>1</v>
      </c>
      <c r="MJ229" s="3">
        <v>7</v>
      </c>
      <c r="MK229" s="3">
        <v>1</v>
      </c>
      <c r="ML229" s="3">
        <v>1</v>
      </c>
      <c r="MM229" s="3">
        <v>1</v>
      </c>
      <c r="MN229" s="3">
        <v>7</v>
      </c>
      <c r="MO229" s="3">
        <v>7</v>
      </c>
      <c r="MP229" s="3">
        <v>7</v>
      </c>
      <c r="MQ229" s="5">
        <v>3.6666666666666665</v>
      </c>
      <c r="MR229" s="3">
        <v>1</v>
      </c>
      <c r="MS229" s="3">
        <v>1</v>
      </c>
      <c r="MT229" s="3">
        <v>1</v>
      </c>
      <c r="MU229" s="3">
        <v>1</v>
      </c>
      <c r="MV229" s="3">
        <v>1</v>
      </c>
      <c r="MW229" s="3">
        <v>1</v>
      </c>
      <c r="MX229" s="3">
        <v>3</v>
      </c>
      <c r="MY229" s="3">
        <v>3</v>
      </c>
      <c r="MZ229" s="3">
        <v>1</v>
      </c>
      <c r="NA229" s="3">
        <v>1</v>
      </c>
      <c r="NB229" s="3">
        <v>1</v>
      </c>
      <c r="NC229" s="3">
        <v>1</v>
      </c>
      <c r="ND229" s="5">
        <v>1</v>
      </c>
      <c r="NE229" s="5">
        <v>1</v>
      </c>
      <c r="NF229" s="5">
        <v>1.6666666666666667</v>
      </c>
      <c r="NG229" s="5">
        <v>1.6666666666666667</v>
      </c>
      <c r="NH229" s="3">
        <v>4</v>
      </c>
      <c r="NI229" s="3">
        <v>4</v>
      </c>
      <c r="NJ229" s="3">
        <v>3</v>
      </c>
      <c r="NK229" s="3">
        <v>3</v>
      </c>
      <c r="NL229" s="3">
        <v>4</v>
      </c>
      <c r="NM229" s="3">
        <v>4</v>
      </c>
      <c r="NN229" s="3">
        <v>4</v>
      </c>
      <c r="NO229" s="3">
        <v>4</v>
      </c>
      <c r="NP229" s="3">
        <v>3</v>
      </c>
      <c r="NQ229" s="3">
        <v>3</v>
      </c>
      <c r="NR229" s="3">
        <v>5</v>
      </c>
      <c r="NS229" s="3">
        <v>5</v>
      </c>
      <c r="NT229" s="3">
        <v>4</v>
      </c>
      <c r="NU229" s="3">
        <v>4</v>
      </c>
      <c r="NV229" s="5">
        <v>3.8571428571428572</v>
      </c>
      <c r="NW229" s="5">
        <v>3.8571428571428572</v>
      </c>
      <c r="NX229" s="4">
        <v>43423</v>
      </c>
      <c r="NY229" s="3">
        <v>4</v>
      </c>
      <c r="NZ229" s="3">
        <v>5</v>
      </c>
      <c r="OA229" s="3">
        <v>5</v>
      </c>
      <c r="OB229" s="3">
        <v>1</v>
      </c>
      <c r="OC229" s="3">
        <v>5</v>
      </c>
      <c r="OD229" s="3">
        <v>5</v>
      </c>
      <c r="OE229" s="3">
        <v>5</v>
      </c>
      <c r="OF229" s="3">
        <v>1</v>
      </c>
      <c r="OG229" s="3">
        <v>4</v>
      </c>
      <c r="OH229" s="3">
        <v>5</v>
      </c>
      <c r="OI229" s="3">
        <v>1</v>
      </c>
      <c r="OJ229" s="3">
        <v>1</v>
      </c>
      <c r="OK229" s="5">
        <v>4.666666666666667</v>
      </c>
      <c r="OL229" s="5">
        <v>2.3333333333333335</v>
      </c>
      <c r="OM229" s="3">
        <v>4</v>
      </c>
      <c r="ON229" s="3">
        <v>3</v>
      </c>
      <c r="OO229" s="3">
        <v>4</v>
      </c>
      <c r="OP229" s="3">
        <v>1</v>
      </c>
      <c r="OQ229" s="3">
        <v>2</v>
      </c>
      <c r="OR229" s="3">
        <v>3</v>
      </c>
      <c r="OS229" s="5">
        <v>2.8333333333333335</v>
      </c>
      <c r="OT229" s="3">
        <v>6</v>
      </c>
      <c r="OU229" s="3">
        <v>5</v>
      </c>
      <c r="OV229" s="3">
        <v>5</v>
      </c>
      <c r="OW229" s="3">
        <v>6</v>
      </c>
      <c r="OX229" s="3">
        <v>1</v>
      </c>
      <c r="OY229" s="3">
        <v>5</v>
      </c>
      <c r="OZ229" s="5">
        <v>4.666666666666667</v>
      </c>
      <c r="VN229">
        <v>15</v>
      </c>
      <c r="VO229">
        <v>1</v>
      </c>
      <c r="VP229">
        <v>13.3</v>
      </c>
      <c r="VQ229">
        <v>13.3</v>
      </c>
      <c r="VR229">
        <v>44</v>
      </c>
      <c r="VS229">
        <v>1047.5</v>
      </c>
      <c r="VT229">
        <v>23.8</v>
      </c>
      <c r="VU229">
        <v>95.2</v>
      </c>
      <c r="VV229">
        <v>43</v>
      </c>
      <c r="VW229">
        <v>18333.8</v>
      </c>
      <c r="VX229">
        <v>426.4</v>
      </c>
      <c r="VY229">
        <v>3803.8</v>
      </c>
      <c r="VZ229">
        <v>0.3</v>
      </c>
      <c r="WA229">
        <v>1666.7</v>
      </c>
      <c r="WB229" s="36">
        <v>3614.5</v>
      </c>
      <c r="WC229" s="36">
        <v>2229</v>
      </c>
      <c r="WD229" s="36">
        <v>197.75</v>
      </c>
      <c r="WE229" s="36">
        <v>63.75</v>
      </c>
      <c r="WF229" s="36">
        <v>59.21</v>
      </c>
      <c r="WG229" s="36">
        <v>36.51</v>
      </c>
      <c r="WH229" s="36">
        <v>3.24</v>
      </c>
      <c r="WI229" s="36">
        <v>1.04</v>
      </c>
      <c r="WJ229" s="36">
        <v>261.5</v>
      </c>
      <c r="WK229" s="36">
        <v>4.28</v>
      </c>
      <c r="WL229" s="36">
        <v>32.688000000000002</v>
      </c>
      <c r="WM229" s="37">
        <v>4763</v>
      </c>
      <c r="WN229" s="37">
        <v>3227</v>
      </c>
      <c r="WO229" s="37">
        <v>285.25</v>
      </c>
      <c r="WP229" s="37">
        <v>94.75</v>
      </c>
      <c r="WQ229" s="37">
        <v>56.91</v>
      </c>
      <c r="WR229" s="37">
        <v>38.549999999999997</v>
      </c>
      <c r="WS229" s="37">
        <v>3.41</v>
      </c>
      <c r="WT229" s="37">
        <v>1.1299999999999999</v>
      </c>
      <c r="WU229" s="37">
        <v>380</v>
      </c>
      <c r="WV229" s="37">
        <v>4.54</v>
      </c>
      <c r="WW229" s="37">
        <v>34.545000000000002</v>
      </c>
      <c r="WX229" s="38">
        <v>2957.5</v>
      </c>
      <c r="WY229" s="38">
        <v>1780.25</v>
      </c>
      <c r="WZ229" s="38">
        <v>154.75</v>
      </c>
      <c r="XA229" s="38">
        <v>45.5</v>
      </c>
      <c r="XB229" s="38">
        <v>59.89</v>
      </c>
      <c r="XC229" s="38">
        <v>36.049999999999997</v>
      </c>
      <c r="XD229" s="38">
        <v>3.13</v>
      </c>
      <c r="XE229" s="38">
        <v>0.92</v>
      </c>
      <c r="XF229" s="38">
        <v>200.25</v>
      </c>
      <c r="XG229" s="38">
        <v>4.0599999999999996</v>
      </c>
      <c r="XH229" s="38">
        <v>33.375</v>
      </c>
      <c r="XI229" s="39">
        <v>4106</v>
      </c>
      <c r="XJ229" s="39">
        <v>2778.25</v>
      </c>
      <c r="XK229" s="39">
        <v>242.25</v>
      </c>
      <c r="XL229" s="39">
        <v>76.5</v>
      </c>
      <c r="XM229" s="39">
        <v>57</v>
      </c>
      <c r="XN229" s="39">
        <v>38.57</v>
      </c>
      <c r="XO229" s="39">
        <v>3.36</v>
      </c>
      <c r="XP229" s="39">
        <v>1.06</v>
      </c>
      <c r="XQ229" s="39">
        <v>318.75</v>
      </c>
      <c r="XR229" s="39">
        <v>4.43</v>
      </c>
      <c r="XS229" s="39">
        <v>35.417000000000002</v>
      </c>
      <c r="XT229" t="s">
        <v>1302</v>
      </c>
      <c r="XU229">
        <v>11</v>
      </c>
      <c r="XV229">
        <v>15</v>
      </c>
      <c r="XW229" s="37">
        <v>8</v>
      </c>
      <c r="XX229" s="37">
        <v>3</v>
      </c>
      <c r="XY229" s="37">
        <v>1</v>
      </c>
      <c r="XZ229" s="39">
        <v>6</v>
      </c>
      <c r="YA229" s="39">
        <v>3</v>
      </c>
      <c r="YB229" s="39">
        <v>1</v>
      </c>
    </row>
    <row r="230" spans="1:652" x14ac:dyDescent="0.2">
      <c r="A230" s="11">
        <v>252</v>
      </c>
      <c r="B230" s="19" t="s">
        <v>758</v>
      </c>
      <c r="C230" s="3">
        <v>0</v>
      </c>
      <c r="D230" s="3" t="str">
        <f t="shared" si="155"/>
        <v>2</v>
      </c>
      <c r="E230" s="4">
        <v>38631</v>
      </c>
      <c r="F230" s="4">
        <v>43411</v>
      </c>
      <c r="G230" s="5">
        <v>13.086926762491444</v>
      </c>
      <c r="H230" s="21">
        <v>4</v>
      </c>
      <c r="I230" s="3">
        <v>7</v>
      </c>
      <c r="J230" s="3">
        <v>18</v>
      </c>
      <c r="K230" s="3">
        <v>1</v>
      </c>
      <c r="L230" s="3">
        <v>2</v>
      </c>
      <c r="M230" s="3">
        <v>110</v>
      </c>
      <c r="N230" s="6">
        <v>107</v>
      </c>
      <c r="O230" s="6">
        <v>151</v>
      </c>
      <c r="P230" s="5">
        <v>3.5104986876640418</v>
      </c>
      <c r="Q230" s="5">
        <v>126.126</v>
      </c>
      <c r="R230" s="5">
        <v>57.2</v>
      </c>
      <c r="S230" s="5">
        <v>25.1</v>
      </c>
      <c r="T230" s="5">
        <v>2</v>
      </c>
      <c r="U230" s="5">
        <v>20.5</v>
      </c>
      <c r="V230" s="5">
        <v>3</v>
      </c>
      <c r="W230" s="5">
        <v>29.3</v>
      </c>
      <c r="X230" s="5">
        <v>28.7</v>
      </c>
      <c r="Y230" s="5">
        <v>23.1</v>
      </c>
      <c r="Z230" s="5">
        <v>26.8</v>
      </c>
      <c r="AA230" s="5">
        <v>25.4</v>
      </c>
      <c r="AB230" s="5">
        <v>24.2</v>
      </c>
      <c r="AC230" s="5">
        <f t="shared" si="156"/>
        <v>29.3</v>
      </c>
      <c r="AD230" s="5">
        <f t="shared" si="157"/>
        <v>26.8</v>
      </c>
      <c r="AE230" s="5">
        <f t="shared" si="158"/>
        <v>56.1</v>
      </c>
      <c r="AF230" s="5">
        <f t="shared" si="159"/>
        <v>28.05</v>
      </c>
      <c r="AG230" s="5">
        <f t="shared" si="160"/>
        <v>61.850250000000003</v>
      </c>
      <c r="AH230" s="5">
        <f t="shared" si="161"/>
        <v>123.70050000000001</v>
      </c>
      <c r="AI230" s="5">
        <v>2</v>
      </c>
      <c r="AJ230" s="3">
        <v>29</v>
      </c>
      <c r="AK230" s="5">
        <v>41.2</v>
      </c>
      <c r="AL230" s="5">
        <v>3</v>
      </c>
      <c r="AM230" s="5">
        <v>2.6666666666666665</v>
      </c>
      <c r="AN230" s="5"/>
      <c r="AO230" s="5"/>
      <c r="AP230" s="5"/>
      <c r="AQ230" s="5"/>
      <c r="AR230" s="5"/>
      <c r="AS230" s="5" t="e">
        <f t="shared" si="162"/>
        <v>#DIV/0!</v>
      </c>
      <c r="AT230" s="5">
        <v>13.59</v>
      </c>
      <c r="AU230" s="5">
        <v>12.21</v>
      </c>
      <c r="AV230" s="5">
        <v>-0.78</v>
      </c>
      <c r="AW230" s="5">
        <v>22</v>
      </c>
      <c r="AX230" s="3">
        <v>32</v>
      </c>
      <c r="AY230" s="3">
        <v>31</v>
      </c>
      <c r="AZ230" s="3"/>
      <c r="BA230" s="5">
        <v>-0.84</v>
      </c>
      <c r="BB230" s="5"/>
      <c r="BC230" s="5">
        <v>20</v>
      </c>
      <c r="BD230" s="5"/>
      <c r="BE230" s="3">
        <v>22</v>
      </c>
      <c r="BF230" s="3">
        <v>24</v>
      </c>
      <c r="BG230" s="5">
        <v>-0.24</v>
      </c>
      <c r="BH230" s="5">
        <v>41</v>
      </c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3">
        <v>50</v>
      </c>
      <c r="CA230" s="3">
        <v>51</v>
      </c>
      <c r="CB230" s="3">
        <v>50</v>
      </c>
      <c r="CC230" s="5">
        <v>22.352</v>
      </c>
      <c r="CD230" s="5">
        <v>22.799039999999998</v>
      </c>
      <c r="CE230" s="5">
        <v>22.352</v>
      </c>
      <c r="CF230" s="5">
        <v>2.0699999999999998</v>
      </c>
      <c r="CG230" s="5">
        <v>98</v>
      </c>
      <c r="CH230" s="3">
        <v>40</v>
      </c>
      <c r="CI230" s="3">
        <v>37</v>
      </c>
      <c r="CJ230" s="3">
        <v>34</v>
      </c>
      <c r="CK230" s="5">
        <v>17.881599999999999</v>
      </c>
      <c r="CL230" s="5">
        <v>16.540479999999999</v>
      </c>
      <c r="CM230" s="5">
        <v>15.19936</v>
      </c>
      <c r="CN230" s="5">
        <v>-0.11</v>
      </c>
      <c r="CO230" s="5">
        <v>46</v>
      </c>
      <c r="CP230" s="6">
        <v>140</v>
      </c>
      <c r="CQ230" s="6">
        <v>145</v>
      </c>
      <c r="CR230" s="6">
        <v>150</v>
      </c>
      <c r="CS230" s="5">
        <v>-0.5</v>
      </c>
      <c r="CT230" s="5">
        <v>31</v>
      </c>
      <c r="CU230" s="7" t="e">
        <v>#NULL!</v>
      </c>
      <c r="CV230" s="7" t="e">
        <v>#NULL!</v>
      </c>
      <c r="CW230" s="7" t="e">
        <v>#NULL!</v>
      </c>
      <c r="CX230" s="7" t="e">
        <v>#NULL!</v>
      </c>
      <c r="CY230" s="7" t="e">
        <v>#NULL!</v>
      </c>
      <c r="CZ230" s="7" t="e">
        <v>#NULL!</v>
      </c>
      <c r="DA230" s="7" t="e">
        <v>#NULL!</v>
      </c>
      <c r="DB230" s="7" t="e">
        <v>#NULL!</v>
      </c>
      <c r="DC230" s="7" t="e">
        <v>#NULL!</v>
      </c>
      <c r="DD230" s="7" t="e">
        <v>#NULL!</v>
      </c>
      <c r="DE230" s="7" t="e">
        <v>#NULL!</v>
      </c>
      <c r="DF230" s="7" t="e">
        <v>#NULL!</v>
      </c>
      <c r="DG230" s="7" t="e">
        <v>#NULL!</v>
      </c>
      <c r="DH230" s="7" t="e">
        <v>#NULL!</v>
      </c>
      <c r="DI230" s="7"/>
      <c r="DJ230" s="7"/>
      <c r="DK230" s="7"/>
      <c r="DL230" s="7"/>
      <c r="DM230" s="7"/>
      <c r="DN230" s="7"/>
      <c r="DO230" s="7"/>
      <c r="DP230" s="7"/>
      <c r="DQ230" s="3">
        <v>1</v>
      </c>
      <c r="DR230" s="3">
        <v>1</v>
      </c>
      <c r="DS230" s="3">
        <v>1</v>
      </c>
      <c r="DT230" s="3">
        <v>1</v>
      </c>
      <c r="DU230" s="3">
        <v>1</v>
      </c>
      <c r="DV230" s="5">
        <v>30.5</v>
      </c>
      <c r="DW230" s="5">
        <v>-1.08</v>
      </c>
      <c r="DX230" s="5">
        <v>26.5</v>
      </c>
      <c r="DY230" s="5">
        <v>-1.28</v>
      </c>
      <c r="DZ230" s="5">
        <v>72</v>
      </c>
      <c r="EA230" s="5">
        <v>1.9599999999999997</v>
      </c>
      <c r="EB230" s="5">
        <v>43</v>
      </c>
      <c r="EC230" s="5">
        <v>-0.40000000000000058</v>
      </c>
      <c r="ED230" s="5">
        <v>2</v>
      </c>
      <c r="EE230" s="7" t="e">
        <v>#NULL!</v>
      </c>
      <c r="EF230" s="7" t="e">
        <v>#NULL!</v>
      </c>
      <c r="EG230" s="7" t="e">
        <v>#NULL!</v>
      </c>
      <c r="EH230" s="7" t="e">
        <v>#NULL!</v>
      </c>
      <c r="EI230" s="7" t="e">
        <v>#NULL!</v>
      </c>
      <c r="EJ230" s="7" t="e">
        <v>#NULL!</v>
      </c>
      <c r="EK230" s="7" t="e">
        <v>#NULL!</v>
      </c>
      <c r="EL230" s="7" t="e">
        <v>#NULL!</v>
      </c>
      <c r="EM230" s="7" t="e">
        <v>#NULL!</v>
      </c>
      <c r="EN230" s="7" t="e">
        <v>#NULL!</v>
      </c>
      <c r="EO230" s="7" t="e">
        <v>#NULL!</v>
      </c>
      <c r="EP230" s="7" t="e">
        <v>#NULL!</v>
      </c>
      <c r="EQ230" s="7" t="e">
        <v>#NULL!</v>
      </c>
      <c r="ER230" s="7" t="e">
        <v>#NULL!</v>
      </c>
      <c r="ES230" s="7" t="e">
        <v>#NULL!</v>
      </c>
      <c r="ET230" s="7" t="e">
        <v>#NULL!</v>
      </c>
      <c r="EU230" s="7" t="e">
        <v>#NULL!</v>
      </c>
      <c r="EV230" s="7" t="e">
        <v>#NULL!</v>
      </c>
      <c r="EW230" s="3">
        <v>1</v>
      </c>
      <c r="EX230" s="5">
        <v>2</v>
      </c>
      <c r="EY230" s="1" t="s">
        <v>350</v>
      </c>
      <c r="EZ230" s="3">
        <v>0</v>
      </c>
      <c r="FA230" s="6">
        <v>2</v>
      </c>
      <c r="FB230" s="1" t="s">
        <v>355</v>
      </c>
      <c r="FC230" s="6">
        <v>0</v>
      </c>
      <c r="FD230" s="5">
        <v>2</v>
      </c>
      <c r="FE230" s="1" t="s">
        <v>351</v>
      </c>
      <c r="FF230" s="3">
        <v>1</v>
      </c>
      <c r="FG230" s="5">
        <v>0.25</v>
      </c>
      <c r="FH230" s="3">
        <v>4</v>
      </c>
      <c r="FI230" s="3">
        <v>4</v>
      </c>
      <c r="FJ230" s="3">
        <v>1</v>
      </c>
      <c r="FK230" s="3">
        <v>1</v>
      </c>
      <c r="FL230" s="3">
        <v>3</v>
      </c>
      <c r="FM230" s="3">
        <v>4</v>
      </c>
      <c r="FN230" s="3">
        <v>2</v>
      </c>
      <c r="FO230" s="3">
        <v>1</v>
      </c>
      <c r="FP230" s="3">
        <v>3</v>
      </c>
      <c r="FQ230" s="3">
        <v>5</v>
      </c>
      <c r="FR230" s="3">
        <v>5</v>
      </c>
      <c r="FS230" s="3">
        <v>3</v>
      </c>
      <c r="FT230" s="3">
        <v>3.8333333333333335</v>
      </c>
      <c r="FU230" s="3">
        <v>2.1666666666666665</v>
      </c>
      <c r="FV230" s="3">
        <v>4</v>
      </c>
      <c r="FW230" s="3">
        <v>5</v>
      </c>
      <c r="FX230" s="7" t="e">
        <v>#NULL!</v>
      </c>
      <c r="FY230" s="3">
        <v>4</v>
      </c>
      <c r="FZ230" s="3">
        <v>6</v>
      </c>
      <c r="GA230" s="3">
        <v>4</v>
      </c>
      <c r="GB230" s="3">
        <v>7</v>
      </c>
      <c r="GC230" s="3">
        <v>5</v>
      </c>
      <c r="GD230" s="5">
        <v>5</v>
      </c>
      <c r="GE230" s="3">
        <v>4</v>
      </c>
      <c r="GF230" s="3">
        <v>1</v>
      </c>
      <c r="GG230" s="3">
        <v>4</v>
      </c>
      <c r="GH230" s="3">
        <v>1</v>
      </c>
      <c r="GI230" s="3">
        <v>4</v>
      </c>
      <c r="GJ230" s="3">
        <v>1</v>
      </c>
      <c r="GK230" s="3">
        <v>5</v>
      </c>
      <c r="GL230" s="3">
        <v>5</v>
      </c>
      <c r="GM230" s="3">
        <v>4</v>
      </c>
      <c r="GN230" s="3">
        <v>3</v>
      </c>
      <c r="GO230" s="3">
        <v>3</v>
      </c>
      <c r="GP230" s="3">
        <v>5</v>
      </c>
      <c r="GQ230" s="3">
        <v>1</v>
      </c>
      <c r="GR230" s="3">
        <v>4</v>
      </c>
      <c r="GS230" s="3">
        <v>4</v>
      </c>
      <c r="GT230" s="3">
        <v>4</v>
      </c>
      <c r="GU230" s="3">
        <v>5</v>
      </c>
      <c r="GV230" s="3">
        <v>1</v>
      </c>
      <c r="GW230" s="3">
        <v>4</v>
      </c>
      <c r="GX230" s="3">
        <v>3</v>
      </c>
      <c r="GY230" s="5">
        <v>4.0999999999999996</v>
      </c>
      <c r="GZ230" s="5">
        <v>2.5</v>
      </c>
      <c r="HA230" s="3">
        <v>7</v>
      </c>
      <c r="HB230" s="3">
        <v>7</v>
      </c>
      <c r="HC230" s="3">
        <v>7</v>
      </c>
      <c r="HD230" s="3">
        <v>6</v>
      </c>
      <c r="HE230" s="3">
        <v>7</v>
      </c>
      <c r="HF230" s="3">
        <v>7</v>
      </c>
      <c r="HG230" s="3">
        <v>7</v>
      </c>
      <c r="HH230" s="3">
        <v>7</v>
      </c>
      <c r="HI230" s="5">
        <v>6.875</v>
      </c>
      <c r="HJ230" s="3">
        <v>4</v>
      </c>
      <c r="HK230" s="3">
        <v>3</v>
      </c>
      <c r="HL230" s="3">
        <v>3</v>
      </c>
      <c r="HM230" s="3">
        <v>4</v>
      </c>
      <c r="HN230" s="3">
        <v>3</v>
      </c>
      <c r="HO230" s="3">
        <v>2</v>
      </c>
      <c r="HP230" s="5">
        <v>2</v>
      </c>
      <c r="HQ230" s="5">
        <v>2</v>
      </c>
      <c r="HR230" s="5">
        <v>3</v>
      </c>
      <c r="HS230" s="5">
        <v>3</v>
      </c>
      <c r="HT230" s="3">
        <v>6</v>
      </c>
      <c r="HU230" s="3">
        <v>4</v>
      </c>
      <c r="HV230" s="3">
        <v>4</v>
      </c>
      <c r="HW230" s="3">
        <v>6</v>
      </c>
      <c r="HX230" s="3">
        <v>6</v>
      </c>
      <c r="HY230" s="3">
        <v>6</v>
      </c>
      <c r="HZ230" s="5">
        <v>5.333333333333333</v>
      </c>
      <c r="IA230" s="3">
        <v>7</v>
      </c>
      <c r="IB230" s="3">
        <v>1</v>
      </c>
      <c r="IC230" s="3">
        <v>5</v>
      </c>
      <c r="ID230" s="3">
        <v>4</v>
      </c>
      <c r="IE230" s="3">
        <v>7</v>
      </c>
      <c r="IF230" s="3">
        <v>4</v>
      </c>
      <c r="IG230" s="3">
        <v>2</v>
      </c>
      <c r="IH230" s="3">
        <v>7</v>
      </c>
      <c r="II230" s="3">
        <v>7</v>
      </c>
      <c r="IJ230" s="3">
        <v>4</v>
      </c>
      <c r="IK230" s="3">
        <v>7</v>
      </c>
      <c r="IL230" s="3">
        <v>4</v>
      </c>
      <c r="IM230" s="5">
        <v>7</v>
      </c>
      <c r="IN230" s="5">
        <v>5</v>
      </c>
      <c r="IO230" s="5">
        <v>2.75</v>
      </c>
      <c r="IP230" s="3">
        <v>5</v>
      </c>
      <c r="IQ230" s="3">
        <v>4</v>
      </c>
      <c r="IR230" s="3">
        <v>4</v>
      </c>
      <c r="IS230" s="3">
        <v>5</v>
      </c>
      <c r="IT230" s="3">
        <v>5</v>
      </c>
      <c r="IU230" s="3">
        <v>2</v>
      </c>
      <c r="IV230" s="3">
        <v>5</v>
      </c>
      <c r="IW230" s="3">
        <v>2</v>
      </c>
      <c r="IX230" s="3">
        <v>5</v>
      </c>
      <c r="IY230" s="3">
        <v>4</v>
      </c>
      <c r="IZ230" s="3">
        <v>5</v>
      </c>
      <c r="JA230" s="3">
        <v>5</v>
      </c>
      <c r="JB230" s="3">
        <v>4</v>
      </c>
      <c r="JC230" s="3">
        <v>5</v>
      </c>
      <c r="JD230" s="3">
        <v>3</v>
      </c>
      <c r="JE230" s="3">
        <v>2</v>
      </c>
      <c r="JF230" s="3">
        <v>1</v>
      </c>
      <c r="JG230" s="3">
        <v>5</v>
      </c>
      <c r="JH230" s="3">
        <v>5</v>
      </c>
      <c r="JI230" s="3">
        <v>5</v>
      </c>
      <c r="JJ230" s="3">
        <v>5</v>
      </c>
      <c r="JK230" s="3">
        <v>5</v>
      </c>
      <c r="JL230" s="3">
        <v>1</v>
      </c>
      <c r="JM230" s="3">
        <v>5</v>
      </c>
      <c r="JN230" s="5">
        <v>4</v>
      </c>
      <c r="JO230" s="5">
        <v>3.75</v>
      </c>
      <c r="JP230" s="5">
        <v>4.5</v>
      </c>
      <c r="JQ230" s="5">
        <v>3</v>
      </c>
      <c r="JR230" s="5">
        <v>5</v>
      </c>
      <c r="JS230" s="5">
        <v>4</v>
      </c>
      <c r="JT230" s="3">
        <v>1</v>
      </c>
      <c r="JU230" s="3">
        <v>1</v>
      </c>
      <c r="JV230" s="3">
        <v>1</v>
      </c>
      <c r="JW230" s="3">
        <v>1</v>
      </c>
      <c r="JX230" s="3">
        <v>1</v>
      </c>
      <c r="JY230" s="3">
        <v>1</v>
      </c>
      <c r="JZ230" s="3">
        <v>1</v>
      </c>
      <c r="KA230" s="3">
        <v>1</v>
      </c>
      <c r="KB230" s="3">
        <v>5</v>
      </c>
      <c r="KC230" s="3">
        <v>5</v>
      </c>
      <c r="KD230" s="3">
        <v>1</v>
      </c>
      <c r="KE230" s="3">
        <v>1</v>
      </c>
      <c r="KF230" s="3">
        <v>1</v>
      </c>
      <c r="KG230" s="3">
        <v>1</v>
      </c>
      <c r="KH230" s="3">
        <v>1</v>
      </c>
      <c r="KI230" s="3">
        <v>1</v>
      </c>
      <c r="KJ230" s="3">
        <v>1</v>
      </c>
      <c r="KK230" s="3">
        <v>1</v>
      </c>
      <c r="KL230" s="3">
        <v>2</v>
      </c>
      <c r="KM230" s="3">
        <v>2</v>
      </c>
      <c r="KN230" s="3">
        <v>2</v>
      </c>
      <c r="KO230" s="3">
        <v>2</v>
      </c>
      <c r="KP230" s="3">
        <v>1</v>
      </c>
      <c r="KQ230" s="3">
        <v>1</v>
      </c>
      <c r="KR230" s="3">
        <v>5</v>
      </c>
      <c r="KS230" s="3">
        <v>5</v>
      </c>
      <c r="KT230" s="3">
        <v>1</v>
      </c>
      <c r="KU230" s="3">
        <v>1</v>
      </c>
      <c r="KV230" s="3">
        <v>1</v>
      </c>
      <c r="KW230" s="3">
        <v>1</v>
      </c>
      <c r="KX230" s="3">
        <v>5</v>
      </c>
      <c r="KY230" s="3">
        <v>5</v>
      </c>
      <c r="KZ230" s="5">
        <v>1.1111111111111112</v>
      </c>
      <c r="LA230" s="5">
        <v>1.1111111111111112</v>
      </c>
      <c r="LB230" s="5">
        <v>2.8571428571428572</v>
      </c>
      <c r="LC230" s="5">
        <v>2.8571428571428572</v>
      </c>
      <c r="LD230" s="3">
        <v>5</v>
      </c>
      <c r="LE230" s="3">
        <v>5</v>
      </c>
      <c r="LF230" s="5">
        <v>5</v>
      </c>
      <c r="LG230" s="3">
        <v>5</v>
      </c>
      <c r="LH230" s="3">
        <v>5</v>
      </c>
      <c r="LI230" s="3">
        <v>5</v>
      </c>
      <c r="LJ230" s="3">
        <v>5</v>
      </c>
      <c r="LK230" s="3">
        <v>5</v>
      </c>
      <c r="LL230" s="3">
        <v>3</v>
      </c>
      <c r="LM230" s="3">
        <v>3</v>
      </c>
      <c r="LN230" s="3">
        <v>5</v>
      </c>
      <c r="LO230" s="3">
        <v>5</v>
      </c>
      <c r="LP230" s="3">
        <v>5</v>
      </c>
      <c r="LQ230" s="3">
        <v>5</v>
      </c>
      <c r="LR230" s="3">
        <v>5</v>
      </c>
      <c r="LS230" s="3">
        <v>5</v>
      </c>
      <c r="LT230" s="5">
        <v>4.75</v>
      </c>
      <c r="LU230" s="5">
        <v>4.75</v>
      </c>
      <c r="LV230" s="3">
        <v>1</v>
      </c>
      <c r="LW230" s="3">
        <v>2</v>
      </c>
      <c r="LX230" s="3">
        <v>0</v>
      </c>
      <c r="LY230" s="3">
        <v>1</v>
      </c>
      <c r="LZ230" s="3">
        <v>3</v>
      </c>
      <c r="MA230" s="3">
        <v>1</v>
      </c>
      <c r="MB230" s="3">
        <v>2</v>
      </c>
      <c r="MC230" s="3">
        <v>3</v>
      </c>
      <c r="MD230" s="3">
        <v>2</v>
      </c>
      <c r="ME230" s="3">
        <v>3</v>
      </c>
      <c r="MF230" s="5">
        <f t="shared" si="165"/>
        <v>18</v>
      </c>
      <c r="MG230" s="5">
        <f t="shared" si="166"/>
        <v>1.8</v>
      </c>
      <c r="MH230" s="3">
        <v>4</v>
      </c>
      <c r="MI230" s="3">
        <v>5</v>
      </c>
      <c r="MJ230" s="3">
        <v>7</v>
      </c>
      <c r="MK230" s="3">
        <v>6</v>
      </c>
      <c r="ML230" s="3">
        <v>5</v>
      </c>
      <c r="MM230" s="3">
        <v>4</v>
      </c>
      <c r="MN230" s="3">
        <v>6</v>
      </c>
      <c r="MO230" s="3">
        <v>7</v>
      </c>
      <c r="MP230" s="3">
        <v>7</v>
      </c>
      <c r="MQ230" s="5">
        <v>5.666666666666667</v>
      </c>
      <c r="MR230" s="3">
        <v>5</v>
      </c>
      <c r="MS230" s="3">
        <v>5</v>
      </c>
      <c r="MT230" s="3">
        <v>3</v>
      </c>
      <c r="MU230" s="3">
        <v>3</v>
      </c>
      <c r="MV230" s="3">
        <v>3</v>
      </c>
      <c r="MW230" s="3">
        <v>3</v>
      </c>
      <c r="MX230" s="3">
        <v>5</v>
      </c>
      <c r="MY230" s="3">
        <v>5</v>
      </c>
      <c r="MZ230" s="3">
        <v>5</v>
      </c>
      <c r="NA230" s="3">
        <v>5</v>
      </c>
      <c r="NB230" s="3">
        <v>5</v>
      </c>
      <c r="NC230" s="3">
        <v>5</v>
      </c>
      <c r="ND230" s="5">
        <v>3.6666666666666665</v>
      </c>
      <c r="NE230" s="5">
        <v>3.6666666666666665</v>
      </c>
      <c r="NF230" s="5">
        <v>5</v>
      </c>
      <c r="NG230" s="5">
        <v>5</v>
      </c>
      <c r="NH230" s="3">
        <v>5</v>
      </c>
      <c r="NI230" s="3">
        <v>5</v>
      </c>
      <c r="NJ230" s="3">
        <v>5</v>
      </c>
      <c r="NK230" s="3">
        <v>5</v>
      </c>
      <c r="NL230" s="3">
        <v>5</v>
      </c>
      <c r="NM230" s="3">
        <v>5</v>
      </c>
      <c r="NN230" s="3">
        <v>5</v>
      </c>
      <c r="NO230" s="3">
        <v>5</v>
      </c>
      <c r="NP230" s="3">
        <v>5</v>
      </c>
      <c r="NQ230" s="3">
        <v>5</v>
      </c>
      <c r="NR230" s="3">
        <v>3</v>
      </c>
      <c r="NS230" s="3">
        <v>3</v>
      </c>
      <c r="NT230" s="3">
        <v>3</v>
      </c>
      <c r="NU230" s="3">
        <v>3</v>
      </c>
      <c r="NV230" s="5">
        <v>4.4285714285714288</v>
      </c>
      <c r="NW230" s="5">
        <v>4.4285714285714288</v>
      </c>
      <c r="NX230" s="4">
        <v>43423</v>
      </c>
      <c r="NY230" s="3">
        <v>5</v>
      </c>
      <c r="NZ230" s="3">
        <v>4</v>
      </c>
      <c r="OA230" s="3">
        <v>3</v>
      </c>
      <c r="OB230" s="3">
        <v>5</v>
      </c>
      <c r="OC230" s="3">
        <v>4</v>
      </c>
      <c r="OD230" s="3">
        <v>4</v>
      </c>
      <c r="OE230" s="3">
        <v>4</v>
      </c>
      <c r="OF230" s="3">
        <v>5</v>
      </c>
      <c r="OG230" s="3">
        <v>4</v>
      </c>
      <c r="OH230" s="3">
        <v>4</v>
      </c>
      <c r="OI230" s="3">
        <v>3</v>
      </c>
      <c r="OJ230" s="3">
        <v>5</v>
      </c>
      <c r="OK230" s="5">
        <v>4.166666666666667</v>
      </c>
      <c r="OL230" s="5">
        <v>4.166666666666667</v>
      </c>
      <c r="OM230" s="3">
        <v>4</v>
      </c>
      <c r="ON230" s="3">
        <v>4</v>
      </c>
      <c r="OO230" s="3">
        <v>4</v>
      </c>
      <c r="OP230" s="3">
        <v>4</v>
      </c>
      <c r="OQ230" s="3">
        <v>4</v>
      </c>
      <c r="OR230" s="3">
        <v>1</v>
      </c>
      <c r="OS230" s="5">
        <v>3.5</v>
      </c>
      <c r="OT230" s="3">
        <v>4</v>
      </c>
      <c r="OU230" s="3">
        <v>4</v>
      </c>
      <c r="OV230" s="3">
        <v>4</v>
      </c>
      <c r="OW230" s="3">
        <v>5</v>
      </c>
      <c r="OX230" s="3">
        <v>4</v>
      </c>
      <c r="OY230" s="3">
        <v>5</v>
      </c>
      <c r="OZ230" s="5">
        <v>4.333333333333333</v>
      </c>
      <c r="VN230">
        <v>15</v>
      </c>
      <c r="VO230">
        <v>8</v>
      </c>
      <c r="VP230">
        <v>104.5</v>
      </c>
      <c r="VQ230">
        <v>13.1</v>
      </c>
      <c r="VR230">
        <v>100</v>
      </c>
      <c r="VS230">
        <v>1890.3</v>
      </c>
      <c r="VT230">
        <v>18.899999999999999</v>
      </c>
      <c r="VU230">
        <v>157.5</v>
      </c>
      <c r="VV230">
        <v>99</v>
      </c>
      <c r="VW230">
        <v>17560.8</v>
      </c>
      <c r="VX230">
        <v>177.4</v>
      </c>
      <c r="VY230">
        <v>2775.8</v>
      </c>
      <c r="VZ230">
        <v>0.3</v>
      </c>
      <c r="WA230">
        <v>1463.4</v>
      </c>
      <c r="WB230" s="36">
        <v>4513.75</v>
      </c>
      <c r="WC230" s="36">
        <v>1952</v>
      </c>
      <c r="WD230" s="36">
        <v>275.25</v>
      </c>
      <c r="WE230" s="36">
        <v>152</v>
      </c>
      <c r="WF230" s="36">
        <v>65.48</v>
      </c>
      <c r="WG230" s="36">
        <v>28.32</v>
      </c>
      <c r="WH230" s="36">
        <v>3.99</v>
      </c>
      <c r="WI230" s="36">
        <v>2.21</v>
      </c>
      <c r="WJ230" s="36">
        <v>427.25</v>
      </c>
      <c r="WK230" s="36">
        <v>6.2</v>
      </c>
      <c r="WL230" s="36">
        <v>47.472000000000001</v>
      </c>
      <c r="WM230" s="37">
        <v>6292.5</v>
      </c>
      <c r="WN230" s="37">
        <v>2523.5</v>
      </c>
      <c r="WO230" s="37">
        <v>381.75</v>
      </c>
      <c r="WP230" s="37">
        <v>197.25</v>
      </c>
      <c r="WQ230" s="37">
        <v>66.98</v>
      </c>
      <c r="WR230" s="37">
        <v>26.86</v>
      </c>
      <c r="WS230" s="37">
        <v>4.0599999999999996</v>
      </c>
      <c r="WT230" s="37">
        <v>2.1</v>
      </c>
      <c r="WU230" s="37">
        <v>579</v>
      </c>
      <c r="WV230" s="37">
        <v>6.16</v>
      </c>
      <c r="WW230" s="37">
        <v>48.25</v>
      </c>
      <c r="WX230" s="38">
        <v>3393.25</v>
      </c>
      <c r="WY230" s="38">
        <v>1541.25</v>
      </c>
      <c r="WZ230" s="38">
        <v>217</v>
      </c>
      <c r="XA230" s="38">
        <v>125.5</v>
      </c>
      <c r="XB230" s="38">
        <v>64.3</v>
      </c>
      <c r="XC230" s="38">
        <v>29.21</v>
      </c>
      <c r="XD230" s="38">
        <v>4.1100000000000003</v>
      </c>
      <c r="XE230" s="38">
        <v>2.38</v>
      </c>
      <c r="XF230" s="38">
        <v>342.5</v>
      </c>
      <c r="XG230" s="38">
        <v>6.49</v>
      </c>
      <c r="XH230" s="38">
        <v>57.082999999999998</v>
      </c>
      <c r="XI230" s="39">
        <v>5172</v>
      </c>
      <c r="XJ230" s="39">
        <v>2112.75</v>
      </c>
      <c r="XK230" s="39">
        <v>323.5</v>
      </c>
      <c r="XL230" s="39">
        <v>170.75</v>
      </c>
      <c r="XM230" s="39">
        <v>66.489999999999995</v>
      </c>
      <c r="XN230" s="39">
        <v>27.16</v>
      </c>
      <c r="XO230" s="39">
        <v>4.16</v>
      </c>
      <c r="XP230" s="39">
        <v>2.2000000000000002</v>
      </c>
      <c r="XQ230" s="39">
        <v>494.25</v>
      </c>
      <c r="XR230" s="39">
        <v>6.35</v>
      </c>
      <c r="XS230" s="39">
        <v>54.917000000000002</v>
      </c>
      <c r="XT230" t="s">
        <v>1303</v>
      </c>
      <c r="XU230">
        <v>12</v>
      </c>
      <c r="XV230">
        <v>15</v>
      </c>
      <c r="XW230" s="37">
        <v>9</v>
      </c>
      <c r="XX230" s="37">
        <v>3</v>
      </c>
      <c r="XY230" s="37">
        <v>1</v>
      </c>
      <c r="XZ230" s="39">
        <v>6</v>
      </c>
      <c r="YA230" s="39">
        <v>3</v>
      </c>
      <c r="YB230" s="39">
        <v>1</v>
      </c>
    </row>
    <row r="231" spans="1:652" x14ac:dyDescent="0.2">
      <c r="A231" s="11">
        <v>253</v>
      </c>
      <c r="B231" s="19" t="s">
        <v>885</v>
      </c>
      <c r="C231" s="3">
        <v>1</v>
      </c>
      <c r="D231" s="3" t="str">
        <f t="shared" si="155"/>
        <v>1</v>
      </c>
      <c r="E231" s="4">
        <v>38952</v>
      </c>
      <c r="F231" s="4">
        <v>43411</v>
      </c>
      <c r="G231" s="5">
        <v>12.208076659822039</v>
      </c>
      <c r="H231" s="21">
        <v>4</v>
      </c>
      <c r="I231" s="3">
        <v>7</v>
      </c>
      <c r="J231" s="3">
        <v>18</v>
      </c>
      <c r="K231" s="3">
        <v>1</v>
      </c>
      <c r="L231" s="3">
        <v>2</v>
      </c>
      <c r="M231" s="3">
        <v>110</v>
      </c>
      <c r="N231" s="6">
        <v>113</v>
      </c>
      <c r="O231" s="6">
        <v>152</v>
      </c>
      <c r="P231" s="5">
        <v>3.7073490813648298</v>
      </c>
      <c r="Q231" s="5">
        <v>109.58850000000001</v>
      </c>
      <c r="R231" s="5">
        <v>49.7</v>
      </c>
      <c r="S231" s="5">
        <v>21.5</v>
      </c>
      <c r="T231" s="5">
        <v>3</v>
      </c>
      <c r="U231" s="5">
        <v>26.4</v>
      </c>
      <c r="V231" s="5">
        <v>3</v>
      </c>
      <c r="W231" s="5">
        <v>22.8</v>
      </c>
      <c r="X231" s="5">
        <v>21.9</v>
      </c>
      <c r="Y231" s="5">
        <v>20.5</v>
      </c>
      <c r="Z231" s="5">
        <v>20.399999999999999</v>
      </c>
      <c r="AA231" s="5">
        <v>18.2</v>
      </c>
      <c r="AB231" s="5">
        <v>19.100000000000001</v>
      </c>
      <c r="AC231" s="5">
        <f t="shared" si="156"/>
        <v>22.8</v>
      </c>
      <c r="AD231" s="5">
        <f t="shared" si="157"/>
        <v>20.399999999999999</v>
      </c>
      <c r="AE231" s="5">
        <f t="shared" si="158"/>
        <v>43.2</v>
      </c>
      <c r="AF231" s="5">
        <f t="shared" si="159"/>
        <v>21.6</v>
      </c>
      <c r="AG231" s="5">
        <f t="shared" si="160"/>
        <v>47.628000000000007</v>
      </c>
      <c r="AH231" s="5">
        <f t="shared" si="161"/>
        <v>95.256000000000014</v>
      </c>
      <c r="AI231" s="5">
        <v>2</v>
      </c>
      <c r="AJ231" s="3">
        <v>14</v>
      </c>
      <c r="AK231" s="5">
        <v>36.9</v>
      </c>
      <c r="AL231" s="5">
        <v>1</v>
      </c>
      <c r="AM231" s="5">
        <v>2</v>
      </c>
      <c r="AN231" s="5"/>
      <c r="AO231" s="5"/>
      <c r="AP231" s="5"/>
      <c r="AQ231" s="5"/>
      <c r="AR231" s="5"/>
      <c r="AS231" s="5" t="e">
        <f t="shared" si="162"/>
        <v>#DIV/0!</v>
      </c>
      <c r="AT231" s="5">
        <v>12.91</v>
      </c>
      <c r="AU231" s="5">
        <v>12.28</v>
      </c>
      <c r="AV231" s="5">
        <v>0.46</v>
      </c>
      <c r="AW231" s="5">
        <v>68</v>
      </c>
      <c r="AX231" s="3">
        <v>26</v>
      </c>
      <c r="AY231" s="3">
        <v>25</v>
      </c>
      <c r="AZ231" s="3"/>
      <c r="BA231" s="5">
        <v>-1.23</v>
      </c>
      <c r="BB231" s="5"/>
      <c r="BC231" s="5">
        <v>11</v>
      </c>
      <c r="BD231" s="5"/>
      <c r="BE231" s="3">
        <v>23</v>
      </c>
      <c r="BF231" s="3">
        <v>19</v>
      </c>
      <c r="BG231" s="5">
        <v>0.08</v>
      </c>
      <c r="BH231" s="5">
        <v>53</v>
      </c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3">
        <v>27</v>
      </c>
      <c r="CA231" s="3">
        <v>29</v>
      </c>
      <c r="CB231" s="3">
        <v>29</v>
      </c>
      <c r="CC231" s="5">
        <v>12.070079999999999</v>
      </c>
      <c r="CD231" s="5">
        <v>12.96416</v>
      </c>
      <c r="CE231" s="5">
        <v>12.96416</v>
      </c>
      <c r="CF231" s="5">
        <v>0.57999999999999996</v>
      </c>
      <c r="CG231" s="5">
        <v>72</v>
      </c>
      <c r="CH231" s="3">
        <v>28</v>
      </c>
      <c r="CI231" s="3">
        <v>35</v>
      </c>
      <c r="CJ231" s="3">
        <v>36</v>
      </c>
      <c r="CK231" s="5">
        <v>12.51712</v>
      </c>
      <c r="CL231" s="5">
        <v>15.6464</v>
      </c>
      <c r="CM231" s="5">
        <v>16.093440000000001</v>
      </c>
      <c r="CN231" s="5">
        <v>1.17</v>
      </c>
      <c r="CO231" s="5">
        <v>88</v>
      </c>
      <c r="CP231" s="6">
        <v>136</v>
      </c>
      <c r="CQ231" s="6">
        <v>124</v>
      </c>
      <c r="CR231" s="6">
        <v>118</v>
      </c>
      <c r="CS231" s="5">
        <v>0.12</v>
      </c>
      <c r="CT231" s="5">
        <v>55</v>
      </c>
      <c r="CU231" s="7" t="e">
        <v>#NULL!</v>
      </c>
      <c r="CV231" s="7" t="e">
        <v>#NULL!</v>
      </c>
      <c r="CW231" s="7" t="e">
        <v>#NULL!</v>
      </c>
      <c r="CX231" s="7" t="e">
        <v>#NULL!</v>
      </c>
      <c r="CY231" s="7" t="e">
        <v>#NULL!</v>
      </c>
      <c r="CZ231" s="7" t="e">
        <v>#NULL!</v>
      </c>
      <c r="DA231" s="7" t="e">
        <v>#NULL!</v>
      </c>
      <c r="DB231" s="7" t="e">
        <v>#NULL!</v>
      </c>
      <c r="DC231" s="7" t="e">
        <v>#NULL!</v>
      </c>
      <c r="DD231" s="7" t="e">
        <v>#NULL!</v>
      </c>
      <c r="DE231" s="7" t="e">
        <v>#NULL!</v>
      </c>
      <c r="DF231" s="7" t="e">
        <v>#NULL!</v>
      </c>
      <c r="DG231" s="7" t="e">
        <v>#NULL!</v>
      </c>
      <c r="DH231" s="7" t="e">
        <v>#NULL!</v>
      </c>
      <c r="DI231" s="7"/>
      <c r="DJ231" s="7"/>
      <c r="DK231" s="7"/>
      <c r="DL231" s="7"/>
      <c r="DM231" s="7"/>
      <c r="DN231" s="7"/>
      <c r="DO231" s="7"/>
      <c r="DP231" s="7"/>
      <c r="DQ231" s="3">
        <v>1</v>
      </c>
      <c r="DR231" s="3">
        <v>1</v>
      </c>
      <c r="DS231" s="3">
        <v>1</v>
      </c>
      <c r="DT231" s="3">
        <v>1</v>
      </c>
      <c r="DU231" s="3">
        <v>1</v>
      </c>
      <c r="DV231" s="5">
        <v>32</v>
      </c>
      <c r="DW231" s="5">
        <v>-1.1499999999999999</v>
      </c>
      <c r="DX231" s="5">
        <v>61.5</v>
      </c>
      <c r="DY231" s="5">
        <v>0.58000000000000007</v>
      </c>
      <c r="DZ231" s="5">
        <v>80</v>
      </c>
      <c r="EA231" s="5">
        <v>1.75</v>
      </c>
      <c r="EB231" s="5">
        <v>57.833333333333336</v>
      </c>
      <c r="EC231" s="5">
        <v>1.1800000000000002</v>
      </c>
      <c r="ED231" s="5">
        <v>2</v>
      </c>
      <c r="EE231" s="7" t="e">
        <v>#NULL!</v>
      </c>
      <c r="EF231" s="7" t="e">
        <v>#NULL!</v>
      </c>
      <c r="EG231" s="7" t="e">
        <v>#NULL!</v>
      </c>
      <c r="EH231" s="7" t="e">
        <v>#NULL!</v>
      </c>
      <c r="EI231" s="7" t="e">
        <v>#NULL!</v>
      </c>
      <c r="EJ231" s="7" t="e">
        <v>#NULL!</v>
      </c>
      <c r="EK231" s="7" t="e">
        <v>#NULL!</v>
      </c>
      <c r="EL231" s="7" t="e">
        <v>#NULL!</v>
      </c>
      <c r="EM231" s="7" t="e">
        <v>#NULL!</v>
      </c>
      <c r="EN231" s="7" t="e">
        <v>#NULL!</v>
      </c>
      <c r="EO231" s="7" t="e">
        <v>#NULL!</v>
      </c>
      <c r="EP231" s="7" t="e">
        <v>#NULL!</v>
      </c>
      <c r="EQ231" s="7" t="e">
        <v>#NULL!</v>
      </c>
      <c r="ER231" s="7" t="e">
        <v>#NULL!</v>
      </c>
      <c r="ES231" s="7" t="e">
        <v>#NULL!</v>
      </c>
      <c r="ET231" s="7" t="e">
        <v>#NULL!</v>
      </c>
      <c r="EU231" s="7" t="e">
        <v>#NULL!</v>
      </c>
      <c r="EV231" s="7" t="e">
        <v>#NULL!</v>
      </c>
      <c r="EW231" s="3">
        <v>1</v>
      </c>
      <c r="EX231" s="5">
        <v>3</v>
      </c>
      <c r="EY231" s="1" t="s">
        <v>393</v>
      </c>
      <c r="EZ231" s="3">
        <v>0</v>
      </c>
      <c r="FA231" s="6">
        <v>2.5</v>
      </c>
      <c r="FB231" s="1" t="s">
        <v>411</v>
      </c>
      <c r="FC231" s="6">
        <v>0</v>
      </c>
      <c r="FD231" s="5">
        <v>2.5</v>
      </c>
      <c r="FE231" s="1" t="s">
        <v>438</v>
      </c>
      <c r="FF231" s="3">
        <v>0</v>
      </c>
      <c r="FG231" s="5">
        <v>2</v>
      </c>
      <c r="FH231" s="3">
        <v>5</v>
      </c>
      <c r="FI231" s="3">
        <v>5</v>
      </c>
      <c r="FJ231" s="3">
        <v>4</v>
      </c>
      <c r="FK231" s="3">
        <v>4</v>
      </c>
      <c r="FL231" s="3">
        <v>5</v>
      </c>
      <c r="FM231" s="3">
        <v>5</v>
      </c>
      <c r="FN231" s="3">
        <v>1</v>
      </c>
      <c r="FO231" s="3">
        <v>1</v>
      </c>
      <c r="FP231" s="3">
        <v>4</v>
      </c>
      <c r="FQ231" s="3">
        <v>999</v>
      </c>
      <c r="FR231" s="3">
        <v>4</v>
      </c>
      <c r="FS231" s="3">
        <v>1</v>
      </c>
      <c r="FT231" s="3">
        <v>4.8</v>
      </c>
      <c r="FU231" s="3">
        <v>2.5</v>
      </c>
      <c r="FV231" s="3">
        <v>6</v>
      </c>
      <c r="FW231" s="3">
        <v>4</v>
      </c>
      <c r="FX231" s="7" t="e">
        <v>#NULL!</v>
      </c>
      <c r="FY231" s="3">
        <v>1</v>
      </c>
      <c r="FZ231" s="3">
        <v>7</v>
      </c>
      <c r="GA231" s="3">
        <v>4</v>
      </c>
      <c r="GB231" s="3">
        <v>1</v>
      </c>
      <c r="GC231" s="3">
        <v>4</v>
      </c>
      <c r="GD231" s="5">
        <v>3.8333333333333335</v>
      </c>
      <c r="GE231" s="3">
        <v>2</v>
      </c>
      <c r="GF231" s="3">
        <v>2</v>
      </c>
      <c r="GG231" s="3">
        <v>5</v>
      </c>
      <c r="GH231" s="3">
        <v>1</v>
      </c>
      <c r="GI231" s="3">
        <v>5</v>
      </c>
      <c r="GJ231" s="3">
        <v>1</v>
      </c>
      <c r="GK231" s="3">
        <v>1</v>
      </c>
      <c r="GL231" s="3">
        <v>1</v>
      </c>
      <c r="GM231" s="3">
        <v>2</v>
      </c>
      <c r="GN231" s="3">
        <v>5</v>
      </c>
      <c r="GO231" s="3">
        <v>2</v>
      </c>
      <c r="GP231" s="3">
        <v>1</v>
      </c>
      <c r="GQ231" s="3">
        <v>3</v>
      </c>
      <c r="GR231" s="3">
        <v>5</v>
      </c>
      <c r="GS231" s="3">
        <v>2</v>
      </c>
      <c r="GT231" s="3">
        <v>1</v>
      </c>
      <c r="GU231" s="3">
        <v>2</v>
      </c>
      <c r="GV231" s="3">
        <v>1</v>
      </c>
      <c r="GW231" s="3">
        <v>4</v>
      </c>
      <c r="GX231" s="3">
        <v>1</v>
      </c>
      <c r="GY231" s="5">
        <v>3.2</v>
      </c>
      <c r="GZ231" s="5">
        <v>1.5</v>
      </c>
      <c r="HA231" s="3">
        <v>5</v>
      </c>
      <c r="HB231" s="3">
        <v>4</v>
      </c>
      <c r="HC231" s="3">
        <v>6</v>
      </c>
      <c r="HD231" s="3">
        <v>5</v>
      </c>
      <c r="HE231" s="3">
        <v>7</v>
      </c>
      <c r="HF231" s="3">
        <v>5</v>
      </c>
      <c r="HG231" s="3">
        <v>5</v>
      </c>
      <c r="HH231" s="3">
        <v>6</v>
      </c>
      <c r="HI231" s="5">
        <v>5.375</v>
      </c>
      <c r="HJ231" s="3">
        <v>4</v>
      </c>
      <c r="HK231" s="3">
        <v>1</v>
      </c>
      <c r="HL231" s="3">
        <v>4</v>
      </c>
      <c r="HM231" s="3">
        <v>4</v>
      </c>
      <c r="HN231" s="3">
        <v>4</v>
      </c>
      <c r="HO231" s="3">
        <v>1</v>
      </c>
      <c r="HP231" s="5">
        <v>4</v>
      </c>
      <c r="HQ231" s="5">
        <v>1</v>
      </c>
      <c r="HR231" s="5">
        <v>4</v>
      </c>
      <c r="HS231" s="5">
        <v>3.5</v>
      </c>
      <c r="HT231" s="3">
        <v>6</v>
      </c>
      <c r="HU231" s="3">
        <v>6</v>
      </c>
      <c r="HV231" s="3">
        <v>6</v>
      </c>
      <c r="HW231" s="3">
        <v>6</v>
      </c>
      <c r="HX231" s="3">
        <v>5</v>
      </c>
      <c r="HY231" s="3">
        <v>6</v>
      </c>
      <c r="HZ231" s="5">
        <v>5.833333333333333</v>
      </c>
      <c r="IA231" s="3">
        <v>6</v>
      </c>
      <c r="IB231" s="3">
        <v>1</v>
      </c>
      <c r="IC231" s="3">
        <v>2</v>
      </c>
      <c r="ID231" s="3">
        <v>2</v>
      </c>
      <c r="IE231" s="3">
        <v>2</v>
      </c>
      <c r="IF231" s="3">
        <v>6</v>
      </c>
      <c r="IG231" s="3">
        <v>1</v>
      </c>
      <c r="IH231" s="3">
        <v>7</v>
      </c>
      <c r="II231" s="3">
        <v>7</v>
      </c>
      <c r="IJ231" s="3">
        <v>1</v>
      </c>
      <c r="IK231" s="3">
        <v>6</v>
      </c>
      <c r="IL231" s="3">
        <v>1</v>
      </c>
      <c r="IM231" s="5">
        <v>6.5</v>
      </c>
      <c r="IN231" s="5">
        <v>3</v>
      </c>
      <c r="IO231" s="5">
        <v>1</v>
      </c>
      <c r="IP231" s="3">
        <v>3</v>
      </c>
      <c r="IQ231" s="3">
        <v>3</v>
      </c>
      <c r="IR231" s="3">
        <v>3</v>
      </c>
      <c r="IS231" s="3">
        <v>4</v>
      </c>
      <c r="IT231" s="3">
        <v>4</v>
      </c>
      <c r="IU231" s="3">
        <v>4</v>
      </c>
      <c r="IV231" s="3">
        <v>3</v>
      </c>
      <c r="IW231" s="3">
        <v>1</v>
      </c>
      <c r="IX231" s="3">
        <v>2</v>
      </c>
      <c r="IY231" s="3">
        <v>2</v>
      </c>
      <c r="IZ231" s="3">
        <v>4</v>
      </c>
      <c r="JA231" s="3">
        <v>5</v>
      </c>
      <c r="JB231" s="3">
        <v>4</v>
      </c>
      <c r="JC231" s="3">
        <v>3</v>
      </c>
      <c r="JD231" s="3">
        <v>4</v>
      </c>
      <c r="JE231" s="3">
        <v>4</v>
      </c>
      <c r="JF231" s="3">
        <v>2</v>
      </c>
      <c r="JG231" s="3">
        <v>3</v>
      </c>
      <c r="JH231" s="3">
        <v>4</v>
      </c>
      <c r="JI231" s="3">
        <v>4</v>
      </c>
      <c r="JJ231" s="3">
        <v>2</v>
      </c>
      <c r="JK231" s="3">
        <v>2</v>
      </c>
      <c r="JL231" s="3">
        <v>1</v>
      </c>
      <c r="JM231" s="3">
        <v>4</v>
      </c>
      <c r="JN231" s="5">
        <v>3.25</v>
      </c>
      <c r="JO231" s="5">
        <v>3.25</v>
      </c>
      <c r="JP231" s="5">
        <v>3.75</v>
      </c>
      <c r="JQ231" s="5">
        <v>2.5</v>
      </c>
      <c r="JR231" s="5">
        <v>3.75</v>
      </c>
      <c r="JS231" s="5">
        <v>2.25</v>
      </c>
      <c r="JT231" s="3">
        <v>4</v>
      </c>
      <c r="JU231" s="3">
        <v>999</v>
      </c>
      <c r="JV231" s="3">
        <v>2</v>
      </c>
      <c r="JW231" s="3">
        <v>999</v>
      </c>
      <c r="JX231" s="3">
        <v>3</v>
      </c>
      <c r="JY231" s="3">
        <v>999</v>
      </c>
      <c r="JZ231" s="3">
        <v>2</v>
      </c>
      <c r="KA231" s="3">
        <v>999</v>
      </c>
      <c r="KB231" s="3">
        <v>5</v>
      </c>
      <c r="KC231" s="3">
        <v>999</v>
      </c>
      <c r="KD231" s="3">
        <v>4</v>
      </c>
      <c r="KE231" s="3">
        <v>999</v>
      </c>
      <c r="KF231" s="3">
        <v>4</v>
      </c>
      <c r="KG231" s="3">
        <v>999</v>
      </c>
      <c r="KH231" s="3">
        <v>2</v>
      </c>
      <c r="KI231" s="3">
        <v>999</v>
      </c>
      <c r="KJ231" s="3">
        <v>2</v>
      </c>
      <c r="KK231" s="3">
        <v>999</v>
      </c>
      <c r="KL231" s="3">
        <v>3</v>
      </c>
      <c r="KM231" s="3">
        <v>999</v>
      </c>
      <c r="KN231" s="3">
        <v>2</v>
      </c>
      <c r="KO231" s="3">
        <v>999</v>
      </c>
      <c r="KP231" s="3">
        <v>2</v>
      </c>
      <c r="KQ231" s="3">
        <v>999</v>
      </c>
      <c r="KR231" s="3">
        <v>4</v>
      </c>
      <c r="KS231" s="3">
        <v>999</v>
      </c>
      <c r="KT231" s="3">
        <v>2</v>
      </c>
      <c r="KU231" s="3">
        <v>999</v>
      </c>
      <c r="KV231" s="3">
        <v>2</v>
      </c>
      <c r="KW231" s="3">
        <v>999</v>
      </c>
      <c r="KX231" s="3">
        <v>4</v>
      </c>
      <c r="KY231" s="3">
        <v>999</v>
      </c>
      <c r="KZ231" s="5">
        <v>2.2222222222222223</v>
      </c>
      <c r="LA231" s="7" t="e">
        <v>#NULL!</v>
      </c>
      <c r="LB231" s="5">
        <v>3.8571428571428572</v>
      </c>
      <c r="LC231" s="7" t="e">
        <v>#NULL!</v>
      </c>
      <c r="LD231" s="3">
        <v>5</v>
      </c>
      <c r="LE231" s="3">
        <v>999</v>
      </c>
      <c r="LF231" s="5">
        <v>5</v>
      </c>
      <c r="LG231" s="3">
        <v>999</v>
      </c>
      <c r="LH231" s="3">
        <v>5</v>
      </c>
      <c r="LI231" s="3">
        <v>999</v>
      </c>
      <c r="LJ231" s="3">
        <v>4</v>
      </c>
      <c r="LK231" s="3">
        <v>999</v>
      </c>
      <c r="LL231" s="3">
        <v>5</v>
      </c>
      <c r="LM231" s="3">
        <v>999</v>
      </c>
      <c r="LN231" s="3">
        <v>5</v>
      </c>
      <c r="LO231" s="3">
        <v>999</v>
      </c>
      <c r="LP231" s="3">
        <v>5</v>
      </c>
      <c r="LQ231" s="3">
        <v>999</v>
      </c>
      <c r="LR231" s="3">
        <v>3</v>
      </c>
      <c r="LS231" s="3">
        <v>999</v>
      </c>
      <c r="LT231" s="5">
        <v>4.625</v>
      </c>
      <c r="LU231" s="7" t="e">
        <v>#NULL!</v>
      </c>
      <c r="LV231" s="3">
        <v>1</v>
      </c>
      <c r="LW231" s="3">
        <v>0</v>
      </c>
      <c r="LX231" s="3">
        <v>0</v>
      </c>
      <c r="LY231" s="3">
        <v>2</v>
      </c>
      <c r="LZ231" s="3">
        <v>2</v>
      </c>
      <c r="MA231" s="3">
        <v>2</v>
      </c>
      <c r="MB231" s="3">
        <v>1</v>
      </c>
      <c r="MC231" s="3">
        <v>2</v>
      </c>
      <c r="MD231" s="3">
        <v>1</v>
      </c>
      <c r="ME231" s="3">
        <v>2</v>
      </c>
      <c r="MF231" s="5">
        <f t="shared" si="165"/>
        <v>13</v>
      </c>
      <c r="MG231" s="5">
        <f t="shared" si="166"/>
        <v>1.3</v>
      </c>
      <c r="MH231" s="3">
        <v>1</v>
      </c>
      <c r="MI231" s="3">
        <v>1</v>
      </c>
      <c r="MJ231" s="3">
        <v>6</v>
      </c>
      <c r="MK231" s="3">
        <v>5</v>
      </c>
      <c r="ML231" s="3">
        <v>5</v>
      </c>
      <c r="MM231" s="3">
        <v>4</v>
      </c>
      <c r="MN231" s="3">
        <v>6</v>
      </c>
      <c r="MO231" s="3">
        <v>7</v>
      </c>
      <c r="MP231" s="3">
        <v>7</v>
      </c>
      <c r="MQ231" s="5">
        <v>4.666666666666667</v>
      </c>
      <c r="MR231" s="3">
        <v>1</v>
      </c>
      <c r="MS231" s="3">
        <v>999</v>
      </c>
      <c r="MT231" s="3">
        <v>1</v>
      </c>
      <c r="MU231" s="3">
        <v>999</v>
      </c>
      <c r="MV231" s="3">
        <v>1</v>
      </c>
      <c r="MW231" s="3">
        <v>999</v>
      </c>
      <c r="MX231" s="3">
        <v>1</v>
      </c>
      <c r="MY231" s="3">
        <v>999</v>
      </c>
      <c r="MZ231" s="3">
        <v>1</v>
      </c>
      <c r="NA231" s="3">
        <v>999</v>
      </c>
      <c r="NB231" s="3">
        <v>1</v>
      </c>
      <c r="NC231" s="3">
        <v>999</v>
      </c>
      <c r="ND231" s="5">
        <v>1</v>
      </c>
      <c r="NE231" s="7" t="e">
        <v>#NULL!</v>
      </c>
      <c r="NF231" s="5">
        <v>1</v>
      </c>
      <c r="NG231" s="7" t="e">
        <v>#NULL!</v>
      </c>
      <c r="NH231" s="3">
        <v>5</v>
      </c>
      <c r="NI231" s="3">
        <v>999</v>
      </c>
      <c r="NJ231" s="3">
        <v>4</v>
      </c>
      <c r="NK231" s="3">
        <v>999</v>
      </c>
      <c r="NL231" s="3">
        <v>4</v>
      </c>
      <c r="NM231" s="3">
        <v>999</v>
      </c>
      <c r="NN231" s="3">
        <v>4</v>
      </c>
      <c r="NO231" s="3">
        <v>999</v>
      </c>
      <c r="NP231" s="3">
        <v>1</v>
      </c>
      <c r="NQ231" s="3">
        <v>999</v>
      </c>
      <c r="NR231" s="3">
        <v>3</v>
      </c>
      <c r="NS231" s="3">
        <v>999</v>
      </c>
      <c r="NT231" s="3">
        <v>1</v>
      </c>
      <c r="NU231" s="3">
        <v>999</v>
      </c>
      <c r="NV231" s="5">
        <v>3.1428571428571428</v>
      </c>
      <c r="NW231" s="7" t="e">
        <v>#NULL!</v>
      </c>
      <c r="NX231" s="4">
        <v>43423</v>
      </c>
      <c r="NY231" s="3">
        <v>4</v>
      </c>
      <c r="NZ231" s="3">
        <v>4</v>
      </c>
      <c r="OA231" s="3">
        <v>2</v>
      </c>
      <c r="OB231" s="3">
        <v>1</v>
      </c>
      <c r="OC231" s="3">
        <v>4</v>
      </c>
      <c r="OD231" s="3">
        <v>3</v>
      </c>
      <c r="OE231" s="3">
        <v>2</v>
      </c>
      <c r="OF231" s="3">
        <v>1</v>
      </c>
      <c r="OG231" s="3">
        <v>3</v>
      </c>
      <c r="OH231" s="3">
        <v>4</v>
      </c>
      <c r="OI231" s="3">
        <v>4</v>
      </c>
      <c r="OJ231" s="3">
        <v>1</v>
      </c>
      <c r="OK231" s="5">
        <v>3.6666666666666665</v>
      </c>
      <c r="OL231" s="5">
        <v>1.8333333333333333</v>
      </c>
      <c r="OM231" s="3">
        <v>4</v>
      </c>
      <c r="ON231" s="3">
        <v>1</v>
      </c>
      <c r="OO231" s="3">
        <v>3</v>
      </c>
      <c r="OP231" s="3">
        <v>3</v>
      </c>
      <c r="OQ231" s="3">
        <v>1</v>
      </c>
      <c r="OR231" s="3">
        <v>1</v>
      </c>
      <c r="OS231" s="5">
        <v>2.1666666666666665</v>
      </c>
      <c r="OT231" s="3">
        <v>5</v>
      </c>
      <c r="OU231" s="3">
        <v>5</v>
      </c>
      <c r="OV231" s="3">
        <v>5</v>
      </c>
      <c r="OW231" s="3">
        <v>5</v>
      </c>
      <c r="OX231" s="3">
        <v>4</v>
      </c>
      <c r="OY231" s="3">
        <v>5</v>
      </c>
      <c r="OZ231" s="5">
        <v>4.833333333333333</v>
      </c>
      <c r="VN231">
        <v>15</v>
      </c>
      <c r="VO231">
        <v>2</v>
      </c>
      <c r="VP231">
        <v>21.8</v>
      </c>
      <c r="VQ231">
        <v>10.9</v>
      </c>
      <c r="VR231">
        <v>131</v>
      </c>
      <c r="VS231">
        <v>2542</v>
      </c>
      <c r="VT231">
        <v>19.399999999999999</v>
      </c>
      <c r="VU231">
        <v>181.6</v>
      </c>
      <c r="VV231">
        <v>130</v>
      </c>
      <c r="VW231">
        <v>20824.3</v>
      </c>
      <c r="VX231">
        <v>160.19999999999999</v>
      </c>
      <c r="VY231">
        <v>3824.5</v>
      </c>
      <c r="VZ231">
        <v>0.3</v>
      </c>
      <c r="WA231">
        <v>1487.4</v>
      </c>
      <c r="WB231" s="36">
        <v>5885.25</v>
      </c>
      <c r="WC231" s="36">
        <v>2497.75</v>
      </c>
      <c r="WD231" s="36">
        <v>182.25</v>
      </c>
      <c r="WE231" s="36">
        <v>45.75</v>
      </c>
      <c r="WF231" s="36">
        <v>68.349999999999994</v>
      </c>
      <c r="WG231" s="36">
        <v>29.01</v>
      </c>
      <c r="WH231" s="36">
        <v>2.12</v>
      </c>
      <c r="WI231" s="36">
        <v>0.53</v>
      </c>
      <c r="WJ231" s="36">
        <v>228</v>
      </c>
      <c r="WK231" s="36">
        <v>2.65</v>
      </c>
      <c r="WL231" s="36">
        <v>22.8</v>
      </c>
      <c r="WM231" s="37">
        <v>8045.25</v>
      </c>
      <c r="WN231" s="37">
        <v>3532</v>
      </c>
      <c r="WO231" s="37">
        <v>248.25</v>
      </c>
      <c r="WP231" s="37">
        <v>58.5</v>
      </c>
      <c r="WQ231" s="37">
        <v>67.7</v>
      </c>
      <c r="WR231" s="37">
        <v>29.72</v>
      </c>
      <c r="WS231" s="37">
        <v>2.09</v>
      </c>
      <c r="WT231" s="37">
        <v>0.49</v>
      </c>
      <c r="WU231" s="37">
        <v>306.75</v>
      </c>
      <c r="WV231" s="37">
        <v>2.58</v>
      </c>
      <c r="WW231" s="37">
        <v>21.911000000000001</v>
      </c>
      <c r="WX231" s="38">
        <v>5056.5</v>
      </c>
      <c r="WY231" s="38">
        <v>2235.5</v>
      </c>
      <c r="WZ231" s="38">
        <v>152.75</v>
      </c>
      <c r="XA231" s="38">
        <v>42.25</v>
      </c>
      <c r="XB231" s="38">
        <v>67.540000000000006</v>
      </c>
      <c r="XC231" s="38">
        <v>29.86</v>
      </c>
      <c r="XD231" s="38">
        <v>2.04</v>
      </c>
      <c r="XE231" s="38">
        <v>0.56000000000000005</v>
      </c>
      <c r="XF231" s="38">
        <v>195</v>
      </c>
      <c r="XG231" s="38">
        <v>2.6</v>
      </c>
      <c r="XH231" s="38">
        <v>24.375</v>
      </c>
      <c r="XI231" s="39">
        <v>7216.5</v>
      </c>
      <c r="XJ231" s="39">
        <v>3269.75</v>
      </c>
      <c r="XK231" s="39">
        <v>218.75</v>
      </c>
      <c r="XL231" s="39">
        <v>55</v>
      </c>
      <c r="XM231" s="39">
        <v>67.069999999999993</v>
      </c>
      <c r="XN231" s="39">
        <v>30.39</v>
      </c>
      <c r="XO231" s="39">
        <v>2.0299999999999998</v>
      </c>
      <c r="XP231" s="39">
        <v>0.51</v>
      </c>
      <c r="XQ231" s="39">
        <v>273.75</v>
      </c>
      <c r="XR231" s="39">
        <v>2.54</v>
      </c>
      <c r="XS231" s="39">
        <v>22.812999999999999</v>
      </c>
      <c r="XT231" t="s">
        <v>1304</v>
      </c>
      <c r="XU231">
        <v>14</v>
      </c>
      <c r="XV231">
        <v>17</v>
      </c>
      <c r="XW231" s="37">
        <v>10</v>
      </c>
      <c r="XX231" s="37">
        <v>4</v>
      </c>
      <c r="XY231" s="37">
        <v>1</v>
      </c>
      <c r="XZ231" s="39">
        <v>8</v>
      </c>
      <c r="YA231" s="39">
        <v>4</v>
      </c>
      <c r="YB231" s="39">
        <v>1</v>
      </c>
    </row>
    <row r="232" spans="1:652" x14ac:dyDescent="0.2">
      <c r="A232" s="11">
        <v>254</v>
      </c>
      <c r="B232" s="19" t="s">
        <v>886</v>
      </c>
      <c r="C232" s="3">
        <v>1</v>
      </c>
      <c r="D232" s="3" t="str">
        <f t="shared" si="155"/>
        <v>1</v>
      </c>
      <c r="E232" s="4">
        <v>38461</v>
      </c>
      <c r="F232" s="4">
        <v>43411</v>
      </c>
      <c r="G232" s="5">
        <v>13.552361396303901</v>
      </c>
      <c r="H232" s="21">
        <v>4</v>
      </c>
      <c r="I232" s="3">
        <v>7</v>
      </c>
      <c r="J232" s="3">
        <v>18</v>
      </c>
      <c r="K232" s="3">
        <v>1</v>
      </c>
      <c r="L232" s="3">
        <v>2</v>
      </c>
      <c r="M232" s="3">
        <v>110</v>
      </c>
      <c r="N232" s="6">
        <v>106</v>
      </c>
      <c r="O232" s="6">
        <v>142</v>
      </c>
      <c r="P232" s="5">
        <v>3.4776902887139105</v>
      </c>
      <c r="Q232" s="5">
        <v>71.441999999999993</v>
      </c>
      <c r="R232" s="5">
        <v>32.4</v>
      </c>
      <c r="S232" s="5">
        <v>16.100000000000001</v>
      </c>
      <c r="T232" s="5">
        <v>3</v>
      </c>
      <c r="U232" s="5">
        <v>10.6</v>
      </c>
      <c r="V232" s="5">
        <v>4</v>
      </c>
      <c r="W232" s="5">
        <v>21.8</v>
      </c>
      <c r="X232" s="5">
        <v>21.5</v>
      </c>
      <c r="Y232" s="5">
        <v>22.2</v>
      </c>
      <c r="Z232" s="5">
        <v>20.9</v>
      </c>
      <c r="AA232" s="5">
        <v>21</v>
      </c>
      <c r="AB232" s="5">
        <v>20</v>
      </c>
      <c r="AC232" s="5">
        <f t="shared" si="156"/>
        <v>22.2</v>
      </c>
      <c r="AD232" s="5">
        <f t="shared" si="157"/>
        <v>21</v>
      </c>
      <c r="AE232" s="5">
        <f t="shared" si="158"/>
        <v>43.2</v>
      </c>
      <c r="AF232" s="5">
        <f t="shared" si="159"/>
        <v>21.6</v>
      </c>
      <c r="AG232" s="5">
        <f t="shared" si="160"/>
        <v>47.628000000000007</v>
      </c>
      <c r="AH232" s="5">
        <f t="shared" si="161"/>
        <v>95.256000000000014</v>
      </c>
      <c r="AI232" s="5">
        <v>2</v>
      </c>
      <c r="AJ232" s="3">
        <v>12</v>
      </c>
      <c r="AK232" s="5">
        <v>34.700000000000003</v>
      </c>
      <c r="AL232" s="5">
        <v>1</v>
      </c>
      <c r="AM232" s="5">
        <v>2.3333333333333335</v>
      </c>
      <c r="AN232" s="5"/>
      <c r="AO232" s="5"/>
      <c r="AP232" s="5"/>
      <c r="AQ232" s="5"/>
      <c r="AR232" s="5"/>
      <c r="AS232" s="5" t="e">
        <f t="shared" si="162"/>
        <v>#DIV/0!</v>
      </c>
      <c r="AT232" s="5">
        <v>12.84</v>
      </c>
      <c r="AU232" s="5">
        <v>12.41</v>
      </c>
      <c r="AV232" s="5">
        <v>0.08</v>
      </c>
      <c r="AW232" s="5">
        <v>53</v>
      </c>
      <c r="AX232" s="3">
        <v>31</v>
      </c>
      <c r="AY232" s="3">
        <v>31</v>
      </c>
      <c r="AZ232" s="3"/>
      <c r="BA232" s="5">
        <v>-0.79</v>
      </c>
      <c r="BB232" s="5"/>
      <c r="BC232" s="5">
        <v>21</v>
      </c>
      <c r="BD232" s="5"/>
      <c r="BE232" s="3">
        <v>23</v>
      </c>
      <c r="BF232" s="3">
        <v>29</v>
      </c>
      <c r="BG232" s="5">
        <v>1.26</v>
      </c>
      <c r="BH232" s="5">
        <v>90</v>
      </c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3">
        <v>31</v>
      </c>
      <c r="CA232" s="3">
        <v>32</v>
      </c>
      <c r="CB232" s="3">
        <v>31</v>
      </c>
      <c r="CC232" s="5">
        <v>13.85824</v>
      </c>
      <c r="CD232" s="5">
        <v>14.30528</v>
      </c>
      <c r="CE232" s="5">
        <v>13.85824</v>
      </c>
      <c r="CF232" s="5">
        <v>1.06</v>
      </c>
      <c r="CG232" s="5">
        <v>86</v>
      </c>
      <c r="CH232" s="3">
        <v>31</v>
      </c>
      <c r="CI232" s="3">
        <v>30</v>
      </c>
      <c r="CJ232" s="3">
        <v>30</v>
      </c>
      <c r="CK232" s="5">
        <v>13.85824</v>
      </c>
      <c r="CL232" s="5">
        <v>13.411199999999999</v>
      </c>
      <c r="CM232" s="5">
        <v>13.411199999999999</v>
      </c>
      <c r="CN232" s="5">
        <v>-0.09</v>
      </c>
      <c r="CO232" s="5">
        <v>46</v>
      </c>
      <c r="CP232" s="6">
        <v>141</v>
      </c>
      <c r="CQ232" s="6">
        <v>144</v>
      </c>
      <c r="CR232" s="6">
        <v>155</v>
      </c>
      <c r="CS232" s="5">
        <v>0.76</v>
      </c>
      <c r="CT232" s="5">
        <v>78</v>
      </c>
      <c r="CU232" s="7" t="e">
        <v>#NULL!</v>
      </c>
      <c r="CV232" s="7" t="e">
        <v>#NULL!</v>
      </c>
      <c r="CW232" s="7" t="e">
        <v>#NULL!</v>
      </c>
      <c r="CX232" s="7" t="e">
        <v>#NULL!</v>
      </c>
      <c r="CY232" s="7" t="e">
        <v>#NULL!</v>
      </c>
      <c r="CZ232" s="7" t="e">
        <v>#NULL!</v>
      </c>
      <c r="DA232" s="7" t="e">
        <v>#NULL!</v>
      </c>
      <c r="DB232" s="7" t="e">
        <v>#NULL!</v>
      </c>
      <c r="DC232" s="7" t="e">
        <v>#NULL!</v>
      </c>
      <c r="DD232" s="7" t="e">
        <v>#NULL!</v>
      </c>
      <c r="DE232" s="7" t="e">
        <v>#NULL!</v>
      </c>
      <c r="DF232" s="7" t="e">
        <v>#NULL!</v>
      </c>
      <c r="DG232" s="7" t="e">
        <v>#NULL!</v>
      </c>
      <c r="DH232" s="7" t="e">
        <v>#NULL!</v>
      </c>
      <c r="DI232" s="7"/>
      <c r="DJ232" s="7"/>
      <c r="DK232" s="7"/>
      <c r="DL232" s="7"/>
      <c r="DM232" s="7"/>
      <c r="DN232" s="7"/>
      <c r="DO232" s="7"/>
      <c r="DP232" s="7"/>
      <c r="DQ232" s="3">
        <v>1</v>
      </c>
      <c r="DR232" s="3">
        <v>1</v>
      </c>
      <c r="DS232" s="3">
        <v>1</v>
      </c>
      <c r="DT232" s="3">
        <v>1</v>
      </c>
      <c r="DU232" s="3">
        <v>1</v>
      </c>
      <c r="DV232" s="5">
        <v>55.5</v>
      </c>
      <c r="DW232" s="5">
        <v>0.47</v>
      </c>
      <c r="DX232" s="5">
        <v>65.5</v>
      </c>
      <c r="DY232" s="5">
        <v>0.84</v>
      </c>
      <c r="DZ232" s="5">
        <v>66</v>
      </c>
      <c r="EA232" s="5">
        <v>0.97000000000000008</v>
      </c>
      <c r="EB232" s="5">
        <v>62.333333333333336</v>
      </c>
      <c r="EC232" s="5">
        <v>2.2800000000000002</v>
      </c>
      <c r="ED232" s="5">
        <v>2</v>
      </c>
      <c r="EE232" s="7" t="e">
        <v>#NULL!</v>
      </c>
      <c r="EF232" s="7" t="e">
        <v>#NULL!</v>
      </c>
      <c r="EG232" s="7" t="e">
        <v>#NULL!</v>
      </c>
      <c r="EH232" s="7" t="e">
        <v>#NULL!</v>
      </c>
      <c r="EI232" s="7" t="e">
        <v>#NULL!</v>
      </c>
      <c r="EJ232" s="7" t="e">
        <v>#NULL!</v>
      </c>
      <c r="EK232" s="7" t="e">
        <v>#NULL!</v>
      </c>
      <c r="EL232" s="7" t="e">
        <v>#NULL!</v>
      </c>
      <c r="EM232" s="7" t="e">
        <v>#NULL!</v>
      </c>
      <c r="EN232" s="7" t="e">
        <v>#NULL!</v>
      </c>
      <c r="EO232" s="7" t="e">
        <v>#NULL!</v>
      </c>
      <c r="EP232" s="7" t="e">
        <v>#NULL!</v>
      </c>
      <c r="EQ232" s="7" t="e">
        <v>#NULL!</v>
      </c>
      <c r="ER232" s="7" t="e">
        <v>#NULL!</v>
      </c>
      <c r="ES232" s="7" t="e">
        <v>#NULL!</v>
      </c>
      <c r="ET232" s="7" t="e">
        <v>#NULL!</v>
      </c>
      <c r="EU232" s="7" t="e">
        <v>#NULL!</v>
      </c>
      <c r="EV232" s="7" t="e">
        <v>#NULL!</v>
      </c>
      <c r="EW232" s="3">
        <v>1</v>
      </c>
      <c r="EX232" s="5">
        <v>2</v>
      </c>
      <c r="EY232" s="1" t="s">
        <v>372</v>
      </c>
      <c r="EZ232" s="3">
        <v>1</v>
      </c>
      <c r="FA232" s="6">
        <v>3</v>
      </c>
      <c r="FB232" s="1" t="s">
        <v>411</v>
      </c>
      <c r="FC232" s="6">
        <v>2</v>
      </c>
      <c r="FD232" s="5">
        <v>2</v>
      </c>
      <c r="FE232" s="1" t="s">
        <v>437</v>
      </c>
      <c r="FF232" s="3">
        <v>0</v>
      </c>
      <c r="FG232" s="5">
        <v>3.5</v>
      </c>
      <c r="FH232" s="3">
        <v>5</v>
      </c>
      <c r="FI232" s="3">
        <v>4</v>
      </c>
      <c r="FJ232" s="3">
        <v>1</v>
      </c>
      <c r="FK232" s="3">
        <v>1</v>
      </c>
      <c r="FL232" s="3">
        <v>5</v>
      </c>
      <c r="FM232" s="3">
        <v>4</v>
      </c>
      <c r="FN232" s="3">
        <v>3</v>
      </c>
      <c r="FO232" s="3">
        <v>1</v>
      </c>
      <c r="FP232" s="3">
        <v>5</v>
      </c>
      <c r="FQ232" s="3">
        <v>4</v>
      </c>
      <c r="FR232" s="3">
        <v>1</v>
      </c>
      <c r="FS232" s="3">
        <v>2</v>
      </c>
      <c r="FT232" s="3">
        <v>4.5</v>
      </c>
      <c r="FU232" s="3">
        <v>1.5</v>
      </c>
      <c r="FV232" s="3">
        <v>6</v>
      </c>
      <c r="FW232" s="3">
        <v>1</v>
      </c>
      <c r="FX232" s="7" t="e">
        <v>#NULL!</v>
      </c>
      <c r="FY232" s="3">
        <v>2</v>
      </c>
      <c r="FZ232" s="3">
        <v>6</v>
      </c>
      <c r="GA232" s="3">
        <v>5</v>
      </c>
      <c r="GB232" s="3">
        <v>1</v>
      </c>
      <c r="GC232" s="3">
        <v>6</v>
      </c>
      <c r="GD232" s="5">
        <v>4.333333333333333</v>
      </c>
      <c r="GE232" s="3">
        <v>2</v>
      </c>
      <c r="GF232" s="3">
        <v>4</v>
      </c>
      <c r="GG232" s="3">
        <v>5</v>
      </c>
      <c r="GH232" s="3">
        <v>1</v>
      </c>
      <c r="GI232" s="3">
        <v>5</v>
      </c>
      <c r="GJ232" s="3">
        <v>1</v>
      </c>
      <c r="GK232" s="3">
        <v>1</v>
      </c>
      <c r="GL232" s="3">
        <v>2</v>
      </c>
      <c r="GM232" s="3">
        <v>4</v>
      </c>
      <c r="GN232" s="3">
        <v>3</v>
      </c>
      <c r="GO232" s="3">
        <v>1</v>
      </c>
      <c r="GP232" s="3">
        <v>3</v>
      </c>
      <c r="GQ232" s="3">
        <v>1</v>
      </c>
      <c r="GR232" s="3">
        <v>3</v>
      </c>
      <c r="GS232" s="3">
        <v>2</v>
      </c>
      <c r="GT232" s="3">
        <v>3</v>
      </c>
      <c r="GU232" s="3">
        <v>2</v>
      </c>
      <c r="GV232" s="3">
        <v>3</v>
      </c>
      <c r="GW232" s="3">
        <v>5</v>
      </c>
      <c r="GX232" s="3">
        <v>1</v>
      </c>
      <c r="GY232" s="5">
        <v>3.5</v>
      </c>
      <c r="GZ232" s="5">
        <v>1.7</v>
      </c>
      <c r="HA232" s="3">
        <v>7</v>
      </c>
      <c r="HB232" s="3">
        <v>7</v>
      </c>
      <c r="HC232" s="3">
        <v>6</v>
      </c>
      <c r="HD232" s="3">
        <v>7</v>
      </c>
      <c r="HE232" s="3">
        <v>7</v>
      </c>
      <c r="HF232" s="3">
        <v>6</v>
      </c>
      <c r="HG232" s="3">
        <v>7</v>
      </c>
      <c r="HH232" s="3">
        <v>5</v>
      </c>
      <c r="HI232" s="5">
        <v>6.5</v>
      </c>
      <c r="HJ232" s="3">
        <v>3</v>
      </c>
      <c r="HK232" s="3">
        <v>3</v>
      </c>
      <c r="HL232" s="3">
        <v>4</v>
      </c>
      <c r="HM232" s="3">
        <v>2</v>
      </c>
      <c r="HN232" s="3">
        <v>3</v>
      </c>
      <c r="HO232" s="3">
        <v>1</v>
      </c>
      <c r="HP232" s="5">
        <v>2</v>
      </c>
      <c r="HQ232" s="5">
        <v>2</v>
      </c>
      <c r="HR232" s="5">
        <v>4</v>
      </c>
      <c r="HS232" s="5">
        <v>2.8333333333333335</v>
      </c>
      <c r="HT232" s="3">
        <v>6</v>
      </c>
      <c r="HU232" s="3">
        <v>5</v>
      </c>
      <c r="HV232" s="3">
        <v>5</v>
      </c>
      <c r="HW232" s="3">
        <v>6</v>
      </c>
      <c r="HX232" s="3">
        <v>4</v>
      </c>
      <c r="HY232" s="3">
        <v>4</v>
      </c>
      <c r="HZ232" s="5">
        <v>5</v>
      </c>
      <c r="IA232" s="3">
        <v>4</v>
      </c>
      <c r="IB232" s="3">
        <v>5</v>
      </c>
      <c r="IC232" s="3">
        <v>5</v>
      </c>
      <c r="ID232" s="3">
        <v>6</v>
      </c>
      <c r="IE232" s="3">
        <v>5</v>
      </c>
      <c r="IF232" s="3">
        <v>6</v>
      </c>
      <c r="IG232" s="3">
        <v>1</v>
      </c>
      <c r="IH232" s="3">
        <v>7</v>
      </c>
      <c r="II232" s="3">
        <v>6</v>
      </c>
      <c r="IJ232" s="3">
        <v>5</v>
      </c>
      <c r="IK232" s="3">
        <v>4</v>
      </c>
      <c r="IL232" s="3">
        <v>1</v>
      </c>
      <c r="IM232" s="5">
        <v>5.25</v>
      </c>
      <c r="IN232" s="5">
        <v>5.5</v>
      </c>
      <c r="IO232" s="5">
        <v>3</v>
      </c>
      <c r="IP232" s="3">
        <v>3</v>
      </c>
      <c r="IQ232" s="3">
        <v>4</v>
      </c>
      <c r="IR232" s="3">
        <v>3</v>
      </c>
      <c r="IS232" s="3">
        <v>3</v>
      </c>
      <c r="IT232" s="3">
        <v>3</v>
      </c>
      <c r="IU232" s="3">
        <v>4</v>
      </c>
      <c r="IV232" s="3">
        <v>3</v>
      </c>
      <c r="IW232" s="3">
        <v>2</v>
      </c>
      <c r="IX232" s="3">
        <v>4</v>
      </c>
      <c r="IY232" s="3">
        <v>2</v>
      </c>
      <c r="IZ232" s="3">
        <v>5</v>
      </c>
      <c r="JA232" s="3">
        <v>4</v>
      </c>
      <c r="JB232" s="3">
        <v>2</v>
      </c>
      <c r="JC232" s="3">
        <v>2</v>
      </c>
      <c r="JD232" s="3">
        <v>4</v>
      </c>
      <c r="JE232" s="3">
        <v>1</v>
      </c>
      <c r="JF232" s="3">
        <v>2</v>
      </c>
      <c r="JG232" s="3">
        <v>4</v>
      </c>
      <c r="JH232" s="3">
        <v>2</v>
      </c>
      <c r="JI232" s="3">
        <v>3</v>
      </c>
      <c r="JJ232" s="3">
        <v>2</v>
      </c>
      <c r="JK232" s="3">
        <v>5</v>
      </c>
      <c r="JL232" s="3">
        <v>2</v>
      </c>
      <c r="JM232" s="3">
        <v>4</v>
      </c>
      <c r="JN232" s="5">
        <v>3.5</v>
      </c>
      <c r="JO232" s="5">
        <v>2</v>
      </c>
      <c r="JP232" s="5">
        <v>3.75</v>
      </c>
      <c r="JQ232" s="5">
        <v>2.5</v>
      </c>
      <c r="JR232" s="5">
        <v>4</v>
      </c>
      <c r="JS232" s="5">
        <v>2.5</v>
      </c>
      <c r="JT232" s="3">
        <v>2</v>
      </c>
      <c r="JU232" s="3">
        <v>2</v>
      </c>
      <c r="JV232" s="3">
        <v>3</v>
      </c>
      <c r="JW232" s="3">
        <v>3</v>
      </c>
      <c r="JX232" s="3">
        <v>5</v>
      </c>
      <c r="JY232" s="3">
        <v>5</v>
      </c>
      <c r="JZ232" s="3">
        <v>1</v>
      </c>
      <c r="KA232" s="3">
        <v>1</v>
      </c>
      <c r="KB232" s="3">
        <v>2</v>
      </c>
      <c r="KC232" s="3">
        <v>2</v>
      </c>
      <c r="KD232" s="3">
        <v>5</v>
      </c>
      <c r="KE232" s="3">
        <v>5</v>
      </c>
      <c r="KF232" s="3">
        <v>1</v>
      </c>
      <c r="KG232" s="3">
        <v>1</v>
      </c>
      <c r="KH232" s="3">
        <v>1</v>
      </c>
      <c r="KI232" s="3">
        <v>1</v>
      </c>
      <c r="KJ232" s="3">
        <v>1</v>
      </c>
      <c r="KK232" s="3">
        <v>1</v>
      </c>
      <c r="KL232" s="3">
        <v>4</v>
      </c>
      <c r="KM232" s="3">
        <v>4</v>
      </c>
      <c r="KN232" s="3">
        <v>1</v>
      </c>
      <c r="KO232" s="3">
        <v>1</v>
      </c>
      <c r="KP232" s="3">
        <v>1</v>
      </c>
      <c r="KQ232" s="3">
        <v>1</v>
      </c>
      <c r="KR232" s="3">
        <v>2</v>
      </c>
      <c r="KS232" s="3">
        <v>2</v>
      </c>
      <c r="KT232" s="3">
        <v>1</v>
      </c>
      <c r="KU232" s="3">
        <v>1</v>
      </c>
      <c r="KV232" s="3">
        <v>1</v>
      </c>
      <c r="KW232" s="3">
        <v>1</v>
      </c>
      <c r="KX232" s="3">
        <v>3</v>
      </c>
      <c r="KY232" s="3">
        <v>3</v>
      </c>
      <c r="KZ232" s="5">
        <v>1.2222222222222223</v>
      </c>
      <c r="LA232" s="5">
        <v>1.2222222222222223</v>
      </c>
      <c r="LB232" s="5">
        <v>3.2857142857142856</v>
      </c>
      <c r="LC232" s="5">
        <v>3.2857142857142856</v>
      </c>
      <c r="LD232" s="3">
        <v>4</v>
      </c>
      <c r="LE232" s="3">
        <v>4</v>
      </c>
      <c r="LF232" s="5">
        <v>2</v>
      </c>
      <c r="LG232" s="3">
        <v>3</v>
      </c>
      <c r="LH232" s="3">
        <v>2</v>
      </c>
      <c r="LI232" s="3">
        <v>2</v>
      </c>
      <c r="LJ232" s="3">
        <v>2</v>
      </c>
      <c r="LK232" s="3">
        <v>2</v>
      </c>
      <c r="LL232" s="3">
        <v>3</v>
      </c>
      <c r="LM232" s="3">
        <v>3</v>
      </c>
      <c r="LN232" s="3">
        <v>3</v>
      </c>
      <c r="LO232" s="3">
        <v>3</v>
      </c>
      <c r="LP232" s="3">
        <v>3</v>
      </c>
      <c r="LQ232" s="3">
        <v>3</v>
      </c>
      <c r="LR232" s="3">
        <v>3</v>
      </c>
      <c r="LS232" s="3">
        <v>3</v>
      </c>
      <c r="LT232" s="5">
        <v>2.75</v>
      </c>
      <c r="LU232" s="5">
        <v>2.875</v>
      </c>
      <c r="LV232" s="3">
        <v>1</v>
      </c>
      <c r="LW232" s="3">
        <v>0</v>
      </c>
      <c r="LX232" s="3">
        <v>1</v>
      </c>
      <c r="LY232" s="3">
        <v>2</v>
      </c>
      <c r="LZ232" s="3">
        <v>2</v>
      </c>
      <c r="MA232" s="3">
        <v>1</v>
      </c>
      <c r="MB232" s="3">
        <v>2</v>
      </c>
      <c r="MC232" s="3">
        <v>2</v>
      </c>
      <c r="MD232" s="3">
        <v>0</v>
      </c>
      <c r="ME232" s="3">
        <v>1</v>
      </c>
      <c r="MF232" s="5">
        <f t="shared" si="165"/>
        <v>12</v>
      </c>
      <c r="MG232" s="5">
        <f t="shared" si="166"/>
        <v>1.2</v>
      </c>
      <c r="MH232" s="3">
        <v>2</v>
      </c>
      <c r="MI232" s="3">
        <v>3</v>
      </c>
      <c r="MJ232" s="3">
        <v>5</v>
      </c>
      <c r="MK232" s="3">
        <v>3</v>
      </c>
      <c r="ML232" s="3">
        <v>4</v>
      </c>
      <c r="MM232" s="3">
        <v>5</v>
      </c>
      <c r="MN232" s="3">
        <v>5</v>
      </c>
      <c r="MO232" s="3">
        <v>6</v>
      </c>
      <c r="MP232" s="3">
        <v>5</v>
      </c>
      <c r="MQ232" s="5">
        <v>4.2222222222222223</v>
      </c>
      <c r="MR232" s="3">
        <v>1</v>
      </c>
      <c r="MS232" s="3">
        <v>1</v>
      </c>
      <c r="MT232" s="3">
        <v>1</v>
      </c>
      <c r="MU232" s="3">
        <v>2</v>
      </c>
      <c r="MV232" s="3">
        <v>1</v>
      </c>
      <c r="MW232" s="3">
        <v>1</v>
      </c>
      <c r="MX232" s="3">
        <v>1</v>
      </c>
      <c r="MY232" s="3">
        <v>2</v>
      </c>
      <c r="MZ232" s="3">
        <v>3</v>
      </c>
      <c r="NA232" s="3">
        <v>3</v>
      </c>
      <c r="NB232" s="3">
        <v>4</v>
      </c>
      <c r="NC232" s="3">
        <v>3</v>
      </c>
      <c r="ND232" s="5">
        <v>1</v>
      </c>
      <c r="NE232" s="5">
        <v>1.3333333333333333</v>
      </c>
      <c r="NF232" s="5">
        <v>2.6666666666666665</v>
      </c>
      <c r="NG232" s="5">
        <v>2.6666666666666665</v>
      </c>
      <c r="NH232" s="3">
        <v>4</v>
      </c>
      <c r="NI232" s="3">
        <v>4</v>
      </c>
      <c r="NJ232" s="3">
        <v>2</v>
      </c>
      <c r="NK232" s="3">
        <v>3</v>
      </c>
      <c r="NL232" s="3">
        <v>4</v>
      </c>
      <c r="NM232" s="3">
        <v>3</v>
      </c>
      <c r="NN232" s="3">
        <v>4</v>
      </c>
      <c r="NO232" s="3">
        <v>4</v>
      </c>
      <c r="NP232" s="3">
        <v>3</v>
      </c>
      <c r="NQ232" s="3">
        <v>4</v>
      </c>
      <c r="NR232" s="3">
        <v>2</v>
      </c>
      <c r="NS232" s="3">
        <v>3</v>
      </c>
      <c r="NT232" s="3">
        <v>4</v>
      </c>
      <c r="NU232" s="3">
        <v>3</v>
      </c>
      <c r="NV232" s="5">
        <v>3.2857142857142856</v>
      </c>
      <c r="NW232" s="5">
        <v>3.4285714285714284</v>
      </c>
      <c r="NX232" s="4">
        <v>43423</v>
      </c>
      <c r="NY232" s="3">
        <v>5</v>
      </c>
      <c r="NZ232" s="3">
        <v>4</v>
      </c>
      <c r="OA232" s="3">
        <v>3</v>
      </c>
      <c r="OB232" s="3">
        <v>2</v>
      </c>
      <c r="OC232" s="3">
        <v>4</v>
      </c>
      <c r="OD232" s="3">
        <v>5</v>
      </c>
      <c r="OE232" s="3">
        <v>3</v>
      </c>
      <c r="OF232" s="3">
        <v>4</v>
      </c>
      <c r="OG232" s="3">
        <v>5</v>
      </c>
      <c r="OH232" s="3">
        <v>4</v>
      </c>
      <c r="OI232" s="3">
        <v>5</v>
      </c>
      <c r="OJ232" s="3">
        <v>3</v>
      </c>
      <c r="OK232" s="5">
        <v>4.5</v>
      </c>
      <c r="OL232" s="5">
        <v>3.3333333333333335</v>
      </c>
      <c r="OM232" s="3">
        <v>3</v>
      </c>
      <c r="ON232" s="3">
        <v>4</v>
      </c>
      <c r="OO232" s="3">
        <v>3</v>
      </c>
      <c r="OP232" s="3">
        <v>2</v>
      </c>
      <c r="OQ232" s="3">
        <v>3</v>
      </c>
      <c r="OR232" s="3">
        <v>2</v>
      </c>
      <c r="OS232" s="5">
        <v>2.8333333333333335</v>
      </c>
      <c r="OT232" s="3">
        <v>5</v>
      </c>
      <c r="OU232" s="3">
        <v>4</v>
      </c>
      <c r="OV232" s="3">
        <v>5</v>
      </c>
      <c r="OW232" s="3">
        <v>4</v>
      </c>
      <c r="OX232" s="3">
        <v>3</v>
      </c>
      <c r="OY232" s="3">
        <v>5</v>
      </c>
      <c r="OZ232" s="5">
        <v>4.333333333333333</v>
      </c>
      <c r="VN232">
        <v>15</v>
      </c>
      <c r="VO232">
        <v>0</v>
      </c>
      <c r="VP232">
        <v>0</v>
      </c>
      <c r="VQ232">
        <v>0</v>
      </c>
      <c r="VR232">
        <v>17</v>
      </c>
      <c r="VS232">
        <v>390.3</v>
      </c>
      <c r="VT232">
        <v>23</v>
      </c>
      <c r="VU232">
        <v>195.1</v>
      </c>
      <c r="VV232">
        <v>16</v>
      </c>
      <c r="VW232">
        <v>11641.8</v>
      </c>
      <c r="VX232">
        <v>727.6</v>
      </c>
      <c r="VY232">
        <v>10814.3</v>
      </c>
      <c r="VZ232">
        <v>2.8</v>
      </c>
      <c r="WA232">
        <v>5820.9</v>
      </c>
      <c r="WB232" s="36">
        <v>935</v>
      </c>
      <c r="WC232" s="36">
        <v>293.25</v>
      </c>
      <c r="WD232" s="36">
        <v>35</v>
      </c>
      <c r="WE232" s="36">
        <v>22.75</v>
      </c>
      <c r="WF232" s="36">
        <v>72.709999999999994</v>
      </c>
      <c r="WG232" s="36">
        <v>22.8</v>
      </c>
      <c r="WH232" s="36">
        <v>2.72</v>
      </c>
      <c r="WI232" s="36">
        <v>1.77</v>
      </c>
      <c r="WJ232" s="36">
        <v>57.75</v>
      </c>
      <c r="WK232" s="36">
        <v>4.49</v>
      </c>
      <c r="WL232" s="36">
        <v>28.875</v>
      </c>
      <c r="WM232" s="37">
        <v>935</v>
      </c>
      <c r="WN232" s="37">
        <v>293.25</v>
      </c>
      <c r="WO232" s="37">
        <v>35</v>
      </c>
      <c r="WP232" s="37">
        <v>22.75</v>
      </c>
      <c r="WQ232" s="37">
        <v>72.709999999999994</v>
      </c>
      <c r="WR232" s="37">
        <v>22.8</v>
      </c>
      <c r="WS232" s="37">
        <v>2.72</v>
      </c>
      <c r="WT232" s="37">
        <v>1.77</v>
      </c>
      <c r="WU232" s="37">
        <v>57.75</v>
      </c>
      <c r="WV232" s="37">
        <v>4.49</v>
      </c>
      <c r="WW232" s="37">
        <v>28.875</v>
      </c>
      <c r="WX232" s="38">
        <v>510.25</v>
      </c>
      <c r="WY232" s="38">
        <v>171.5</v>
      </c>
      <c r="WZ232" s="38">
        <v>21</v>
      </c>
      <c r="XA232" s="38">
        <v>16.25</v>
      </c>
      <c r="XB232" s="38">
        <v>70.97</v>
      </c>
      <c r="XC232" s="38">
        <v>23.85</v>
      </c>
      <c r="XD232" s="38">
        <v>2.92</v>
      </c>
      <c r="XE232" s="38">
        <v>2.2599999999999998</v>
      </c>
      <c r="XF232" s="38">
        <v>37.25</v>
      </c>
      <c r="XG232" s="38">
        <v>5.18</v>
      </c>
      <c r="XH232" s="38">
        <v>37.25</v>
      </c>
      <c r="XI232" s="39">
        <v>510.25</v>
      </c>
      <c r="XJ232" s="39">
        <v>171.5</v>
      </c>
      <c r="XK232" s="39">
        <v>21</v>
      </c>
      <c r="XL232" s="39">
        <v>16.25</v>
      </c>
      <c r="XM232" s="39">
        <v>70.97</v>
      </c>
      <c r="XN232" s="39">
        <v>23.85</v>
      </c>
      <c r="XO232" s="39">
        <v>2.92</v>
      </c>
      <c r="XP232" s="39">
        <v>2.2599999999999998</v>
      </c>
      <c r="XQ232" s="39">
        <v>37.25</v>
      </c>
      <c r="XR232" s="39">
        <v>5.18</v>
      </c>
      <c r="XS232" s="39">
        <v>37.25</v>
      </c>
      <c r="XT232" t="s">
        <v>1305</v>
      </c>
      <c r="XU232">
        <v>2</v>
      </c>
      <c r="XV232">
        <v>15</v>
      </c>
      <c r="XW232" s="37">
        <v>2</v>
      </c>
      <c r="XX232" s="37">
        <v>0</v>
      </c>
      <c r="XY232" s="37">
        <v>2</v>
      </c>
      <c r="XZ232" s="39">
        <v>1</v>
      </c>
      <c r="YA232" s="39">
        <v>0</v>
      </c>
      <c r="YB232" s="39">
        <v>3</v>
      </c>
    </row>
    <row r="233" spans="1:652" x14ac:dyDescent="0.2">
      <c r="A233" s="11">
        <v>255</v>
      </c>
      <c r="B233" s="19" t="s">
        <v>887</v>
      </c>
      <c r="C233" s="3">
        <v>1</v>
      </c>
      <c r="D233" s="3" t="str">
        <f t="shared" si="155"/>
        <v>1</v>
      </c>
      <c r="E233" s="4">
        <v>38925</v>
      </c>
      <c r="F233" s="4">
        <v>43411</v>
      </c>
      <c r="G233" s="5">
        <v>12.281998631074606</v>
      </c>
      <c r="H233" s="21">
        <v>4</v>
      </c>
      <c r="I233" s="3">
        <v>7</v>
      </c>
      <c r="J233" s="3">
        <v>18</v>
      </c>
      <c r="K233" s="3">
        <v>1</v>
      </c>
      <c r="L233" s="3">
        <v>2</v>
      </c>
      <c r="M233" s="3">
        <v>110</v>
      </c>
      <c r="N233" s="6">
        <v>113.5</v>
      </c>
      <c r="O233" s="6">
        <v>158</v>
      </c>
      <c r="P233" s="5">
        <v>3.7237532808398952</v>
      </c>
      <c r="Q233" s="5">
        <v>106.72199999999999</v>
      </c>
      <c r="R233" s="5">
        <v>48.4</v>
      </c>
      <c r="S233" s="5">
        <v>19.399999999999999</v>
      </c>
      <c r="T233" s="5">
        <v>3</v>
      </c>
      <c r="U233" s="5">
        <v>22.8</v>
      </c>
      <c r="V233" s="5">
        <v>3</v>
      </c>
      <c r="W233" s="5">
        <v>31.8</v>
      </c>
      <c r="X233" s="5">
        <v>31.1</v>
      </c>
      <c r="Y233" s="5">
        <v>30.6</v>
      </c>
      <c r="Z233" s="5">
        <v>27.7</v>
      </c>
      <c r="AA233" s="5">
        <v>27.2</v>
      </c>
      <c r="AB233" s="5">
        <v>26.3</v>
      </c>
      <c r="AC233" s="5">
        <f t="shared" si="156"/>
        <v>31.8</v>
      </c>
      <c r="AD233" s="5">
        <f t="shared" si="157"/>
        <v>27.7</v>
      </c>
      <c r="AE233" s="5">
        <f t="shared" si="158"/>
        <v>59.5</v>
      </c>
      <c r="AF233" s="5">
        <f t="shared" si="159"/>
        <v>29.75</v>
      </c>
      <c r="AG233" s="5">
        <f t="shared" si="160"/>
        <v>65.598749999999995</v>
      </c>
      <c r="AH233" s="5">
        <f t="shared" si="161"/>
        <v>131.19749999999999</v>
      </c>
      <c r="AI233" s="5">
        <v>3</v>
      </c>
      <c r="AJ233" s="3">
        <v>14</v>
      </c>
      <c r="AK233" s="5">
        <v>36.799999999999997</v>
      </c>
      <c r="AL233" s="5">
        <v>1</v>
      </c>
      <c r="AM233" s="5">
        <v>2.3333333333333335</v>
      </c>
      <c r="AN233" s="5"/>
      <c r="AO233" s="5"/>
      <c r="AP233" s="5"/>
      <c r="AQ233" s="5"/>
      <c r="AR233" s="5"/>
      <c r="AS233" s="5" t="e">
        <f t="shared" si="162"/>
        <v>#DIV/0!</v>
      </c>
      <c r="AT233" s="5">
        <v>12.13</v>
      </c>
      <c r="AU233" s="5">
        <v>11.59</v>
      </c>
      <c r="AV233" s="5">
        <v>1.23</v>
      </c>
      <c r="AW233" s="5">
        <v>89</v>
      </c>
      <c r="AX233" s="3">
        <v>17</v>
      </c>
      <c r="AY233" s="3">
        <v>15</v>
      </c>
      <c r="AZ233" s="3"/>
      <c r="BA233" s="5">
        <v>-2.61</v>
      </c>
      <c r="BB233" s="5"/>
      <c r="BC233" s="5">
        <v>0</v>
      </c>
      <c r="BD233" s="5"/>
      <c r="BE233" s="3">
        <v>19</v>
      </c>
      <c r="BF233" s="3">
        <v>20</v>
      </c>
      <c r="BG233" s="5">
        <v>-0.7</v>
      </c>
      <c r="BH233" s="5">
        <v>24</v>
      </c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3">
        <v>46</v>
      </c>
      <c r="CA233" s="3">
        <v>42</v>
      </c>
      <c r="CB233" s="3">
        <v>40</v>
      </c>
      <c r="CC233" s="5">
        <v>20.56</v>
      </c>
      <c r="CD233" s="5">
        <v>18.78</v>
      </c>
      <c r="CE233" s="5">
        <v>17.88</v>
      </c>
      <c r="CF233" s="5">
        <v>4.0999999999999996</v>
      </c>
      <c r="CG233" s="5">
        <v>100</v>
      </c>
      <c r="CH233" s="3">
        <v>23</v>
      </c>
      <c r="CI233" s="3">
        <v>22</v>
      </c>
      <c r="CJ233" s="3">
        <v>25</v>
      </c>
      <c r="CK233" s="5">
        <v>10.28</v>
      </c>
      <c r="CL233" s="5">
        <v>9.83</v>
      </c>
      <c r="CM233" s="5">
        <v>11.18</v>
      </c>
      <c r="CN233" s="5">
        <v>-1</v>
      </c>
      <c r="CO233" s="5">
        <v>16</v>
      </c>
      <c r="CP233" s="6">
        <v>128</v>
      </c>
      <c r="CQ233" s="6">
        <v>123</v>
      </c>
      <c r="CR233" s="6">
        <v>144</v>
      </c>
      <c r="CS233" s="5">
        <v>0.48</v>
      </c>
      <c r="CT233" s="5">
        <v>69</v>
      </c>
      <c r="CU233" s="7" t="e">
        <v>#NULL!</v>
      </c>
      <c r="CV233" s="7" t="e">
        <v>#NULL!</v>
      </c>
      <c r="CW233" s="7" t="e">
        <v>#NULL!</v>
      </c>
      <c r="CX233" s="7" t="e">
        <v>#NULL!</v>
      </c>
      <c r="CY233" s="7" t="e">
        <v>#NULL!</v>
      </c>
      <c r="CZ233" s="7" t="e">
        <v>#NULL!</v>
      </c>
      <c r="DA233" s="7" t="e">
        <v>#NULL!</v>
      </c>
      <c r="DB233" s="7" t="e">
        <v>#NULL!</v>
      </c>
      <c r="DC233" s="7" t="e">
        <v>#NULL!</v>
      </c>
      <c r="DD233" s="7" t="e">
        <v>#NULL!</v>
      </c>
      <c r="DE233" s="7" t="e">
        <v>#NULL!</v>
      </c>
      <c r="DF233" s="7" t="e">
        <v>#NULL!</v>
      </c>
      <c r="DG233" s="7" t="e">
        <v>#NULL!</v>
      </c>
      <c r="DH233" s="7" t="e">
        <v>#NULL!</v>
      </c>
      <c r="DI233" s="7"/>
      <c r="DJ233" s="7"/>
      <c r="DK233" s="7"/>
      <c r="DL233" s="7"/>
      <c r="DM233" s="7"/>
      <c r="DN233" s="7"/>
      <c r="DO233" s="7"/>
      <c r="DP233" s="7"/>
      <c r="DQ233" s="3">
        <v>1</v>
      </c>
      <c r="DR233" s="3">
        <v>1</v>
      </c>
      <c r="DS233" s="3">
        <v>1</v>
      </c>
      <c r="DT233" s="3">
        <v>1</v>
      </c>
      <c r="DU233" s="3">
        <v>0</v>
      </c>
      <c r="DV233" s="5">
        <v>12</v>
      </c>
      <c r="DW233" s="5">
        <v>-3.3099999999999996</v>
      </c>
      <c r="DX233" s="5">
        <v>79</v>
      </c>
      <c r="DY233" s="5">
        <v>1.71</v>
      </c>
      <c r="DZ233" s="5">
        <v>58</v>
      </c>
      <c r="EA233" s="5">
        <v>3.0999999999999996</v>
      </c>
      <c r="EB233" s="5">
        <v>49.666666666666664</v>
      </c>
      <c r="EC233" s="5">
        <v>1.5</v>
      </c>
      <c r="ED233" s="5">
        <v>2</v>
      </c>
      <c r="EE233" s="7" t="e">
        <v>#NULL!</v>
      </c>
      <c r="EF233" s="7" t="e">
        <v>#NULL!</v>
      </c>
      <c r="EG233" s="7" t="e">
        <v>#NULL!</v>
      </c>
      <c r="EH233" s="7" t="e">
        <v>#NULL!</v>
      </c>
      <c r="EI233" s="7" t="e">
        <v>#NULL!</v>
      </c>
      <c r="EJ233" s="7" t="e">
        <v>#NULL!</v>
      </c>
      <c r="EK233" s="7" t="e">
        <v>#NULL!</v>
      </c>
      <c r="EL233" s="7" t="e">
        <v>#NULL!</v>
      </c>
      <c r="EM233" s="7" t="e">
        <v>#NULL!</v>
      </c>
      <c r="EN233" s="7" t="e">
        <v>#NULL!</v>
      </c>
      <c r="EO233" s="7" t="e">
        <v>#NULL!</v>
      </c>
      <c r="EP233" s="7" t="e">
        <v>#NULL!</v>
      </c>
      <c r="EQ233" s="7" t="e">
        <v>#NULL!</v>
      </c>
      <c r="ER233" s="7" t="e">
        <v>#NULL!</v>
      </c>
      <c r="ES233" s="7" t="e">
        <v>#NULL!</v>
      </c>
      <c r="ET233" s="7" t="e">
        <v>#NULL!</v>
      </c>
      <c r="EU233" s="7" t="e">
        <v>#NULL!</v>
      </c>
      <c r="EV233" s="7" t="e">
        <v>#NULL!</v>
      </c>
      <c r="EW233" s="3">
        <v>1</v>
      </c>
      <c r="EX233" s="5">
        <v>2</v>
      </c>
      <c r="EY233" s="1" t="s">
        <v>351</v>
      </c>
      <c r="EZ233" s="3">
        <v>0</v>
      </c>
      <c r="FA233" s="6">
        <v>2</v>
      </c>
      <c r="FB233" s="1" t="s">
        <v>411</v>
      </c>
      <c r="FC233" s="6">
        <v>0</v>
      </c>
      <c r="FD233" s="5">
        <v>10</v>
      </c>
      <c r="FE233" s="1" t="s">
        <v>350</v>
      </c>
      <c r="FF233" s="3">
        <v>1</v>
      </c>
      <c r="FG233" s="5">
        <v>1</v>
      </c>
      <c r="FH233" s="3">
        <v>4</v>
      </c>
      <c r="FI233" s="3">
        <v>4</v>
      </c>
      <c r="FJ233" s="3">
        <v>4</v>
      </c>
      <c r="FK233" s="3">
        <v>3</v>
      </c>
      <c r="FL233" s="3">
        <v>4</v>
      </c>
      <c r="FM233" s="3">
        <v>2</v>
      </c>
      <c r="FN233" s="3">
        <v>2</v>
      </c>
      <c r="FO233" s="3">
        <v>4</v>
      </c>
      <c r="FP233" s="3">
        <v>2</v>
      </c>
      <c r="FQ233" s="3">
        <v>2</v>
      </c>
      <c r="FR233" s="3">
        <v>2</v>
      </c>
      <c r="FS233" s="3">
        <v>3</v>
      </c>
      <c r="FT233" s="3">
        <v>3</v>
      </c>
      <c r="FU233" s="3">
        <v>3</v>
      </c>
      <c r="FV233" s="3">
        <v>7</v>
      </c>
      <c r="FW233" s="3">
        <v>1</v>
      </c>
      <c r="FX233" s="7" t="e">
        <v>#NULL!</v>
      </c>
      <c r="FY233" s="3">
        <v>6</v>
      </c>
      <c r="FZ233" s="3">
        <v>6</v>
      </c>
      <c r="GA233" s="3">
        <v>7</v>
      </c>
      <c r="GB233" s="3">
        <v>7</v>
      </c>
      <c r="GC233" s="3">
        <v>999</v>
      </c>
      <c r="GD233" s="5">
        <v>6.6</v>
      </c>
      <c r="GE233" s="3">
        <v>5</v>
      </c>
      <c r="GF233" s="3">
        <v>1</v>
      </c>
      <c r="GG233" s="3">
        <v>5</v>
      </c>
      <c r="GH233" s="3">
        <v>1</v>
      </c>
      <c r="GI233" s="3">
        <v>5</v>
      </c>
      <c r="GJ233" s="3">
        <v>1</v>
      </c>
      <c r="GK233" s="3">
        <v>1</v>
      </c>
      <c r="GL233" s="3">
        <v>1</v>
      </c>
      <c r="GM233" s="3">
        <v>2</v>
      </c>
      <c r="GN233" s="3">
        <v>5</v>
      </c>
      <c r="GO233" s="3">
        <v>2</v>
      </c>
      <c r="GP233" s="3">
        <v>3</v>
      </c>
      <c r="GQ233" s="3">
        <v>1</v>
      </c>
      <c r="GR233" s="3">
        <v>3</v>
      </c>
      <c r="GS233" s="3">
        <v>1</v>
      </c>
      <c r="GT233" s="3">
        <v>3</v>
      </c>
      <c r="GU233" s="3">
        <v>2</v>
      </c>
      <c r="GV233" s="3">
        <v>1</v>
      </c>
      <c r="GW233" s="3">
        <v>4</v>
      </c>
      <c r="GX233" s="3">
        <v>1</v>
      </c>
      <c r="GY233" s="5">
        <v>3.7</v>
      </c>
      <c r="GZ233" s="5">
        <v>1.1000000000000001</v>
      </c>
      <c r="HA233" s="3">
        <v>7</v>
      </c>
      <c r="HB233" s="3">
        <v>4</v>
      </c>
      <c r="HC233" s="3">
        <v>6</v>
      </c>
      <c r="HD233" s="3">
        <v>5</v>
      </c>
      <c r="HE233" s="3">
        <v>7</v>
      </c>
      <c r="HF233" s="3">
        <v>7</v>
      </c>
      <c r="HG233" s="3">
        <v>7</v>
      </c>
      <c r="HH233" s="3">
        <v>7</v>
      </c>
      <c r="HI233" s="5">
        <v>6.25</v>
      </c>
      <c r="HJ233" s="3">
        <v>3</v>
      </c>
      <c r="HK233" s="3">
        <v>2</v>
      </c>
      <c r="HL233" s="3">
        <v>3</v>
      </c>
      <c r="HM233" s="3">
        <v>4</v>
      </c>
      <c r="HN233" s="3">
        <v>2</v>
      </c>
      <c r="HO233" s="3">
        <v>3</v>
      </c>
      <c r="HP233" s="5">
        <v>3</v>
      </c>
      <c r="HQ233" s="5">
        <v>3</v>
      </c>
      <c r="HR233" s="5">
        <v>2</v>
      </c>
      <c r="HS233" s="5">
        <v>3</v>
      </c>
      <c r="HT233" s="3">
        <v>6</v>
      </c>
      <c r="HU233" s="3">
        <v>4</v>
      </c>
      <c r="HV233" s="3">
        <v>5</v>
      </c>
      <c r="HW233" s="3">
        <v>6</v>
      </c>
      <c r="HX233" s="3">
        <v>4</v>
      </c>
      <c r="HY233" s="3">
        <v>6</v>
      </c>
      <c r="HZ233" s="5">
        <v>5.166666666666667</v>
      </c>
      <c r="IA233" s="3">
        <v>7</v>
      </c>
      <c r="IB233" s="3">
        <v>3</v>
      </c>
      <c r="IC233" s="3">
        <v>3</v>
      </c>
      <c r="ID233" s="3">
        <v>4</v>
      </c>
      <c r="IE233" s="3">
        <v>3</v>
      </c>
      <c r="IF233" s="3">
        <v>5</v>
      </c>
      <c r="IG233" s="3">
        <v>3</v>
      </c>
      <c r="IH233" s="3">
        <v>5</v>
      </c>
      <c r="II233" s="3">
        <v>7</v>
      </c>
      <c r="IJ233" s="3">
        <v>4</v>
      </c>
      <c r="IK233" s="3">
        <v>5</v>
      </c>
      <c r="IL233" s="3">
        <v>3</v>
      </c>
      <c r="IM233" s="5">
        <v>6</v>
      </c>
      <c r="IN233" s="5">
        <v>3.75</v>
      </c>
      <c r="IO233" s="5">
        <v>3.25</v>
      </c>
      <c r="IP233" s="3">
        <v>2</v>
      </c>
      <c r="IQ233" s="3">
        <v>3</v>
      </c>
      <c r="IR233" s="3">
        <v>4</v>
      </c>
      <c r="IS233" s="3">
        <v>2</v>
      </c>
      <c r="IT233" s="3">
        <v>4</v>
      </c>
      <c r="IU233" s="3">
        <v>4</v>
      </c>
      <c r="IV233" s="3">
        <v>2</v>
      </c>
      <c r="IW233" s="3">
        <v>2</v>
      </c>
      <c r="IX233" s="3">
        <v>5</v>
      </c>
      <c r="IY233" s="3">
        <v>3</v>
      </c>
      <c r="IZ233" s="3">
        <v>4</v>
      </c>
      <c r="JA233" s="3">
        <v>3</v>
      </c>
      <c r="JB233" s="3">
        <v>5</v>
      </c>
      <c r="JC233" s="3">
        <v>3</v>
      </c>
      <c r="JD233" s="3">
        <v>4</v>
      </c>
      <c r="JE233" s="3">
        <v>1</v>
      </c>
      <c r="JF233" s="3">
        <v>3</v>
      </c>
      <c r="JG233" s="3">
        <v>3</v>
      </c>
      <c r="JH233" s="3">
        <v>3</v>
      </c>
      <c r="JI233" s="3">
        <v>5</v>
      </c>
      <c r="JJ233" s="3">
        <v>5</v>
      </c>
      <c r="JK233" s="3">
        <v>3</v>
      </c>
      <c r="JL233" s="3">
        <v>1</v>
      </c>
      <c r="JM233" s="3">
        <v>4</v>
      </c>
      <c r="JN233" s="5">
        <v>3.5</v>
      </c>
      <c r="JO233" s="5">
        <v>2.75</v>
      </c>
      <c r="JP233" s="5">
        <v>4.25</v>
      </c>
      <c r="JQ233" s="5">
        <v>2</v>
      </c>
      <c r="JR233" s="5">
        <v>3.75</v>
      </c>
      <c r="JS233" s="5">
        <v>3.25</v>
      </c>
      <c r="JT233" s="3">
        <v>2</v>
      </c>
      <c r="JU233" s="3">
        <v>2</v>
      </c>
      <c r="JV233" s="3">
        <v>5</v>
      </c>
      <c r="JW233" s="3">
        <v>5</v>
      </c>
      <c r="JX233" s="3">
        <v>2</v>
      </c>
      <c r="JY233" s="3">
        <v>2</v>
      </c>
      <c r="JZ233" s="3">
        <v>3</v>
      </c>
      <c r="KA233" s="3">
        <v>3</v>
      </c>
      <c r="KB233" s="3">
        <v>5</v>
      </c>
      <c r="KC233" s="3">
        <v>5</v>
      </c>
      <c r="KD233" s="3">
        <v>5</v>
      </c>
      <c r="KE233" s="3">
        <v>5</v>
      </c>
      <c r="KF233" s="3">
        <v>2</v>
      </c>
      <c r="KG233" s="3">
        <v>2</v>
      </c>
      <c r="KH233" s="3">
        <v>2</v>
      </c>
      <c r="KI233" s="3">
        <v>2</v>
      </c>
      <c r="KJ233" s="3">
        <v>3</v>
      </c>
      <c r="KK233" s="3">
        <v>3</v>
      </c>
      <c r="KL233" s="3">
        <v>2</v>
      </c>
      <c r="KM233" s="3">
        <v>2</v>
      </c>
      <c r="KN233" s="3">
        <v>1</v>
      </c>
      <c r="KO233" s="3">
        <v>1</v>
      </c>
      <c r="KP233" s="3">
        <v>1</v>
      </c>
      <c r="KQ233" s="3">
        <v>1</v>
      </c>
      <c r="KR233" s="3">
        <v>3</v>
      </c>
      <c r="KS233" s="3">
        <v>3</v>
      </c>
      <c r="KT233" s="3">
        <v>2</v>
      </c>
      <c r="KU233" s="3">
        <v>2</v>
      </c>
      <c r="KV233" s="3">
        <v>3</v>
      </c>
      <c r="KW233" s="3">
        <v>3</v>
      </c>
      <c r="KX233" s="3">
        <v>3</v>
      </c>
      <c r="KY233" s="3">
        <v>3</v>
      </c>
      <c r="KZ233" s="5">
        <v>2.4444444444444446</v>
      </c>
      <c r="LA233" s="5">
        <v>2.4444444444444446</v>
      </c>
      <c r="LB233" s="5">
        <v>3.1428571428571428</v>
      </c>
      <c r="LC233" s="5">
        <v>3.1428571428571428</v>
      </c>
      <c r="LD233" s="3">
        <v>4</v>
      </c>
      <c r="LE233" s="3">
        <v>4</v>
      </c>
      <c r="LF233" s="5">
        <v>3</v>
      </c>
      <c r="LG233" s="3">
        <v>3</v>
      </c>
      <c r="LH233" s="3">
        <v>3</v>
      </c>
      <c r="LI233" s="3">
        <v>3</v>
      </c>
      <c r="LJ233" s="3">
        <v>2</v>
      </c>
      <c r="LK233" s="3">
        <v>2</v>
      </c>
      <c r="LL233" s="3">
        <v>3</v>
      </c>
      <c r="LM233" s="3">
        <v>3</v>
      </c>
      <c r="LN233" s="3">
        <v>2</v>
      </c>
      <c r="LO233" s="3">
        <v>2</v>
      </c>
      <c r="LP233" s="3">
        <v>5</v>
      </c>
      <c r="LQ233" s="3">
        <v>5</v>
      </c>
      <c r="LR233" s="3">
        <v>4</v>
      </c>
      <c r="LS233" s="3">
        <v>4</v>
      </c>
      <c r="LT233" s="5">
        <v>3.25</v>
      </c>
      <c r="LU233" s="5">
        <v>3.25</v>
      </c>
      <c r="LV233" s="3">
        <v>1</v>
      </c>
      <c r="LW233" s="3">
        <v>0</v>
      </c>
      <c r="LX233" s="3">
        <v>0</v>
      </c>
      <c r="LY233" s="3">
        <v>0</v>
      </c>
      <c r="LZ233" s="3">
        <v>2</v>
      </c>
      <c r="MA233" s="3">
        <v>1</v>
      </c>
      <c r="MB233" s="3">
        <v>3</v>
      </c>
      <c r="MC233" s="3">
        <v>0</v>
      </c>
      <c r="MD233" s="3">
        <v>2</v>
      </c>
      <c r="ME233" s="3">
        <v>1</v>
      </c>
      <c r="MF233" s="5">
        <f t="shared" si="165"/>
        <v>10</v>
      </c>
      <c r="MG233" s="5">
        <f t="shared" si="166"/>
        <v>1</v>
      </c>
      <c r="MH233" s="3">
        <v>2</v>
      </c>
      <c r="MI233" s="3">
        <v>3</v>
      </c>
      <c r="MJ233" s="3">
        <v>4</v>
      </c>
      <c r="MK233" s="3">
        <v>6</v>
      </c>
      <c r="ML233" s="3">
        <v>5</v>
      </c>
      <c r="MM233" s="3">
        <v>7</v>
      </c>
      <c r="MN233" s="3">
        <v>4</v>
      </c>
      <c r="MO233" s="3">
        <v>7</v>
      </c>
      <c r="MP233" s="3">
        <v>2</v>
      </c>
      <c r="MQ233" s="5">
        <v>4.4444444444444446</v>
      </c>
      <c r="MR233" s="3">
        <v>2</v>
      </c>
      <c r="MS233" s="3">
        <v>2</v>
      </c>
      <c r="MT233" s="3">
        <v>3</v>
      </c>
      <c r="MU233" s="3">
        <v>3</v>
      </c>
      <c r="MV233" s="3">
        <v>4</v>
      </c>
      <c r="MW233" s="3">
        <v>4</v>
      </c>
      <c r="MX233" s="3">
        <v>5</v>
      </c>
      <c r="MY233" s="3">
        <v>5</v>
      </c>
      <c r="MZ233" s="3">
        <v>4</v>
      </c>
      <c r="NA233" s="3">
        <v>4</v>
      </c>
      <c r="NB233" s="3">
        <v>3</v>
      </c>
      <c r="NC233" s="3">
        <v>3</v>
      </c>
      <c r="ND233" s="5">
        <v>3</v>
      </c>
      <c r="NE233" s="5">
        <v>3</v>
      </c>
      <c r="NF233" s="5">
        <v>4</v>
      </c>
      <c r="NG233" s="5">
        <v>4</v>
      </c>
      <c r="NH233" s="3">
        <v>3</v>
      </c>
      <c r="NI233" s="3">
        <v>3</v>
      </c>
      <c r="NJ233" s="3">
        <v>4</v>
      </c>
      <c r="NK233" s="3">
        <v>4</v>
      </c>
      <c r="NL233" s="3">
        <v>3</v>
      </c>
      <c r="NM233" s="3">
        <v>3</v>
      </c>
      <c r="NN233" s="3">
        <v>4</v>
      </c>
      <c r="NO233" s="3">
        <v>4</v>
      </c>
      <c r="NP233" s="3">
        <v>2</v>
      </c>
      <c r="NQ233" s="3">
        <v>2</v>
      </c>
      <c r="NR233" s="3">
        <v>4</v>
      </c>
      <c r="NS233" s="3">
        <v>4</v>
      </c>
      <c r="NT233" s="3">
        <v>5</v>
      </c>
      <c r="NU233" s="3">
        <v>5</v>
      </c>
      <c r="NV233" s="5">
        <v>3.5714285714285716</v>
      </c>
      <c r="NW233" s="5">
        <v>3.5714285714285716</v>
      </c>
      <c r="NX233" s="4">
        <v>43423</v>
      </c>
      <c r="NY233" s="3">
        <v>5</v>
      </c>
      <c r="NZ233" s="3">
        <v>5</v>
      </c>
      <c r="OA233" s="3">
        <v>5</v>
      </c>
      <c r="OB233" s="3">
        <v>1</v>
      </c>
      <c r="OC233" s="3">
        <v>5</v>
      </c>
      <c r="OD233" s="3">
        <v>5</v>
      </c>
      <c r="OE233" s="3">
        <v>5</v>
      </c>
      <c r="OF233" s="3">
        <v>1</v>
      </c>
      <c r="OG233" s="3">
        <v>5</v>
      </c>
      <c r="OH233" s="3">
        <v>5</v>
      </c>
      <c r="OI233" s="3">
        <v>5</v>
      </c>
      <c r="OJ233" s="3">
        <v>1</v>
      </c>
      <c r="OK233" s="5">
        <v>5</v>
      </c>
      <c r="OL233" s="5">
        <v>3</v>
      </c>
      <c r="OM233" s="3">
        <v>3</v>
      </c>
      <c r="ON233" s="3">
        <v>2</v>
      </c>
      <c r="OO233" s="3">
        <v>3</v>
      </c>
      <c r="OP233" s="3">
        <v>3</v>
      </c>
      <c r="OQ233" s="3">
        <v>2</v>
      </c>
      <c r="OR233" s="3">
        <v>4</v>
      </c>
      <c r="OS233" s="5">
        <v>2.8333333333333335</v>
      </c>
      <c r="OT233" s="3">
        <v>3</v>
      </c>
      <c r="OU233" s="3">
        <v>4</v>
      </c>
      <c r="OV233" s="3">
        <v>5</v>
      </c>
      <c r="OW233" s="3">
        <v>3</v>
      </c>
      <c r="OX233" s="3">
        <v>3</v>
      </c>
      <c r="OY233" s="3">
        <v>6</v>
      </c>
      <c r="OZ233" s="5">
        <v>4</v>
      </c>
      <c r="VN233">
        <v>15</v>
      </c>
      <c r="VO233">
        <v>1</v>
      </c>
      <c r="VP233">
        <v>13.5</v>
      </c>
      <c r="VQ233">
        <v>13.5</v>
      </c>
      <c r="VR233">
        <v>15</v>
      </c>
      <c r="VS233">
        <v>270.5</v>
      </c>
      <c r="VT233">
        <v>18</v>
      </c>
      <c r="VU233">
        <v>90.2</v>
      </c>
      <c r="VV233">
        <v>14</v>
      </c>
      <c r="VW233">
        <v>3304</v>
      </c>
      <c r="VX233">
        <v>236</v>
      </c>
      <c r="VY233">
        <v>1347.8</v>
      </c>
      <c r="VZ233">
        <v>1.5</v>
      </c>
      <c r="WA233">
        <v>1101.3</v>
      </c>
      <c r="WB233" s="36">
        <v>1199.75</v>
      </c>
      <c r="WC233" s="36">
        <v>527.25</v>
      </c>
      <c r="WD233" s="36">
        <v>37.5</v>
      </c>
      <c r="WE233" s="36">
        <v>18.5</v>
      </c>
      <c r="WF233" s="36">
        <v>67.290000000000006</v>
      </c>
      <c r="WG233" s="36">
        <v>29.57</v>
      </c>
      <c r="WH233" s="36">
        <v>2.1</v>
      </c>
      <c r="WI233" s="36">
        <v>1.04</v>
      </c>
      <c r="WJ233" s="36">
        <v>56</v>
      </c>
      <c r="WK233" s="36">
        <v>3.14</v>
      </c>
      <c r="WL233" s="36">
        <v>18.667000000000002</v>
      </c>
      <c r="WM233" s="37">
        <v>1199.75</v>
      </c>
      <c r="WN233" s="37">
        <v>527.25</v>
      </c>
      <c r="WO233" s="37">
        <v>37.5</v>
      </c>
      <c r="WP233" s="37">
        <v>18.5</v>
      </c>
      <c r="WQ233" s="37">
        <v>67.290000000000006</v>
      </c>
      <c r="WR233" s="37">
        <v>29.57</v>
      </c>
      <c r="WS233" s="37">
        <v>2.1</v>
      </c>
      <c r="WT233" s="37">
        <v>1.04</v>
      </c>
      <c r="WU233" s="37">
        <v>56</v>
      </c>
      <c r="WV233" s="37">
        <v>3.14</v>
      </c>
      <c r="WW233" s="37">
        <v>18.667000000000002</v>
      </c>
      <c r="WX233" s="38">
        <v>520.75</v>
      </c>
      <c r="WY233" s="38">
        <v>178.5</v>
      </c>
      <c r="WZ233" s="38">
        <v>10.75</v>
      </c>
      <c r="XA233" s="38">
        <v>6</v>
      </c>
      <c r="XB233" s="38">
        <v>72.73</v>
      </c>
      <c r="XC233" s="38">
        <v>24.93</v>
      </c>
      <c r="XD233" s="38">
        <v>1.5</v>
      </c>
      <c r="XE233" s="38">
        <v>0.84</v>
      </c>
      <c r="XF233" s="38">
        <v>16.75</v>
      </c>
      <c r="XG233" s="38">
        <v>2.34</v>
      </c>
      <c r="XH233" s="38">
        <v>16.75</v>
      </c>
      <c r="XI233" s="39">
        <v>520.75</v>
      </c>
      <c r="XJ233" s="39">
        <v>178.5</v>
      </c>
      <c r="XK233" s="39">
        <v>10.75</v>
      </c>
      <c r="XL233" s="39">
        <v>6</v>
      </c>
      <c r="XM233" s="39">
        <v>72.73</v>
      </c>
      <c r="XN233" s="39">
        <v>24.93</v>
      </c>
      <c r="XO233" s="39">
        <v>1.5</v>
      </c>
      <c r="XP233" s="39">
        <v>0.84</v>
      </c>
      <c r="XQ233" s="39">
        <v>16.75</v>
      </c>
      <c r="XR233" s="39">
        <v>2.34</v>
      </c>
      <c r="XS233" s="39">
        <v>16.75</v>
      </c>
      <c r="XT233" t="s">
        <v>1306</v>
      </c>
      <c r="XU233">
        <v>3</v>
      </c>
      <c r="XV233">
        <v>15</v>
      </c>
      <c r="XW233" s="37">
        <v>3</v>
      </c>
      <c r="XX233" s="37">
        <v>0</v>
      </c>
      <c r="XY233" s="37">
        <v>2</v>
      </c>
      <c r="XZ233" s="39">
        <v>1</v>
      </c>
      <c r="YA233" s="39">
        <v>0</v>
      </c>
      <c r="YB233" s="39">
        <v>3</v>
      </c>
    </row>
    <row r="234" spans="1:652" x14ac:dyDescent="0.2">
      <c r="A234" s="11">
        <v>256</v>
      </c>
      <c r="B234" s="19" t="s">
        <v>759</v>
      </c>
      <c r="C234" s="3">
        <v>0</v>
      </c>
      <c r="D234" s="3" t="str">
        <f t="shared" si="155"/>
        <v>2</v>
      </c>
      <c r="E234" s="4">
        <v>38831</v>
      </c>
      <c r="F234" s="4">
        <v>43411</v>
      </c>
      <c r="G234" s="5">
        <v>12.539356605065024</v>
      </c>
      <c r="H234" s="21">
        <v>4</v>
      </c>
      <c r="I234" s="3">
        <v>7</v>
      </c>
      <c r="J234" s="3">
        <v>18</v>
      </c>
      <c r="K234" s="3">
        <v>1</v>
      </c>
      <c r="L234" s="3">
        <v>4</v>
      </c>
      <c r="M234" s="3">
        <v>110</v>
      </c>
      <c r="N234" s="6">
        <v>118</v>
      </c>
      <c r="O234" s="6">
        <v>172</v>
      </c>
      <c r="P234" s="5">
        <v>3.8713910761154859</v>
      </c>
      <c r="Q234" s="5">
        <v>220.941</v>
      </c>
      <c r="R234" s="5">
        <v>100.2</v>
      </c>
      <c r="S234" s="5">
        <v>33.9</v>
      </c>
      <c r="T234" s="5">
        <v>1</v>
      </c>
      <c r="U234" s="5">
        <v>41.2</v>
      </c>
      <c r="V234" s="5">
        <v>1</v>
      </c>
      <c r="W234" s="5">
        <v>29</v>
      </c>
      <c r="X234" s="5">
        <v>28.5</v>
      </c>
      <c r="Y234" s="5">
        <v>28.2</v>
      </c>
      <c r="Z234" s="5">
        <v>26</v>
      </c>
      <c r="AA234" s="5">
        <v>28.2</v>
      </c>
      <c r="AB234" s="5">
        <v>28.1</v>
      </c>
      <c r="AC234" s="5">
        <f t="shared" si="156"/>
        <v>29</v>
      </c>
      <c r="AD234" s="5">
        <f t="shared" si="157"/>
        <v>28.2</v>
      </c>
      <c r="AE234" s="5">
        <f t="shared" si="158"/>
        <v>57.2</v>
      </c>
      <c r="AF234" s="5">
        <f t="shared" si="159"/>
        <v>28.6</v>
      </c>
      <c r="AG234" s="5">
        <f t="shared" si="160"/>
        <v>63.063000000000002</v>
      </c>
      <c r="AH234" s="5">
        <f t="shared" si="161"/>
        <v>126.126</v>
      </c>
      <c r="AI234" s="5">
        <v>3</v>
      </c>
      <c r="AJ234" s="3">
        <v>11</v>
      </c>
      <c r="AK234" s="5">
        <v>35.4</v>
      </c>
      <c r="AL234" s="5">
        <v>1</v>
      </c>
      <c r="AM234" s="5">
        <v>1.6666666666666667</v>
      </c>
      <c r="AN234" s="5"/>
      <c r="AO234" s="5"/>
      <c r="AP234" s="5"/>
      <c r="AQ234" s="5"/>
      <c r="AR234" s="5"/>
      <c r="AS234" s="5" t="e">
        <f t="shared" si="162"/>
        <v>#DIV/0!</v>
      </c>
      <c r="AT234" s="5">
        <v>13.31</v>
      </c>
      <c r="AU234" s="5">
        <v>13.34</v>
      </c>
      <c r="AV234" s="5">
        <v>-1.5</v>
      </c>
      <c r="AW234" s="5">
        <v>7</v>
      </c>
      <c r="AX234" s="3">
        <v>26</v>
      </c>
      <c r="AY234" s="3">
        <v>25</v>
      </c>
      <c r="AZ234" s="3"/>
      <c r="BA234" s="5">
        <v>-1.55</v>
      </c>
      <c r="BB234" s="5"/>
      <c r="BC234" s="5">
        <v>6</v>
      </c>
      <c r="BD234" s="5"/>
      <c r="BE234" s="3">
        <v>12</v>
      </c>
      <c r="BF234" s="3">
        <v>18</v>
      </c>
      <c r="BG234" s="5">
        <v>-1.67</v>
      </c>
      <c r="BH234" s="5">
        <v>5</v>
      </c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3">
        <v>51</v>
      </c>
      <c r="CA234" s="3">
        <v>51</v>
      </c>
      <c r="CB234" s="3">
        <v>56</v>
      </c>
      <c r="CC234" s="5">
        <v>22.799039999999998</v>
      </c>
      <c r="CD234" s="5">
        <v>22.799039999999998</v>
      </c>
      <c r="CE234" s="5">
        <v>25.03424</v>
      </c>
      <c r="CF234" s="5">
        <v>2.86</v>
      </c>
      <c r="CG234" s="5">
        <v>100</v>
      </c>
      <c r="CH234" s="3">
        <v>41</v>
      </c>
      <c r="CI234" s="3">
        <v>46</v>
      </c>
      <c r="CJ234" s="3">
        <v>38</v>
      </c>
      <c r="CK234" s="5">
        <v>18.32864</v>
      </c>
      <c r="CL234" s="5">
        <v>20.563839999999999</v>
      </c>
      <c r="CM234" s="5">
        <v>16.98752</v>
      </c>
      <c r="CN234" s="5">
        <v>1.29</v>
      </c>
      <c r="CO234" s="5">
        <v>90</v>
      </c>
      <c r="CP234" s="6">
        <v>119</v>
      </c>
      <c r="CQ234" s="6">
        <v>130</v>
      </c>
      <c r="CR234" s="6">
        <v>124</v>
      </c>
      <c r="CS234" s="5">
        <v>-1.08</v>
      </c>
      <c r="CT234" s="5">
        <v>14</v>
      </c>
      <c r="CU234" s="7" t="e">
        <v>#NULL!</v>
      </c>
      <c r="CV234" s="7" t="e">
        <v>#NULL!</v>
      </c>
      <c r="CW234" s="7" t="e">
        <v>#NULL!</v>
      </c>
      <c r="CX234" s="7" t="e">
        <v>#NULL!</v>
      </c>
      <c r="CY234" s="7" t="e">
        <v>#NULL!</v>
      </c>
      <c r="CZ234" s="7" t="e">
        <v>#NULL!</v>
      </c>
      <c r="DA234" s="7" t="e">
        <v>#NULL!</v>
      </c>
      <c r="DB234" s="7" t="e">
        <v>#NULL!</v>
      </c>
      <c r="DC234" s="7" t="e">
        <v>#NULL!</v>
      </c>
      <c r="DD234" s="7" t="e">
        <v>#NULL!</v>
      </c>
      <c r="DE234" s="7" t="e">
        <v>#NULL!</v>
      </c>
      <c r="DF234" s="7" t="e">
        <v>#NULL!</v>
      </c>
      <c r="DG234" s="7" t="e">
        <v>#NULL!</v>
      </c>
      <c r="DH234" s="7" t="e">
        <v>#NULL!</v>
      </c>
      <c r="DI234" s="7"/>
      <c r="DJ234" s="7"/>
      <c r="DK234" s="7"/>
      <c r="DL234" s="7"/>
      <c r="DM234" s="7"/>
      <c r="DN234" s="7"/>
      <c r="DO234" s="7"/>
      <c r="DP234" s="7"/>
      <c r="DQ234" s="3">
        <v>1</v>
      </c>
      <c r="DR234" s="3">
        <v>1</v>
      </c>
      <c r="DS234" s="3">
        <v>1</v>
      </c>
      <c r="DT234" s="3">
        <v>1</v>
      </c>
      <c r="DU234" s="3">
        <v>1</v>
      </c>
      <c r="DV234" s="5">
        <v>5.5</v>
      </c>
      <c r="DW234" s="5">
        <v>-3.2199999999999998</v>
      </c>
      <c r="DX234" s="5">
        <v>10.5</v>
      </c>
      <c r="DY234" s="5">
        <v>-2.58</v>
      </c>
      <c r="DZ234" s="5">
        <v>95</v>
      </c>
      <c r="EA234" s="5">
        <v>4.1500000000000004</v>
      </c>
      <c r="EB234" s="5">
        <v>37</v>
      </c>
      <c r="EC234" s="5">
        <v>-1.6499999999999995</v>
      </c>
      <c r="ED234" s="5">
        <v>2</v>
      </c>
      <c r="EE234" s="7" t="e">
        <v>#NULL!</v>
      </c>
      <c r="EF234" s="7" t="e">
        <v>#NULL!</v>
      </c>
      <c r="EG234" s="7" t="e">
        <v>#NULL!</v>
      </c>
      <c r="EH234" s="7" t="e">
        <v>#NULL!</v>
      </c>
      <c r="EI234" s="7" t="e">
        <v>#NULL!</v>
      </c>
      <c r="EJ234" s="7" t="e">
        <v>#NULL!</v>
      </c>
      <c r="EK234" s="7" t="e">
        <v>#NULL!</v>
      </c>
      <c r="EL234" s="7" t="e">
        <v>#NULL!</v>
      </c>
      <c r="EM234" s="7" t="e">
        <v>#NULL!</v>
      </c>
      <c r="EN234" s="7" t="e">
        <v>#NULL!</v>
      </c>
      <c r="EO234" s="7" t="e">
        <v>#NULL!</v>
      </c>
      <c r="EP234" s="7" t="e">
        <v>#NULL!</v>
      </c>
      <c r="EQ234" s="7" t="e">
        <v>#NULL!</v>
      </c>
      <c r="ER234" s="7" t="e">
        <v>#NULL!</v>
      </c>
      <c r="ES234" s="7" t="e">
        <v>#NULL!</v>
      </c>
      <c r="ET234" s="7" t="e">
        <v>#NULL!</v>
      </c>
      <c r="EU234" s="7" t="e">
        <v>#NULL!</v>
      </c>
      <c r="EV234" s="7" t="e">
        <v>#NULL!</v>
      </c>
      <c r="EW234" s="3">
        <v>1</v>
      </c>
      <c r="EX234" s="5">
        <v>2</v>
      </c>
      <c r="EY234" s="1" t="s">
        <v>351</v>
      </c>
      <c r="EZ234" s="3">
        <v>2</v>
      </c>
      <c r="FA234" s="6">
        <v>8</v>
      </c>
      <c r="FB234" s="1" t="s">
        <v>389</v>
      </c>
      <c r="FC234" s="6">
        <v>1</v>
      </c>
      <c r="FD234" s="5">
        <v>999</v>
      </c>
      <c r="FE234" s="1" t="s">
        <v>355</v>
      </c>
      <c r="FF234" s="3">
        <v>2</v>
      </c>
      <c r="FG234" s="5">
        <v>999</v>
      </c>
      <c r="FH234" s="3">
        <v>5</v>
      </c>
      <c r="FI234" s="3">
        <v>5</v>
      </c>
      <c r="FJ234" s="3">
        <v>5</v>
      </c>
      <c r="FK234" s="3">
        <v>1</v>
      </c>
      <c r="FL234" s="3">
        <v>3</v>
      </c>
      <c r="FM234" s="3">
        <v>5</v>
      </c>
      <c r="FN234" s="3">
        <v>4</v>
      </c>
      <c r="FO234" s="3">
        <v>3</v>
      </c>
      <c r="FP234" s="3">
        <v>3</v>
      </c>
      <c r="FQ234" s="3">
        <v>5</v>
      </c>
      <c r="FR234" s="3">
        <v>5</v>
      </c>
      <c r="FS234" s="3">
        <v>3</v>
      </c>
      <c r="FT234" s="3">
        <v>4.333333333333333</v>
      </c>
      <c r="FU234" s="3">
        <v>3.5</v>
      </c>
      <c r="FV234" s="3">
        <v>7</v>
      </c>
      <c r="FW234" s="3">
        <v>2</v>
      </c>
      <c r="FX234" s="7" t="e">
        <v>#NULL!</v>
      </c>
      <c r="FY234" s="3">
        <v>7</v>
      </c>
      <c r="FZ234" s="3">
        <v>7</v>
      </c>
      <c r="GA234" s="3">
        <v>6</v>
      </c>
      <c r="GB234" s="3">
        <v>7</v>
      </c>
      <c r="GC234" s="3">
        <v>6</v>
      </c>
      <c r="GD234" s="5">
        <v>6.666666666666667</v>
      </c>
      <c r="GE234" s="3">
        <v>5</v>
      </c>
      <c r="GF234" s="3">
        <v>4</v>
      </c>
      <c r="GG234" s="3">
        <v>5</v>
      </c>
      <c r="GH234" s="3">
        <v>1</v>
      </c>
      <c r="GI234" s="3">
        <v>5</v>
      </c>
      <c r="GJ234" s="3">
        <v>1</v>
      </c>
      <c r="GK234" s="3">
        <v>1</v>
      </c>
      <c r="GL234" s="3">
        <v>2</v>
      </c>
      <c r="GM234" s="3">
        <v>4</v>
      </c>
      <c r="GN234" s="3">
        <v>5</v>
      </c>
      <c r="GO234" s="3">
        <v>999</v>
      </c>
      <c r="GP234" s="3">
        <v>5</v>
      </c>
      <c r="GQ234" s="3">
        <v>3</v>
      </c>
      <c r="GR234" s="3">
        <v>5</v>
      </c>
      <c r="GS234" s="3">
        <v>1</v>
      </c>
      <c r="GT234" s="3">
        <v>5</v>
      </c>
      <c r="GU234" s="3">
        <v>5</v>
      </c>
      <c r="GV234" s="3">
        <v>1</v>
      </c>
      <c r="GW234" s="3">
        <v>4</v>
      </c>
      <c r="GX234" s="3">
        <v>1</v>
      </c>
      <c r="GY234" s="5">
        <v>4.8</v>
      </c>
      <c r="GZ234" s="5">
        <v>1.6666666666666667</v>
      </c>
      <c r="HA234" s="3">
        <v>7</v>
      </c>
      <c r="HB234" s="3">
        <v>4</v>
      </c>
      <c r="HC234" s="3">
        <v>5</v>
      </c>
      <c r="HD234" s="3">
        <v>6</v>
      </c>
      <c r="HE234" s="3">
        <v>6</v>
      </c>
      <c r="HF234" s="3">
        <v>7</v>
      </c>
      <c r="HG234" s="3">
        <v>6</v>
      </c>
      <c r="HH234" s="3">
        <v>7</v>
      </c>
      <c r="HI234" s="5">
        <v>6</v>
      </c>
      <c r="HJ234" s="3">
        <v>3</v>
      </c>
      <c r="HK234" s="3">
        <v>3</v>
      </c>
      <c r="HL234" s="3">
        <v>4</v>
      </c>
      <c r="HM234" s="3">
        <v>4</v>
      </c>
      <c r="HN234" s="3">
        <v>1</v>
      </c>
      <c r="HO234" s="3">
        <v>1</v>
      </c>
      <c r="HP234" s="5">
        <v>2</v>
      </c>
      <c r="HQ234" s="5">
        <v>4</v>
      </c>
      <c r="HR234" s="5">
        <v>4</v>
      </c>
      <c r="HS234" s="5">
        <v>3.5</v>
      </c>
      <c r="HT234" s="3">
        <v>6</v>
      </c>
      <c r="HU234" s="3">
        <v>6</v>
      </c>
      <c r="HV234" s="3">
        <v>6</v>
      </c>
      <c r="HW234" s="3">
        <v>6</v>
      </c>
      <c r="HX234" s="3">
        <v>6</v>
      </c>
      <c r="HY234" s="3">
        <v>6</v>
      </c>
      <c r="HZ234" s="5">
        <v>6</v>
      </c>
      <c r="IA234" s="3">
        <v>7</v>
      </c>
      <c r="IB234" s="3">
        <v>2</v>
      </c>
      <c r="IC234" s="3">
        <v>6</v>
      </c>
      <c r="ID234" s="3">
        <v>1</v>
      </c>
      <c r="IE234" s="3">
        <v>6</v>
      </c>
      <c r="IF234" s="3">
        <v>7</v>
      </c>
      <c r="IG234" s="3">
        <v>7</v>
      </c>
      <c r="IH234" s="3">
        <v>7</v>
      </c>
      <c r="II234" s="3">
        <v>6</v>
      </c>
      <c r="IJ234" s="3">
        <v>1</v>
      </c>
      <c r="IK234" s="3">
        <v>7</v>
      </c>
      <c r="IL234" s="3">
        <v>1</v>
      </c>
      <c r="IM234" s="5">
        <v>6.75</v>
      </c>
      <c r="IN234" s="5">
        <v>5</v>
      </c>
      <c r="IO234" s="5">
        <v>2.75</v>
      </c>
      <c r="IP234" s="3">
        <v>5</v>
      </c>
      <c r="IQ234" s="3">
        <v>1</v>
      </c>
      <c r="IR234" s="3">
        <v>888</v>
      </c>
      <c r="IS234" s="3">
        <v>5</v>
      </c>
      <c r="IT234" s="3">
        <v>5</v>
      </c>
      <c r="IU234" s="3">
        <v>5</v>
      </c>
      <c r="IV234" s="3">
        <v>2</v>
      </c>
      <c r="IW234" s="3">
        <v>2</v>
      </c>
      <c r="IX234" s="3">
        <v>5</v>
      </c>
      <c r="IY234" s="3">
        <v>2</v>
      </c>
      <c r="IZ234" s="3">
        <v>5</v>
      </c>
      <c r="JA234" s="3">
        <v>5</v>
      </c>
      <c r="JB234" s="3">
        <v>5</v>
      </c>
      <c r="JC234" s="3">
        <v>4</v>
      </c>
      <c r="JD234" s="3">
        <v>5</v>
      </c>
      <c r="JE234" s="3">
        <v>1</v>
      </c>
      <c r="JF234" s="3">
        <v>3</v>
      </c>
      <c r="JG234" s="3">
        <v>5</v>
      </c>
      <c r="JH234" s="3">
        <v>5</v>
      </c>
      <c r="JI234" s="3">
        <v>4</v>
      </c>
      <c r="JJ234" s="3">
        <v>3</v>
      </c>
      <c r="JK234" s="3">
        <v>5</v>
      </c>
      <c r="JL234" s="3">
        <v>3</v>
      </c>
      <c r="JM234" s="3">
        <v>999</v>
      </c>
      <c r="JN234" s="5">
        <v>5</v>
      </c>
      <c r="JO234" s="5">
        <v>2.6666666666666665</v>
      </c>
      <c r="JP234" s="5">
        <v>4.75</v>
      </c>
      <c r="JQ234" s="5">
        <v>3.25</v>
      </c>
      <c r="JR234" s="5">
        <v>5</v>
      </c>
      <c r="JS234" s="5">
        <v>2.5</v>
      </c>
      <c r="JT234" s="3">
        <v>4</v>
      </c>
      <c r="JU234" s="3">
        <v>4</v>
      </c>
      <c r="JV234" s="3">
        <v>4</v>
      </c>
      <c r="JW234" s="3">
        <v>4</v>
      </c>
      <c r="JX234" s="3">
        <v>2</v>
      </c>
      <c r="JY234" s="3">
        <v>2</v>
      </c>
      <c r="JZ234" s="3">
        <v>1</v>
      </c>
      <c r="KA234" s="3">
        <v>1</v>
      </c>
      <c r="KB234" s="3">
        <v>5</v>
      </c>
      <c r="KC234" s="3">
        <v>5</v>
      </c>
      <c r="KD234" s="3">
        <v>5</v>
      </c>
      <c r="KE234" s="3">
        <v>5</v>
      </c>
      <c r="KF234" s="3">
        <v>1</v>
      </c>
      <c r="KG234" s="3">
        <v>1</v>
      </c>
      <c r="KH234" s="3">
        <v>1</v>
      </c>
      <c r="KI234" s="3">
        <v>1</v>
      </c>
      <c r="KJ234" s="3">
        <v>4</v>
      </c>
      <c r="KK234" s="3">
        <v>4</v>
      </c>
      <c r="KL234" s="3">
        <v>5</v>
      </c>
      <c r="KM234" s="3">
        <v>5</v>
      </c>
      <c r="KN234" s="3">
        <v>1</v>
      </c>
      <c r="KO234" s="3">
        <v>1</v>
      </c>
      <c r="KP234" s="3">
        <v>1</v>
      </c>
      <c r="KQ234" s="3">
        <v>1</v>
      </c>
      <c r="KR234" s="3">
        <v>5</v>
      </c>
      <c r="KS234" s="3">
        <v>5</v>
      </c>
      <c r="KT234" s="3">
        <v>1</v>
      </c>
      <c r="KU234" s="3">
        <v>1</v>
      </c>
      <c r="KV234" s="3">
        <v>3</v>
      </c>
      <c r="KW234" s="3">
        <v>3</v>
      </c>
      <c r="KX234" s="3">
        <v>1</v>
      </c>
      <c r="KY234" s="3">
        <v>1</v>
      </c>
      <c r="KZ234" s="5">
        <v>1.8888888888888888</v>
      </c>
      <c r="LA234" s="5">
        <v>1.8888888888888888</v>
      </c>
      <c r="LB234" s="5">
        <v>3.8571428571428572</v>
      </c>
      <c r="LC234" s="5">
        <v>3.8571428571428572</v>
      </c>
      <c r="LD234" s="3">
        <v>5</v>
      </c>
      <c r="LE234" s="3">
        <v>5</v>
      </c>
      <c r="LF234" s="5">
        <v>5</v>
      </c>
      <c r="LG234" s="3">
        <v>5</v>
      </c>
      <c r="LH234" s="3">
        <v>5</v>
      </c>
      <c r="LI234" s="3">
        <v>1</v>
      </c>
      <c r="LJ234" s="3">
        <v>5</v>
      </c>
      <c r="LK234" s="3">
        <v>5</v>
      </c>
      <c r="LL234" s="3">
        <v>5</v>
      </c>
      <c r="LM234" s="3">
        <v>5</v>
      </c>
      <c r="LN234" s="3">
        <v>5</v>
      </c>
      <c r="LO234" s="3">
        <v>5</v>
      </c>
      <c r="LP234" s="3">
        <v>5</v>
      </c>
      <c r="LQ234" s="3">
        <v>1</v>
      </c>
      <c r="LR234" s="3">
        <v>1</v>
      </c>
      <c r="LS234" s="3">
        <v>1</v>
      </c>
      <c r="LT234" s="5">
        <v>4.5</v>
      </c>
      <c r="LU234" s="5">
        <v>3.5</v>
      </c>
      <c r="LV234" s="3">
        <v>3</v>
      </c>
      <c r="LW234" s="3">
        <v>1</v>
      </c>
      <c r="LX234" s="3">
        <v>1</v>
      </c>
      <c r="LY234" s="3">
        <v>1</v>
      </c>
      <c r="LZ234" s="3">
        <v>3</v>
      </c>
      <c r="MA234" s="3">
        <v>1</v>
      </c>
      <c r="MB234" s="3">
        <v>3</v>
      </c>
      <c r="MC234" s="3">
        <v>2</v>
      </c>
      <c r="MD234" s="3">
        <v>3</v>
      </c>
      <c r="ME234" s="3">
        <v>1</v>
      </c>
      <c r="MF234" s="5">
        <f t="shared" si="165"/>
        <v>19</v>
      </c>
      <c r="MG234" s="5">
        <f t="shared" si="166"/>
        <v>1.9</v>
      </c>
      <c r="MH234" s="3">
        <v>2</v>
      </c>
      <c r="MI234" s="3">
        <v>7</v>
      </c>
      <c r="MJ234" s="3">
        <v>7</v>
      </c>
      <c r="MK234" s="3">
        <v>7</v>
      </c>
      <c r="ML234" s="3">
        <v>6</v>
      </c>
      <c r="MM234" s="3">
        <v>7</v>
      </c>
      <c r="MN234" s="3">
        <v>7</v>
      </c>
      <c r="MO234" s="3">
        <v>7</v>
      </c>
      <c r="MP234" s="3">
        <v>7</v>
      </c>
      <c r="MQ234" s="5">
        <v>6.333333333333333</v>
      </c>
      <c r="MR234" s="3">
        <v>1</v>
      </c>
      <c r="MS234" s="3">
        <v>1</v>
      </c>
      <c r="MT234" s="3">
        <v>1</v>
      </c>
      <c r="MU234" s="3">
        <v>1</v>
      </c>
      <c r="MV234" s="3">
        <v>1</v>
      </c>
      <c r="MW234" s="3">
        <v>1</v>
      </c>
      <c r="MX234" s="3">
        <v>1</v>
      </c>
      <c r="MY234" s="3">
        <v>1</v>
      </c>
      <c r="MZ234" s="3">
        <v>5</v>
      </c>
      <c r="NA234" s="3">
        <v>5</v>
      </c>
      <c r="NB234" s="3">
        <v>5</v>
      </c>
      <c r="NC234" s="3">
        <v>5</v>
      </c>
      <c r="ND234" s="5">
        <v>1</v>
      </c>
      <c r="NE234" s="5">
        <v>1</v>
      </c>
      <c r="NF234" s="5">
        <v>3.6666666666666665</v>
      </c>
      <c r="NG234" s="5">
        <v>3.6666666666666665</v>
      </c>
      <c r="NH234" s="3">
        <v>5</v>
      </c>
      <c r="NI234" s="3">
        <v>5</v>
      </c>
      <c r="NJ234" s="3">
        <v>5</v>
      </c>
      <c r="NK234" s="3">
        <v>4</v>
      </c>
      <c r="NL234" s="3">
        <v>4</v>
      </c>
      <c r="NM234" s="3">
        <v>4</v>
      </c>
      <c r="NN234" s="3">
        <v>2</v>
      </c>
      <c r="NO234" s="3">
        <v>2</v>
      </c>
      <c r="NP234" s="3">
        <v>2</v>
      </c>
      <c r="NQ234" s="3">
        <v>2</v>
      </c>
      <c r="NR234" s="3">
        <v>5</v>
      </c>
      <c r="NS234" s="3">
        <v>5</v>
      </c>
      <c r="NT234" s="3">
        <v>1</v>
      </c>
      <c r="NU234" s="3">
        <v>1</v>
      </c>
      <c r="NV234" s="5">
        <v>3.4285714285714284</v>
      </c>
      <c r="NW234" s="5">
        <v>3.2857142857142856</v>
      </c>
      <c r="NX234" s="4">
        <v>43423</v>
      </c>
      <c r="NY234" s="3">
        <v>4</v>
      </c>
      <c r="NZ234" s="3">
        <v>5</v>
      </c>
      <c r="OA234" s="3">
        <v>5</v>
      </c>
      <c r="OB234" s="3">
        <v>3</v>
      </c>
      <c r="OC234" s="3">
        <v>5</v>
      </c>
      <c r="OD234" s="3">
        <v>4</v>
      </c>
      <c r="OE234" s="3">
        <v>4</v>
      </c>
      <c r="OF234" s="3">
        <v>2</v>
      </c>
      <c r="OG234" s="3">
        <v>5</v>
      </c>
      <c r="OH234" s="3">
        <v>5</v>
      </c>
      <c r="OI234" s="3">
        <v>5</v>
      </c>
      <c r="OJ234" s="3">
        <v>3</v>
      </c>
      <c r="OK234" s="5">
        <v>4.666666666666667</v>
      </c>
      <c r="OL234" s="5">
        <v>3.6666666666666665</v>
      </c>
      <c r="OM234" s="3">
        <v>4</v>
      </c>
      <c r="ON234" s="3">
        <v>2</v>
      </c>
      <c r="OO234" s="3">
        <v>3</v>
      </c>
      <c r="OP234" s="3">
        <v>4</v>
      </c>
      <c r="OQ234" s="3">
        <v>1</v>
      </c>
      <c r="OR234" s="3">
        <v>1</v>
      </c>
      <c r="OS234" s="5">
        <v>2.5</v>
      </c>
      <c r="OT234" s="3">
        <v>6</v>
      </c>
      <c r="OU234" s="3">
        <v>6</v>
      </c>
      <c r="OV234" s="3">
        <v>6</v>
      </c>
      <c r="OW234" s="3">
        <v>6</v>
      </c>
      <c r="OX234" s="3">
        <v>6</v>
      </c>
      <c r="OY234" s="3">
        <v>6</v>
      </c>
      <c r="OZ234" s="5">
        <v>6</v>
      </c>
      <c r="VN234">
        <v>15</v>
      </c>
      <c r="VO234">
        <v>0</v>
      </c>
      <c r="VP234">
        <v>0</v>
      </c>
      <c r="VQ234">
        <v>0</v>
      </c>
      <c r="VR234">
        <v>6</v>
      </c>
      <c r="VS234">
        <v>157.5</v>
      </c>
      <c r="VT234">
        <v>26.3</v>
      </c>
      <c r="VU234">
        <v>157.5</v>
      </c>
      <c r="VV234">
        <v>5</v>
      </c>
      <c r="VW234">
        <v>167.5</v>
      </c>
      <c r="VX234">
        <v>33.5</v>
      </c>
      <c r="VY234">
        <v>59</v>
      </c>
      <c r="VZ234">
        <v>10.8</v>
      </c>
      <c r="WA234">
        <v>167.5</v>
      </c>
      <c r="WB234" s="36">
        <v>453.25</v>
      </c>
      <c r="WC234" s="36">
        <v>253.25</v>
      </c>
      <c r="WD234" s="36">
        <v>21.5</v>
      </c>
      <c r="WE234" s="36">
        <v>3</v>
      </c>
      <c r="WF234" s="36">
        <v>62</v>
      </c>
      <c r="WG234" s="36">
        <v>34.64</v>
      </c>
      <c r="WH234" s="36">
        <v>2.94</v>
      </c>
      <c r="WI234" s="36">
        <v>0.41</v>
      </c>
      <c r="WJ234" s="36">
        <v>24.5</v>
      </c>
      <c r="WK234" s="36">
        <v>3.35</v>
      </c>
      <c r="WL234" s="36">
        <v>24.5</v>
      </c>
      <c r="WM234" s="37">
        <v>453.25</v>
      </c>
      <c r="WN234" s="37">
        <v>253.25</v>
      </c>
      <c r="WO234" s="37">
        <v>21.5</v>
      </c>
      <c r="WP234" s="37">
        <v>3</v>
      </c>
      <c r="WQ234" s="37">
        <v>62</v>
      </c>
      <c r="WR234" s="37">
        <v>34.64</v>
      </c>
      <c r="WS234" s="37">
        <v>2.94</v>
      </c>
      <c r="WT234" s="37">
        <v>0.41</v>
      </c>
      <c r="WU234" s="37">
        <v>24.5</v>
      </c>
      <c r="WV234" s="37">
        <v>3.35</v>
      </c>
      <c r="WW234" s="37">
        <v>24.5</v>
      </c>
      <c r="WX234" s="38">
        <v>453.25</v>
      </c>
      <c r="WY234" s="38">
        <v>253.25</v>
      </c>
      <c r="WZ234" s="38">
        <v>21.5</v>
      </c>
      <c r="XA234" s="38">
        <v>3</v>
      </c>
      <c r="XB234" s="38">
        <v>62</v>
      </c>
      <c r="XC234" s="38">
        <v>34.64</v>
      </c>
      <c r="XD234" s="38">
        <v>2.94</v>
      </c>
      <c r="XE234" s="38">
        <v>0.41</v>
      </c>
      <c r="XF234" s="38">
        <v>24.5</v>
      </c>
      <c r="XG234" s="38">
        <v>3.35</v>
      </c>
      <c r="XH234" s="38">
        <v>24.5</v>
      </c>
      <c r="XI234" s="39">
        <v>453.25</v>
      </c>
      <c r="XJ234" s="39">
        <v>253.25</v>
      </c>
      <c r="XK234" s="39">
        <v>21.5</v>
      </c>
      <c r="XL234" s="39">
        <v>3</v>
      </c>
      <c r="XM234" s="39">
        <v>62</v>
      </c>
      <c r="XN234" s="39">
        <v>34.64</v>
      </c>
      <c r="XO234" s="39">
        <v>2.94</v>
      </c>
      <c r="XP234" s="39">
        <v>0.41</v>
      </c>
      <c r="XQ234" s="39">
        <v>24.5</v>
      </c>
      <c r="XR234" s="39">
        <v>3.35</v>
      </c>
      <c r="XS234" s="39">
        <v>24.5</v>
      </c>
      <c r="XT234" t="s">
        <v>1307</v>
      </c>
      <c r="XU234">
        <v>1</v>
      </c>
      <c r="XV234">
        <v>15</v>
      </c>
      <c r="XW234" s="37">
        <v>1</v>
      </c>
      <c r="XX234" s="37">
        <v>0</v>
      </c>
      <c r="XY234" s="37">
        <v>2</v>
      </c>
      <c r="XZ234" s="39">
        <v>1</v>
      </c>
      <c r="YA234" s="39">
        <v>0</v>
      </c>
      <c r="YB234" s="39">
        <v>3</v>
      </c>
    </row>
    <row r="235" spans="1:652" x14ac:dyDescent="0.2">
      <c r="A235" s="11">
        <v>257</v>
      </c>
      <c r="B235" s="19" t="s">
        <v>760</v>
      </c>
      <c r="C235" s="3">
        <v>0</v>
      </c>
      <c r="D235" s="3" t="str">
        <f t="shared" si="155"/>
        <v>2</v>
      </c>
      <c r="E235" s="4">
        <v>38365</v>
      </c>
      <c r="F235" s="4">
        <v>43411</v>
      </c>
      <c r="G235" s="5">
        <v>13.82</v>
      </c>
      <c r="H235" s="21">
        <v>4</v>
      </c>
      <c r="I235" s="3">
        <v>7</v>
      </c>
      <c r="J235" s="3">
        <v>18</v>
      </c>
      <c r="K235" s="3">
        <v>1</v>
      </c>
      <c r="L235" s="3">
        <v>0</v>
      </c>
      <c r="M235" s="3">
        <v>110</v>
      </c>
      <c r="N235" s="6">
        <v>115</v>
      </c>
      <c r="O235" s="6">
        <v>171</v>
      </c>
      <c r="P235" s="5">
        <v>3.772965879265092</v>
      </c>
      <c r="Q235" s="5">
        <v>134.28450000000001</v>
      </c>
      <c r="R235" s="5">
        <v>60.9</v>
      </c>
      <c r="S235" s="5">
        <v>20.8</v>
      </c>
      <c r="T235" s="5">
        <v>3</v>
      </c>
      <c r="U235" s="5">
        <v>13.1</v>
      </c>
      <c r="V235" s="5">
        <v>3</v>
      </c>
      <c r="W235" s="5">
        <v>39.9</v>
      </c>
      <c r="X235" s="5">
        <v>40.4</v>
      </c>
      <c r="Y235" s="5">
        <v>47.1</v>
      </c>
      <c r="Z235" s="5">
        <v>37.6</v>
      </c>
      <c r="AA235" s="5">
        <v>37</v>
      </c>
      <c r="AB235" s="5">
        <v>36</v>
      </c>
      <c r="AC235" s="5">
        <f t="shared" si="156"/>
        <v>47.1</v>
      </c>
      <c r="AD235" s="5">
        <f t="shared" si="157"/>
        <v>37.6</v>
      </c>
      <c r="AE235" s="5">
        <f t="shared" si="158"/>
        <v>84.7</v>
      </c>
      <c r="AF235" s="5">
        <f t="shared" si="159"/>
        <v>42.35</v>
      </c>
      <c r="AG235" s="5">
        <f t="shared" si="160"/>
        <v>93.381750000000011</v>
      </c>
      <c r="AH235" s="5">
        <f t="shared" si="161"/>
        <v>186.76350000000002</v>
      </c>
      <c r="AI235" s="5">
        <v>3</v>
      </c>
      <c r="AJ235" s="3">
        <v>29</v>
      </c>
      <c r="AK235" s="5">
        <v>41.3</v>
      </c>
      <c r="AL235" s="5">
        <v>3</v>
      </c>
      <c r="AM235" s="5">
        <v>3</v>
      </c>
      <c r="AN235" s="5"/>
      <c r="AO235" s="5"/>
      <c r="AP235" s="5"/>
      <c r="AQ235" s="5"/>
      <c r="AR235" s="5"/>
      <c r="AS235" s="5" t="e">
        <f t="shared" si="162"/>
        <v>#DIV/0!</v>
      </c>
      <c r="AT235" s="5">
        <v>12.66</v>
      </c>
      <c r="AU235" s="5">
        <v>12.81</v>
      </c>
      <c r="AV235" s="5">
        <v>-1.42</v>
      </c>
      <c r="AW235" s="5">
        <v>8</v>
      </c>
      <c r="AX235" s="3">
        <v>19</v>
      </c>
      <c r="AY235" s="3">
        <v>18</v>
      </c>
      <c r="AZ235" s="3"/>
      <c r="BA235" s="5">
        <v>-2.95</v>
      </c>
      <c r="BB235" s="5"/>
      <c r="BC235" s="5">
        <v>0</v>
      </c>
      <c r="BD235" s="5"/>
      <c r="BE235" s="3">
        <v>17</v>
      </c>
      <c r="BF235" s="3">
        <v>23</v>
      </c>
      <c r="BG235" s="5">
        <v>-0.64</v>
      </c>
      <c r="BH235" s="5">
        <v>26</v>
      </c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3">
        <v>44</v>
      </c>
      <c r="CA235" s="3">
        <v>44</v>
      </c>
      <c r="CB235" s="3">
        <v>46</v>
      </c>
      <c r="CC235" s="5">
        <v>19.66976</v>
      </c>
      <c r="CD235" s="5">
        <v>19.66976</v>
      </c>
      <c r="CE235" s="5">
        <v>20.563839999999999</v>
      </c>
      <c r="CF235" s="5">
        <v>1.26</v>
      </c>
      <c r="CG235" s="5">
        <v>90</v>
      </c>
      <c r="CH235" s="3">
        <v>44</v>
      </c>
      <c r="CI235" s="3">
        <v>34</v>
      </c>
      <c r="CJ235" s="3">
        <v>41</v>
      </c>
      <c r="CK235" s="5">
        <v>19.66976</v>
      </c>
      <c r="CL235" s="5">
        <v>15.19936</v>
      </c>
      <c r="CM235" s="5">
        <v>18.32864</v>
      </c>
      <c r="CN235" s="5">
        <v>0.31</v>
      </c>
      <c r="CO235" s="5">
        <v>62</v>
      </c>
      <c r="CP235" s="6">
        <v>179</v>
      </c>
      <c r="CQ235" s="6">
        <v>157</v>
      </c>
      <c r="CR235" s="6">
        <v>159</v>
      </c>
      <c r="CS235" s="5">
        <v>0.43</v>
      </c>
      <c r="CT235" s="5">
        <v>67</v>
      </c>
      <c r="CU235" s="7" t="e">
        <v>#NULL!</v>
      </c>
      <c r="CV235" s="7" t="e">
        <v>#NULL!</v>
      </c>
      <c r="CW235" s="7" t="e">
        <v>#NULL!</v>
      </c>
      <c r="CX235" s="7" t="e">
        <v>#NULL!</v>
      </c>
      <c r="CY235" s="7" t="e">
        <v>#NULL!</v>
      </c>
      <c r="CZ235" s="7" t="e">
        <v>#NULL!</v>
      </c>
      <c r="DA235" s="7" t="e">
        <v>#NULL!</v>
      </c>
      <c r="DB235" s="7" t="e">
        <v>#NULL!</v>
      </c>
      <c r="DC235" s="7" t="e">
        <v>#NULL!</v>
      </c>
      <c r="DD235" s="7" t="e">
        <v>#NULL!</v>
      </c>
      <c r="DE235" s="7" t="e">
        <v>#NULL!</v>
      </c>
      <c r="DF235" s="7" t="e">
        <v>#NULL!</v>
      </c>
      <c r="DG235" s="7" t="e">
        <v>#NULL!</v>
      </c>
      <c r="DH235" s="7" t="e">
        <v>#NULL!</v>
      </c>
      <c r="DI235" s="7"/>
      <c r="DJ235" s="7"/>
      <c r="DK235" s="7"/>
      <c r="DL235" s="7"/>
      <c r="DM235" s="7"/>
      <c r="DN235" s="7"/>
      <c r="DO235" s="7"/>
      <c r="DP235" s="7"/>
      <c r="DQ235" s="3">
        <v>1</v>
      </c>
      <c r="DR235" s="3">
        <v>1</v>
      </c>
      <c r="DS235" s="3">
        <v>1</v>
      </c>
      <c r="DT235" s="3">
        <v>1</v>
      </c>
      <c r="DU235" s="3">
        <v>1</v>
      </c>
      <c r="DV235" s="5">
        <v>13</v>
      </c>
      <c r="DW235" s="5">
        <v>-3.5900000000000003</v>
      </c>
      <c r="DX235" s="5">
        <v>37.5</v>
      </c>
      <c r="DY235" s="5">
        <v>-0.99</v>
      </c>
      <c r="DZ235" s="5">
        <v>76</v>
      </c>
      <c r="EA235" s="5">
        <v>1.57</v>
      </c>
      <c r="EB235" s="5">
        <v>42.166666666666664</v>
      </c>
      <c r="EC235" s="5">
        <v>-3.01</v>
      </c>
      <c r="ED235" s="5">
        <v>2</v>
      </c>
      <c r="EE235" s="7" t="e">
        <v>#NULL!</v>
      </c>
      <c r="EF235" s="7" t="e">
        <v>#NULL!</v>
      </c>
      <c r="EG235" s="7" t="e">
        <v>#NULL!</v>
      </c>
      <c r="EH235" s="7" t="e">
        <v>#NULL!</v>
      </c>
      <c r="EI235" s="7" t="e">
        <v>#NULL!</v>
      </c>
      <c r="EJ235" s="7" t="e">
        <v>#NULL!</v>
      </c>
      <c r="EK235" s="7" t="e">
        <v>#NULL!</v>
      </c>
      <c r="EL235" s="7" t="e">
        <v>#NULL!</v>
      </c>
      <c r="EM235" s="7" t="e">
        <v>#NULL!</v>
      </c>
      <c r="EN235" s="7" t="e">
        <v>#NULL!</v>
      </c>
      <c r="EO235" s="7" t="e">
        <v>#NULL!</v>
      </c>
      <c r="EP235" s="7" t="e">
        <v>#NULL!</v>
      </c>
      <c r="EQ235" s="7" t="e">
        <v>#NULL!</v>
      </c>
      <c r="ER235" s="7" t="e">
        <v>#NULL!</v>
      </c>
      <c r="ES235" s="7" t="e">
        <v>#NULL!</v>
      </c>
      <c r="ET235" s="7" t="e">
        <v>#NULL!</v>
      </c>
      <c r="EU235" s="7" t="e">
        <v>#NULL!</v>
      </c>
      <c r="EV235" s="7" t="e">
        <v>#NULL!</v>
      </c>
      <c r="EW235" s="3">
        <v>1</v>
      </c>
      <c r="EX235" s="5">
        <v>3</v>
      </c>
      <c r="EY235" s="1" t="s">
        <v>350</v>
      </c>
      <c r="EZ235" s="3">
        <v>2</v>
      </c>
      <c r="FA235" s="6">
        <v>999</v>
      </c>
      <c r="FB235" s="1" t="s">
        <v>355</v>
      </c>
      <c r="FC235" s="6">
        <v>2</v>
      </c>
      <c r="FD235" s="5">
        <v>999</v>
      </c>
      <c r="FE235" s="1" t="s">
        <v>391</v>
      </c>
      <c r="FF235" s="3">
        <v>2</v>
      </c>
      <c r="FG235" s="5">
        <v>999</v>
      </c>
      <c r="FH235" s="3">
        <v>5</v>
      </c>
      <c r="FI235" s="3">
        <v>5</v>
      </c>
      <c r="FJ235" s="3">
        <v>5</v>
      </c>
      <c r="FK235" s="3">
        <v>1</v>
      </c>
      <c r="FL235" s="3">
        <v>5</v>
      </c>
      <c r="FM235" s="3">
        <v>5</v>
      </c>
      <c r="FN235" s="3">
        <v>5</v>
      </c>
      <c r="FO235" s="3">
        <v>1</v>
      </c>
      <c r="FP235" s="3">
        <v>5</v>
      </c>
      <c r="FQ235" s="3">
        <v>5</v>
      </c>
      <c r="FR235" s="3">
        <v>5</v>
      </c>
      <c r="FS235" s="3">
        <v>5</v>
      </c>
      <c r="FT235" s="3">
        <v>5</v>
      </c>
      <c r="FU235" s="3">
        <v>3.6666666666666665</v>
      </c>
      <c r="FV235" s="3">
        <v>7</v>
      </c>
      <c r="FW235" s="3">
        <v>1</v>
      </c>
      <c r="FX235" s="7" t="e">
        <v>#NULL!</v>
      </c>
      <c r="FY235" s="3">
        <v>1</v>
      </c>
      <c r="FZ235" s="3">
        <v>7</v>
      </c>
      <c r="GA235" s="3">
        <v>7</v>
      </c>
      <c r="GB235" s="3">
        <v>1</v>
      </c>
      <c r="GC235" s="3">
        <v>999</v>
      </c>
      <c r="GD235" s="5">
        <v>4.5999999999999996</v>
      </c>
      <c r="GE235" s="3">
        <v>2</v>
      </c>
      <c r="GF235" s="3">
        <v>2</v>
      </c>
      <c r="GG235" s="3">
        <v>5</v>
      </c>
      <c r="GH235" s="3">
        <v>2</v>
      </c>
      <c r="GI235" s="3">
        <v>5</v>
      </c>
      <c r="GJ235" s="3">
        <v>2</v>
      </c>
      <c r="GK235" s="3">
        <v>2</v>
      </c>
      <c r="GL235" s="3">
        <v>2</v>
      </c>
      <c r="GM235" s="3">
        <v>2</v>
      </c>
      <c r="GN235" s="3">
        <v>5</v>
      </c>
      <c r="GO235" s="3">
        <v>1</v>
      </c>
      <c r="GP235" s="3">
        <v>5</v>
      </c>
      <c r="GQ235" s="3">
        <v>1</v>
      </c>
      <c r="GR235" s="3">
        <v>5</v>
      </c>
      <c r="GS235" s="3">
        <v>1</v>
      </c>
      <c r="GT235" s="3">
        <v>5</v>
      </c>
      <c r="GU235" s="3">
        <v>5</v>
      </c>
      <c r="GV235" s="3">
        <v>888</v>
      </c>
      <c r="GW235" s="3">
        <v>5</v>
      </c>
      <c r="GX235" s="3">
        <v>1</v>
      </c>
      <c r="GY235" s="5">
        <v>4.4000000000000004</v>
      </c>
      <c r="GZ235" s="5">
        <v>1.5555555555555556</v>
      </c>
      <c r="HA235" s="3">
        <v>7</v>
      </c>
      <c r="HB235" s="3">
        <v>7</v>
      </c>
      <c r="HC235" s="3">
        <v>7</v>
      </c>
      <c r="HD235" s="3">
        <v>7</v>
      </c>
      <c r="HE235" s="3">
        <v>7</v>
      </c>
      <c r="HF235" s="3">
        <v>7</v>
      </c>
      <c r="HG235" s="3">
        <v>7</v>
      </c>
      <c r="HH235" s="3">
        <v>7</v>
      </c>
      <c r="HI235" s="5">
        <v>7</v>
      </c>
      <c r="HJ235" s="3">
        <v>4</v>
      </c>
      <c r="HK235" s="3">
        <v>1</v>
      </c>
      <c r="HL235" s="3">
        <v>4</v>
      </c>
      <c r="HM235" s="3">
        <v>4</v>
      </c>
      <c r="HN235" s="3">
        <v>1</v>
      </c>
      <c r="HO235" s="3">
        <v>1</v>
      </c>
      <c r="HP235" s="5">
        <v>4</v>
      </c>
      <c r="HQ235" s="5">
        <v>4</v>
      </c>
      <c r="HR235" s="5">
        <v>4</v>
      </c>
      <c r="HS235" s="5">
        <v>4</v>
      </c>
      <c r="HT235" s="3">
        <v>6</v>
      </c>
      <c r="HU235" s="3">
        <v>6</v>
      </c>
      <c r="HV235" s="3">
        <v>6</v>
      </c>
      <c r="HW235" s="3">
        <v>6</v>
      </c>
      <c r="HX235" s="3">
        <v>6</v>
      </c>
      <c r="HY235" s="3">
        <v>6</v>
      </c>
      <c r="HZ235" s="5">
        <v>6</v>
      </c>
      <c r="IA235" s="3">
        <v>7</v>
      </c>
      <c r="IB235" s="3">
        <v>1</v>
      </c>
      <c r="IC235" s="3">
        <v>1</v>
      </c>
      <c r="ID235" s="3">
        <v>1</v>
      </c>
      <c r="IE235" s="3">
        <v>7</v>
      </c>
      <c r="IF235" s="3">
        <v>7</v>
      </c>
      <c r="IG235" s="3">
        <v>7</v>
      </c>
      <c r="IH235" s="3">
        <v>7</v>
      </c>
      <c r="II235" s="3">
        <v>7</v>
      </c>
      <c r="IJ235" s="3">
        <v>1</v>
      </c>
      <c r="IK235" s="3">
        <v>7</v>
      </c>
      <c r="IL235" s="3">
        <v>1</v>
      </c>
      <c r="IM235" s="5">
        <v>7</v>
      </c>
      <c r="IN235" s="5">
        <v>4</v>
      </c>
      <c r="IO235" s="5">
        <v>2.5</v>
      </c>
      <c r="IP235" s="3">
        <v>5</v>
      </c>
      <c r="IQ235" s="3">
        <v>1</v>
      </c>
      <c r="IR235" s="3">
        <v>5</v>
      </c>
      <c r="IS235" s="3">
        <v>1</v>
      </c>
      <c r="IT235" s="3">
        <v>5</v>
      </c>
      <c r="IU235" s="3">
        <v>1</v>
      </c>
      <c r="IV235" s="3">
        <v>1</v>
      </c>
      <c r="IW235" s="3">
        <v>1</v>
      </c>
      <c r="IX235" s="3">
        <v>5</v>
      </c>
      <c r="IY235" s="3">
        <v>1</v>
      </c>
      <c r="IZ235" s="3">
        <v>5</v>
      </c>
      <c r="JA235" s="3">
        <v>5</v>
      </c>
      <c r="JB235" s="3">
        <v>5</v>
      </c>
      <c r="JC235" s="3">
        <v>1</v>
      </c>
      <c r="JD235" s="3">
        <v>5</v>
      </c>
      <c r="JE235" s="3">
        <v>1</v>
      </c>
      <c r="JF235" s="3">
        <v>1</v>
      </c>
      <c r="JG235" s="3">
        <v>5</v>
      </c>
      <c r="JH235" s="3">
        <v>1</v>
      </c>
      <c r="JI235" s="3">
        <v>1</v>
      </c>
      <c r="JJ235" s="3">
        <v>1</v>
      </c>
      <c r="JK235" s="3">
        <v>5</v>
      </c>
      <c r="JL235" s="3">
        <v>1</v>
      </c>
      <c r="JM235" s="3">
        <v>5</v>
      </c>
      <c r="JN235" s="5">
        <v>4</v>
      </c>
      <c r="JO235" s="5">
        <v>2</v>
      </c>
      <c r="JP235" s="5">
        <v>4</v>
      </c>
      <c r="JQ235" s="5">
        <v>1</v>
      </c>
      <c r="JR235" s="5">
        <v>5</v>
      </c>
      <c r="JS235" s="5">
        <v>1</v>
      </c>
      <c r="JT235" s="3">
        <v>1</v>
      </c>
      <c r="JU235" s="3">
        <v>1</v>
      </c>
      <c r="JV235" s="3">
        <v>1</v>
      </c>
      <c r="JW235" s="3">
        <v>1</v>
      </c>
      <c r="JX235" s="3">
        <v>1</v>
      </c>
      <c r="JY235" s="3">
        <v>1</v>
      </c>
      <c r="JZ235" s="3">
        <v>1</v>
      </c>
      <c r="KA235" s="3">
        <v>1</v>
      </c>
      <c r="KB235" s="3">
        <v>5</v>
      </c>
      <c r="KC235" s="3">
        <v>5</v>
      </c>
      <c r="KD235" s="3">
        <v>5</v>
      </c>
      <c r="KE235" s="3">
        <v>5</v>
      </c>
      <c r="KF235" s="3">
        <v>1</v>
      </c>
      <c r="KG235" s="3">
        <v>1</v>
      </c>
      <c r="KH235" s="3">
        <v>1</v>
      </c>
      <c r="KI235" s="3">
        <v>1</v>
      </c>
      <c r="KJ235" s="3">
        <v>1</v>
      </c>
      <c r="KK235" s="3">
        <v>1</v>
      </c>
      <c r="KL235" s="3">
        <v>1</v>
      </c>
      <c r="KM235" s="3">
        <v>1</v>
      </c>
      <c r="KN235" s="3">
        <v>1</v>
      </c>
      <c r="KO235" s="3">
        <v>1</v>
      </c>
      <c r="KP235" s="3">
        <v>1</v>
      </c>
      <c r="KQ235" s="3">
        <v>1</v>
      </c>
      <c r="KR235" s="3">
        <v>5</v>
      </c>
      <c r="KS235" s="3">
        <v>5</v>
      </c>
      <c r="KT235" s="3">
        <v>1</v>
      </c>
      <c r="KU235" s="3">
        <v>1</v>
      </c>
      <c r="KV235" s="3">
        <v>1</v>
      </c>
      <c r="KW235" s="3">
        <v>1</v>
      </c>
      <c r="KX235" s="3">
        <v>5</v>
      </c>
      <c r="KY235" s="3">
        <v>5</v>
      </c>
      <c r="KZ235" s="5">
        <v>1</v>
      </c>
      <c r="LA235" s="5">
        <v>1</v>
      </c>
      <c r="LB235" s="5">
        <v>3.2857142857142856</v>
      </c>
      <c r="LC235" s="5">
        <v>3.2857142857142856</v>
      </c>
      <c r="LD235" s="3">
        <v>1</v>
      </c>
      <c r="LE235" s="3">
        <v>1</v>
      </c>
      <c r="LF235" s="5">
        <v>5</v>
      </c>
      <c r="LG235" s="3">
        <v>5</v>
      </c>
      <c r="LH235" s="3">
        <v>1</v>
      </c>
      <c r="LI235" s="3">
        <v>1</v>
      </c>
      <c r="LJ235" s="3">
        <v>5</v>
      </c>
      <c r="LK235" s="3">
        <v>5</v>
      </c>
      <c r="LL235" s="3">
        <v>5</v>
      </c>
      <c r="LM235" s="3">
        <v>5</v>
      </c>
      <c r="LN235" s="3">
        <v>1</v>
      </c>
      <c r="LO235" s="3">
        <v>1</v>
      </c>
      <c r="LP235" s="3">
        <v>5</v>
      </c>
      <c r="LQ235" s="3">
        <v>5</v>
      </c>
      <c r="LR235" s="3">
        <v>5</v>
      </c>
      <c r="LS235" s="3">
        <v>5</v>
      </c>
      <c r="LT235" s="5">
        <v>3.5</v>
      </c>
      <c r="LU235" s="5">
        <v>3.5</v>
      </c>
      <c r="LV235" s="3">
        <v>3</v>
      </c>
      <c r="LW235" s="3">
        <v>0</v>
      </c>
      <c r="LX235" s="3">
        <v>0</v>
      </c>
      <c r="LY235" s="3">
        <v>0</v>
      </c>
      <c r="LZ235" s="3">
        <v>3</v>
      </c>
      <c r="MA235" s="3">
        <v>0</v>
      </c>
      <c r="MB235" s="3">
        <v>3</v>
      </c>
      <c r="MC235" s="3">
        <v>3</v>
      </c>
      <c r="MD235" s="3">
        <v>3</v>
      </c>
      <c r="ME235" s="3">
        <v>3</v>
      </c>
      <c r="MF235" s="5">
        <f t="shared" si="165"/>
        <v>18</v>
      </c>
      <c r="MG235" s="5">
        <f t="shared" si="166"/>
        <v>1.8</v>
      </c>
      <c r="MH235" s="3">
        <v>1</v>
      </c>
      <c r="MI235" s="3">
        <v>1</v>
      </c>
      <c r="MJ235" s="3">
        <v>7</v>
      </c>
      <c r="MK235" s="3">
        <v>7</v>
      </c>
      <c r="ML235" s="3">
        <v>7</v>
      </c>
      <c r="MM235" s="3">
        <v>7</v>
      </c>
      <c r="MN235" s="3">
        <v>7</v>
      </c>
      <c r="MO235" s="3">
        <v>7</v>
      </c>
      <c r="MP235" s="3">
        <v>7</v>
      </c>
      <c r="MQ235" s="5">
        <v>5.666666666666667</v>
      </c>
      <c r="MR235" s="3">
        <v>1</v>
      </c>
      <c r="MS235" s="3">
        <v>1</v>
      </c>
      <c r="MT235" s="3">
        <v>1</v>
      </c>
      <c r="MU235" s="3">
        <v>1</v>
      </c>
      <c r="MV235" s="3">
        <v>1</v>
      </c>
      <c r="MW235" s="3">
        <v>1</v>
      </c>
      <c r="MX235" s="3">
        <v>1</v>
      </c>
      <c r="MY235" s="3">
        <v>1</v>
      </c>
      <c r="MZ235" s="3">
        <v>5</v>
      </c>
      <c r="NA235" s="3">
        <v>5</v>
      </c>
      <c r="NB235" s="3">
        <v>1</v>
      </c>
      <c r="NC235" s="3">
        <v>1</v>
      </c>
      <c r="ND235" s="5">
        <v>1</v>
      </c>
      <c r="NE235" s="5">
        <v>1</v>
      </c>
      <c r="NF235" s="5">
        <v>2.3333333333333335</v>
      </c>
      <c r="NG235" s="5">
        <v>2.3333333333333335</v>
      </c>
      <c r="NH235" s="3">
        <v>5</v>
      </c>
      <c r="NI235" s="3">
        <v>5</v>
      </c>
      <c r="NJ235" s="3">
        <v>5</v>
      </c>
      <c r="NK235" s="3">
        <v>5</v>
      </c>
      <c r="NL235" s="3">
        <v>5</v>
      </c>
      <c r="NM235" s="3">
        <v>5</v>
      </c>
      <c r="NN235" s="3">
        <v>5</v>
      </c>
      <c r="NO235" s="3">
        <v>5</v>
      </c>
      <c r="NP235" s="3">
        <v>1</v>
      </c>
      <c r="NQ235" s="3">
        <v>1</v>
      </c>
      <c r="NR235" s="3">
        <v>1</v>
      </c>
      <c r="NS235" s="3">
        <v>1</v>
      </c>
      <c r="NT235" s="3">
        <v>1</v>
      </c>
      <c r="NU235" s="3">
        <v>1</v>
      </c>
      <c r="NV235" s="5">
        <v>3.2857142857142856</v>
      </c>
      <c r="NW235" s="5">
        <v>3.2857142857142856</v>
      </c>
      <c r="NX235" s="4">
        <v>43423</v>
      </c>
      <c r="NY235" s="3">
        <v>4</v>
      </c>
      <c r="NZ235" s="3">
        <v>4</v>
      </c>
      <c r="OA235" s="3">
        <v>2</v>
      </c>
      <c r="OB235" s="3">
        <v>1</v>
      </c>
      <c r="OC235" s="3">
        <v>4</v>
      </c>
      <c r="OD235" s="3">
        <v>3</v>
      </c>
      <c r="OE235" s="3">
        <v>2</v>
      </c>
      <c r="OF235" s="3">
        <v>1</v>
      </c>
      <c r="OG235" s="3">
        <v>3</v>
      </c>
      <c r="OH235" s="3">
        <v>4</v>
      </c>
      <c r="OI235" s="3">
        <v>4</v>
      </c>
      <c r="OJ235" s="3">
        <v>1</v>
      </c>
      <c r="OK235" s="5">
        <v>3.6666666666666665</v>
      </c>
      <c r="OL235" s="5">
        <v>1.8333333333333333</v>
      </c>
      <c r="OM235" s="3">
        <v>4</v>
      </c>
      <c r="ON235" s="3">
        <v>4</v>
      </c>
      <c r="OO235" s="3">
        <v>4</v>
      </c>
      <c r="OP235" s="3">
        <v>4</v>
      </c>
      <c r="OQ235" s="3">
        <v>1</v>
      </c>
      <c r="OR235" s="3">
        <v>1</v>
      </c>
      <c r="OS235" s="5">
        <v>3</v>
      </c>
      <c r="OT235" s="3">
        <v>5</v>
      </c>
      <c r="OU235" s="3">
        <v>5</v>
      </c>
      <c r="OV235" s="3">
        <v>5</v>
      </c>
      <c r="OW235" s="3">
        <v>5</v>
      </c>
      <c r="OX235" s="3">
        <v>4</v>
      </c>
      <c r="OY235" s="3">
        <v>5</v>
      </c>
      <c r="OZ235" s="5">
        <v>4.833333333333333</v>
      </c>
      <c r="VN235">
        <v>15</v>
      </c>
      <c r="VO235">
        <v>0</v>
      </c>
      <c r="VP235">
        <v>0</v>
      </c>
      <c r="VQ235">
        <v>0</v>
      </c>
      <c r="VR235">
        <v>98</v>
      </c>
      <c r="VS235">
        <v>2486.8000000000002</v>
      </c>
      <c r="VT235">
        <v>25.4</v>
      </c>
      <c r="VU235">
        <v>310.8</v>
      </c>
      <c r="VV235">
        <v>97</v>
      </c>
      <c r="VW235">
        <v>7929.5</v>
      </c>
      <c r="VX235">
        <v>81.7</v>
      </c>
      <c r="VY235">
        <v>700</v>
      </c>
      <c r="VZ235">
        <v>0.3</v>
      </c>
      <c r="WA235">
        <v>991.2</v>
      </c>
      <c r="WB235" s="36">
        <v>4276</v>
      </c>
      <c r="WC235" s="36">
        <v>1715.5</v>
      </c>
      <c r="WD235" s="36">
        <v>105.5</v>
      </c>
      <c r="WE235" s="36">
        <v>12.5</v>
      </c>
      <c r="WF235" s="36">
        <v>69.989999999999995</v>
      </c>
      <c r="WG235" s="36">
        <v>28.08</v>
      </c>
      <c r="WH235" s="36">
        <v>1.73</v>
      </c>
      <c r="WI235" s="36">
        <v>0.2</v>
      </c>
      <c r="WJ235" s="36">
        <v>118</v>
      </c>
      <c r="WK235" s="36">
        <v>1.93</v>
      </c>
      <c r="WL235" s="36">
        <v>19.667000000000002</v>
      </c>
      <c r="WM235" s="37">
        <v>5853.5</v>
      </c>
      <c r="WN235" s="37">
        <v>2385</v>
      </c>
      <c r="WO235" s="37">
        <v>142</v>
      </c>
      <c r="WP235" s="37">
        <v>19</v>
      </c>
      <c r="WQ235" s="37">
        <v>69.69</v>
      </c>
      <c r="WR235" s="37">
        <v>28.39</v>
      </c>
      <c r="WS235" s="37">
        <v>1.69</v>
      </c>
      <c r="WT235" s="37">
        <v>0.23</v>
      </c>
      <c r="WU235" s="37">
        <v>161</v>
      </c>
      <c r="WV235" s="37">
        <v>1.92</v>
      </c>
      <c r="WW235" s="37">
        <v>20.125</v>
      </c>
      <c r="WX235" s="38">
        <v>4276</v>
      </c>
      <c r="WY235" s="38">
        <v>1715.5</v>
      </c>
      <c r="WZ235" s="38">
        <v>105.5</v>
      </c>
      <c r="XA235" s="38">
        <v>12.5</v>
      </c>
      <c r="XB235" s="38">
        <v>69.989999999999995</v>
      </c>
      <c r="XC235" s="38">
        <v>28.08</v>
      </c>
      <c r="XD235" s="38">
        <v>1.73</v>
      </c>
      <c r="XE235" s="38">
        <v>0.2</v>
      </c>
      <c r="XF235" s="38">
        <v>118</v>
      </c>
      <c r="XG235" s="38">
        <v>1.93</v>
      </c>
      <c r="XH235" s="38">
        <v>19.667000000000002</v>
      </c>
      <c r="XI235" s="39">
        <v>5853.5</v>
      </c>
      <c r="XJ235" s="39">
        <v>2385</v>
      </c>
      <c r="XK235" s="39">
        <v>142</v>
      </c>
      <c r="XL235" s="39">
        <v>19</v>
      </c>
      <c r="XM235" s="39">
        <v>69.69</v>
      </c>
      <c r="XN235" s="39">
        <v>28.39</v>
      </c>
      <c r="XO235" s="39">
        <v>1.69</v>
      </c>
      <c r="XP235" s="39">
        <v>0.23</v>
      </c>
      <c r="XQ235" s="39">
        <v>161</v>
      </c>
      <c r="XR235" s="39">
        <v>1.92</v>
      </c>
      <c r="XS235" s="39">
        <v>20.125</v>
      </c>
      <c r="XT235" t="s">
        <v>1308</v>
      </c>
      <c r="XU235">
        <v>8</v>
      </c>
      <c r="XV235">
        <v>8</v>
      </c>
      <c r="XW235" s="37">
        <v>6</v>
      </c>
      <c r="XX235" s="37">
        <v>2</v>
      </c>
      <c r="XY235" s="37">
        <v>1</v>
      </c>
      <c r="XZ235" s="39">
        <v>6</v>
      </c>
      <c r="YA235" s="39">
        <v>2</v>
      </c>
      <c r="YB235" s="39">
        <v>1</v>
      </c>
    </row>
    <row r="236" spans="1:652" x14ac:dyDescent="0.2">
      <c r="A236" s="11">
        <v>258</v>
      </c>
      <c r="B236" s="19" t="s">
        <v>761</v>
      </c>
      <c r="C236" s="3">
        <v>0</v>
      </c>
      <c r="D236" s="3" t="str">
        <f t="shared" si="155"/>
        <v>2</v>
      </c>
      <c r="E236" s="4">
        <v>38582</v>
      </c>
      <c r="F236" s="4">
        <v>43412</v>
      </c>
      <c r="G236" s="5">
        <v>13.223819301848049</v>
      </c>
      <c r="H236" s="21">
        <v>4</v>
      </c>
      <c r="I236" s="3">
        <v>8</v>
      </c>
      <c r="J236" s="3">
        <v>19</v>
      </c>
      <c r="K236" s="3">
        <v>1</v>
      </c>
      <c r="L236" s="3">
        <v>2</v>
      </c>
      <c r="M236" s="3">
        <v>110</v>
      </c>
      <c r="N236" s="6">
        <v>109.5</v>
      </c>
      <c r="O236" s="6">
        <v>155</v>
      </c>
      <c r="P236" s="5">
        <v>3.5925196850393699</v>
      </c>
      <c r="Q236" s="5">
        <v>130.536</v>
      </c>
      <c r="R236" s="5">
        <v>59.2</v>
      </c>
      <c r="S236" s="5">
        <v>24.6</v>
      </c>
      <c r="T236" s="5">
        <v>2</v>
      </c>
      <c r="U236" s="5">
        <v>27.4</v>
      </c>
      <c r="V236" s="5">
        <v>2</v>
      </c>
      <c r="W236" s="5">
        <v>21.5</v>
      </c>
      <c r="X236" s="5">
        <v>23.4</v>
      </c>
      <c r="Y236" s="5">
        <v>19.600000000000001</v>
      </c>
      <c r="Z236" s="5">
        <v>25.1</v>
      </c>
      <c r="AA236" s="5">
        <v>24.2</v>
      </c>
      <c r="AB236" s="5">
        <v>19.5</v>
      </c>
      <c r="AC236" s="5">
        <f t="shared" si="156"/>
        <v>23.4</v>
      </c>
      <c r="AD236" s="5">
        <f t="shared" si="157"/>
        <v>25.1</v>
      </c>
      <c r="AE236" s="5">
        <f t="shared" si="158"/>
        <v>48.5</v>
      </c>
      <c r="AF236" s="5">
        <f t="shared" si="159"/>
        <v>24.25</v>
      </c>
      <c r="AG236" s="5">
        <f t="shared" si="160"/>
        <v>53.471250000000005</v>
      </c>
      <c r="AH236" s="5">
        <f t="shared" si="161"/>
        <v>106.94250000000001</v>
      </c>
      <c r="AI236" s="5">
        <v>2</v>
      </c>
      <c r="AJ236" s="3">
        <v>56</v>
      </c>
      <c r="AK236" s="5">
        <v>50.6</v>
      </c>
      <c r="AL236" s="5">
        <v>3</v>
      </c>
      <c r="AM236" s="5">
        <v>2.3333333333333335</v>
      </c>
      <c r="AN236" s="5"/>
      <c r="AO236" s="5"/>
      <c r="AP236" s="5"/>
      <c r="AQ236" s="5"/>
      <c r="AR236" s="5"/>
      <c r="AS236" s="5" t="e">
        <f t="shared" si="162"/>
        <v>#DIV/0!</v>
      </c>
      <c r="AT236" s="5">
        <v>11.78</v>
      </c>
      <c r="AU236" s="5">
        <v>10.9</v>
      </c>
      <c r="AV236" s="5">
        <v>0.73</v>
      </c>
      <c r="AW236" s="5">
        <v>77</v>
      </c>
      <c r="AX236" s="3">
        <v>28</v>
      </c>
      <c r="AY236" s="3">
        <v>28</v>
      </c>
      <c r="AZ236" s="3"/>
      <c r="BA236" s="5">
        <v>-1.42</v>
      </c>
      <c r="BB236" s="5"/>
      <c r="BC236" s="5">
        <v>8</v>
      </c>
      <c r="BD236" s="5"/>
      <c r="BE236" s="3">
        <v>24</v>
      </c>
      <c r="BF236" s="3">
        <v>25</v>
      </c>
      <c r="BG236" s="5">
        <v>0.02</v>
      </c>
      <c r="BH236" s="5">
        <v>51</v>
      </c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3">
        <v>69</v>
      </c>
      <c r="CA236" s="3">
        <v>72</v>
      </c>
      <c r="CB236" s="3">
        <v>68</v>
      </c>
      <c r="CC236" s="5">
        <v>30.845759999999999</v>
      </c>
      <c r="CD236" s="5">
        <v>32.186880000000002</v>
      </c>
      <c r="CE236" s="5">
        <v>30.398720000000001</v>
      </c>
      <c r="CF236" s="5">
        <v>4.45</v>
      </c>
      <c r="CG236" s="5">
        <v>100</v>
      </c>
      <c r="CH236" s="3">
        <v>41</v>
      </c>
      <c r="CI236" s="3">
        <v>41</v>
      </c>
      <c r="CJ236" s="3">
        <v>44</v>
      </c>
      <c r="CK236" s="5">
        <v>18.32864</v>
      </c>
      <c r="CL236" s="5">
        <v>18.32864</v>
      </c>
      <c r="CM236" s="5">
        <v>19.66976</v>
      </c>
      <c r="CN236" s="5">
        <v>0.6</v>
      </c>
      <c r="CO236" s="5">
        <v>73</v>
      </c>
      <c r="CP236" s="6">
        <v>165</v>
      </c>
      <c r="CQ236" s="6">
        <v>164</v>
      </c>
      <c r="CR236" s="6">
        <v>159</v>
      </c>
      <c r="CS236" s="5">
        <v>0.08</v>
      </c>
      <c r="CT236" s="5">
        <v>53</v>
      </c>
      <c r="CU236" s="7" t="e">
        <v>#NULL!</v>
      </c>
      <c r="CV236" s="7" t="e">
        <v>#NULL!</v>
      </c>
      <c r="CW236" s="7" t="e">
        <v>#NULL!</v>
      </c>
      <c r="CX236" s="7" t="e">
        <v>#NULL!</v>
      </c>
      <c r="CY236" s="7" t="e">
        <v>#NULL!</v>
      </c>
      <c r="CZ236" s="7" t="e">
        <v>#NULL!</v>
      </c>
      <c r="DA236" s="7" t="e">
        <v>#NULL!</v>
      </c>
      <c r="DB236" s="7" t="e">
        <v>#NULL!</v>
      </c>
      <c r="DC236" s="7" t="e">
        <v>#NULL!</v>
      </c>
      <c r="DD236" s="7" t="e">
        <v>#NULL!</v>
      </c>
      <c r="DE236" s="7" t="e">
        <v>#NULL!</v>
      </c>
      <c r="DF236" s="7" t="e">
        <v>#NULL!</v>
      </c>
      <c r="DG236" s="7" t="e">
        <v>#NULL!</v>
      </c>
      <c r="DH236" s="7" t="e">
        <v>#NULL!</v>
      </c>
      <c r="DI236" s="7"/>
      <c r="DJ236" s="7"/>
      <c r="DK236" s="7"/>
      <c r="DL236" s="7"/>
      <c r="DM236" s="7"/>
      <c r="DN236" s="7"/>
      <c r="DO236" s="7"/>
      <c r="DP236" s="7"/>
      <c r="DQ236" s="3">
        <v>1</v>
      </c>
      <c r="DR236" s="3">
        <v>1</v>
      </c>
      <c r="DS236" s="3">
        <v>1</v>
      </c>
      <c r="DT236" s="3">
        <v>1</v>
      </c>
      <c r="DU236" s="3">
        <v>1</v>
      </c>
      <c r="DV236" s="5">
        <v>29.5</v>
      </c>
      <c r="DW236" s="5">
        <v>-1.4</v>
      </c>
      <c r="DX236" s="5">
        <v>65</v>
      </c>
      <c r="DY236" s="5">
        <v>0.80999999999999994</v>
      </c>
      <c r="DZ236" s="5">
        <v>86.5</v>
      </c>
      <c r="EA236" s="5">
        <v>5.05</v>
      </c>
      <c r="EB236" s="5">
        <v>60.333333333333336</v>
      </c>
      <c r="EC236" s="5">
        <v>4.46</v>
      </c>
      <c r="ED236" s="5">
        <v>2</v>
      </c>
      <c r="EE236" s="7" t="e">
        <v>#NULL!</v>
      </c>
      <c r="EF236" s="7" t="e">
        <v>#NULL!</v>
      </c>
      <c r="EG236" s="7" t="e">
        <v>#NULL!</v>
      </c>
      <c r="EH236" s="7" t="e">
        <v>#NULL!</v>
      </c>
      <c r="EI236" s="7" t="e">
        <v>#NULL!</v>
      </c>
      <c r="EJ236" s="7" t="e">
        <v>#NULL!</v>
      </c>
      <c r="EK236" s="7" t="e">
        <v>#NULL!</v>
      </c>
      <c r="EL236" s="7" t="e">
        <v>#NULL!</v>
      </c>
      <c r="EM236" s="7" t="e">
        <v>#NULL!</v>
      </c>
      <c r="EN236" s="7" t="e">
        <v>#NULL!</v>
      </c>
      <c r="EO236" s="7" t="e">
        <v>#NULL!</v>
      </c>
      <c r="EP236" s="7" t="e">
        <v>#NULL!</v>
      </c>
      <c r="EQ236" s="7" t="e">
        <v>#NULL!</v>
      </c>
      <c r="ER236" s="7" t="e">
        <v>#NULL!</v>
      </c>
      <c r="ES236" s="7" t="e">
        <v>#NULL!</v>
      </c>
      <c r="ET236" s="7" t="e">
        <v>#NULL!</v>
      </c>
      <c r="EU236" s="7" t="e">
        <v>#NULL!</v>
      </c>
      <c r="EV236" s="7" t="e">
        <v>#NULL!</v>
      </c>
      <c r="EW236" s="3">
        <v>1</v>
      </c>
      <c r="EX236" s="5">
        <v>3</v>
      </c>
      <c r="EY236" s="1" t="s">
        <v>351</v>
      </c>
      <c r="EZ236" s="3">
        <v>2</v>
      </c>
      <c r="FA236" s="6">
        <v>999</v>
      </c>
      <c r="FB236" s="1" t="s">
        <v>355</v>
      </c>
      <c r="FC236" s="6">
        <v>2</v>
      </c>
      <c r="FD236" s="5">
        <v>8</v>
      </c>
      <c r="FE236" s="1" t="s">
        <v>350</v>
      </c>
      <c r="FF236" s="3">
        <v>2</v>
      </c>
      <c r="FG236" s="5">
        <v>3</v>
      </c>
      <c r="FH236" s="3">
        <v>5</v>
      </c>
      <c r="FI236" s="3">
        <v>5</v>
      </c>
      <c r="FJ236" s="3">
        <v>4</v>
      </c>
      <c r="FK236" s="3">
        <v>1</v>
      </c>
      <c r="FL236" s="3">
        <v>5</v>
      </c>
      <c r="FM236" s="3">
        <v>5</v>
      </c>
      <c r="FN236" s="3">
        <v>4</v>
      </c>
      <c r="FO236" s="3">
        <v>1</v>
      </c>
      <c r="FP236" s="3">
        <v>5</v>
      </c>
      <c r="FQ236" s="3">
        <v>5</v>
      </c>
      <c r="FR236" s="3">
        <v>3</v>
      </c>
      <c r="FS236" s="3">
        <v>1</v>
      </c>
      <c r="FT236" s="3">
        <v>5</v>
      </c>
      <c r="FU236" s="3">
        <v>2.3333333333333335</v>
      </c>
      <c r="FV236" s="3">
        <v>7</v>
      </c>
      <c r="FW236" s="3">
        <v>1</v>
      </c>
      <c r="FX236" s="7" t="e">
        <v>#NULL!</v>
      </c>
      <c r="FY236" s="3">
        <v>5</v>
      </c>
      <c r="FZ236" s="3">
        <v>7</v>
      </c>
      <c r="GA236" s="3">
        <v>7</v>
      </c>
      <c r="GB236" s="3">
        <v>7</v>
      </c>
      <c r="GC236" s="3">
        <v>7</v>
      </c>
      <c r="GD236" s="5">
        <v>6.666666666666667</v>
      </c>
      <c r="GE236" s="3">
        <v>5</v>
      </c>
      <c r="GF236" s="3">
        <v>1</v>
      </c>
      <c r="GG236" s="3">
        <v>5</v>
      </c>
      <c r="GH236" s="3">
        <v>1</v>
      </c>
      <c r="GI236" s="3">
        <v>5</v>
      </c>
      <c r="GJ236" s="3">
        <v>1</v>
      </c>
      <c r="GK236" s="3">
        <v>2</v>
      </c>
      <c r="GL236" s="3">
        <v>2</v>
      </c>
      <c r="GM236" s="3">
        <v>5</v>
      </c>
      <c r="GN236" s="3">
        <v>5</v>
      </c>
      <c r="GO236" s="3">
        <v>1</v>
      </c>
      <c r="GP236" s="3">
        <v>5</v>
      </c>
      <c r="GQ236" s="3">
        <v>1</v>
      </c>
      <c r="GR236" s="3">
        <v>5</v>
      </c>
      <c r="GS236" s="3">
        <v>2</v>
      </c>
      <c r="GT236" s="3">
        <v>5</v>
      </c>
      <c r="GU236" s="3">
        <v>5</v>
      </c>
      <c r="GV236" s="3">
        <v>4</v>
      </c>
      <c r="GW236" s="3">
        <v>5</v>
      </c>
      <c r="GX236" s="3">
        <v>1</v>
      </c>
      <c r="GY236" s="5">
        <v>5</v>
      </c>
      <c r="GZ236" s="5">
        <v>1.6</v>
      </c>
      <c r="HA236" s="3">
        <v>7</v>
      </c>
      <c r="HB236" s="3">
        <v>7</v>
      </c>
      <c r="HC236" s="3">
        <v>5</v>
      </c>
      <c r="HD236" s="3">
        <v>7</v>
      </c>
      <c r="HE236" s="3">
        <v>7</v>
      </c>
      <c r="HF236" s="3">
        <v>7</v>
      </c>
      <c r="HG236" s="3">
        <v>7</v>
      </c>
      <c r="HH236" s="3">
        <v>7</v>
      </c>
      <c r="HI236" s="5">
        <v>6.75</v>
      </c>
      <c r="HJ236" s="3">
        <v>4</v>
      </c>
      <c r="HK236" s="3">
        <v>4</v>
      </c>
      <c r="HL236" s="3">
        <v>3</v>
      </c>
      <c r="HM236" s="3">
        <v>3</v>
      </c>
      <c r="HN236" s="3">
        <v>1</v>
      </c>
      <c r="HO236" s="3">
        <v>1</v>
      </c>
      <c r="HP236" s="5">
        <v>1</v>
      </c>
      <c r="HQ236" s="5">
        <v>4</v>
      </c>
      <c r="HR236" s="5">
        <v>4</v>
      </c>
      <c r="HS236" s="5">
        <v>3.1666666666666665</v>
      </c>
      <c r="HT236" s="3">
        <v>6</v>
      </c>
      <c r="HU236" s="3">
        <v>6</v>
      </c>
      <c r="HV236" s="3">
        <v>6</v>
      </c>
      <c r="HW236" s="3">
        <v>6</v>
      </c>
      <c r="HX236" s="3">
        <v>6</v>
      </c>
      <c r="HY236" s="3">
        <v>6</v>
      </c>
      <c r="HZ236" s="5">
        <v>6</v>
      </c>
      <c r="IA236" s="3">
        <v>7</v>
      </c>
      <c r="IB236" s="3">
        <v>4</v>
      </c>
      <c r="IC236" s="3">
        <v>7</v>
      </c>
      <c r="ID236" s="3">
        <v>5</v>
      </c>
      <c r="IE236" s="3">
        <v>4</v>
      </c>
      <c r="IF236" s="3">
        <v>5</v>
      </c>
      <c r="IG236" s="3">
        <v>3</v>
      </c>
      <c r="IH236" s="3">
        <v>7</v>
      </c>
      <c r="II236" s="3">
        <v>7</v>
      </c>
      <c r="IJ236" s="3">
        <v>4</v>
      </c>
      <c r="IK236" s="3">
        <v>4</v>
      </c>
      <c r="IL236" s="3">
        <v>1</v>
      </c>
      <c r="IM236" s="5">
        <v>6.25</v>
      </c>
      <c r="IN236" s="5">
        <v>5.25</v>
      </c>
      <c r="IO236" s="5">
        <v>3</v>
      </c>
      <c r="IP236" s="3">
        <v>5</v>
      </c>
      <c r="IQ236" s="3">
        <v>1</v>
      </c>
      <c r="IR236" s="3">
        <v>3</v>
      </c>
      <c r="IS236" s="3">
        <v>3</v>
      </c>
      <c r="IT236" s="3">
        <v>5</v>
      </c>
      <c r="IU236" s="3">
        <v>5</v>
      </c>
      <c r="IV236" s="3">
        <v>1</v>
      </c>
      <c r="IW236" s="3">
        <v>1</v>
      </c>
      <c r="IX236" s="3">
        <v>5</v>
      </c>
      <c r="IY236" s="3">
        <v>3</v>
      </c>
      <c r="IZ236" s="3">
        <v>4</v>
      </c>
      <c r="JA236" s="3">
        <v>5</v>
      </c>
      <c r="JB236" s="3">
        <v>4</v>
      </c>
      <c r="JC236" s="3">
        <v>3</v>
      </c>
      <c r="JD236" s="3">
        <v>5</v>
      </c>
      <c r="JE236" s="3">
        <v>1</v>
      </c>
      <c r="JF236" s="3">
        <v>1</v>
      </c>
      <c r="JG236" s="3">
        <v>5</v>
      </c>
      <c r="JH236" s="3">
        <v>4</v>
      </c>
      <c r="JI236" s="3">
        <v>5</v>
      </c>
      <c r="JJ236" s="3">
        <v>1</v>
      </c>
      <c r="JK236" s="3">
        <v>5</v>
      </c>
      <c r="JL236" s="3">
        <v>2</v>
      </c>
      <c r="JM236" s="3">
        <v>5</v>
      </c>
      <c r="JN236" s="5">
        <v>4.75</v>
      </c>
      <c r="JO236" s="5">
        <v>2.75</v>
      </c>
      <c r="JP236" s="5">
        <v>5</v>
      </c>
      <c r="JQ236" s="5">
        <v>1.75</v>
      </c>
      <c r="JR236" s="5">
        <v>4.75</v>
      </c>
      <c r="JS236" s="5">
        <v>1.5</v>
      </c>
      <c r="JT236" s="3">
        <v>3</v>
      </c>
      <c r="JU236" s="3">
        <v>4</v>
      </c>
      <c r="JV236" s="3">
        <v>5</v>
      </c>
      <c r="JW236" s="3">
        <v>5</v>
      </c>
      <c r="JX236" s="3">
        <v>3</v>
      </c>
      <c r="JY236" s="3">
        <v>3</v>
      </c>
      <c r="JZ236" s="3">
        <v>3</v>
      </c>
      <c r="KA236" s="3">
        <v>3</v>
      </c>
      <c r="KB236" s="3">
        <v>5</v>
      </c>
      <c r="KC236" s="3">
        <v>5</v>
      </c>
      <c r="KD236" s="3">
        <v>5</v>
      </c>
      <c r="KE236" s="3">
        <v>5</v>
      </c>
      <c r="KF236" s="3">
        <v>1</v>
      </c>
      <c r="KG236" s="3">
        <v>1</v>
      </c>
      <c r="KH236" s="3">
        <v>1</v>
      </c>
      <c r="KI236" s="3">
        <v>1</v>
      </c>
      <c r="KJ236" s="3">
        <v>1</v>
      </c>
      <c r="KK236" s="3">
        <v>1</v>
      </c>
      <c r="KL236" s="3">
        <v>3</v>
      </c>
      <c r="KM236" s="3">
        <v>3</v>
      </c>
      <c r="KN236" s="3">
        <v>2</v>
      </c>
      <c r="KO236" s="3">
        <v>2</v>
      </c>
      <c r="KP236" s="3">
        <v>1</v>
      </c>
      <c r="KQ236" s="3">
        <v>1</v>
      </c>
      <c r="KR236" s="3">
        <v>5</v>
      </c>
      <c r="KS236" s="3">
        <v>5</v>
      </c>
      <c r="KT236" s="3">
        <v>1</v>
      </c>
      <c r="KU236" s="3">
        <v>1</v>
      </c>
      <c r="KV236" s="3">
        <v>1</v>
      </c>
      <c r="KW236" s="3">
        <v>1</v>
      </c>
      <c r="KX236" s="3">
        <v>3</v>
      </c>
      <c r="KY236" s="3">
        <v>3</v>
      </c>
      <c r="KZ236" s="5">
        <v>1.7777777777777777</v>
      </c>
      <c r="LA236" s="5">
        <v>1.7777777777777777</v>
      </c>
      <c r="LB236" s="5">
        <v>3.8571428571428572</v>
      </c>
      <c r="LC236" s="5">
        <v>4</v>
      </c>
      <c r="LD236" s="3">
        <v>5</v>
      </c>
      <c r="LE236" s="3">
        <v>5</v>
      </c>
      <c r="LF236" s="5">
        <v>5</v>
      </c>
      <c r="LG236" s="3">
        <v>5</v>
      </c>
      <c r="LH236" s="3">
        <v>5</v>
      </c>
      <c r="LI236" s="3">
        <v>5</v>
      </c>
      <c r="LJ236" s="3">
        <v>5</v>
      </c>
      <c r="LK236" s="3">
        <v>5</v>
      </c>
      <c r="LL236" s="3">
        <v>5</v>
      </c>
      <c r="LM236" s="3">
        <v>5</v>
      </c>
      <c r="LN236" s="3">
        <v>5</v>
      </c>
      <c r="LO236" s="3">
        <v>5</v>
      </c>
      <c r="LP236" s="3">
        <v>5</v>
      </c>
      <c r="LQ236" s="3">
        <v>5</v>
      </c>
      <c r="LR236" s="3">
        <v>5</v>
      </c>
      <c r="LS236" s="3">
        <v>5</v>
      </c>
      <c r="LT236" s="5">
        <v>5</v>
      </c>
      <c r="LU236" s="5">
        <v>5</v>
      </c>
      <c r="LV236" s="3">
        <v>1</v>
      </c>
      <c r="LW236" s="3">
        <v>0</v>
      </c>
      <c r="LX236" s="3">
        <v>0</v>
      </c>
      <c r="LY236" s="3">
        <v>0</v>
      </c>
      <c r="LZ236" s="3">
        <v>3</v>
      </c>
      <c r="MA236" s="3">
        <v>1</v>
      </c>
      <c r="MB236" s="3">
        <v>0</v>
      </c>
      <c r="MC236" s="3">
        <v>2</v>
      </c>
      <c r="MD236" s="3">
        <v>2</v>
      </c>
      <c r="ME236" s="3">
        <v>3</v>
      </c>
      <c r="MF236" s="5">
        <f t="shared" si="165"/>
        <v>12</v>
      </c>
      <c r="MG236" s="5">
        <f t="shared" si="166"/>
        <v>1.2</v>
      </c>
      <c r="MH236" s="3">
        <v>4</v>
      </c>
      <c r="MI236" s="3">
        <v>7</v>
      </c>
      <c r="MJ236" s="3">
        <v>7</v>
      </c>
      <c r="MK236" s="3">
        <v>7</v>
      </c>
      <c r="ML236" s="3">
        <v>7</v>
      </c>
      <c r="MM236" s="3">
        <v>4</v>
      </c>
      <c r="MN236" s="3">
        <v>7</v>
      </c>
      <c r="MO236" s="3">
        <v>7</v>
      </c>
      <c r="MP236" s="3">
        <v>7</v>
      </c>
      <c r="MQ236" s="5">
        <v>6.333333333333333</v>
      </c>
      <c r="MR236" s="3">
        <v>3</v>
      </c>
      <c r="MS236" s="3">
        <v>3</v>
      </c>
      <c r="MT236" s="3">
        <v>2</v>
      </c>
      <c r="MU236" s="3">
        <v>2</v>
      </c>
      <c r="MV236" s="3">
        <v>1</v>
      </c>
      <c r="MW236" s="3">
        <v>1</v>
      </c>
      <c r="MX236" s="3">
        <v>2</v>
      </c>
      <c r="MY236" s="3">
        <v>2</v>
      </c>
      <c r="MZ236" s="3">
        <v>2</v>
      </c>
      <c r="NA236" s="3">
        <v>2</v>
      </c>
      <c r="NB236" s="3">
        <v>2</v>
      </c>
      <c r="NC236" s="3">
        <v>2</v>
      </c>
      <c r="ND236" s="5">
        <v>2</v>
      </c>
      <c r="NE236" s="5">
        <v>2</v>
      </c>
      <c r="NF236" s="5">
        <v>2</v>
      </c>
      <c r="NG236" s="5">
        <v>2</v>
      </c>
      <c r="NH236" s="3">
        <v>5</v>
      </c>
      <c r="NI236" s="3">
        <v>5</v>
      </c>
      <c r="NJ236" s="3">
        <v>5</v>
      </c>
      <c r="NK236" s="3">
        <v>5</v>
      </c>
      <c r="NL236" s="3">
        <v>5</v>
      </c>
      <c r="NM236" s="3">
        <v>5</v>
      </c>
      <c r="NN236" s="3">
        <v>2</v>
      </c>
      <c r="NO236" s="3">
        <v>2</v>
      </c>
      <c r="NP236" s="3">
        <v>2</v>
      </c>
      <c r="NQ236" s="3">
        <v>2</v>
      </c>
      <c r="NR236" s="3">
        <v>3</v>
      </c>
      <c r="NS236" s="3">
        <v>3</v>
      </c>
      <c r="NT236" s="3">
        <v>2</v>
      </c>
      <c r="NU236" s="3">
        <v>2</v>
      </c>
      <c r="NV236" s="5">
        <v>3.4285714285714284</v>
      </c>
      <c r="NW236" s="5">
        <v>3.4285714285714284</v>
      </c>
      <c r="NX236" s="4">
        <v>43420</v>
      </c>
      <c r="NY236" s="3">
        <v>5</v>
      </c>
      <c r="NZ236" s="3">
        <v>5</v>
      </c>
      <c r="OA236" s="3">
        <v>3</v>
      </c>
      <c r="OB236" s="3">
        <v>3</v>
      </c>
      <c r="OC236" s="3">
        <v>5</v>
      </c>
      <c r="OD236" s="3">
        <v>5</v>
      </c>
      <c r="OE236" s="3">
        <v>5</v>
      </c>
      <c r="OF236" s="3">
        <v>3</v>
      </c>
      <c r="OG236" s="3">
        <v>5</v>
      </c>
      <c r="OH236" s="3">
        <v>5</v>
      </c>
      <c r="OI236" s="3">
        <v>3</v>
      </c>
      <c r="OJ236" s="3">
        <v>4</v>
      </c>
      <c r="OK236" s="5">
        <v>5</v>
      </c>
      <c r="OL236" s="5">
        <v>3.5</v>
      </c>
      <c r="OM236" s="3">
        <v>4</v>
      </c>
      <c r="ON236" s="3">
        <v>4</v>
      </c>
      <c r="OO236" s="3">
        <v>4</v>
      </c>
      <c r="OP236" s="3">
        <v>4</v>
      </c>
      <c r="OQ236" s="3">
        <v>2</v>
      </c>
      <c r="OR236" s="3">
        <v>1</v>
      </c>
      <c r="OS236" s="5">
        <v>3.1666666666666665</v>
      </c>
      <c r="OT236" s="3">
        <v>6</v>
      </c>
      <c r="OU236" s="3">
        <v>6</v>
      </c>
      <c r="OV236" s="3">
        <v>6</v>
      </c>
      <c r="OW236" s="3">
        <v>6</v>
      </c>
      <c r="OX236" s="3">
        <v>6</v>
      </c>
      <c r="OY236" s="3">
        <v>6</v>
      </c>
      <c r="OZ236" s="5">
        <v>6</v>
      </c>
      <c r="VK236" s="1">
        <v>1</v>
      </c>
      <c r="VN236">
        <v>15</v>
      </c>
      <c r="VO236">
        <v>2</v>
      </c>
      <c r="VP236">
        <v>30.3</v>
      </c>
      <c r="VQ236">
        <v>15.1</v>
      </c>
      <c r="VR236">
        <v>116</v>
      </c>
      <c r="VS236">
        <v>2169</v>
      </c>
      <c r="VT236">
        <v>18.7</v>
      </c>
      <c r="VU236">
        <v>166.8</v>
      </c>
      <c r="VV236">
        <v>115</v>
      </c>
      <c r="VW236">
        <v>18271.3</v>
      </c>
      <c r="VX236">
        <v>158.9</v>
      </c>
      <c r="VY236">
        <v>2661.5</v>
      </c>
      <c r="VZ236">
        <v>0.3</v>
      </c>
      <c r="WA236">
        <v>1405.5</v>
      </c>
      <c r="WB236" s="36">
        <v>4607.25</v>
      </c>
      <c r="WC236" s="36">
        <v>1692.5</v>
      </c>
      <c r="WD236" s="36">
        <v>202.5</v>
      </c>
      <c r="WE236" s="36">
        <v>141.75</v>
      </c>
      <c r="WF236" s="36">
        <v>69.34</v>
      </c>
      <c r="WG236" s="36">
        <v>25.47</v>
      </c>
      <c r="WH236" s="36">
        <v>3.05</v>
      </c>
      <c r="WI236" s="36">
        <v>2.13</v>
      </c>
      <c r="WJ236" s="36">
        <v>344.25</v>
      </c>
      <c r="WK236" s="36">
        <v>5.18</v>
      </c>
      <c r="WL236" s="36">
        <v>38.25</v>
      </c>
      <c r="WM236" s="37">
        <v>6881.25</v>
      </c>
      <c r="WN236" s="37">
        <v>2303.25</v>
      </c>
      <c r="WO236" s="37">
        <v>244</v>
      </c>
      <c r="WP236" s="37">
        <v>148.5</v>
      </c>
      <c r="WQ236" s="37">
        <v>71.849999999999994</v>
      </c>
      <c r="WR236" s="37">
        <v>24.05</v>
      </c>
      <c r="WS236" s="37">
        <v>2.5499999999999998</v>
      </c>
      <c r="WT236" s="37">
        <v>1.55</v>
      </c>
      <c r="WU236" s="37">
        <v>392.5</v>
      </c>
      <c r="WV236" s="37">
        <v>4.0999999999999996</v>
      </c>
      <c r="WW236" s="37">
        <v>30.192</v>
      </c>
      <c r="WX236" s="38">
        <v>3852.25</v>
      </c>
      <c r="WY236" s="38">
        <v>1402.5</v>
      </c>
      <c r="WZ236" s="38">
        <v>172.25</v>
      </c>
      <c r="XA236" s="38">
        <v>132</v>
      </c>
      <c r="XB236" s="38">
        <v>69.3</v>
      </c>
      <c r="XC236" s="38">
        <v>25.23</v>
      </c>
      <c r="XD236" s="38">
        <v>3.1</v>
      </c>
      <c r="XE236" s="38">
        <v>2.37</v>
      </c>
      <c r="XF236" s="38">
        <v>304.25</v>
      </c>
      <c r="XG236" s="38">
        <v>5.47</v>
      </c>
      <c r="XH236" s="38">
        <v>43.463999999999999</v>
      </c>
      <c r="XI236" s="39">
        <v>5728</v>
      </c>
      <c r="XJ236" s="39">
        <v>1898.25</v>
      </c>
      <c r="XK236" s="39">
        <v>207.5</v>
      </c>
      <c r="XL236" s="39">
        <v>138.25</v>
      </c>
      <c r="XM236" s="39">
        <v>71.849999999999994</v>
      </c>
      <c r="XN236" s="39">
        <v>23.81</v>
      </c>
      <c r="XO236" s="39">
        <v>2.6</v>
      </c>
      <c r="XP236" s="39">
        <v>1.73</v>
      </c>
      <c r="XQ236" s="39">
        <v>345.75</v>
      </c>
      <c r="XR236" s="39">
        <v>4.34</v>
      </c>
      <c r="XS236" s="39">
        <v>34.575000000000003</v>
      </c>
      <c r="XT236" t="s">
        <v>1309</v>
      </c>
      <c r="XU236">
        <v>13</v>
      </c>
      <c r="XV236">
        <v>15</v>
      </c>
      <c r="XW236" s="37">
        <v>9</v>
      </c>
      <c r="XX236" s="37">
        <v>4</v>
      </c>
      <c r="XY236" s="37">
        <v>1</v>
      </c>
      <c r="XZ236" s="39">
        <v>7</v>
      </c>
      <c r="YA236" s="39">
        <v>3</v>
      </c>
      <c r="YB236" s="39">
        <v>1</v>
      </c>
    </row>
    <row r="237" spans="1:652" x14ac:dyDescent="0.2">
      <c r="A237" s="11">
        <v>259</v>
      </c>
      <c r="B237" s="19" t="s">
        <v>888</v>
      </c>
      <c r="C237" s="3">
        <v>1</v>
      </c>
      <c r="D237" s="3" t="str">
        <f t="shared" si="155"/>
        <v>1</v>
      </c>
      <c r="E237" s="4">
        <v>38539</v>
      </c>
      <c r="F237" s="4">
        <v>43412</v>
      </c>
      <c r="G237" s="5">
        <v>13.341546885694729</v>
      </c>
      <c r="H237" s="21">
        <v>4</v>
      </c>
      <c r="I237" s="3">
        <v>8</v>
      </c>
      <c r="J237" s="3">
        <v>19</v>
      </c>
      <c r="K237" s="3">
        <v>1</v>
      </c>
      <c r="L237" s="3">
        <v>2</v>
      </c>
      <c r="M237" s="3">
        <v>110</v>
      </c>
      <c r="N237" s="6">
        <v>111.5</v>
      </c>
      <c r="O237" s="6">
        <v>154.5</v>
      </c>
      <c r="P237" s="5">
        <v>3.6581364829396326</v>
      </c>
      <c r="Q237" s="5">
        <v>120.393</v>
      </c>
      <c r="R237" s="5">
        <v>54.6</v>
      </c>
      <c r="S237" s="5">
        <v>22.7</v>
      </c>
      <c r="T237" s="5">
        <v>3</v>
      </c>
      <c r="U237" s="5">
        <v>30.7</v>
      </c>
      <c r="V237" s="5">
        <v>2</v>
      </c>
      <c r="W237" s="5">
        <v>27.1</v>
      </c>
      <c r="X237" s="5">
        <v>23</v>
      </c>
      <c r="Y237" s="5">
        <v>22.1</v>
      </c>
      <c r="Z237" s="5">
        <v>25.5</v>
      </c>
      <c r="AA237" s="5">
        <v>22.3</v>
      </c>
      <c r="AB237" s="5">
        <v>22.4</v>
      </c>
      <c r="AC237" s="5">
        <f t="shared" si="156"/>
        <v>27.1</v>
      </c>
      <c r="AD237" s="5">
        <f t="shared" si="157"/>
        <v>25.5</v>
      </c>
      <c r="AE237" s="5">
        <f t="shared" si="158"/>
        <v>52.6</v>
      </c>
      <c r="AF237" s="5">
        <f t="shared" si="159"/>
        <v>26.3</v>
      </c>
      <c r="AG237" s="5">
        <f t="shared" si="160"/>
        <v>57.991500000000002</v>
      </c>
      <c r="AH237" s="5">
        <f t="shared" si="161"/>
        <v>115.983</v>
      </c>
      <c r="AI237" s="5">
        <v>2</v>
      </c>
      <c r="AJ237" s="3">
        <v>30</v>
      </c>
      <c r="AK237" s="5">
        <v>41.3</v>
      </c>
      <c r="AL237" s="5">
        <v>3</v>
      </c>
      <c r="AM237" s="5">
        <v>2.3333333333333335</v>
      </c>
      <c r="AN237" s="5"/>
      <c r="AO237" s="5"/>
      <c r="AP237" s="5"/>
      <c r="AQ237" s="5"/>
      <c r="AR237" s="5"/>
      <c r="AS237" s="5" t="e">
        <f t="shared" si="162"/>
        <v>#DIV/0!</v>
      </c>
      <c r="AT237" s="5">
        <v>12.28</v>
      </c>
      <c r="AU237" s="5">
        <v>12.47</v>
      </c>
      <c r="AV237" s="5">
        <v>0.28000000000000003</v>
      </c>
      <c r="AW237" s="5">
        <v>61</v>
      </c>
      <c r="AX237" s="3">
        <v>32</v>
      </c>
      <c r="AY237" s="3">
        <v>30</v>
      </c>
      <c r="AZ237" s="3"/>
      <c r="BA237" s="5">
        <v>-0.55000000000000004</v>
      </c>
      <c r="BB237" s="5"/>
      <c r="BC237" s="5">
        <v>29</v>
      </c>
      <c r="BD237" s="5"/>
      <c r="BE237" s="3">
        <v>24</v>
      </c>
      <c r="BF237" s="3">
        <v>28</v>
      </c>
      <c r="BG237" s="5">
        <v>1.1100000000000001</v>
      </c>
      <c r="BH237" s="5">
        <v>87</v>
      </c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3">
        <v>41</v>
      </c>
      <c r="CA237" s="3">
        <v>37</v>
      </c>
      <c r="CB237" s="3">
        <v>39</v>
      </c>
      <c r="CC237" s="5">
        <v>18.32864</v>
      </c>
      <c r="CD237" s="5">
        <v>16.540479999999999</v>
      </c>
      <c r="CE237" s="5">
        <v>17.434560000000001</v>
      </c>
      <c r="CF237" s="5">
        <v>2.98</v>
      </c>
      <c r="CG237" s="5">
        <v>100</v>
      </c>
      <c r="CH237" s="3">
        <v>33</v>
      </c>
      <c r="CI237" s="3">
        <v>30</v>
      </c>
      <c r="CJ237" s="3">
        <v>34</v>
      </c>
      <c r="CK237" s="5">
        <v>14.752319999999999</v>
      </c>
      <c r="CL237" s="5">
        <v>13.411199999999999</v>
      </c>
      <c r="CM237" s="5">
        <v>15.19936</v>
      </c>
      <c r="CN237" s="5">
        <v>0.57999999999999996</v>
      </c>
      <c r="CO237" s="5">
        <v>72</v>
      </c>
      <c r="CP237" s="6">
        <v>131</v>
      </c>
      <c r="CQ237" s="6">
        <v>142</v>
      </c>
      <c r="CR237" s="6">
        <v>136</v>
      </c>
      <c r="CS237" s="5">
        <v>0.27</v>
      </c>
      <c r="CT237" s="5">
        <v>61</v>
      </c>
      <c r="CU237" s="7" t="e">
        <v>#NULL!</v>
      </c>
      <c r="CV237" s="7" t="e">
        <v>#NULL!</v>
      </c>
      <c r="CW237" s="7" t="e">
        <v>#NULL!</v>
      </c>
      <c r="CX237" s="7" t="e">
        <v>#NULL!</v>
      </c>
      <c r="CY237" s="7" t="e">
        <v>#NULL!</v>
      </c>
      <c r="CZ237" s="7" t="e">
        <v>#NULL!</v>
      </c>
      <c r="DA237" s="7" t="e">
        <v>#NULL!</v>
      </c>
      <c r="DB237" s="7" t="e">
        <v>#NULL!</v>
      </c>
      <c r="DC237" s="7" t="e">
        <v>#NULL!</v>
      </c>
      <c r="DD237" s="7" t="e">
        <v>#NULL!</v>
      </c>
      <c r="DE237" s="7" t="e">
        <v>#NULL!</v>
      </c>
      <c r="DF237" s="7" t="e">
        <v>#NULL!</v>
      </c>
      <c r="DG237" s="7" t="e">
        <v>#NULL!</v>
      </c>
      <c r="DH237" s="7" t="e">
        <v>#NULL!</v>
      </c>
      <c r="DI237" s="7"/>
      <c r="DJ237" s="7"/>
      <c r="DK237" s="7"/>
      <c r="DL237" s="7"/>
      <c r="DM237" s="7"/>
      <c r="DN237" s="7"/>
      <c r="DO237" s="7"/>
      <c r="DP237" s="7"/>
      <c r="DQ237" s="3">
        <v>1</v>
      </c>
      <c r="DR237" s="3">
        <v>1</v>
      </c>
      <c r="DS237" s="3">
        <v>1</v>
      </c>
      <c r="DT237" s="3">
        <v>1</v>
      </c>
      <c r="DU237" s="3">
        <v>1</v>
      </c>
      <c r="DV237" s="5">
        <v>58</v>
      </c>
      <c r="DW237" s="5">
        <v>0.56000000000000005</v>
      </c>
      <c r="DX237" s="5">
        <v>61</v>
      </c>
      <c r="DY237" s="5">
        <v>0.55000000000000004</v>
      </c>
      <c r="DZ237" s="5">
        <v>86</v>
      </c>
      <c r="EA237" s="5">
        <v>3.56</v>
      </c>
      <c r="EB237" s="5">
        <v>68.333333333333329</v>
      </c>
      <c r="EC237" s="5">
        <v>4.67</v>
      </c>
      <c r="ED237" s="5">
        <v>2</v>
      </c>
      <c r="EE237" s="7" t="e">
        <v>#NULL!</v>
      </c>
      <c r="EF237" s="7" t="e">
        <v>#NULL!</v>
      </c>
      <c r="EG237" s="7" t="e">
        <v>#NULL!</v>
      </c>
      <c r="EH237" s="7" t="e">
        <v>#NULL!</v>
      </c>
      <c r="EI237" s="7" t="e">
        <v>#NULL!</v>
      </c>
      <c r="EJ237" s="7" t="e">
        <v>#NULL!</v>
      </c>
      <c r="EK237" s="7" t="e">
        <v>#NULL!</v>
      </c>
      <c r="EL237" s="7" t="e">
        <v>#NULL!</v>
      </c>
      <c r="EM237" s="7" t="e">
        <v>#NULL!</v>
      </c>
      <c r="EN237" s="7" t="e">
        <v>#NULL!</v>
      </c>
      <c r="EO237" s="7" t="e">
        <v>#NULL!</v>
      </c>
      <c r="EP237" s="7" t="e">
        <v>#NULL!</v>
      </c>
      <c r="EQ237" s="7" t="e">
        <v>#NULL!</v>
      </c>
      <c r="ER237" s="7" t="e">
        <v>#NULL!</v>
      </c>
      <c r="ES237" s="7" t="e">
        <v>#NULL!</v>
      </c>
      <c r="ET237" s="7" t="e">
        <v>#NULL!</v>
      </c>
      <c r="EU237" s="7" t="e">
        <v>#NULL!</v>
      </c>
      <c r="EV237" s="7" t="e">
        <v>#NULL!</v>
      </c>
      <c r="EW237" s="3">
        <v>1</v>
      </c>
      <c r="EX237" s="5">
        <v>2</v>
      </c>
      <c r="EY237" s="1" t="s">
        <v>411</v>
      </c>
      <c r="EZ237" s="3">
        <v>2</v>
      </c>
      <c r="FA237" s="6">
        <v>0.5</v>
      </c>
      <c r="FB237" s="1" t="s">
        <v>437</v>
      </c>
      <c r="FC237" s="6">
        <v>0</v>
      </c>
      <c r="FD237" s="5">
        <v>1</v>
      </c>
      <c r="FE237" s="1" t="s">
        <v>439</v>
      </c>
      <c r="FF237" s="3">
        <v>1</v>
      </c>
      <c r="FG237" s="5">
        <v>1</v>
      </c>
      <c r="FH237" s="3">
        <v>5</v>
      </c>
      <c r="FI237" s="3">
        <v>4</v>
      </c>
      <c r="FJ237" s="3">
        <v>2</v>
      </c>
      <c r="FK237" s="3">
        <v>3</v>
      </c>
      <c r="FL237" s="3">
        <v>4</v>
      </c>
      <c r="FM237" s="3">
        <v>4</v>
      </c>
      <c r="FN237" s="3">
        <v>5</v>
      </c>
      <c r="FO237" s="3">
        <v>3</v>
      </c>
      <c r="FP237" s="3">
        <v>4</v>
      </c>
      <c r="FQ237" s="3">
        <v>4</v>
      </c>
      <c r="FR237" s="3">
        <v>4</v>
      </c>
      <c r="FS237" s="3">
        <v>4</v>
      </c>
      <c r="FT237" s="3">
        <v>4.166666666666667</v>
      </c>
      <c r="FU237" s="3">
        <v>3.5</v>
      </c>
      <c r="FV237" s="3">
        <v>5</v>
      </c>
      <c r="FW237" s="3">
        <v>3</v>
      </c>
      <c r="FX237" s="7" t="e">
        <v>#NULL!</v>
      </c>
      <c r="FY237" s="3">
        <v>2</v>
      </c>
      <c r="FZ237" s="3">
        <v>5</v>
      </c>
      <c r="GA237" s="3">
        <v>4</v>
      </c>
      <c r="GB237" s="3">
        <v>6</v>
      </c>
      <c r="GC237" s="3">
        <v>5</v>
      </c>
      <c r="GD237" s="5">
        <v>4.5</v>
      </c>
      <c r="GE237" s="3">
        <v>3</v>
      </c>
      <c r="GF237" s="3">
        <v>2</v>
      </c>
      <c r="GG237" s="3">
        <v>3</v>
      </c>
      <c r="GH237" s="3">
        <v>1</v>
      </c>
      <c r="GI237" s="3">
        <v>3</v>
      </c>
      <c r="GJ237" s="3">
        <v>1</v>
      </c>
      <c r="GK237" s="3">
        <v>2</v>
      </c>
      <c r="GL237" s="3">
        <v>2</v>
      </c>
      <c r="GM237" s="3">
        <v>1</v>
      </c>
      <c r="GN237" s="3">
        <v>2</v>
      </c>
      <c r="GO237" s="3">
        <v>2</v>
      </c>
      <c r="GP237" s="3">
        <v>4</v>
      </c>
      <c r="GQ237" s="3">
        <v>2</v>
      </c>
      <c r="GR237" s="3">
        <v>3</v>
      </c>
      <c r="GS237" s="3">
        <v>4</v>
      </c>
      <c r="GT237" s="3">
        <v>3</v>
      </c>
      <c r="GU237" s="3">
        <v>4</v>
      </c>
      <c r="GV237" s="3">
        <v>5</v>
      </c>
      <c r="GW237" s="3">
        <v>4</v>
      </c>
      <c r="GX237" s="3">
        <v>3</v>
      </c>
      <c r="GY237" s="5">
        <v>3</v>
      </c>
      <c r="GZ237" s="5">
        <v>2.4</v>
      </c>
      <c r="HA237" s="3">
        <v>5</v>
      </c>
      <c r="HB237" s="3">
        <v>3</v>
      </c>
      <c r="HC237" s="3">
        <v>6</v>
      </c>
      <c r="HD237" s="3">
        <v>2</v>
      </c>
      <c r="HE237" s="3">
        <v>6</v>
      </c>
      <c r="HF237" s="3">
        <v>5</v>
      </c>
      <c r="HG237" s="3">
        <v>2</v>
      </c>
      <c r="HH237" s="3">
        <v>4</v>
      </c>
      <c r="HI237" s="5">
        <v>4.125</v>
      </c>
      <c r="HJ237" s="3">
        <v>1</v>
      </c>
      <c r="HK237" s="3">
        <v>3</v>
      </c>
      <c r="HL237" s="3">
        <v>2</v>
      </c>
      <c r="HM237" s="3">
        <v>2</v>
      </c>
      <c r="HN237" s="3">
        <v>1</v>
      </c>
      <c r="HO237" s="3">
        <v>3</v>
      </c>
      <c r="HP237" s="5">
        <v>2</v>
      </c>
      <c r="HQ237" s="5">
        <v>4</v>
      </c>
      <c r="HR237" s="5">
        <v>2</v>
      </c>
      <c r="HS237" s="5">
        <v>2.1666666666666665</v>
      </c>
      <c r="HT237" s="3">
        <v>3</v>
      </c>
      <c r="HU237" s="3">
        <v>3</v>
      </c>
      <c r="HV237" s="3">
        <v>3</v>
      </c>
      <c r="HW237" s="3">
        <v>3</v>
      </c>
      <c r="HX237" s="3">
        <v>3</v>
      </c>
      <c r="HY237" s="3">
        <v>3</v>
      </c>
      <c r="HZ237" s="5">
        <v>3</v>
      </c>
      <c r="IA237" s="3">
        <v>7</v>
      </c>
      <c r="IB237" s="3">
        <v>5</v>
      </c>
      <c r="IC237" s="3">
        <v>5</v>
      </c>
      <c r="ID237" s="3">
        <v>5</v>
      </c>
      <c r="IE237" s="3">
        <v>6</v>
      </c>
      <c r="IF237" s="3">
        <v>4</v>
      </c>
      <c r="IG237" s="3">
        <v>3</v>
      </c>
      <c r="IH237" s="3">
        <v>4</v>
      </c>
      <c r="II237" s="3">
        <v>5</v>
      </c>
      <c r="IJ237" s="3">
        <v>3</v>
      </c>
      <c r="IK237" s="3">
        <v>4</v>
      </c>
      <c r="IL237" s="3">
        <v>2</v>
      </c>
      <c r="IM237" s="5">
        <v>5</v>
      </c>
      <c r="IN237" s="5">
        <v>5</v>
      </c>
      <c r="IO237" s="5">
        <v>3.25</v>
      </c>
      <c r="IP237" s="3">
        <v>4</v>
      </c>
      <c r="IQ237" s="3">
        <v>3</v>
      </c>
      <c r="IR237" s="3">
        <v>3</v>
      </c>
      <c r="IS237" s="3">
        <v>4</v>
      </c>
      <c r="IT237" s="3">
        <v>4</v>
      </c>
      <c r="IU237" s="3">
        <v>3</v>
      </c>
      <c r="IV237" s="3">
        <v>4</v>
      </c>
      <c r="IW237" s="3">
        <v>5</v>
      </c>
      <c r="IX237" s="3">
        <v>2</v>
      </c>
      <c r="IY237" s="3">
        <v>4</v>
      </c>
      <c r="IZ237" s="3">
        <v>4</v>
      </c>
      <c r="JA237" s="3">
        <v>2</v>
      </c>
      <c r="JB237" s="3">
        <v>4</v>
      </c>
      <c r="JC237" s="3">
        <v>2</v>
      </c>
      <c r="JD237" s="3">
        <v>2</v>
      </c>
      <c r="JE237" s="3">
        <v>4</v>
      </c>
      <c r="JF237" s="3">
        <v>4</v>
      </c>
      <c r="JG237" s="3">
        <v>5</v>
      </c>
      <c r="JH237" s="3">
        <v>4</v>
      </c>
      <c r="JI237" s="3">
        <v>4</v>
      </c>
      <c r="JJ237" s="3">
        <v>2</v>
      </c>
      <c r="JK237" s="3">
        <v>3</v>
      </c>
      <c r="JL237" s="3">
        <v>3</v>
      </c>
      <c r="JM237" s="3">
        <v>4</v>
      </c>
      <c r="JN237" s="5">
        <v>3.5</v>
      </c>
      <c r="JO237" s="5">
        <v>3.75</v>
      </c>
      <c r="JP237" s="5">
        <v>2.5</v>
      </c>
      <c r="JQ237" s="5">
        <v>3.75</v>
      </c>
      <c r="JR237" s="5">
        <v>4.25</v>
      </c>
      <c r="JS237" s="5">
        <v>3</v>
      </c>
      <c r="JT237" s="3">
        <v>1</v>
      </c>
      <c r="JU237" s="3">
        <v>1</v>
      </c>
      <c r="JV237" s="3">
        <v>3</v>
      </c>
      <c r="JW237" s="3">
        <v>3</v>
      </c>
      <c r="JX237" s="3">
        <v>1</v>
      </c>
      <c r="JY237" s="3">
        <v>1</v>
      </c>
      <c r="JZ237" s="3">
        <v>4</v>
      </c>
      <c r="KA237" s="3">
        <v>4</v>
      </c>
      <c r="KB237" s="3">
        <v>4</v>
      </c>
      <c r="KC237" s="3">
        <v>4</v>
      </c>
      <c r="KD237" s="3">
        <v>4</v>
      </c>
      <c r="KE237" s="3">
        <v>4</v>
      </c>
      <c r="KF237" s="3">
        <v>2</v>
      </c>
      <c r="KG237" s="3">
        <v>2</v>
      </c>
      <c r="KH237" s="3">
        <v>4</v>
      </c>
      <c r="KI237" s="3">
        <v>4</v>
      </c>
      <c r="KJ237" s="3">
        <v>3</v>
      </c>
      <c r="KK237" s="3">
        <v>3</v>
      </c>
      <c r="KL237" s="3">
        <v>1</v>
      </c>
      <c r="KM237" s="3">
        <v>1</v>
      </c>
      <c r="KN237" s="3">
        <v>5</v>
      </c>
      <c r="KO237" s="3">
        <v>5</v>
      </c>
      <c r="KP237" s="3">
        <v>4</v>
      </c>
      <c r="KQ237" s="3">
        <v>4</v>
      </c>
      <c r="KR237" s="3">
        <v>4</v>
      </c>
      <c r="KS237" s="3">
        <v>4</v>
      </c>
      <c r="KT237" s="3">
        <v>3</v>
      </c>
      <c r="KU237" s="3">
        <v>3</v>
      </c>
      <c r="KV237" s="3">
        <v>5</v>
      </c>
      <c r="KW237" s="3">
        <v>5</v>
      </c>
      <c r="KX237" s="3">
        <v>2</v>
      </c>
      <c r="KY237" s="3">
        <v>2</v>
      </c>
      <c r="KZ237" s="5">
        <v>3.6666666666666665</v>
      </c>
      <c r="LA237" s="5">
        <v>3.6666666666666665</v>
      </c>
      <c r="LB237" s="5">
        <v>2.4285714285714284</v>
      </c>
      <c r="LC237" s="5">
        <v>2.4285714285714284</v>
      </c>
      <c r="LD237" s="3">
        <v>4</v>
      </c>
      <c r="LE237" s="3">
        <v>4</v>
      </c>
      <c r="LF237" s="5">
        <v>4</v>
      </c>
      <c r="LG237" s="3">
        <v>4</v>
      </c>
      <c r="LH237" s="3">
        <v>2</v>
      </c>
      <c r="LI237" s="3">
        <v>2</v>
      </c>
      <c r="LJ237" s="3">
        <v>3</v>
      </c>
      <c r="LK237" s="3">
        <v>3</v>
      </c>
      <c r="LL237" s="3">
        <v>4</v>
      </c>
      <c r="LM237" s="3">
        <v>4</v>
      </c>
      <c r="LN237" s="3">
        <v>2</v>
      </c>
      <c r="LO237" s="3">
        <v>2</v>
      </c>
      <c r="LP237" s="3">
        <v>4</v>
      </c>
      <c r="LQ237" s="3">
        <v>4</v>
      </c>
      <c r="LR237" s="3">
        <v>4</v>
      </c>
      <c r="LS237" s="3">
        <v>4</v>
      </c>
      <c r="LT237" s="5">
        <v>3.375</v>
      </c>
      <c r="LU237" s="5">
        <v>3.375</v>
      </c>
      <c r="LV237" s="3">
        <v>2</v>
      </c>
      <c r="LW237" s="3">
        <v>0</v>
      </c>
      <c r="LX237" s="3">
        <v>0</v>
      </c>
      <c r="LY237" s="3">
        <v>0</v>
      </c>
      <c r="LZ237" s="3">
        <v>1</v>
      </c>
      <c r="MA237" s="3">
        <v>0</v>
      </c>
      <c r="MB237" s="3">
        <v>0</v>
      </c>
      <c r="MC237" s="3">
        <v>1</v>
      </c>
      <c r="MD237" s="3">
        <v>3</v>
      </c>
      <c r="ME237" s="3">
        <v>0</v>
      </c>
      <c r="MF237" s="5">
        <f t="shared" si="165"/>
        <v>7</v>
      </c>
      <c r="MG237" s="5">
        <f t="shared" si="166"/>
        <v>0.7</v>
      </c>
      <c r="MH237" s="3">
        <v>1</v>
      </c>
      <c r="MI237" s="3">
        <v>2</v>
      </c>
      <c r="MJ237" s="3">
        <v>3</v>
      </c>
      <c r="MK237" s="3">
        <v>2</v>
      </c>
      <c r="ML237" s="3">
        <v>1</v>
      </c>
      <c r="MM237" s="3">
        <v>1</v>
      </c>
      <c r="MN237" s="3">
        <v>2</v>
      </c>
      <c r="MO237" s="3">
        <v>4</v>
      </c>
      <c r="MP237" s="3">
        <v>3</v>
      </c>
      <c r="MQ237" s="5">
        <v>2.1111111111111112</v>
      </c>
      <c r="MR237" s="3">
        <v>3</v>
      </c>
      <c r="MS237" s="3">
        <v>3</v>
      </c>
      <c r="MT237" s="3">
        <v>2</v>
      </c>
      <c r="MU237" s="3">
        <v>2</v>
      </c>
      <c r="MV237" s="3">
        <v>3</v>
      </c>
      <c r="MW237" s="3">
        <v>3</v>
      </c>
      <c r="MX237" s="3">
        <v>4</v>
      </c>
      <c r="MY237" s="3">
        <v>4</v>
      </c>
      <c r="MZ237" s="3">
        <v>4</v>
      </c>
      <c r="NA237" s="3">
        <v>4</v>
      </c>
      <c r="NB237" s="3">
        <v>4</v>
      </c>
      <c r="NC237" s="3">
        <v>4</v>
      </c>
      <c r="ND237" s="5">
        <v>2.6666666666666665</v>
      </c>
      <c r="NE237" s="5">
        <v>2.6666666666666665</v>
      </c>
      <c r="NF237" s="5">
        <v>4</v>
      </c>
      <c r="NG237" s="5">
        <v>4</v>
      </c>
      <c r="NH237" s="3">
        <v>5</v>
      </c>
      <c r="NI237" s="3">
        <v>5</v>
      </c>
      <c r="NJ237" s="3">
        <v>4</v>
      </c>
      <c r="NK237" s="3">
        <v>4</v>
      </c>
      <c r="NL237" s="3">
        <v>3</v>
      </c>
      <c r="NM237" s="3">
        <v>3</v>
      </c>
      <c r="NN237" s="3">
        <v>2</v>
      </c>
      <c r="NO237" s="3">
        <v>2</v>
      </c>
      <c r="NP237" s="3">
        <v>2</v>
      </c>
      <c r="NQ237" s="3">
        <v>2</v>
      </c>
      <c r="NR237" s="3">
        <v>4</v>
      </c>
      <c r="NS237" s="3">
        <v>4</v>
      </c>
      <c r="NT237" s="3">
        <v>4</v>
      </c>
      <c r="NU237" s="3">
        <v>4</v>
      </c>
      <c r="NV237" s="5">
        <v>3.4285714285714284</v>
      </c>
      <c r="NW237" s="5">
        <v>3.4285714285714284</v>
      </c>
      <c r="NX237" s="4">
        <v>43420</v>
      </c>
      <c r="NY237" s="3">
        <v>4</v>
      </c>
      <c r="NZ237" s="3">
        <v>3</v>
      </c>
      <c r="OA237" s="3">
        <v>2</v>
      </c>
      <c r="OB237" s="3">
        <v>2</v>
      </c>
      <c r="OC237" s="3">
        <v>4</v>
      </c>
      <c r="OD237" s="3">
        <v>5</v>
      </c>
      <c r="OE237" s="3">
        <v>4</v>
      </c>
      <c r="OF237" s="3">
        <v>2</v>
      </c>
      <c r="OG237" s="3">
        <v>4</v>
      </c>
      <c r="OH237" s="3">
        <v>4</v>
      </c>
      <c r="OI237" s="3">
        <v>2</v>
      </c>
      <c r="OJ237" s="3">
        <v>2</v>
      </c>
      <c r="OK237" s="5">
        <v>4</v>
      </c>
      <c r="OL237" s="5">
        <v>2.3333333333333335</v>
      </c>
      <c r="OM237" s="3">
        <v>2</v>
      </c>
      <c r="ON237" s="3">
        <v>3</v>
      </c>
      <c r="OO237" s="3">
        <v>2</v>
      </c>
      <c r="OP237" s="3">
        <v>1</v>
      </c>
      <c r="OQ237" s="3">
        <v>2</v>
      </c>
      <c r="OR237" s="3">
        <v>3</v>
      </c>
      <c r="OS237" s="5">
        <v>2.1666666666666665</v>
      </c>
      <c r="OT237" s="3">
        <v>3</v>
      </c>
      <c r="OU237" s="3">
        <v>3</v>
      </c>
      <c r="OV237" s="3">
        <v>2</v>
      </c>
      <c r="OW237" s="3">
        <v>2</v>
      </c>
      <c r="OX237" s="3">
        <v>3</v>
      </c>
      <c r="OY237" s="3">
        <v>3</v>
      </c>
      <c r="OZ237" s="5">
        <v>2.6666666666666665</v>
      </c>
      <c r="VK237" s="1">
        <v>1</v>
      </c>
      <c r="VN237">
        <v>15</v>
      </c>
      <c r="VO237">
        <v>1</v>
      </c>
      <c r="VP237">
        <v>12.8</v>
      </c>
      <c r="VQ237">
        <v>12.8</v>
      </c>
      <c r="VR237">
        <v>80</v>
      </c>
      <c r="VS237">
        <v>1638.3</v>
      </c>
      <c r="VT237">
        <v>20.5</v>
      </c>
      <c r="VU237">
        <v>204.8</v>
      </c>
      <c r="VV237">
        <v>79</v>
      </c>
      <c r="VW237">
        <v>17779.5</v>
      </c>
      <c r="VX237">
        <v>225.1</v>
      </c>
      <c r="VY237">
        <v>4887</v>
      </c>
      <c r="VZ237">
        <v>0.3</v>
      </c>
      <c r="WA237">
        <v>2222.4</v>
      </c>
      <c r="WB237" s="36">
        <v>4009</v>
      </c>
      <c r="WC237" s="36">
        <v>1297.75</v>
      </c>
      <c r="WD237" s="36">
        <v>105.25</v>
      </c>
      <c r="WE237" s="36">
        <v>23</v>
      </c>
      <c r="WF237" s="36">
        <v>73.760000000000005</v>
      </c>
      <c r="WG237" s="36">
        <v>23.88</v>
      </c>
      <c r="WH237" s="36">
        <v>1.94</v>
      </c>
      <c r="WI237" s="36">
        <v>0.42</v>
      </c>
      <c r="WJ237" s="36">
        <v>128.25</v>
      </c>
      <c r="WK237" s="36">
        <v>2.36</v>
      </c>
      <c r="WL237" s="36">
        <v>18.321000000000002</v>
      </c>
      <c r="WM237" s="37">
        <v>4558</v>
      </c>
      <c r="WN237" s="37">
        <v>1415.5</v>
      </c>
      <c r="WO237" s="37">
        <v>112.75</v>
      </c>
      <c r="WP237" s="37">
        <v>28.75</v>
      </c>
      <c r="WQ237" s="37">
        <v>74.540000000000006</v>
      </c>
      <c r="WR237" s="37">
        <v>23.15</v>
      </c>
      <c r="WS237" s="37">
        <v>1.84</v>
      </c>
      <c r="WT237" s="37">
        <v>0.47</v>
      </c>
      <c r="WU237" s="37">
        <v>141.5</v>
      </c>
      <c r="WV237" s="37">
        <v>2.31</v>
      </c>
      <c r="WW237" s="37">
        <v>17.687999999999999</v>
      </c>
      <c r="WX237" s="38">
        <v>3570.5</v>
      </c>
      <c r="WY237" s="38">
        <v>1205.25</v>
      </c>
      <c r="WZ237" s="38">
        <v>84.75</v>
      </c>
      <c r="XA237" s="38">
        <v>14.5</v>
      </c>
      <c r="XB237" s="38">
        <v>73.239999999999995</v>
      </c>
      <c r="XC237" s="38">
        <v>24.72</v>
      </c>
      <c r="XD237" s="38">
        <v>1.74</v>
      </c>
      <c r="XE237" s="38">
        <v>0.3</v>
      </c>
      <c r="XF237" s="38">
        <v>99.25</v>
      </c>
      <c r="XG237" s="38">
        <v>2.04</v>
      </c>
      <c r="XH237" s="38">
        <v>16.542000000000002</v>
      </c>
      <c r="XI237" s="39">
        <v>4119.5</v>
      </c>
      <c r="XJ237" s="39">
        <v>1323</v>
      </c>
      <c r="XK237" s="39">
        <v>92.25</v>
      </c>
      <c r="XL237" s="39">
        <v>20.25</v>
      </c>
      <c r="XM237" s="39">
        <v>74.16</v>
      </c>
      <c r="XN237" s="39">
        <v>23.82</v>
      </c>
      <c r="XO237" s="39">
        <v>1.66</v>
      </c>
      <c r="XP237" s="39">
        <v>0.36</v>
      </c>
      <c r="XQ237" s="39">
        <v>112.5</v>
      </c>
      <c r="XR237" s="39">
        <v>2.0299999999999998</v>
      </c>
      <c r="XS237" s="39">
        <v>16.071000000000002</v>
      </c>
      <c r="XT237" t="s">
        <v>1310</v>
      </c>
      <c r="XU237">
        <v>8</v>
      </c>
      <c r="XV237">
        <v>15</v>
      </c>
      <c r="XW237" s="37">
        <v>7</v>
      </c>
      <c r="XX237" s="37">
        <v>1</v>
      </c>
      <c r="XY237" s="37">
        <v>1</v>
      </c>
      <c r="XZ237" s="39">
        <v>6</v>
      </c>
      <c r="YA237" s="39">
        <v>1</v>
      </c>
      <c r="YB237" s="39">
        <v>1</v>
      </c>
    </row>
    <row r="238" spans="1:652" x14ac:dyDescent="0.2">
      <c r="A238" s="11">
        <v>260</v>
      </c>
      <c r="B238" s="19" t="s">
        <v>763</v>
      </c>
      <c r="C238" s="3">
        <v>0</v>
      </c>
      <c r="D238" s="3" t="str">
        <f t="shared" si="155"/>
        <v>2</v>
      </c>
      <c r="E238" s="4">
        <v>38305</v>
      </c>
      <c r="F238" s="4">
        <v>43418</v>
      </c>
      <c r="G238" s="5">
        <v>13.998631074606434</v>
      </c>
      <c r="H238" s="21">
        <v>4</v>
      </c>
      <c r="I238" s="3">
        <v>8</v>
      </c>
      <c r="J238" s="3">
        <v>19</v>
      </c>
      <c r="K238" s="3">
        <v>1</v>
      </c>
      <c r="L238" s="3">
        <v>2</v>
      </c>
      <c r="M238" s="3">
        <v>110</v>
      </c>
      <c r="N238" s="6">
        <v>113</v>
      </c>
      <c r="O238" s="6">
        <v>165</v>
      </c>
      <c r="P238" s="5">
        <v>3.7073490813648298</v>
      </c>
      <c r="Q238" s="5">
        <v>134.72550000000001</v>
      </c>
      <c r="R238" s="5">
        <v>61.1</v>
      </c>
      <c r="S238" s="5">
        <v>22.4</v>
      </c>
      <c r="T238" s="5">
        <v>3</v>
      </c>
      <c r="U238" s="5">
        <v>15.2</v>
      </c>
      <c r="V238" s="5">
        <v>3</v>
      </c>
      <c r="W238" s="5">
        <v>30.2</v>
      </c>
      <c r="X238" s="5">
        <v>28.6</v>
      </c>
      <c r="Y238" s="5">
        <v>26.8</v>
      </c>
      <c r="Z238" s="5">
        <v>29.7</v>
      </c>
      <c r="AA238" s="5">
        <v>28.9</v>
      </c>
      <c r="AB238" s="5">
        <v>25.2</v>
      </c>
      <c r="AC238" s="5">
        <f t="shared" si="156"/>
        <v>30.2</v>
      </c>
      <c r="AD238" s="5">
        <f t="shared" si="157"/>
        <v>29.7</v>
      </c>
      <c r="AE238" s="5">
        <f t="shared" si="158"/>
        <v>59.9</v>
      </c>
      <c r="AF238" s="5">
        <f t="shared" si="159"/>
        <v>29.95</v>
      </c>
      <c r="AG238" s="5">
        <f t="shared" si="160"/>
        <v>66.039749999999998</v>
      </c>
      <c r="AH238" s="5">
        <f t="shared" si="161"/>
        <v>132.0795</v>
      </c>
      <c r="AI238" s="5">
        <v>2</v>
      </c>
      <c r="AJ238" s="3">
        <v>24</v>
      </c>
      <c r="AK238" s="5">
        <v>38.4</v>
      </c>
      <c r="AL238" s="5">
        <v>1</v>
      </c>
      <c r="AM238" s="5">
        <v>2</v>
      </c>
      <c r="AN238" s="5"/>
      <c r="AO238" s="5"/>
      <c r="AP238" s="5"/>
      <c r="AQ238" s="5"/>
      <c r="AR238" s="5"/>
      <c r="AS238" s="5" t="e">
        <f t="shared" si="162"/>
        <v>#DIV/0!</v>
      </c>
      <c r="AT238" s="5">
        <v>10.94</v>
      </c>
      <c r="AU238" s="5">
        <v>11.47</v>
      </c>
      <c r="AV238" s="5">
        <v>0.18</v>
      </c>
      <c r="AW238" s="5">
        <v>57</v>
      </c>
      <c r="AX238" s="3">
        <v>37</v>
      </c>
      <c r="AY238" s="3">
        <v>34</v>
      </c>
      <c r="AZ238" s="3"/>
      <c r="BA238" s="5">
        <v>-0.42</v>
      </c>
      <c r="BB238" s="5"/>
      <c r="BC238" s="5">
        <v>34</v>
      </c>
      <c r="BD238" s="5"/>
      <c r="BE238" s="3">
        <v>27</v>
      </c>
      <c r="BF238" s="3">
        <v>29</v>
      </c>
      <c r="BG238" s="5">
        <v>0.75</v>
      </c>
      <c r="BH238" s="5">
        <v>77</v>
      </c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3">
        <v>53</v>
      </c>
      <c r="CA238" s="3">
        <v>55</v>
      </c>
      <c r="CB238" s="3">
        <v>55</v>
      </c>
      <c r="CC238" s="5">
        <v>23.69312</v>
      </c>
      <c r="CD238" s="5">
        <v>24.587199999999999</v>
      </c>
      <c r="CE238" s="5">
        <v>24.587199999999999</v>
      </c>
      <c r="CF238" s="5">
        <v>2.2000000000000002</v>
      </c>
      <c r="CG238" s="5">
        <v>99</v>
      </c>
      <c r="CH238" s="3">
        <v>42</v>
      </c>
      <c r="CI238" s="3">
        <v>38</v>
      </c>
      <c r="CJ238" s="3">
        <v>42</v>
      </c>
      <c r="CK238" s="5">
        <v>18.775680000000001</v>
      </c>
      <c r="CL238" s="5">
        <v>16.98752</v>
      </c>
      <c r="CM238" s="5">
        <v>18.775680000000001</v>
      </c>
      <c r="CN238" s="5">
        <v>-0.28000000000000003</v>
      </c>
      <c r="CO238" s="5">
        <v>39</v>
      </c>
      <c r="CP238" s="6">
        <v>174</v>
      </c>
      <c r="CQ238" s="6">
        <v>174</v>
      </c>
      <c r="CR238" s="6">
        <v>175</v>
      </c>
      <c r="CS238" s="5">
        <v>0.06</v>
      </c>
      <c r="CT238" s="5">
        <v>52</v>
      </c>
      <c r="CU238" s="7" t="e">
        <v>#NULL!</v>
      </c>
      <c r="CV238" s="7" t="e">
        <v>#NULL!</v>
      </c>
      <c r="CW238" s="7" t="e">
        <v>#NULL!</v>
      </c>
      <c r="CX238" s="7" t="e">
        <v>#NULL!</v>
      </c>
      <c r="CY238" s="7" t="e">
        <v>#NULL!</v>
      </c>
      <c r="CZ238" s="7" t="e">
        <v>#NULL!</v>
      </c>
      <c r="DA238" s="7" t="e">
        <v>#NULL!</v>
      </c>
      <c r="DB238" s="7" t="e">
        <v>#NULL!</v>
      </c>
      <c r="DC238" s="7" t="e">
        <v>#NULL!</v>
      </c>
      <c r="DD238" s="7" t="e">
        <v>#NULL!</v>
      </c>
      <c r="DE238" s="7" t="e">
        <v>#NULL!</v>
      </c>
      <c r="DF238" s="7" t="e">
        <v>#NULL!</v>
      </c>
      <c r="DG238" s="7" t="e">
        <v>#NULL!</v>
      </c>
      <c r="DH238" s="7" t="e">
        <v>#NULL!</v>
      </c>
      <c r="DI238" s="7"/>
      <c r="DJ238" s="7"/>
      <c r="DK238" s="7"/>
      <c r="DL238" s="7"/>
      <c r="DM238" s="7"/>
      <c r="DN238" s="7"/>
      <c r="DO238" s="7"/>
      <c r="DP238" s="7"/>
      <c r="DQ238" s="3">
        <v>1</v>
      </c>
      <c r="DR238" s="3">
        <v>1</v>
      </c>
      <c r="DS238" s="3">
        <v>1</v>
      </c>
      <c r="DT238" s="3">
        <v>1</v>
      </c>
      <c r="DU238" s="3">
        <v>1</v>
      </c>
      <c r="DV238" s="5">
        <v>55.5</v>
      </c>
      <c r="DW238" s="5">
        <v>0.33</v>
      </c>
      <c r="DX238" s="5">
        <v>54.5</v>
      </c>
      <c r="DY238" s="5">
        <v>0.24</v>
      </c>
      <c r="DZ238" s="5">
        <v>69</v>
      </c>
      <c r="EA238" s="5">
        <v>1.9200000000000002</v>
      </c>
      <c r="EB238" s="5">
        <v>59.666666666666664</v>
      </c>
      <c r="EC238" s="5">
        <v>2.4900000000000002</v>
      </c>
      <c r="ED238" s="5">
        <v>2</v>
      </c>
      <c r="EE238" s="7" t="e">
        <v>#NULL!</v>
      </c>
      <c r="EF238" s="7" t="e">
        <v>#NULL!</v>
      </c>
      <c r="EG238" s="7" t="e">
        <v>#NULL!</v>
      </c>
      <c r="EH238" s="7" t="e">
        <v>#NULL!</v>
      </c>
      <c r="EI238" s="7" t="e">
        <v>#NULL!</v>
      </c>
      <c r="EJ238" s="7" t="e">
        <v>#NULL!</v>
      </c>
      <c r="EK238" s="7" t="e">
        <v>#NULL!</v>
      </c>
      <c r="EL238" s="7" t="e">
        <v>#NULL!</v>
      </c>
      <c r="EM238" s="7" t="e">
        <v>#NULL!</v>
      </c>
      <c r="EN238" s="7" t="e">
        <v>#NULL!</v>
      </c>
      <c r="EO238" s="7" t="e">
        <v>#NULL!</v>
      </c>
      <c r="EP238" s="7" t="e">
        <v>#NULL!</v>
      </c>
      <c r="EQ238" s="7" t="e">
        <v>#NULL!</v>
      </c>
      <c r="ER238" s="7" t="e">
        <v>#NULL!</v>
      </c>
      <c r="ES238" s="7" t="e">
        <v>#NULL!</v>
      </c>
      <c r="ET238" s="7" t="e">
        <v>#NULL!</v>
      </c>
      <c r="EU238" s="7" t="e">
        <v>#NULL!</v>
      </c>
      <c r="EV238" s="7" t="e">
        <v>#NULL!</v>
      </c>
      <c r="EW238" s="3">
        <v>0</v>
      </c>
      <c r="EX238" s="5">
        <v>0</v>
      </c>
      <c r="EY238" s="1" t="s">
        <v>351</v>
      </c>
      <c r="EZ238" s="3">
        <v>1</v>
      </c>
      <c r="FA238" s="6">
        <v>5.5</v>
      </c>
      <c r="FB238" s="1" t="s">
        <v>350</v>
      </c>
      <c r="FC238" s="6">
        <v>1</v>
      </c>
      <c r="FD238" s="5">
        <v>4</v>
      </c>
      <c r="FE238" s="1" t="s">
        <v>352</v>
      </c>
      <c r="FF238" s="3">
        <v>1</v>
      </c>
      <c r="FG238" s="5">
        <v>1.5</v>
      </c>
      <c r="FH238" s="3">
        <v>5</v>
      </c>
      <c r="FI238" s="3">
        <v>5</v>
      </c>
      <c r="FJ238" s="3">
        <v>4</v>
      </c>
      <c r="FK238" s="3">
        <v>3</v>
      </c>
      <c r="FL238" s="3">
        <v>5</v>
      </c>
      <c r="FM238" s="3">
        <v>3</v>
      </c>
      <c r="FN238" s="3">
        <v>5</v>
      </c>
      <c r="FO238" s="3">
        <v>3</v>
      </c>
      <c r="FP238" s="3">
        <v>5</v>
      </c>
      <c r="FQ238" s="3">
        <v>5</v>
      </c>
      <c r="FR238" s="3">
        <v>5</v>
      </c>
      <c r="FS238" s="3">
        <v>3</v>
      </c>
      <c r="FT238" s="3">
        <v>4.666666666666667</v>
      </c>
      <c r="FU238" s="3">
        <v>3.8333333333333335</v>
      </c>
      <c r="FV238" s="3">
        <v>7</v>
      </c>
      <c r="FW238" s="3">
        <v>4</v>
      </c>
      <c r="FX238" s="7" t="e">
        <v>#NULL!</v>
      </c>
      <c r="FY238" s="3">
        <v>4</v>
      </c>
      <c r="FZ238" s="3">
        <v>7</v>
      </c>
      <c r="GA238" s="3">
        <v>7</v>
      </c>
      <c r="GB238" s="3">
        <v>6</v>
      </c>
      <c r="GC238" s="3">
        <v>7</v>
      </c>
      <c r="GD238" s="5">
        <v>6.333333333333333</v>
      </c>
      <c r="GE238" s="3">
        <v>5</v>
      </c>
      <c r="GF238" s="3">
        <v>2</v>
      </c>
      <c r="GG238" s="3">
        <v>5</v>
      </c>
      <c r="GH238" s="3">
        <v>1</v>
      </c>
      <c r="GI238" s="3">
        <v>5</v>
      </c>
      <c r="GJ238" s="3">
        <v>1</v>
      </c>
      <c r="GK238" s="3">
        <v>1</v>
      </c>
      <c r="GL238" s="3">
        <v>1</v>
      </c>
      <c r="GM238" s="3">
        <v>2</v>
      </c>
      <c r="GN238" s="3">
        <v>5</v>
      </c>
      <c r="GO238" s="3">
        <v>999</v>
      </c>
      <c r="GP238" s="3">
        <v>5</v>
      </c>
      <c r="GQ238" s="3">
        <v>1</v>
      </c>
      <c r="GR238" s="3">
        <v>5</v>
      </c>
      <c r="GS238" s="3">
        <v>1</v>
      </c>
      <c r="GT238" s="3">
        <v>5</v>
      </c>
      <c r="GU238" s="3">
        <v>3</v>
      </c>
      <c r="GV238" s="3">
        <v>1</v>
      </c>
      <c r="GW238" s="3">
        <v>5</v>
      </c>
      <c r="GX238" s="3">
        <v>2</v>
      </c>
      <c r="GY238" s="5">
        <v>4.5</v>
      </c>
      <c r="GZ238" s="5">
        <v>1.2222222222222223</v>
      </c>
      <c r="HA238" s="3">
        <v>7</v>
      </c>
      <c r="HB238" s="3">
        <v>7</v>
      </c>
      <c r="HC238" s="3">
        <v>7</v>
      </c>
      <c r="HD238" s="3">
        <v>7</v>
      </c>
      <c r="HE238" s="3">
        <v>7</v>
      </c>
      <c r="HF238" s="3">
        <v>7</v>
      </c>
      <c r="HG238" s="3">
        <v>7</v>
      </c>
      <c r="HH238" s="3">
        <v>5</v>
      </c>
      <c r="HI238" s="5">
        <v>6.75</v>
      </c>
      <c r="HJ238" s="3">
        <v>3</v>
      </c>
      <c r="HK238" s="3">
        <v>4</v>
      </c>
      <c r="HL238" s="3">
        <v>1</v>
      </c>
      <c r="HM238" s="3">
        <v>1</v>
      </c>
      <c r="HN238" s="3">
        <v>2</v>
      </c>
      <c r="HO238" s="3">
        <v>2</v>
      </c>
      <c r="HP238" s="5">
        <v>1</v>
      </c>
      <c r="HQ238" s="5">
        <v>3</v>
      </c>
      <c r="HR238" s="5">
        <v>3</v>
      </c>
      <c r="HS238" s="5">
        <v>2</v>
      </c>
      <c r="HT238" s="3">
        <v>5</v>
      </c>
      <c r="HU238" s="3">
        <v>4</v>
      </c>
      <c r="HV238" s="3">
        <v>5</v>
      </c>
      <c r="HW238" s="3">
        <v>6</v>
      </c>
      <c r="HX238" s="3">
        <v>4</v>
      </c>
      <c r="HY238" s="3">
        <v>6</v>
      </c>
      <c r="HZ238" s="5">
        <v>5</v>
      </c>
      <c r="IA238" s="3">
        <v>7</v>
      </c>
      <c r="IB238" s="3">
        <v>1</v>
      </c>
      <c r="IC238" s="3">
        <v>4</v>
      </c>
      <c r="ID238" s="3">
        <v>5</v>
      </c>
      <c r="IE238" s="3">
        <v>4</v>
      </c>
      <c r="IF238" s="3">
        <v>7</v>
      </c>
      <c r="IG238" s="3">
        <v>2</v>
      </c>
      <c r="IH238" s="3">
        <v>7</v>
      </c>
      <c r="II238" s="3">
        <v>7</v>
      </c>
      <c r="IJ238" s="3">
        <v>5</v>
      </c>
      <c r="IK238" s="3">
        <v>7</v>
      </c>
      <c r="IL238" s="3">
        <v>1</v>
      </c>
      <c r="IM238" s="5">
        <v>7</v>
      </c>
      <c r="IN238" s="5">
        <v>5</v>
      </c>
      <c r="IO238" s="5">
        <v>2.25</v>
      </c>
      <c r="IP238" s="3">
        <v>5</v>
      </c>
      <c r="IQ238" s="3">
        <v>1</v>
      </c>
      <c r="IR238" s="3">
        <v>5</v>
      </c>
      <c r="IS238" s="3">
        <v>1</v>
      </c>
      <c r="IT238" s="3">
        <v>5</v>
      </c>
      <c r="IU238" s="3">
        <v>5</v>
      </c>
      <c r="IV238" s="3">
        <v>1</v>
      </c>
      <c r="IW238" s="3">
        <v>1</v>
      </c>
      <c r="IX238" s="3">
        <v>5</v>
      </c>
      <c r="IY238" s="3">
        <v>1</v>
      </c>
      <c r="IZ238" s="3">
        <v>5</v>
      </c>
      <c r="JA238" s="3">
        <v>5</v>
      </c>
      <c r="JB238" s="3">
        <v>3</v>
      </c>
      <c r="JC238" s="3">
        <v>3</v>
      </c>
      <c r="JD238" s="3">
        <v>5</v>
      </c>
      <c r="JE238" s="3">
        <v>1</v>
      </c>
      <c r="JF238" s="3">
        <v>1</v>
      </c>
      <c r="JG238" s="3">
        <v>5</v>
      </c>
      <c r="JH238" s="3">
        <v>1</v>
      </c>
      <c r="JI238" s="3">
        <v>5</v>
      </c>
      <c r="JJ238" s="3">
        <v>1</v>
      </c>
      <c r="JK238" s="3">
        <v>5</v>
      </c>
      <c r="JL238" s="3">
        <v>1</v>
      </c>
      <c r="JM238" s="3">
        <v>5</v>
      </c>
      <c r="JN238" s="5">
        <v>4.5</v>
      </c>
      <c r="JO238" s="5">
        <v>2</v>
      </c>
      <c r="JP238" s="5">
        <v>5</v>
      </c>
      <c r="JQ238" s="5">
        <v>1</v>
      </c>
      <c r="JR238" s="5">
        <v>5</v>
      </c>
      <c r="JS238" s="5">
        <v>1.5</v>
      </c>
      <c r="JT238" s="3">
        <v>2</v>
      </c>
      <c r="JU238" s="3">
        <v>2</v>
      </c>
      <c r="JV238" s="3">
        <v>3</v>
      </c>
      <c r="JW238" s="3">
        <v>3</v>
      </c>
      <c r="JX238" s="3">
        <v>1</v>
      </c>
      <c r="JY238" s="3">
        <v>1</v>
      </c>
      <c r="JZ238" s="3">
        <v>1</v>
      </c>
      <c r="KA238" s="3">
        <v>1</v>
      </c>
      <c r="KB238" s="3">
        <v>5</v>
      </c>
      <c r="KC238" s="3">
        <v>5</v>
      </c>
      <c r="KD238" s="3">
        <v>5</v>
      </c>
      <c r="KE238" s="3">
        <v>5</v>
      </c>
      <c r="KF238" s="3">
        <v>1</v>
      </c>
      <c r="KG238" s="3">
        <v>1</v>
      </c>
      <c r="KH238" s="3">
        <v>1</v>
      </c>
      <c r="KI238" s="3">
        <v>1</v>
      </c>
      <c r="KJ238" s="3">
        <v>3</v>
      </c>
      <c r="KK238" s="3">
        <v>3</v>
      </c>
      <c r="KL238" s="3">
        <v>2</v>
      </c>
      <c r="KM238" s="3">
        <v>2</v>
      </c>
      <c r="KN238" s="3">
        <v>2</v>
      </c>
      <c r="KO238" s="3">
        <v>2</v>
      </c>
      <c r="KP238" s="3">
        <v>2</v>
      </c>
      <c r="KQ238" s="3">
        <v>2</v>
      </c>
      <c r="KR238" s="3">
        <v>4</v>
      </c>
      <c r="KS238" s="3">
        <v>4</v>
      </c>
      <c r="KT238" s="3">
        <v>2</v>
      </c>
      <c r="KU238" s="3">
        <v>2</v>
      </c>
      <c r="KV238" s="3">
        <v>2</v>
      </c>
      <c r="KW238" s="3">
        <v>2</v>
      </c>
      <c r="KX238" s="3">
        <v>3</v>
      </c>
      <c r="KY238" s="3">
        <v>3</v>
      </c>
      <c r="KZ238" s="5">
        <v>1.8888888888888888</v>
      </c>
      <c r="LA238" s="5">
        <v>1.8888888888888888</v>
      </c>
      <c r="LB238" s="5">
        <v>3.1428571428571428</v>
      </c>
      <c r="LC238" s="5">
        <v>3.1428571428571428</v>
      </c>
      <c r="LD238" s="3">
        <v>4</v>
      </c>
      <c r="LE238" s="3">
        <v>4</v>
      </c>
      <c r="LF238" s="5">
        <v>3</v>
      </c>
      <c r="LG238" s="3">
        <v>3</v>
      </c>
      <c r="LH238" s="3">
        <v>4</v>
      </c>
      <c r="LI238" s="3">
        <v>4</v>
      </c>
      <c r="LJ238" s="3">
        <v>4</v>
      </c>
      <c r="LK238" s="3">
        <v>4</v>
      </c>
      <c r="LL238" s="3">
        <v>4</v>
      </c>
      <c r="LM238" s="3">
        <v>4</v>
      </c>
      <c r="LN238" s="3">
        <v>4</v>
      </c>
      <c r="LO238" s="3">
        <v>4</v>
      </c>
      <c r="LP238" s="3">
        <v>3</v>
      </c>
      <c r="LQ238" s="3">
        <v>3</v>
      </c>
      <c r="LR238" s="3">
        <v>3</v>
      </c>
      <c r="LS238" s="3">
        <v>3</v>
      </c>
      <c r="LT238" s="5">
        <v>3.625</v>
      </c>
      <c r="LU238" s="5">
        <v>3.625</v>
      </c>
      <c r="LV238" s="3">
        <v>2</v>
      </c>
      <c r="LW238" s="3">
        <v>1</v>
      </c>
      <c r="LX238" s="3">
        <v>1</v>
      </c>
      <c r="LY238" s="3">
        <v>1</v>
      </c>
      <c r="LZ238" s="3">
        <v>3</v>
      </c>
      <c r="MA238" s="3">
        <v>1</v>
      </c>
      <c r="MB238" s="3">
        <v>2</v>
      </c>
      <c r="MC238" s="3">
        <v>3</v>
      </c>
      <c r="MD238" s="3">
        <v>2</v>
      </c>
      <c r="ME238" s="3">
        <v>2</v>
      </c>
      <c r="MF238" s="5">
        <f t="shared" si="165"/>
        <v>18</v>
      </c>
      <c r="MG238" s="5">
        <f t="shared" si="166"/>
        <v>1.8</v>
      </c>
      <c r="MH238" s="3">
        <v>4</v>
      </c>
      <c r="MI238" s="3">
        <v>2</v>
      </c>
      <c r="MJ238" s="3">
        <v>6</v>
      </c>
      <c r="MK238" s="3">
        <v>2</v>
      </c>
      <c r="ML238" s="3">
        <v>2</v>
      </c>
      <c r="MM238" s="3">
        <v>2</v>
      </c>
      <c r="MN238" s="3">
        <v>6</v>
      </c>
      <c r="MO238" s="3">
        <v>6</v>
      </c>
      <c r="MP238" s="3">
        <v>6</v>
      </c>
      <c r="MQ238" s="5">
        <v>4</v>
      </c>
      <c r="MR238" s="3">
        <v>3</v>
      </c>
      <c r="MS238" s="3">
        <v>3</v>
      </c>
      <c r="MT238" s="3">
        <v>2</v>
      </c>
      <c r="MU238" s="3">
        <v>2</v>
      </c>
      <c r="MV238" s="3">
        <v>2</v>
      </c>
      <c r="MW238" s="3">
        <v>2</v>
      </c>
      <c r="MX238" s="3">
        <v>3</v>
      </c>
      <c r="MY238" s="3">
        <v>3</v>
      </c>
      <c r="MZ238" s="3">
        <v>3</v>
      </c>
      <c r="NA238" s="3">
        <v>3</v>
      </c>
      <c r="NB238" s="3">
        <v>3</v>
      </c>
      <c r="NC238" s="3">
        <v>3</v>
      </c>
      <c r="ND238" s="5">
        <v>2.3333333333333335</v>
      </c>
      <c r="NE238" s="5">
        <v>2.3333333333333335</v>
      </c>
      <c r="NF238" s="5">
        <v>3</v>
      </c>
      <c r="NG238" s="5">
        <v>3</v>
      </c>
      <c r="NH238" s="3">
        <v>4</v>
      </c>
      <c r="NI238" s="3">
        <v>4</v>
      </c>
      <c r="NJ238" s="3">
        <v>3</v>
      </c>
      <c r="NK238" s="3">
        <v>3</v>
      </c>
      <c r="NL238" s="3">
        <v>3</v>
      </c>
      <c r="NM238" s="3">
        <v>3</v>
      </c>
      <c r="NN238" s="3">
        <v>2</v>
      </c>
      <c r="NO238" s="3">
        <v>2</v>
      </c>
      <c r="NP238" s="3">
        <v>2</v>
      </c>
      <c r="NQ238" s="3">
        <v>2</v>
      </c>
      <c r="NR238" s="3">
        <v>2</v>
      </c>
      <c r="NS238" s="3">
        <v>2</v>
      </c>
      <c r="NT238" s="3">
        <v>2</v>
      </c>
      <c r="NU238" s="3">
        <v>2</v>
      </c>
      <c r="NV238" s="5">
        <v>2.5714285714285716</v>
      </c>
      <c r="NW238" s="5">
        <v>2.5714285714285716</v>
      </c>
      <c r="NX238" s="4">
        <v>43420</v>
      </c>
      <c r="NY238" s="3">
        <v>5</v>
      </c>
      <c r="NZ238" s="3">
        <v>5</v>
      </c>
      <c r="OA238" s="3">
        <v>4</v>
      </c>
      <c r="OB238" s="3">
        <v>4</v>
      </c>
      <c r="OC238" s="3">
        <v>5</v>
      </c>
      <c r="OD238" s="3">
        <v>5</v>
      </c>
      <c r="OE238" s="3">
        <v>3</v>
      </c>
      <c r="OF238" s="3">
        <v>2</v>
      </c>
      <c r="OG238" s="3">
        <v>5</v>
      </c>
      <c r="OH238" s="3">
        <v>5</v>
      </c>
      <c r="OI238" s="3">
        <v>5</v>
      </c>
      <c r="OJ238" s="3">
        <v>1</v>
      </c>
      <c r="OK238" s="5">
        <v>5</v>
      </c>
      <c r="OL238" s="5">
        <v>3.1666666666666665</v>
      </c>
      <c r="OM238" s="3">
        <v>3</v>
      </c>
      <c r="ON238" s="3">
        <v>4</v>
      </c>
      <c r="OO238" s="3">
        <v>3</v>
      </c>
      <c r="OP238" s="3">
        <v>2</v>
      </c>
      <c r="OQ238" s="3">
        <v>1</v>
      </c>
      <c r="OR238" s="3">
        <v>1</v>
      </c>
      <c r="OS238" s="5">
        <v>2.3333333333333335</v>
      </c>
      <c r="OT238" s="3">
        <v>4</v>
      </c>
      <c r="OU238" s="3">
        <v>4</v>
      </c>
      <c r="OV238" s="3">
        <v>4</v>
      </c>
      <c r="OW238" s="3">
        <v>4</v>
      </c>
      <c r="OX238" s="3">
        <v>3</v>
      </c>
      <c r="OY238" s="3">
        <v>3</v>
      </c>
      <c r="OZ238" s="5">
        <v>3.6666666666666665</v>
      </c>
      <c r="VK238" s="1">
        <v>1</v>
      </c>
      <c r="VN238">
        <v>15</v>
      </c>
      <c r="VO238">
        <v>1</v>
      </c>
      <c r="VP238">
        <v>19</v>
      </c>
      <c r="VQ238">
        <v>19</v>
      </c>
      <c r="VR238">
        <v>40</v>
      </c>
      <c r="VS238">
        <v>770.8</v>
      </c>
      <c r="VT238">
        <v>19.3</v>
      </c>
      <c r="VU238">
        <v>192.7</v>
      </c>
      <c r="VV238">
        <v>39</v>
      </c>
      <c r="VW238">
        <v>5702.5</v>
      </c>
      <c r="VX238">
        <v>146.19999999999999</v>
      </c>
      <c r="VY238">
        <v>2404.8000000000002</v>
      </c>
      <c r="VZ238">
        <v>0.3</v>
      </c>
      <c r="WA238">
        <v>1425.6</v>
      </c>
      <c r="WB238" s="36">
        <v>1844.75</v>
      </c>
      <c r="WC238" s="36">
        <v>654.25</v>
      </c>
      <c r="WD238" s="36">
        <v>62</v>
      </c>
      <c r="WE238" s="36">
        <v>32</v>
      </c>
      <c r="WF238" s="36">
        <v>71.14</v>
      </c>
      <c r="WG238" s="36">
        <v>25.23</v>
      </c>
      <c r="WH238" s="36">
        <v>2.39</v>
      </c>
      <c r="WI238" s="36">
        <v>1.23</v>
      </c>
      <c r="WJ238" s="36">
        <v>94</v>
      </c>
      <c r="WK238" s="36">
        <v>3.63</v>
      </c>
      <c r="WL238" s="36">
        <v>31.332999999999998</v>
      </c>
      <c r="WM238" s="37">
        <v>2486.5</v>
      </c>
      <c r="WN238" s="37">
        <v>772.25</v>
      </c>
      <c r="WO238" s="37">
        <v>68.5</v>
      </c>
      <c r="WP238" s="37">
        <v>32.75</v>
      </c>
      <c r="WQ238" s="37">
        <v>74</v>
      </c>
      <c r="WR238" s="37">
        <v>22.98</v>
      </c>
      <c r="WS238" s="37">
        <v>2.04</v>
      </c>
      <c r="WT238" s="37">
        <v>0.97</v>
      </c>
      <c r="WU238" s="37">
        <v>101.25</v>
      </c>
      <c r="WV238" s="37">
        <v>3.01</v>
      </c>
      <c r="WW238" s="37">
        <v>25.312999999999999</v>
      </c>
      <c r="WX238" s="38">
        <v>1844.75</v>
      </c>
      <c r="WY238" s="38">
        <v>654.25</v>
      </c>
      <c r="WZ238" s="38">
        <v>62</v>
      </c>
      <c r="XA238" s="38">
        <v>32</v>
      </c>
      <c r="XB238" s="38">
        <v>71.14</v>
      </c>
      <c r="XC238" s="38">
        <v>25.23</v>
      </c>
      <c r="XD238" s="38">
        <v>2.39</v>
      </c>
      <c r="XE238" s="38">
        <v>1.23</v>
      </c>
      <c r="XF238" s="38">
        <v>94</v>
      </c>
      <c r="XG238" s="38">
        <v>3.63</v>
      </c>
      <c r="XH238" s="38">
        <v>31.332999999999998</v>
      </c>
      <c r="XI238" s="39">
        <v>2486.5</v>
      </c>
      <c r="XJ238" s="39">
        <v>772.25</v>
      </c>
      <c r="XK238" s="39">
        <v>68.5</v>
      </c>
      <c r="XL238" s="39">
        <v>32.75</v>
      </c>
      <c r="XM238" s="39">
        <v>74</v>
      </c>
      <c r="XN238" s="39">
        <v>22.98</v>
      </c>
      <c r="XO238" s="39">
        <v>2.04</v>
      </c>
      <c r="XP238" s="39">
        <v>0.97</v>
      </c>
      <c r="XQ238" s="39">
        <v>101.25</v>
      </c>
      <c r="XR238" s="39">
        <v>3.01</v>
      </c>
      <c r="XS238" s="39">
        <v>25.312999999999999</v>
      </c>
      <c r="XT238" t="s">
        <v>1311</v>
      </c>
      <c r="XU238">
        <v>4</v>
      </c>
      <c r="XV238">
        <v>15</v>
      </c>
      <c r="XW238" s="37">
        <v>3</v>
      </c>
      <c r="XX238" s="37">
        <v>1</v>
      </c>
      <c r="XY238" s="37">
        <v>1</v>
      </c>
      <c r="XZ238" s="39">
        <v>3</v>
      </c>
      <c r="YA238" s="39">
        <v>1</v>
      </c>
      <c r="YB238" s="39">
        <v>1</v>
      </c>
    </row>
    <row r="239" spans="1:652" x14ac:dyDescent="0.2">
      <c r="A239" s="11">
        <v>261</v>
      </c>
      <c r="B239" s="19" t="s">
        <v>889</v>
      </c>
      <c r="C239" s="3">
        <v>1</v>
      </c>
      <c r="D239" s="3" t="str">
        <f t="shared" si="155"/>
        <v>1</v>
      </c>
      <c r="E239" s="4">
        <v>38292</v>
      </c>
      <c r="F239" s="4">
        <v>43412</v>
      </c>
      <c r="G239" s="5">
        <v>14.017796030116358</v>
      </c>
      <c r="H239" s="21">
        <v>4</v>
      </c>
      <c r="I239" s="3">
        <v>8</v>
      </c>
      <c r="J239" s="3">
        <v>19</v>
      </c>
      <c r="K239" s="3">
        <v>1</v>
      </c>
      <c r="L239" s="3">
        <v>0</v>
      </c>
      <c r="M239" s="3">
        <v>110</v>
      </c>
      <c r="N239" s="6">
        <v>116</v>
      </c>
      <c r="O239" s="6">
        <v>164</v>
      </c>
      <c r="P239" s="5">
        <v>3.8057742782152229</v>
      </c>
      <c r="Q239" s="5">
        <v>243.43200000000002</v>
      </c>
      <c r="R239" s="5">
        <v>110.4</v>
      </c>
      <c r="S239" s="5">
        <v>41</v>
      </c>
      <c r="T239" s="5">
        <v>1</v>
      </c>
      <c r="U239" s="5">
        <v>50.9</v>
      </c>
      <c r="V239" s="5">
        <v>1</v>
      </c>
      <c r="W239" s="5">
        <v>33.5</v>
      </c>
      <c r="X239" s="5">
        <v>33.200000000000003</v>
      </c>
      <c r="Y239" s="5">
        <v>35.700000000000003</v>
      </c>
      <c r="Z239" s="5">
        <v>28.2</v>
      </c>
      <c r="AA239" s="5">
        <v>25.8</v>
      </c>
      <c r="AB239" s="5">
        <v>32.200000000000003</v>
      </c>
      <c r="AC239" s="5">
        <f t="shared" si="156"/>
        <v>35.700000000000003</v>
      </c>
      <c r="AD239" s="5">
        <f t="shared" si="157"/>
        <v>32.200000000000003</v>
      </c>
      <c r="AE239" s="5">
        <f t="shared" si="158"/>
        <v>67.900000000000006</v>
      </c>
      <c r="AF239" s="5">
        <f t="shared" si="159"/>
        <v>33.950000000000003</v>
      </c>
      <c r="AG239" s="5">
        <f t="shared" si="160"/>
        <v>74.859750000000005</v>
      </c>
      <c r="AH239" s="5">
        <f t="shared" si="161"/>
        <v>149.71950000000001</v>
      </c>
      <c r="AI239" s="5">
        <v>3</v>
      </c>
      <c r="AJ239" s="3">
        <v>15</v>
      </c>
      <c r="AK239" s="5">
        <v>35.200000000000003</v>
      </c>
      <c r="AL239" s="5">
        <v>1</v>
      </c>
      <c r="AM239" s="5">
        <v>1.6666666666666667</v>
      </c>
      <c r="AN239" s="5"/>
      <c r="AO239" s="5"/>
      <c r="AP239" s="5"/>
      <c r="AQ239" s="5"/>
      <c r="AR239" s="5"/>
      <c r="AS239" s="5" t="e">
        <f t="shared" si="162"/>
        <v>#DIV/0!</v>
      </c>
      <c r="AT239" s="5">
        <v>13.28</v>
      </c>
      <c r="AU239" s="5">
        <v>13.53</v>
      </c>
      <c r="AV239" s="5">
        <v>-0.78</v>
      </c>
      <c r="AW239" s="5">
        <v>22</v>
      </c>
      <c r="AX239" s="3">
        <v>34</v>
      </c>
      <c r="AY239" s="3">
        <v>31</v>
      </c>
      <c r="AZ239" s="3"/>
      <c r="BA239" s="5">
        <v>-0.44</v>
      </c>
      <c r="BB239" s="5"/>
      <c r="BC239" s="5">
        <v>33</v>
      </c>
      <c r="BD239" s="5"/>
      <c r="BE239" s="3">
        <v>21</v>
      </c>
      <c r="BF239" s="3">
        <v>24</v>
      </c>
      <c r="BG239" s="5">
        <v>-0.08</v>
      </c>
      <c r="BH239" s="5">
        <v>47</v>
      </c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3">
        <v>41</v>
      </c>
      <c r="CA239" s="3">
        <v>41</v>
      </c>
      <c r="CB239" s="3">
        <v>43</v>
      </c>
      <c r="CC239" s="5">
        <v>18.32864</v>
      </c>
      <c r="CD239" s="5">
        <v>18.32864</v>
      </c>
      <c r="CE239" s="5">
        <v>19.222719999999999</v>
      </c>
      <c r="CF239" s="5">
        <v>3.14</v>
      </c>
      <c r="CG239" s="5">
        <v>100</v>
      </c>
      <c r="CH239" s="3">
        <v>37</v>
      </c>
      <c r="CI239" s="3">
        <v>38</v>
      </c>
      <c r="CJ239" s="3">
        <v>36</v>
      </c>
      <c r="CK239" s="5">
        <v>16.540479999999999</v>
      </c>
      <c r="CL239" s="5">
        <v>16.98752</v>
      </c>
      <c r="CM239" s="5">
        <v>16.093440000000001</v>
      </c>
      <c r="CN239" s="5">
        <v>1.08</v>
      </c>
      <c r="CO239" s="5">
        <v>86</v>
      </c>
      <c r="CP239" s="6">
        <v>123</v>
      </c>
      <c r="CQ239" s="6">
        <v>136</v>
      </c>
      <c r="CR239" s="6">
        <v>150</v>
      </c>
      <c r="CS239" s="5">
        <v>0.48</v>
      </c>
      <c r="CT239" s="5">
        <v>69</v>
      </c>
      <c r="CU239" s="7" t="e">
        <v>#NULL!</v>
      </c>
      <c r="CV239" s="7" t="e">
        <v>#NULL!</v>
      </c>
      <c r="CW239" s="7" t="e">
        <v>#NULL!</v>
      </c>
      <c r="CX239" s="7" t="e">
        <v>#NULL!</v>
      </c>
      <c r="CY239" s="7" t="e">
        <v>#NULL!</v>
      </c>
      <c r="CZ239" s="7" t="e">
        <v>#NULL!</v>
      </c>
      <c r="DA239" s="7" t="e">
        <v>#NULL!</v>
      </c>
      <c r="DB239" s="7" t="e">
        <v>#NULL!</v>
      </c>
      <c r="DC239" s="7" t="e">
        <v>#NULL!</v>
      </c>
      <c r="DD239" s="7" t="e">
        <v>#NULL!</v>
      </c>
      <c r="DE239" s="7" t="e">
        <v>#NULL!</v>
      </c>
      <c r="DF239" s="7" t="e">
        <v>#NULL!</v>
      </c>
      <c r="DG239" s="7" t="e">
        <v>#NULL!</v>
      </c>
      <c r="DH239" s="7" t="e">
        <v>#NULL!</v>
      </c>
      <c r="DI239" s="7"/>
      <c r="DJ239" s="7"/>
      <c r="DK239" s="7"/>
      <c r="DL239" s="7"/>
      <c r="DM239" s="7"/>
      <c r="DN239" s="7"/>
      <c r="DO239" s="7"/>
      <c r="DP239" s="7"/>
      <c r="DQ239" s="3">
        <v>1</v>
      </c>
      <c r="DR239" s="3">
        <v>1</v>
      </c>
      <c r="DS239" s="3">
        <v>1</v>
      </c>
      <c r="DT239" s="3">
        <v>1</v>
      </c>
      <c r="DU239" s="3">
        <v>1</v>
      </c>
      <c r="DV239" s="5">
        <v>40</v>
      </c>
      <c r="DW239" s="5">
        <v>-0.52</v>
      </c>
      <c r="DX239" s="5">
        <v>45.5</v>
      </c>
      <c r="DY239" s="5">
        <v>-0.30000000000000004</v>
      </c>
      <c r="DZ239" s="5">
        <v>93</v>
      </c>
      <c r="EA239" s="5">
        <v>4.2200000000000006</v>
      </c>
      <c r="EB239" s="5">
        <v>59.5</v>
      </c>
      <c r="EC239" s="5">
        <v>3.4000000000000004</v>
      </c>
      <c r="ED239" s="5">
        <v>2</v>
      </c>
      <c r="EE239" s="7" t="e">
        <v>#NULL!</v>
      </c>
      <c r="EF239" s="7" t="e">
        <v>#NULL!</v>
      </c>
      <c r="EG239" s="7" t="e">
        <v>#NULL!</v>
      </c>
      <c r="EH239" s="7" t="e">
        <v>#NULL!</v>
      </c>
      <c r="EI239" s="7" t="e">
        <v>#NULL!</v>
      </c>
      <c r="EJ239" s="7" t="e">
        <v>#NULL!</v>
      </c>
      <c r="EK239" s="7" t="e">
        <v>#NULL!</v>
      </c>
      <c r="EL239" s="7" t="e">
        <v>#NULL!</v>
      </c>
      <c r="EM239" s="7" t="e">
        <v>#NULL!</v>
      </c>
      <c r="EN239" s="7" t="e">
        <v>#NULL!</v>
      </c>
      <c r="EO239" s="7" t="e">
        <v>#NULL!</v>
      </c>
      <c r="EP239" s="7" t="e">
        <v>#NULL!</v>
      </c>
      <c r="EQ239" s="7" t="e">
        <v>#NULL!</v>
      </c>
      <c r="ER239" s="7" t="e">
        <v>#NULL!</v>
      </c>
      <c r="ES239" s="7" t="e">
        <v>#NULL!</v>
      </c>
      <c r="ET239" s="7" t="e">
        <v>#NULL!</v>
      </c>
      <c r="EU239" s="7" t="e">
        <v>#NULL!</v>
      </c>
      <c r="EV239" s="7" t="e">
        <v>#NULL!</v>
      </c>
      <c r="EW239" s="3">
        <v>1</v>
      </c>
      <c r="EX239" s="5">
        <v>3</v>
      </c>
      <c r="EY239" s="1" t="s">
        <v>417</v>
      </c>
      <c r="EZ239" s="3">
        <v>0</v>
      </c>
      <c r="FA239" s="6">
        <v>7.5</v>
      </c>
      <c r="FB239" s="1" t="s">
        <v>376</v>
      </c>
      <c r="FC239" s="6">
        <v>0</v>
      </c>
      <c r="FD239" s="5">
        <v>5</v>
      </c>
      <c r="FE239" s="1" t="s">
        <v>351</v>
      </c>
      <c r="FF239" s="3">
        <v>0</v>
      </c>
      <c r="FG239" s="5">
        <v>5</v>
      </c>
      <c r="FH239" s="3">
        <v>5</v>
      </c>
      <c r="FI239" s="3">
        <v>5</v>
      </c>
      <c r="FJ239" s="3">
        <v>4</v>
      </c>
      <c r="FK239" s="3">
        <v>4</v>
      </c>
      <c r="FL239" s="3">
        <v>5</v>
      </c>
      <c r="FM239" s="3">
        <v>5</v>
      </c>
      <c r="FN239" s="3">
        <v>5</v>
      </c>
      <c r="FO239" s="3">
        <v>4</v>
      </c>
      <c r="FP239" s="3">
        <v>5</v>
      </c>
      <c r="FQ239" s="3">
        <v>5</v>
      </c>
      <c r="FR239" s="3">
        <v>2</v>
      </c>
      <c r="FS239" s="3">
        <v>3</v>
      </c>
      <c r="FT239" s="3">
        <v>5</v>
      </c>
      <c r="FU239" s="3">
        <v>3.6666666666666665</v>
      </c>
      <c r="FV239" s="3">
        <v>7</v>
      </c>
      <c r="FW239" s="3">
        <v>1</v>
      </c>
      <c r="FX239" s="7" t="e">
        <v>#NULL!</v>
      </c>
      <c r="FY239" s="3">
        <v>5</v>
      </c>
      <c r="FZ239" s="3">
        <v>7</v>
      </c>
      <c r="GA239" s="3">
        <v>7</v>
      </c>
      <c r="GB239" s="3">
        <v>5</v>
      </c>
      <c r="GC239" s="3">
        <v>7</v>
      </c>
      <c r="GD239" s="5">
        <v>6.333333333333333</v>
      </c>
      <c r="GE239" s="3">
        <v>5</v>
      </c>
      <c r="GF239" s="3">
        <v>1</v>
      </c>
      <c r="GG239" s="3">
        <v>4</v>
      </c>
      <c r="GH239" s="3">
        <v>2</v>
      </c>
      <c r="GI239" s="3">
        <v>5</v>
      </c>
      <c r="GJ239" s="3">
        <v>1</v>
      </c>
      <c r="GK239" s="3">
        <v>1</v>
      </c>
      <c r="GL239" s="3">
        <v>3</v>
      </c>
      <c r="GM239" s="3">
        <v>5</v>
      </c>
      <c r="GN239" s="3">
        <v>5</v>
      </c>
      <c r="GO239" s="3">
        <v>3</v>
      </c>
      <c r="GP239" s="3">
        <v>5</v>
      </c>
      <c r="GQ239" s="3">
        <v>1</v>
      </c>
      <c r="GR239" s="3">
        <v>5</v>
      </c>
      <c r="GS239" s="3">
        <v>2</v>
      </c>
      <c r="GT239" s="3">
        <v>5</v>
      </c>
      <c r="GU239" s="3">
        <v>4</v>
      </c>
      <c r="GV239" s="3">
        <v>2</v>
      </c>
      <c r="GW239" s="3">
        <v>5</v>
      </c>
      <c r="GX239" s="3">
        <v>1</v>
      </c>
      <c r="GY239" s="5">
        <v>4.8</v>
      </c>
      <c r="GZ239" s="5">
        <v>1.7</v>
      </c>
      <c r="HA239" s="3">
        <v>6</v>
      </c>
      <c r="HB239" s="3">
        <v>7</v>
      </c>
      <c r="HC239" s="3">
        <v>6</v>
      </c>
      <c r="HD239" s="3">
        <v>7</v>
      </c>
      <c r="HE239" s="3">
        <v>6</v>
      </c>
      <c r="HF239" s="3">
        <v>7</v>
      </c>
      <c r="HG239" s="3">
        <v>7</v>
      </c>
      <c r="HH239" s="3">
        <v>7</v>
      </c>
      <c r="HI239" s="5">
        <v>6.625</v>
      </c>
      <c r="HJ239" s="3">
        <v>3</v>
      </c>
      <c r="HK239" s="3">
        <v>4</v>
      </c>
      <c r="HL239" s="3">
        <v>3</v>
      </c>
      <c r="HM239" s="3">
        <v>3</v>
      </c>
      <c r="HN239" s="3">
        <v>1</v>
      </c>
      <c r="HO239" s="3">
        <v>1</v>
      </c>
      <c r="HP239" s="5">
        <v>1</v>
      </c>
      <c r="HQ239" s="5">
        <v>4</v>
      </c>
      <c r="HR239" s="5">
        <v>4</v>
      </c>
      <c r="HS239" s="5">
        <v>3</v>
      </c>
      <c r="HT239" s="3">
        <v>6</v>
      </c>
      <c r="HU239" s="3">
        <v>6</v>
      </c>
      <c r="HV239" s="3">
        <v>6</v>
      </c>
      <c r="HW239" s="3">
        <v>6</v>
      </c>
      <c r="HX239" s="3">
        <v>5</v>
      </c>
      <c r="HY239" s="3">
        <v>6</v>
      </c>
      <c r="HZ239" s="5">
        <v>5.833333333333333</v>
      </c>
      <c r="IA239" s="3">
        <v>7</v>
      </c>
      <c r="IB239" s="3">
        <v>6</v>
      </c>
      <c r="IC239" s="3">
        <v>1</v>
      </c>
      <c r="ID239" s="3">
        <v>2</v>
      </c>
      <c r="IE239" s="3">
        <v>7</v>
      </c>
      <c r="IF239" s="3">
        <v>7</v>
      </c>
      <c r="IG239" s="3">
        <v>1</v>
      </c>
      <c r="IH239" s="3">
        <v>6</v>
      </c>
      <c r="II239" s="3">
        <v>6</v>
      </c>
      <c r="IJ239" s="3">
        <v>2</v>
      </c>
      <c r="IK239" s="3">
        <v>7</v>
      </c>
      <c r="IL239" s="3">
        <v>2</v>
      </c>
      <c r="IM239" s="5">
        <v>6.5</v>
      </c>
      <c r="IN239" s="5">
        <v>4.25</v>
      </c>
      <c r="IO239" s="5">
        <v>2.75</v>
      </c>
      <c r="IP239" s="3">
        <v>2</v>
      </c>
      <c r="IQ239" s="3">
        <v>2</v>
      </c>
      <c r="IR239" s="3">
        <v>3</v>
      </c>
      <c r="IS239" s="3">
        <v>3</v>
      </c>
      <c r="IT239" s="3">
        <v>5</v>
      </c>
      <c r="IU239" s="3">
        <v>5</v>
      </c>
      <c r="IV239" s="3">
        <v>2</v>
      </c>
      <c r="IW239" s="3">
        <v>1</v>
      </c>
      <c r="IX239" s="3">
        <v>5</v>
      </c>
      <c r="IY239" s="3">
        <v>1</v>
      </c>
      <c r="IZ239" s="3">
        <v>4</v>
      </c>
      <c r="JA239" s="3">
        <v>5</v>
      </c>
      <c r="JB239" s="3">
        <v>5</v>
      </c>
      <c r="JC239" s="3">
        <v>1</v>
      </c>
      <c r="JD239" s="3">
        <v>5</v>
      </c>
      <c r="JE239" s="3">
        <v>2</v>
      </c>
      <c r="JF239" s="3">
        <v>2</v>
      </c>
      <c r="JG239" s="3">
        <v>5</v>
      </c>
      <c r="JH239" s="3">
        <v>3</v>
      </c>
      <c r="JI239" s="3">
        <v>4</v>
      </c>
      <c r="JJ239" s="3">
        <v>1</v>
      </c>
      <c r="JK239" s="3">
        <v>5</v>
      </c>
      <c r="JL239" s="3">
        <v>3</v>
      </c>
      <c r="JM239" s="3">
        <v>5</v>
      </c>
      <c r="JN239" s="5">
        <v>4.25</v>
      </c>
      <c r="JO239" s="5">
        <v>2.25</v>
      </c>
      <c r="JP239" s="5">
        <v>4.75</v>
      </c>
      <c r="JQ239" s="5">
        <v>2.5</v>
      </c>
      <c r="JR239" s="5">
        <v>4.75</v>
      </c>
      <c r="JS239" s="5">
        <v>1.25</v>
      </c>
      <c r="JT239" s="3">
        <v>4</v>
      </c>
      <c r="JU239" s="3">
        <v>4</v>
      </c>
      <c r="JV239" s="3">
        <v>5</v>
      </c>
      <c r="JW239" s="3">
        <v>4</v>
      </c>
      <c r="JX239" s="3">
        <v>1</v>
      </c>
      <c r="JY239" s="3">
        <v>1</v>
      </c>
      <c r="JZ239" s="3">
        <v>1</v>
      </c>
      <c r="KA239" s="3">
        <v>1</v>
      </c>
      <c r="KB239" s="3">
        <v>5</v>
      </c>
      <c r="KC239" s="3">
        <v>5</v>
      </c>
      <c r="KD239" s="3">
        <v>5</v>
      </c>
      <c r="KE239" s="3">
        <v>5</v>
      </c>
      <c r="KF239" s="3">
        <v>1</v>
      </c>
      <c r="KG239" s="3">
        <v>1</v>
      </c>
      <c r="KH239" s="3">
        <v>1</v>
      </c>
      <c r="KI239" s="3">
        <v>1</v>
      </c>
      <c r="KJ239" s="3">
        <v>4</v>
      </c>
      <c r="KK239" s="3">
        <v>2</v>
      </c>
      <c r="KL239" s="3">
        <v>4</v>
      </c>
      <c r="KM239" s="3">
        <v>4</v>
      </c>
      <c r="KN239" s="3">
        <v>1</v>
      </c>
      <c r="KO239" s="3">
        <v>1</v>
      </c>
      <c r="KP239" s="3">
        <v>2</v>
      </c>
      <c r="KQ239" s="3">
        <v>2</v>
      </c>
      <c r="KR239" s="3">
        <v>5</v>
      </c>
      <c r="KS239" s="3">
        <v>5</v>
      </c>
      <c r="KT239" s="3">
        <v>2</v>
      </c>
      <c r="KU239" s="3">
        <v>2</v>
      </c>
      <c r="KV239" s="3">
        <v>2</v>
      </c>
      <c r="KW239" s="3">
        <v>2</v>
      </c>
      <c r="KX239" s="3">
        <v>4</v>
      </c>
      <c r="KY239" s="3">
        <v>4</v>
      </c>
      <c r="KZ239" s="5">
        <v>2.1111111111111112</v>
      </c>
      <c r="LA239" s="5">
        <v>1.7777777777777777</v>
      </c>
      <c r="LB239" s="5">
        <v>4</v>
      </c>
      <c r="LC239" s="5">
        <v>4</v>
      </c>
      <c r="LD239" s="3">
        <v>5</v>
      </c>
      <c r="LE239" s="3">
        <v>5</v>
      </c>
      <c r="LF239" s="5">
        <v>4</v>
      </c>
      <c r="LG239" s="3">
        <v>5</v>
      </c>
      <c r="LH239" s="3">
        <v>5</v>
      </c>
      <c r="LI239" s="3">
        <v>5</v>
      </c>
      <c r="LJ239" s="3">
        <v>5</v>
      </c>
      <c r="LK239" s="3">
        <v>5</v>
      </c>
      <c r="LL239" s="3">
        <v>4</v>
      </c>
      <c r="LM239" s="3">
        <v>4</v>
      </c>
      <c r="LN239" s="3">
        <v>5</v>
      </c>
      <c r="LO239" s="3">
        <v>5</v>
      </c>
      <c r="LP239" s="3">
        <v>4</v>
      </c>
      <c r="LQ239" s="3">
        <v>4</v>
      </c>
      <c r="LR239" s="3">
        <v>3</v>
      </c>
      <c r="LS239" s="3">
        <v>3</v>
      </c>
      <c r="LT239" s="5">
        <v>4.375</v>
      </c>
      <c r="LU239" s="5">
        <v>4.5</v>
      </c>
      <c r="LV239" s="3">
        <v>2</v>
      </c>
      <c r="LW239" s="3">
        <v>2</v>
      </c>
      <c r="LX239" s="3">
        <v>2</v>
      </c>
      <c r="LY239" s="3">
        <v>0</v>
      </c>
      <c r="LZ239" s="3">
        <v>3</v>
      </c>
      <c r="MA239" s="3">
        <v>2</v>
      </c>
      <c r="MB239" s="3">
        <v>3</v>
      </c>
      <c r="MC239" s="3">
        <v>3</v>
      </c>
      <c r="MD239" s="3">
        <v>2</v>
      </c>
      <c r="ME239" s="3">
        <v>2</v>
      </c>
      <c r="MF239" s="5">
        <f t="shared" si="165"/>
        <v>21</v>
      </c>
      <c r="MG239" s="5">
        <f t="shared" si="166"/>
        <v>2.1</v>
      </c>
      <c r="MH239" s="3">
        <v>4</v>
      </c>
      <c r="MI239" s="3">
        <v>6</v>
      </c>
      <c r="MJ239" s="3">
        <v>7</v>
      </c>
      <c r="MK239" s="3">
        <v>7</v>
      </c>
      <c r="ML239" s="3">
        <v>7</v>
      </c>
      <c r="MM239" s="3">
        <v>6</v>
      </c>
      <c r="MN239" s="3">
        <v>7</v>
      </c>
      <c r="MO239" s="3">
        <v>7</v>
      </c>
      <c r="MP239" s="3">
        <v>7</v>
      </c>
      <c r="MQ239" s="5">
        <v>6.4444444444444446</v>
      </c>
      <c r="MR239" s="3">
        <v>3</v>
      </c>
      <c r="MS239" s="3">
        <v>3</v>
      </c>
      <c r="MT239" s="3">
        <v>4</v>
      </c>
      <c r="MU239" s="3">
        <v>3</v>
      </c>
      <c r="MV239" s="3">
        <v>2</v>
      </c>
      <c r="MW239" s="3">
        <v>2</v>
      </c>
      <c r="MX239" s="3">
        <v>4</v>
      </c>
      <c r="MY239" s="3">
        <v>4</v>
      </c>
      <c r="MZ239" s="3">
        <v>4</v>
      </c>
      <c r="NA239" s="3">
        <v>4</v>
      </c>
      <c r="NB239" s="3">
        <v>4</v>
      </c>
      <c r="NC239" s="3">
        <v>4</v>
      </c>
      <c r="ND239" s="5">
        <v>3</v>
      </c>
      <c r="NE239" s="5">
        <v>2.6666666666666665</v>
      </c>
      <c r="NF239" s="5">
        <v>4</v>
      </c>
      <c r="NG239" s="5">
        <v>4</v>
      </c>
      <c r="NH239" s="3">
        <v>5</v>
      </c>
      <c r="NI239" s="3">
        <v>5</v>
      </c>
      <c r="NJ239" s="3">
        <v>4</v>
      </c>
      <c r="NK239" s="3">
        <v>4</v>
      </c>
      <c r="NL239" s="3">
        <v>4</v>
      </c>
      <c r="NM239" s="3">
        <v>4</v>
      </c>
      <c r="NN239" s="3">
        <v>4</v>
      </c>
      <c r="NO239" s="3">
        <v>4</v>
      </c>
      <c r="NP239" s="3">
        <v>2</v>
      </c>
      <c r="NQ239" s="3">
        <v>2</v>
      </c>
      <c r="NR239" s="3">
        <v>5</v>
      </c>
      <c r="NS239" s="3">
        <v>5</v>
      </c>
      <c r="NT239" s="3">
        <v>4</v>
      </c>
      <c r="NU239" s="3">
        <v>4</v>
      </c>
      <c r="NV239" s="5">
        <v>4</v>
      </c>
      <c r="NW239" s="5">
        <v>4</v>
      </c>
      <c r="NX239" s="4">
        <v>43431</v>
      </c>
      <c r="NY239" s="3">
        <v>4</v>
      </c>
      <c r="NZ239" s="3">
        <v>5</v>
      </c>
      <c r="OA239" s="3">
        <v>3</v>
      </c>
      <c r="OB239" s="3">
        <v>2</v>
      </c>
      <c r="OC239" s="3">
        <v>5</v>
      </c>
      <c r="OD239" s="3">
        <v>5</v>
      </c>
      <c r="OE239" s="3">
        <v>4</v>
      </c>
      <c r="OF239" s="3">
        <v>5</v>
      </c>
      <c r="OG239" s="3">
        <v>5</v>
      </c>
      <c r="OH239" s="3">
        <v>5</v>
      </c>
      <c r="OI239" s="3">
        <v>4</v>
      </c>
      <c r="OJ239" s="3">
        <v>4</v>
      </c>
      <c r="OK239" s="5">
        <v>4.833333333333333</v>
      </c>
      <c r="OL239" s="5">
        <v>3.6666666666666665</v>
      </c>
      <c r="OM239" s="3">
        <v>3</v>
      </c>
      <c r="ON239" s="3">
        <v>4</v>
      </c>
      <c r="OO239" s="3">
        <v>4</v>
      </c>
      <c r="OP239" s="3">
        <v>3</v>
      </c>
      <c r="OQ239" s="3">
        <v>1</v>
      </c>
      <c r="OR239" s="3">
        <v>2</v>
      </c>
      <c r="OS239" s="5">
        <v>2.8333333333333335</v>
      </c>
      <c r="OT239" s="3">
        <v>6</v>
      </c>
      <c r="OU239" s="3">
        <v>5</v>
      </c>
      <c r="OV239" s="3">
        <v>6</v>
      </c>
      <c r="OW239" s="3">
        <v>6</v>
      </c>
      <c r="OX239" s="3">
        <v>5</v>
      </c>
      <c r="OY239" s="3">
        <v>6</v>
      </c>
      <c r="OZ239" s="5">
        <v>5.666666666666667</v>
      </c>
      <c r="VK239" s="1">
        <v>1</v>
      </c>
      <c r="VN239">
        <v>15</v>
      </c>
      <c r="VO239">
        <v>0</v>
      </c>
      <c r="VP239">
        <v>0</v>
      </c>
      <c r="VQ239">
        <v>0</v>
      </c>
      <c r="VR239">
        <v>39</v>
      </c>
      <c r="VS239">
        <v>804.3</v>
      </c>
      <c r="VT239">
        <v>20.6</v>
      </c>
      <c r="VU239">
        <v>134</v>
      </c>
      <c r="VV239">
        <v>38</v>
      </c>
      <c r="VW239">
        <v>14336.3</v>
      </c>
      <c r="VX239">
        <v>377.3</v>
      </c>
      <c r="VY239">
        <v>5063.3</v>
      </c>
      <c r="VZ239">
        <v>0.3</v>
      </c>
      <c r="WA239">
        <v>2389.4</v>
      </c>
      <c r="WB239" s="36">
        <v>2804.5</v>
      </c>
      <c r="WC239" s="36">
        <v>1173.25</v>
      </c>
      <c r="WD239" s="36">
        <v>133.5</v>
      </c>
      <c r="WE239" s="36">
        <v>30.75</v>
      </c>
      <c r="WF239" s="36">
        <v>67.709999999999994</v>
      </c>
      <c r="WG239" s="36">
        <v>28.33</v>
      </c>
      <c r="WH239" s="36">
        <v>3.22</v>
      </c>
      <c r="WI239" s="36">
        <v>0.74</v>
      </c>
      <c r="WJ239" s="36">
        <v>164.25</v>
      </c>
      <c r="WK239" s="36">
        <v>3.97</v>
      </c>
      <c r="WL239" s="36">
        <v>27.375</v>
      </c>
      <c r="WM239" s="37">
        <v>2804.5</v>
      </c>
      <c r="WN239" s="37">
        <v>1173.25</v>
      </c>
      <c r="WO239" s="37">
        <v>133.5</v>
      </c>
      <c r="WP239" s="37">
        <v>30.75</v>
      </c>
      <c r="WQ239" s="37">
        <v>67.709999999999994</v>
      </c>
      <c r="WR239" s="37">
        <v>28.33</v>
      </c>
      <c r="WS239" s="37">
        <v>3.22</v>
      </c>
      <c r="WT239" s="37">
        <v>0.74</v>
      </c>
      <c r="WU239" s="37">
        <v>164.25</v>
      </c>
      <c r="WV239" s="37">
        <v>3.97</v>
      </c>
      <c r="WW239" s="37">
        <v>27.375</v>
      </c>
      <c r="WX239" s="38">
        <v>1622</v>
      </c>
      <c r="WY239" s="38">
        <v>699.75</v>
      </c>
      <c r="WZ239" s="38">
        <v>76</v>
      </c>
      <c r="XA239" s="38">
        <v>15.25</v>
      </c>
      <c r="XB239" s="38">
        <v>67.22</v>
      </c>
      <c r="XC239" s="38">
        <v>29</v>
      </c>
      <c r="XD239" s="38">
        <v>3.15</v>
      </c>
      <c r="XE239" s="38">
        <v>0.63</v>
      </c>
      <c r="XF239" s="38">
        <v>91.25</v>
      </c>
      <c r="XG239" s="38">
        <v>3.78</v>
      </c>
      <c r="XH239" s="38">
        <v>30.417000000000002</v>
      </c>
      <c r="XI239" s="39">
        <v>1622</v>
      </c>
      <c r="XJ239" s="39">
        <v>699.75</v>
      </c>
      <c r="XK239" s="39">
        <v>76</v>
      </c>
      <c r="XL239" s="39">
        <v>15.25</v>
      </c>
      <c r="XM239" s="39">
        <v>67.22</v>
      </c>
      <c r="XN239" s="39">
        <v>29</v>
      </c>
      <c r="XO239" s="39">
        <v>3.15</v>
      </c>
      <c r="XP239" s="39">
        <v>0.63</v>
      </c>
      <c r="XQ239" s="39">
        <v>91.25</v>
      </c>
      <c r="XR239" s="39">
        <v>3.78</v>
      </c>
      <c r="XS239" s="39">
        <v>30.417000000000002</v>
      </c>
      <c r="XT239" t="s">
        <v>1312</v>
      </c>
      <c r="XU239">
        <v>6</v>
      </c>
      <c r="XV239">
        <v>15</v>
      </c>
      <c r="XW239" s="37">
        <v>6</v>
      </c>
      <c r="XX239" s="37">
        <v>0</v>
      </c>
      <c r="XY239" s="37">
        <v>2</v>
      </c>
      <c r="XZ239" s="39">
        <v>3</v>
      </c>
      <c r="YA239" s="39">
        <v>0</v>
      </c>
      <c r="YB239" s="39">
        <v>2</v>
      </c>
    </row>
    <row r="240" spans="1:652" x14ac:dyDescent="0.2">
      <c r="A240" s="11">
        <v>262</v>
      </c>
      <c r="B240" s="19" t="s">
        <v>890</v>
      </c>
      <c r="C240" s="3">
        <v>1</v>
      </c>
      <c r="D240" s="3" t="str">
        <f t="shared" si="155"/>
        <v>1</v>
      </c>
      <c r="E240" s="4">
        <v>38298</v>
      </c>
      <c r="F240" s="4">
        <v>43412</v>
      </c>
      <c r="G240" s="5">
        <v>14.001368925393566</v>
      </c>
      <c r="H240" s="21">
        <v>4</v>
      </c>
      <c r="I240" s="3">
        <v>8</v>
      </c>
      <c r="J240" s="3">
        <v>19</v>
      </c>
      <c r="K240" s="3">
        <v>1</v>
      </c>
      <c r="L240" s="3">
        <v>2</v>
      </c>
      <c r="M240" s="3">
        <v>110</v>
      </c>
      <c r="N240" s="6">
        <v>115</v>
      </c>
      <c r="O240" s="6">
        <v>162.5</v>
      </c>
      <c r="P240" s="5">
        <v>3.772965879265092</v>
      </c>
      <c r="Q240" s="5">
        <v>131.19749999999999</v>
      </c>
      <c r="R240" s="5">
        <v>59.5</v>
      </c>
      <c r="S240" s="5">
        <v>22.4</v>
      </c>
      <c r="T240" s="5">
        <v>3</v>
      </c>
      <c r="U240" s="5">
        <v>29.1</v>
      </c>
      <c r="V240" s="5">
        <v>2</v>
      </c>
      <c r="W240" s="5">
        <v>29.5</v>
      </c>
      <c r="X240" s="5">
        <v>27.5</v>
      </c>
      <c r="Y240" s="5">
        <v>26.6</v>
      </c>
      <c r="Z240" s="5">
        <v>28.7</v>
      </c>
      <c r="AA240" s="5">
        <v>29.9</v>
      </c>
      <c r="AB240" s="5">
        <v>24.8</v>
      </c>
      <c r="AC240" s="5">
        <f t="shared" si="156"/>
        <v>29.5</v>
      </c>
      <c r="AD240" s="5">
        <f t="shared" si="157"/>
        <v>29.9</v>
      </c>
      <c r="AE240" s="5">
        <f t="shared" si="158"/>
        <v>59.4</v>
      </c>
      <c r="AF240" s="5">
        <f t="shared" si="159"/>
        <v>29.7</v>
      </c>
      <c r="AG240" s="5">
        <f t="shared" si="160"/>
        <v>65.488500000000002</v>
      </c>
      <c r="AH240" s="5">
        <f t="shared" si="161"/>
        <v>130.977</v>
      </c>
      <c r="AI240" s="5">
        <v>3</v>
      </c>
      <c r="AJ240" s="3">
        <v>33</v>
      </c>
      <c r="AK240" s="5">
        <v>41.6</v>
      </c>
      <c r="AL240" s="5">
        <v>3</v>
      </c>
      <c r="AM240" s="5">
        <v>2.6666666666666665</v>
      </c>
      <c r="AN240" s="5"/>
      <c r="AO240" s="5"/>
      <c r="AP240" s="5"/>
      <c r="AQ240" s="5"/>
      <c r="AR240" s="5"/>
      <c r="AS240" s="5" t="e">
        <f t="shared" si="162"/>
        <v>#DIV/0!</v>
      </c>
      <c r="AT240" s="5">
        <v>11.6</v>
      </c>
      <c r="AU240" s="5">
        <v>11.75</v>
      </c>
      <c r="AV240" s="5">
        <v>0.84</v>
      </c>
      <c r="AW240" s="5">
        <v>80</v>
      </c>
      <c r="AX240" s="3">
        <v>33</v>
      </c>
      <c r="AY240" s="3">
        <v>33</v>
      </c>
      <c r="AZ240" s="3"/>
      <c r="BA240" s="5">
        <v>-0.57999999999999996</v>
      </c>
      <c r="BB240" s="5"/>
      <c r="BC240" s="5">
        <v>28</v>
      </c>
      <c r="BD240" s="5"/>
      <c r="BE240" s="3">
        <v>27</v>
      </c>
      <c r="BF240" s="3">
        <v>29</v>
      </c>
      <c r="BG240" s="5">
        <v>1.18</v>
      </c>
      <c r="BH240" s="5">
        <v>88</v>
      </c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3">
        <v>38</v>
      </c>
      <c r="CA240" s="3">
        <v>39</v>
      </c>
      <c r="CB240" s="3">
        <v>39</v>
      </c>
      <c r="CC240" s="5">
        <v>16.98752</v>
      </c>
      <c r="CD240" s="5">
        <v>17.434560000000001</v>
      </c>
      <c r="CE240" s="5">
        <v>17.434560000000001</v>
      </c>
      <c r="CF240" s="5">
        <v>2.42</v>
      </c>
      <c r="CG240" s="5">
        <v>99</v>
      </c>
      <c r="CH240" s="3">
        <v>31</v>
      </c>
      <c r="CI240" s="3">
        <v>38</v>
      </c>
      <c r="CJ240" s="3">
        <v>37</v>
      </c>
      <c r="CK240" s="5">
        <v>13.85824</v>
      </c>
      <c r="CL240" s="5">
        <v>16.98752</v>
      </c>
      <c r="CM240" s="5">
        <v>16.540479999999999</v>
      </c>
      <c r="CN240" s="5">
        <v>1.08</v>
      </c>
      <c r="CO240" s="5">
        <v>86</v>
      </c>
      <c r="CP240" s="6">
        <v>137</v>
      </c>
      <c r="CQ240" s="6">
        <v>164</v>
      </c>
      <c r="CR240" s="6">
        <v>157</v>
      </c>
      <c r="CS240" s="5">
        <v>0.78</v>
      </c>
      <c r="CT240" s="5">
        <v>78</v>
      </c>
      <c r="CU240" s="7" t="e">
        <v>#NULL!</v>
      </c>
      <c r="CV240" s="7" t="e">
        <v>#NULL!</v>
      </c>
      <c r="CW240" s="7" t="e">
        <v>#NULL!</v>
      </c>
      <c r="CX240" s="7" t="e">
        <v>#NULL!</v>
      </c>
      <c r="CY240" s="7" t="e">
        <v>#NULL!</v>
      </c>
      <c r="CZ240" s="7" t="e">
        <v>#NULL!</v>
      </c>
      <c r="DA240" s="7" t="e">
        <v>#NULL!</v>
      </c>
      <c r="DB240" s="7" t="e">
        <v>#NULL!</v>
      </c>
      <c r="DC240" s="7" t="e">
        <v>#NULL!</v>
      </c>
      <c r="DD240" s="7" t="e">
        <v>#NULL!</v>
      </c>
      <c r="DE240" s="7" t="e">
        <v>#NULL!</v>
      </c>
      <c r="DF240" s="7" t="e">
        <v>#NULL!</v>
      </c>
      <c r="DG240" s="7" t="e">
        <v>#NULL!</v>
      </c>
      <c r="DH240" s="7" t="e">
        <v>#NULL!</v>
      </c>
      <c r="DI240" s="7"/>
      <c r="DJ240" s="7"/>
      <c r="DK240" s="7"/>
      <c r="DL240" s="7"/>
      <c r="DM240" s="7"/>
      <c r="DN240" s="7"/>
      <c r="DO240" s="7"/>
      <c r="DP240" s="7"/>
      <c r="DQ240" s="3">
        <v>1</v>
      </c>
      <c r="DR240" s="3">
        <v>1</v>
      </c>
      <c r="DS240" s="3">
        <v>1</v>
      </c>
      <c r="DT240" s="3">
        <v>1</v>
      </c>
      <c r="DU240" s="3">
        <v>1</v>
      </c>
      <c r="DV240" s="5">
        <v>58</v>
      </c>
      <c r="DW240" s="5">
        <v>0.6</v>
      </c>
      <c r="DX240" s="5">
        <v>79</v>
      </c>
      <c r="DY240" s="5">
        <v>1.62</v>
      </c>
      <c r="DZ240" s="5">
        <v>92.5</v>
      </c>
      <c r="EA240" s="5">
        <v>3.5</v>
      </c>
      <c r="EB240" s="5">
        <v>76.5</v>
      </c>
      <c r="EC240" s="5">
        <v>5.7200000000000006</v>
      </c>
      <c r="ED240" s="5">
        <v>3</v>
      </c>
      <c r="EE240" s="7" t="e">
        <v>#NULL!</v>
      </c>
      <c r="EF240" s="7" t="e">
        <v>#NULL!</v>
      </c>
      <c r="EG240" s="7" t="e">
        <v>#NULL!</v>
      </c>
      <c r="EH240" s="7" t="e">
        <v>#NULL!</v>
      </c>
      <c r="EI240" s="7" t="e">
        <v>#NULL!</v>
      </c>
      <c r="EJ240" s="7" t="e">
        <v>#NULL!</v>
      </c>
      <c r="EK240" s="7" t="e">
        <v>#NULL!</v>
      </c>
      <c r="EL240" s="7" t="e">
        <v>#NULL!</v>
      </c>
      <c r="EM240" s="7" t="e">
        <v>#NULL!</v>
      </c>
      <c r="EN240" s="7" t="e">
        <v>#NULL!</v>
      </c>
      <c r="EO240" s="7" t="e">
        <v>#NULL!</v>
      </c>
      <c r="EP240" s="7" t="e">
        <v>#NULL!</v>
      </c>
      <c r="EQ240" s="7" t="e">
        <v>#NULL!</v>
      </c>
      <c r="ER240" s="7" t="e">
        <v>#NULL!</v>
      </c>
      <c r="ES240" s="7" t="e">
        <v>#NULL!</v>
      </c>
      <c r="ET240" s="7" t="e">
        <v>#NULL!</v>
      </c>
      <c r="EU240" s="7" t="e">
        <v>#NULL!</v>
      </c>
      <c r="EV240" s="7" t="e">
        <v>#NULL!</v>
      </c>
      <c r="EW240" s="3">
        <v>1</v>
      </c>
      <c r="EX240" s="5">
        <v>2</v>
      </c>
      <c r="EY240" s="1" t="s">
        <v>438</v>
      </c>
      <c r="EZ240" s="3">
        <v>0</v>
      </c>
      <c r="FA240" s="6">
        <v>8</v>
      </c>
      <c r="FB240" s="1" t="s">
        <v>411</v>
      </c>
      <c r="FC240" s="6">
        <v>2</v>
      </c>
      <c r="FD240" s="5">
        <v>1</v>
      </c>
      <c r="FE240" s="1" t="s">
        <v>351</v>
      </c>
      <c r="FF240" s="3">
        <v>1</v>
      </c>
      <c r="FG240" s="5">
        <v>0.5</v>
      </c>
      <c r="FH240" s="3">
        <v>5</v>
      </c>
      <c r="FI240" s="3">
        <v>5</v>
      </c>
      <c r="FJ240" s="3">
        <v>4</v>
      </c>
      <c r="FK240" s="3">
        <v>2</v>
      </c>
      <c r="FL240" s="3">
        <v>5</v>
      </c>
      <c r="FM240" s="3">
        <v>5</v>
      </c>
      <c r="FN240" s="3">
        <v>3</v>
      </c>
      <c r="FO240" s="3">
        <v>3</v>
      </c>
      <c r="FP240" s="3">
        <v>5</v>
      </c>
      <c r="FQ240" s="3">
        <v>5</v>
      </c>
      <c r="FR240" s="3">
        <v>5</v>
      </c>
      <c r="FS240" s="3">
        <v>3</v>
      </c>
      <c r="FT240" s="3">
        <v>5</v>
      </c>
      <c r="FU240" s="3">
        <v>3.3333333333333335</v>
      </c>
      <c r="FV240" s="3">
        <v>6</v>
      </c>
      <c r="FW240" s="3">
        <v>2</v>
      </c>
      <c r="FX240" s="7" t="e">
        <v>#NULL!</v>
      </c>
      <c r="FY240" s="3">
        <v>5</v>
      </c>
      <c r="FZ240" s="3">
        <v>5</v>
      </c>
      <c r="GA240" s="3">
        <v>6</v>
      </c>
      <c r="GB240" s="3">
        <v>6</v>
      </c>
      <c r="GC240" s="3">
        <v>5</v>
      </c>
      <c r="GD240" s="5">
        <v>5.5</v>
      </c>
      <c r="GE240" s="3">
        <v>3</v>
      </c>
      <c r="GF240" s="3">
        <v>2</v>
      </c>
      <c r="GG240" s="3">
        <v>3</v>
      </c>
      <c r="GH240" s="3">
        <v>1</v>
      </c>
      <c r="GI240" s="3">
        <v>4</v>
      </c>
      <c r="GJ240" s="3">
        <v>1</v>
      </c>
      <c r="GK240" s="3">
        <v>1</v>
      </c>
      <c r="GL240" s="3">
        <v>3</v>
      </c>
      <c r="GM240" s="3">
        <v>4</v>
      </c>
      <c r="GN240" s="3">
        <v>4</v>
      </c>
      <c r="GO240" s="3">
        <v>2</v>
      </c>
      <c r="GP240" s="3">
        <v>3</v>
      </c>
      <c r="GQ240" s="3">
        <v>1</v>
      </c>
      <c r="GR240" s="3">
        <v>3</v>
      </c>
      <c r="GS240" s="3">
        <v>1</v>
      </c>
      <c r="GT240" s="3">
        <v>3</v>
      </c>
      <c r="GU240" s="3">
        <v>4</v>
      </c>
      <c r="GV240" s="3">
        <v>2</v>
      </c>
      <c r="GW240" s="3">
        <v>4</v>
      </c>
      <c r="GX240" s="3">
        <v>1</v>
      </c>
      <c r="GY240" s="5">
        <v>3.5</v>
      </c>
      <c r="GZ240" s="5">
        <v>1.5</v>
      </c>
      <c r="HA240" s="3">
        <v>3</v>
      </c>
      <c r="HB240" s="3">
        <v>6</v>
      </c>
      <c r="HC240" s="3">
        <v>5</v>
      </c>
      <c r="HD240" s="3">
        <v>6</v>
      </c>
      <c r="HE240" s="3">
        <v>6</v>
      </c>
      <c r="HF240" s="3">
        <v>6</v>
      </c>
      <c r="HG240" s="3">
        <v>6</v>
      </c>
      <c r="HH240" s="3">
        <v>6</v>
      </c>
      <c r="HI240" s="5">
        <v>5.5</v>
      </c>
      <c r="HJ240" s="3">
        <v>3</v>
      </c>
      <c r="HK240" s="3">
        <v>3</v>
      </c>
      <c r="HL240" s="3">
        <v>3</v>
      </c>
      <c r="HM240" s="3">
        <v>2</v>
      </c>
      <c r="HN240" s="3">
        <v>1</v>
      </c>
      <c r="HO240" s="3">
        <v>1</v>
      </c>
      <c r="HP240" s="5">
        <v>2</v>
      </c>
      <c r="HQ240" s="5">
        <v>4</v>
      </c>
      <c r="HR240" s="5">
        <v>4</v>
      </c>
      <c r="HS240" s="5">
        <v>3</v>
      </c>
      <c r="HT240" s="3">
        <v>5</v>
      </c>
      <c r="HU240" s="3">
        <v>6</v>
      </c>
      <c r="HV240" s="3">
        <v>4</v>
      </c>
      <c r="HW240" s="3">
        <v>6</v>
      </c>
      <c r="HX240" s="3">
        <v>4</v>
      </c>
      <c r="HY240" s="3">
        <v>6</v>
      </c>
      <c r="HZ240" s="5">
        <v>5.166666666666667</v>
      </c>
      <c r="IA240" s="3">
        <v>6</v>
      </c>
      <c r="IB240" s="3">
        <v>4</v>
      </c>
      <c r="IC240" s="3">
        <v>4</v>
      </c>
      <c r="ID240" s="3">
        <v>4</v>
      </c>
      <c r="IE240" s="3">
        <v>5</v>
      </c>
      <c r="IF240" s="3">
        <v>4</v>
      </c>
      <c r="IG240" s="3">
        <v>4</v>
      </c>
      <c r="IH240" s="3">
        <v>4</v>
      </c>
      <c r="II240" s="3">
        <v>4</v>
      </c>
      <c r="IJ240" s="3">
        <v>5</v>
      </c>
      <c r="IK240" s="3">
        <v>4</v>
      </c>
      <c r="IL240" s="3">
        <v>5</v>
      </c>
      <c r="IM240" s="5">
        <v>4.5</v>
      </c>
      <c r="IN240" s="5">
        <v>4.25</v>
      </c>
      <c r="IO240" s="5">
        <v>4.5</v>
      </c>
      <c r="IP240" s="3">
        <v>3</v>
      </c>
      <c r="IQ240" s="3">
        <v>3</v>
      </c>
      <c r="IR240" s="3">
        <v>3</v>
      </c>
      <c r="IS240" s="3">
        <v>3</v>
      </c>
      <c r="IT240" s="3">
        <v>3</v>
      </c>
      <c r="IU240" s="3">
        <v>2</v>
      </c>
      <c r="IV240" s="3">
        <v>4</v>
      </c>
      <c r="IW240" s="3">
        <v>3</v>
      </c>
      <c r="IX240" s="3">
        <v>3</v>
      </c>
      <c r="IY240" s="3">
        <v>3</v>
      </c>
      <c r="IZ240" s="3">
        <v>3</v>
      </c>
      <c r="JA240" s="3">
        <v>2</v>
      </c>
      <c r="JB240" s="3">
        <v>2</v>
      </c>
      <c r="JC240" s="3">
        <v>2</v>
      </c>
      <c r="JD240" s="3">
        <v>3</v>
      </c>
      <c r="JE240" s="3">
        <v>2</v>
      </c>
      <c r="JF240" s="3">
        <v>4</v>
      </c>
      <c r="JG240" s="3">
        <v>3</v>
      </c>
      <c r="JH240" s="3">
        <v>4</v>
      </c>
      <c r="JI240" s="3">
        <v>4</v>
      </c>
      <c r="JJ240" s="3">
        <v>3</v>
      </c>
      <c r="JK240" s="3">
        <v>3</v>
      </c>
      <c r="JL240" s="3">
        <v>4</v>
      </c>
      <c r="JM240" s="3">
        <v>4</v>
      </c>
      <c r="JN240" s="5">
        <v>2.5</v>
      </c>
      <c r="JO240" s="5">
        <v>3</v>
      </c>
      <c r="JP240" s="5">
        <v>3</v>
      </c>
      <c r="JQ240" s="5">
        <v>3.75</v>
      </c>
      <c r="JR240" s="5">
        <v>3.25</v>
      </c>
      <c r="JS240" s="5">
        <v>2.75</v>
      </c>
      <c r="JT240" s="3">
        <v>4</v>
      </c>
      <c r="JU240" s="3">
        <v>4</v>
      </c>
      <c r="JV240" s="3">
        <v>2</v>
      </c>
      <c r="JW240" s="3">
        <v>2</v>
      </c>
      <c r="JX240" s="3">
        <v>4</v>
      </c>
      <c r="JY240" s="3">
        <v>4</v>
      </c>
      <c r="JZ240" s="3">
        <v>3</v>
      </c>
      <c r="KA240" s="3">
        <v>3</v>
      </c>
      <c r="KB240" s="3">
        <v>4</v>
      </c>
      <c r="KC240" s="3">
        <v>2</v>
      </c>
      <c r="KD240" s="3">
        <v>4</v>
      </c>
      <c r="KE240" s="3">
        <v>4</v>
      </c>
      <c r="KF240" s="3">
        <v>3</v>
      </c>
      <c r="KG240" s="3">
        <v>3</v>
      </c>
      <c r="KH240" s="3">
        <v>3</v>
      </c>
      <c r="KI240" s="3">
        <v>3</v>
      </c>
      <c r="KJ240" s="3">
        <v>2</v>
      </c>
      <c r="KK240" s="3">
        <v>2</v>
      </c>
      <c r="KL240" s="3">
        <v>4</v>
      </c>
      <c r="KM240" s="3">
        <v>4</v>
      </c>
      <c r="KN240" s="3">
        <v>3</v>
      </c>
      <c r="KO240" s="3">
        <v>3</v>
      </c>
      <c r="KP240" s="3">
        <v>3</v>
      </c>
      <c r="KQ240" s="3">
        <v>3</v>
      </c>
      <c r="KR240" s="3">
        <v>3</v>
      </c>
      <c r="KS240" s="3">
        <v>3</v>
      </c>
      <c r="KT240" s="3">
        <v>3</v>
      </c>
      <c r="KU240" s="3">
        <v>3</v>
      </c>
      <c r="KV240" s="3">
        <v>3</v>
      </c>
      <c r="KW240" s="3">
        <v>3</v>
      </c>
      <c r="KX240" s="3">
        <v>4</v>
      </c>
      <c r="KY240" s="3">
        <v>4</v>
      </c>
      <c r="KZ240" s="5">
        <v>2.7777777777777777</v>
      </c>
      <c r="LA240" s="5">
        <v>2.7777777777777777</v>
      </c>
      <c r="LB240" s="5">
        <v>3.8571428571428572</v>
      </c>
      <c r="LC240" s="5">
        <v>3.5714285714285716</v>
      </c>
      <c r="LD240" s="3">
        <v>4</v>
      </c>
      <c r="LE240" s="3">
        <v>4</v>
      </c>
      <c r="LF240" s="5">
        <v>4</v>
      </c>
      <c r="LG240" s="3">
        <v>3</v>
      </c>
      <c r="LH240" s="3">
        <v>4</v>
      </c>
      <c r="LI240" s="3">
        <v>4</v>
      </c>
      <c r="LJ240" s="3">
        <v>4</v>
      </c>
      <c r="LK240" s="3">
        <v>4</v>
      </c>
      <c r="LL240" s="3">
        <v>3</v>
      </c>
      <c r="LM240" s="3">
        <v>3</v>
      </c>
      <c r="LN240" s="3">
        <v>4</v>
      </c>
      <c r="LO240" s="3">
        <v>4</v>
      </c>
      <c r="LP240" s="3">
        <v>3</v>
      </c>
      <c r="LQ240" s="3">
        <v>3</v>
      </c>
      <c r="LR240" s="3">
        <v>4</v>
      </c>
      <c r="LS240" s="3">
        <v>4</v>
      </c>
      <c r="LT240" s="5">
        <v>3.75</v>
      </c>
      <c r="LU240" s="5">
        <v>3.625</v>
      </c>
      <c r="LV240" s="3">
        <v>1</v>
      </c>
      <c r="LW240" s="3">
        <v>0</v>
      </c>
      <c r="LX240" s="3">
        <v>0</v>
      </c>
      <c r="LY240" s="3">
        <v>0</v>
      </c>
      <c r="LZ240" s="3">
        <v>1</v>
      </c>
      <c r="MA240" s="3">
        <v>0</v>
      </c>
      <c r="MB240" s="3">
        <v>0</v>
      </c>
      <c r="MC240" s="3">
        <v>1</v>
      </c>
      <c r="MD240" s="3">
        <v>1</v>
      </c>
      <c r="ME240" s="3">
        <v>0</v>
      </c>
      <c r="MF240" s="5">
        <f t="shared" si="165"/>
        <v>4</v>
      </c>
      <c r="MG240" s="5">
        <f t="shared" si="166"/>
        <v>0.4</v>
      </c>
      <c r="MH240" s="3">
        <v>1</v>
      </c>
      <c r="MI240" s="3">
        <v>1</v>
      </c>
      <c r="MJ240" s="3">
        <v>5</v>
      </c>
      <c r="MK240" s="3">
        <v>2</v>
      </c>
      <c r="ML240" s="3">
        <v>2</v>
      </c>
      <c r="MM240" s="3">
        <v>1</v>
      </c>
      <c r="MN240" s="3">
        <v>5</v>
      </c>
      <c r="MO240" s="3">
        <v>5</v>
      </c>
      <c r="MP240" s="3">
        <v>5</v>
      </c>
      <c r="MQ240" s="5">
        <v>3</v>
      </c>
      <c r="MR240" s="3">
        <v>3</v>
      </c>
      <c r="MS240" s="3">
        <v>3</v>
      </c>
      <c r="MT240" s="3">
        <v>3</v>
      </c>
      <c r="MU240" s="3">
        <v>3</v>
      </c>
      <c r="MV240" s="3">
        <v>3</v>
      </c>
      <c r="MW240" s="3">
        <v>3</v>
      </c>
      <c r="MX240" s="3">
        <v>3</v>
      </c>
      <c r="MY240" s="3">
        <v>3</v>
      </c>
      <c r="MZ240" s="3">
        <v>3</v>
      </c>
      <c r="NA240" s="3">
        <v>3</v>
      </c>
      <c r="NB240" s="3">
        <v>3</v>
      </c>
      <c r="NC240" s="3">
        <v>3</v>
      </c>
      <c r="ND240" s="5">
        <v>3</v>
      </c>
      <c r="NE240" s="5">
        <v>3</v>
      </c>
      <c r="NF240" s="5">
        <v>3</v>
      </c>
      <c r="NG240" s="5">
        <v>3</v>
      </c>
      <c r="NH240" s="3">
        <v>3</v>
      </c>
      <c r="NI240" s="3">
        <v>3</v>
      </c>
      <c r="NJ240" s="3">
        <v>3</v>
      </c>
      <c r="NK240" s="3">
        <v>3</v>
      </c>
      <c r="NL240" s="3">
        <v>4</v>
      </c>
      <c r="NM240" s="3">
        <v>3</v>
      </c>
      <c r="NN240" s="3">
        <v>3</v>
      </c>
      <c r="NO240" s="3">
        <v>3</v>
      </c>
      <c r="NP240" s="3">
        <v>3</v>
      </c>
      <c r="NQ240" s="3">
        <v>3</v>
      </c>
      <c r="NR240" s="3">
        <v>3</v>
      </c>
      <c r="NS240" s="3">
        <v>3</v>
      </c>
      <c r="NT240" s="3">
        <v>3</v>
      </c>
      <c r="NU240" s="3">
        <v>3</v>
      </c>
      <c r="NV240" s="5">
        <v>3.1428571428571428</v>
      </c>
      <c r="NW240" s="5">
        <v>3</v>
      </c>
      <c r="NX240" s="4">
        <v>43420</v>
      </c>
      <c r="NY240" s="3">
        <v>5</v>
      </c>
      <c r="NZ240" s="3">
        <v>5</v>
      </c>
      <c r="OA240" s="3">
        <v>4</v>
      </c>
      <c r="OB240" s="3">
        <v>3</v>
      </c>
      <c r="OC240" s="3">
        <v>5</v>
      </c>
      <c r="OD240" s="3">
        <v>5</v>
      </c>
      <c r="OE240" s="3">
        <v>4</v>
      </c>
      <c r="OF240" s="3">
        <v>3</v>
      </c>
      <c r="OG240" s="3">
        <v>5</v>
      </c>
      <c r="OH240" s="3">
        <v>4</v>
      </c>
      <c r="OI240" s="3">
        <v>3</v>
      </c>
      <c r="OJ240" s="3">
        <v>3</v>
      </c>
      <c r="OK240" s="5">
        <v>4.833333333333333</v>
      </c>
      <c r="OL240" s="5">
        <v>3.3333333333333335</v>
      </c>
      <c r="OM240" s="3">
        <v>3</v>
      </c>
      <c r="ON240" s="3">
        <v>3</v>
      </c>
      <c r="OO240" s="3">
        <v>2</v>
      </c>
      <c r="OP240" s="3">
        <v>2</v>
      </c>
      <c r="OQ240" s="3">
        <v>2</v>
      </c>
      <c r="OR240" s="3">
        <v>2</v>
      </c>
      <c r="OS240" s="5">
        <v>2.3333333333333335</v>
      </c>
      <c r="OT240" s="3">
        <v>5</v>
      </c>
      <c r="OU240" s="3">
        <v>4</v>
      </c>
      <c r="OV240" s="3">
        <v>4</v>
      </c>
      <c r="OW240" s="3">
        <v>5</v>
      </c>
      <c r="OX240" s="3">
        <v>4</v>
      </c>
      <c r="OY240" s="3">
        <v>5</v>
      </c>
      <c r="OZ240" s="5">
        <v>4.5</v>
      </c>
      <c r="VK240" s="1">
        <v>1</v>
      </c>
      <c r="VN240">
        <v>15</v>
      </c>
      <c r="VO240">
        <v>3</v>
      </c>
      <c r="VP240">
        <v>44.5</v>
      </c>
      <c r="VQ240">
        <v>14.8</v>
      </c>
      <c r="VR240">
        <v>68</v>
      </c>
      <c r="VS240">
        <v>1475</v>
      </c>
      <c r="VT240">
        <v>21.7</v>
      </c>
      <c r="VU240">
        <v>295</v>
      </c>
      <c r="VV240">
        <v>67</v>
      </c>
      <c r="VW240">
        <v>21888.5</v>
      </c>
      <c r="VX240">
        <v>326.7</v>
      </c>
      <c r="VY240">
        <v>12070</v>
      </c>
      <c r="VZ240">
        <v>0.3</v>
      </c>
      <c r="WA240">
        <v>4377.7</v>
      </c>
      <c r="WB240" s="36">
        <v>2468.5</v>
      </c>
      <c r="WC240" s="36">
        <v>664.5</v>
      </c>
      <c r="WD240" s="36">
        <v>100.5</v>
      </c>
      <c r="WE240" s="36">
        <v>75.25</v>
      </c>
      <c r="WF240" s="36">
        <v>74.61</v>
      </c>
      <c r="WG240" s="36">
        <v>20.079999999999998</v>
      </c>
      <c r="WH240" s="36">
        <v>3.04</v>
      </c>
      <c r="WI240" s="36">
        <v>2.27</v>
      </c>
      <c r="WJ240" s="36">
        <v>175.75</v>
      </c>
      <c r="WK240" s="36">
        <v>5.31</v>
      </c>
      <c r="WL240" s="36">
        <v>35.15</v>
      </c>
      <c r="WM240" s="37">
        <v>2468.5</v>
      </c>
      <c r="WN240" s="37">
        <v>664.5</v>
      </c>
      <c r="WO240" s="37">
        <v>100.5</v>
      </c>
      <c r="WP240" s="37">
        <v>75.25</v>
      </c>
      <c r="WQ240" s="37">
        <v>74.61</v>
      </c>
      <c r="WR240" s="37">
        <v>20.079999999999998</v>
      </c>
      <c r="WS240" s="37">
        <v>3.04</v>
      </c>
      <c r="WT240" s="37">
        <v>2.27</v>
      </c>
      <c r="WU240" s="37">
        <v>175.75</v>
      </c>
      <c r="WV240" s="37">
        <v>5.31</v>
      </c>
      <c r="WW240" s="37">
        <v>35.15</v>
      </c>
      <c r="WX240" s="38">
        <v>1151.5</v>
      </c>
      <c r="WY240" s="38">
        <v>389.75</v>
      </c>
      <c r="WZ240" s="38">
        <v>45.25</v>
      </c>
      <c r="XA240" s="38">
        <v>28.5</v>
      </c>
      <c r="XB240" s="38">
        <v>71.3</v>
      </c>
      <c r="XC240" s="38">
        <v>24.13</v>
      </c>
      <c r="XD240" s="38">
        <v>2.8</v>
      </c>
      <c r="XE240" s="38">
        <v>1.76</v>
      </c>
      <c r="XF240" s="38">
        <v>73.75</v>
      </c>
      <c r="XG240" s="38">
        <v>4.57</v>
      </c>
      <c r="XH240" s="38">
        <v>36.875</v>
      </c>
      <c r="XI240" s="39">
        <v>1151.5</v>
      </c>
      <c r="XJ240" s="39">
        <v>389.75</v>
      </c>
      <c r="XK240" s="39">
        <v>45.25</v>
      </c>
      <c r="XL240" s="39">
        <v>28.5</v>
      </c>
      <c r="XM240" s="39">
        <v>71.3</v>
      </c>
      <c r="XN240" s="39">
        <v>24.13</v>
      </c>
      <c r="XO240" s="39">
        <v>2.8</v>
      </c>
      <c r="XP240" s="39">
        <v>1.76</v>
      </c>
      <c r="XQ240" s="39">
        <v>73.75</v>
      </c>
      <c r="XR240" s="39">
        <v>4.57</v>
      </c>
      <c r="XS240" s="39">
        <v>36.875</v>
      </c>
      <c r="XT240" t="s">
        <v>1313</v>
      </c>
      <c r="XU240">
        <v>5</v>
      </c>
      <c r="XV240">
        <v>17</v>
      </c>
      <c r="XW240" s="37">
        <v>5</v>
      </c>
      <c r="XX240" s="37">
        <v>0</v>
      </c>
      <c r="XY240" s="37">
        <v>2</v>
      </c>
      <c r="XZ240" s="39">
        <v>2</v>
      </c>
      <c r="YA240" s="39">
        <v>0</v>
      </c>
      <c r="YB240" s="39">
        <v>3</v>
      </c>
    </row>
    <row r="241" spans="1:652" x14ac:dyDescent="0.2">
      <c r="A241" s="11">
        <v>263</v>
      </c>
      <c r="B241" s="19" t="s">
        <v>891</v>
      </c>
      <c r="C241" s="3">
        <v>1</v>
      </c>
      <c r="D241" s="3" t="str">
        <f t="shared" si="155"/>
        <v>1</v>
      </c>
      <c r="E241" s="4">
        <v>38349</v>
      </c>
      <c r="F241" s="4">
        <v>43412</v>
      </c>
      <c r="G241" s="5">
        <v>13.861738535249829</v>
      </c>
      <c r="H241" s="21">
        <v>4</v>
      </c>
      <c r="I241" s="3">
        <v>8</v>
      </c>
      <c r="J241" s="3">
        <v>19</v>
      </c>
      <c r="K241" s="3">
        <v>1</v>
      </c>
      <c r="L241" s="3">
        <v>2</v>
      </c>
      <c r="M241" s="3">
        <v>110</v>
      </c>
      <c r="N241" s="6">
        <v>119.5</v>
      </c>
      <c r="O241" s="6">
        <v>165</v>
      </c>
      <c r="P241" s="5">
        <v>3.9206036745406823</v>
      </c>
      <c r="Q241" s="5">
        <v>210.13650000000001</v>
      </c>
      <c r="R241" s="5">
        <v>95.3</v>
      </c>
      <c r="S241" s="5">
        <v>35</v>
      </c>
      <c r="T241" s="5">
        <v>1</v>
      </c>
      <c r="U241" s="5">
        <v>45.7</v>
      </c>
      <c r="V241" s="5">
        <v>1</v>
      </c>
      <c r="W241" s="5">
        <v>33.9</v>
      </c>
      <c r="X241" s="5">
        <v>33.700000000000003</v>
      </c>
      <c r="Y241" s="5">
        <v>31.3</v>
      </c>
      <c r="Z241" s="5">
        <v>34.799999999999997</v>
      </c>
      <c r="AA241" s="5">
        <v>31.8</v>
      </c>
      <c r="AB241" s="5">
        <v>29.2</v>
      </c>
      <c r="AC241" s="5">
        <f t="shared" si="156"/>
        <v>33.9</v>
      </c>
      <c r="AD241" s="5">
        <f t="shared" si="157"/>
        <v>34.799999999999997</v>
      </c>
      <c r="AE241" s="5">
        <f t="shared" si="158"/>
        <v>68.699999999999989</v>
      </c>
      <c r="AF241" s="5">
        <f t="shared" si="159"/>
        <v>34.349999999999994</v>
      </c>
      <c r="AG241" s="5">
        <f t="shared" si="160"/>
        <v>75.741749999999996</v>
      </c>
      <c r="AH241" s="5">
        <f t="shared" si="161"/>
        <v>151.48349999999999</v>
      </c>
      <c r="AI241" s="5">
        <v>3</v>
      </c>
      <c r="AJ241" s="3">
        <v>17</v>
      </c>
      <c r="AK241" s="5">
        <v>36.1</v>
      </c>
      <c r="AL241" s="5">
        <v>1</v>
      </c>
      <c r="AM241" s="5">
        <v>1.6666666666666667</v>
      </c>
      <c r="AN241" s="5"/>
      <c r="AO241" s="5"/>
      <c r="AP241" s="5"/>
      <c r="AQ241" s="5"/>
      <c r="AR241" s="5"/>
      <c r="AS241" s="5" t="e">
        <f t="shared" si="162"/>
        <v>#DIV/0!</v>
      </c>
      <c r="AT241" s="5">
        <v>11.91</v>
      </c>
      <c r="AU241" s="5">
        <v>11.93</v>
      </c>
      <c r="AV241" s="5">
        <v>0.59</v>
      </c>
      <c r="AW241" s="5">
        <v>72</v>
      </c>
      <c r="AX241" s="3">
        <v>32</v>
      </c>
      <c r="AY241" s="3">
        <v>29</v>
      </c>
      <c r="AZ241" s="3"/>
      <c r="BA241" s="5">
        <v>-0.64</v>
      </c>
      <c r="BB241" s="5"/>
      <c r="BC241" s="5">
        <v>26</v>
      </c>
      <c r="BD241" s="5"/>
      <c r="BE241" s="3">
        <v>16</v>
      </c>
      <c r="BF241" s="3">
        <v>23</v>
      </c>
      <c r="BG241" s="5">
        <v>-0.64</v>
      </c>
      <c r="BH241" s="5">
        <v>26</v>
      </c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3">
        <v>41</v>
      </c>
      <c r="CA241" s="3">
        <v>39</v>
      </c>
      <c r="CB241" s="3">
        <v>45</v>
      </c>
      <c r="CC241" s="5">
        <v>18.32864</v>
      </c>
      <c r="CD241" s="5">
        <v>17.434560000000001</v>
      </c>
      <c r="CE241" s="5">
        <v>20.116800000000001</v>
      </c>
      <c r="CF241" s="5">
        <v>3.6</v>
      </c>
      <c r="CG241" s="5">
        <v>100</v>
      </c>
      <c r="CH241" s="3">
        <v>37</v>
      </c>
      <c r="CI241" s="3">
        <v>38</v>
      </c>
      <c r="CJ241" s="3">
        <v>36</v>
      </c>
      <c r="CK241" s="5">
        <v>16.540479999999999</v>
      </c>
      <c r="CL241" s="5">
        <v>16.98752</v>
      </c>
      <c r="CM241" s="5">
        <v>16.093440000000001</v>
      </c>
      <c r="CN241" s="5">
        <v>1.18</v>
      </c>
      <c r="CO241" s="5">
        <v>88</v>
      </c>
      <c r="CP241" s="6">
        <v>118</v>
      </c>
      <c r="CQ241" s="6">
        <v>124</v>
      </c>
      <c r="CR241" s="6">
        <v>131</v>
      </c>
      <c r="CS241" s="5">
        <v>-0.28000000000000003</v>
      </c>
      <c r="CT241" s="5">
        <v>39</v>
      </c>
      <c r="CU241" s="7" t="e">
        <v>#NULL!</v>
      </c>
      <c r="CV241" s="7" t="e">
        <v>#NULL!</v>
      </c>
      <c r="CW241" s="7" t="e">
        <v>#NULL!</v>
      </c>
      <c r="CX241" s="7" t="e">
        <v>#NULL!</v>
      </c>
      <c r="CY241" s="7" t="e">
        <v>#NULL!</v>
      </c>
      <c r="CZ241" s="7" t="e">
        <v>#NULL!</v>
      </c>
      <c r="DA241" s="7" t="e">
        <v>#NULL!</v>
      </c>
      <c r="DB241" s="7" t="e">
        <v>#NULL!</v>
      </c>
      <c r="DC241" s="7" t="e">
        <v>#NULL!</v>
      </c>
      <c r="DD241" s="7" t="e">
        <v>#NULL!</v>
      </c>
      <c r="DE241" s="7" t="e">
        <v>#NULL!</v>
      </c>
      <c r="DF241" s="7" t="e">
        <v>#NULL!</v>
      </c>
      <c r="DG241" s="7" t="e">
        <v>#NULL!</v>
      </c>
      <c r="DH241" s="7" t="e">
        <v>#NULL!</v>
      </c>
      <c r="DI241" s="7"/>
      <c r="DJ241" s="7"/>
      <c r="DK241" s="7"/>
      <c r="DL241" s="7"/>
      <c r="DM241" s="7"/>
      <c r="DN241" s="7"/>
      <c r="DO241" s="7"/>
      <c r="DP241" s="7"/>
      <c r="DQ241" s="3">
        <v>1</v>
      </c>
      <c r="DR241" s="3">
        <v>1</v>
      </c>
      <c r="DS241" s="3">
        <v>1</v>
      </c>
      <c r="DT241" s="3">
        <v>1</v>
      </c>
      <c r="DU241" s="3">
        <v>1</v>
      </c>
      <c r="DV241" s="5">
        <v>26</v>
      </c>
      <c r="DW241" s="5">
        <v>-1.28</v>
      </c>
      <c r="DX241" s="5">
        <v>55.5</v>
      </c>
      <c r="DY241" s="5">
        <v>0.30999999999999994</v>
      </c>
      <c r="DZ241" s="5">
        <v>94</v>
      </c>
      <c r="EA241" s="5">
        <v>4.78</v>
      </c>
      <c r="EB241" s="5">
        <v>58.5</v>
      </c>
      <c r="EC241" s="5">
        <v>3.81</v>
      </c>
      <c r="ED241" s="5">
        <v>2</v>
      </c>
      <c r="EE241" s="7" t="e">
        <v>#NULL!</v>
      </c>
      <c r="EF241" s="7" t="e">
        <v>#NULL!</v>
      </c>
      <c r="EG241" s="7" t="e">
        <v>#NULL!</v>
      </c>
      <c r="EH241" s="7" t="e">
        <v>#NULL!</v>
      </c>
      <c r="EI241" s="7" t="e">
        <v>#NULL!</v>
      </c>
      <c r="EJ241" s="7" t="e">
        <v>#NULL!</v>
      </c>
      <c r="EK241" s="7" t="e">
        <v>#NULL!</v>
      </c>
      <c r="EL241" s="7" t="e">
        <v>#NULL!</v>
      </c>
      <c r="EM241" s="7" t="e">
        <v>#NULL!</v>
      </c>
      <c r="EN241" s="7" t="e">
        <v>#NULL!</v>
      </c>
      <c r="EO241" s="7" t="e">
        <v>#NULL!</v>
      </c>
      <c r="EP241" s="7" t="e">
        <v>#NULL!</v>
      </c>
      <c r="EQ241" s="7" t="e">
        <v>#NULL!</v>
      </c>
      <c r="ER241" s="7" t="e">
        <v>#NULL!</v>
      </c>
      <c r="ES241" s="7" t="e">
        <v>#NULL!</v>
      </c>
      <c r="ET241" s="7" t="e">
        <v>#NULL!</v>
      </c>
      <c r="EU241" s="7" t="e">
        <v>#NULL!</v>
      </c>
      <c r="EV241" s="7" t="e">
        <v>#NULL!</v>
      </c>
      <c r="EW241" s="3">
        <v>1</v>
      </c>
      <c r="EX241" s="5">
        <v>3</v>
      </c>
      <c r="EY241" s="1" t="s">
        <v>350</v>
      </c>
      <c r="EZ241" s="3">
        <v>2</v>
      </c>
      <c r="FA241" s="6">
        <v>10</v>
      </c>
      <c r="FB241" s="1" t="s">
        <v>351</v>
      </c>
      <c r="FC241" s="6">
        <v>2</v>
      </c>
      <c r="FD241" s="5">
        <v>5</v>
      </c>
      <c r="FE241" s="1" t="s">
        <v>411</v>
      </c>
      <c r="FF241" s="3">
        <v>2</v>
      </c>
      <c r="FG241" s="5">
        <v>5</v>
      </c>
      <c r="FH241" s="3">
        <v>5</v>
      </c>
      <c r="FI241" s="3">
        <v>4</v>
      </c>
      <c r="FJ241" s="3">
        <v>5</v>
      </c>
      <c r="FK241" s="3">
        <v>2</v>
      </c>
      <c r="FL241" s="3">
        <v>4</v>
      </c>
      <c r="FM241" s="3">
        <v>5</v>
      </c>
      <c r="FN241" s="3">
        <v>5</v>
      </c>
      <c r="FO241" s="3">
        <v>3</v>
      </c>
      <c r="FP241" s="3">
        <v>5</v>
      </c>
      <c r="FQ241" s="3">
        <v>3</v>
      </c>
      <c r="FR241" s="3">
        <v>5</v>
      </c>
      <c r="FS241" s="3">
        <v>5</v>
      </c>
      <c r="FT241" s="3">
        <v>4.333333333333333</v>
      </c>
      <c r="FU241" s="3">
        <v>4.166666666666667</v>
      </c>
      <c r="FV241" s="3">
        <v>6</v>
      </c>
      <c r="FW241" s="3">
        <v>1</v>
      </c>
      <c r="FX241" s="7" t="e">
        <v>#NULL!</v>
      </c>
      <c r="FY241" s="3">
        <v>3</v>
      </c>
      <c r="FZ241" s="3">
        <v>5</v>
      </c>
      <c r="GA241" s="3">
        <v>6</v>
      </c>
      <c r="GB241" s="3">
        <v>6</v>
      </c>
      <c r="GC241" s="3">
        <v>7</v>
      </c>
      <c r="GD241" s="5">
        <v>5.5</v>
      </c>
      <c r="GE241" s="3">
        <v>5</v>
      </c>
      <c r="GF241" s="3">
        <v>2</v>
      </c>
      <c r="GG241" s="3">
        <v>5</v>
      </c>
      <c r="GH241" s="3">
        <v>1</v>
      </c>
      <c r="GI241" s="3">
        <v>5</v>
      </c>
      <c r="GJ241" s="3">
        <v>1</v>
      </c>
      <c r="GK241" s="3">
        <v>1</v>
      </c>
      <c r="GL241" s="3">
        <v>4</v>
      </c>
      <c r="GM241" s="3">
        <v>3</v>
      </c>
      <c r="GN241" s="3">
        <v>5</v>
      </c>
      <c r="GO241" s="3">
        <v>4</v>
      </c>
      <c r="GP241" s="3">
        <v>3</v>
      </c>
      <c r="GQ241" s="3">
        <v>1</v>
      </c>
      <c r="GR241" s="3">
        <v>1</v>
      </c>
      <c r="GS241" s="3">
        <v>1</v>
      </c>
      <c r="GT241" s="3">
        <v>5</v>
      </c>
      <c r="GU241" s="3">
        <v>5</v>
      </c>
      <c r="GV241" s="3">
        <v>4</v>
      </c>
      <c r="GW241" s="3">
        <v>5</v>
      </c>
      <c r="GX241" s="3">
        <v>1</v>
      </c>
      <c r="GY241" s="5">
        <v>4.2</v>
      </c>
      <c r="GZ241" s="5">
        <v>2</v>
      </c>
      <c r="HA241" s="3">
        <v>7</v>
      </c>
      <c r="HB241" s="3">
        <v>6</v>
      </c>
      <c r="HC241" s="3">
        <v>7</v>
      </c>
      <c r="HD241" s="3">
        <v>1</v>
      </c>
      <c r="HE241" s="3">
        <v>7</v>
      </c>
      <c r="HF241" s="3">
        <v>7</v>
      </c>
      <c r="HG241" s="3">
        <v>4</v>
      </c>
      <c r="HH241" s="3">
        <v>5</v>
      </c>
      <c r="HI241" s="5">
        <v>5.5</v>
      </c>
      <c r="HJ241" s="3">
        <v>4</v>
      </c>
      <c r="HK241" s="3">
        <v>2</v>
      </c>
      <c r="HL241" s="3">
        <v>3</v>
      </c>
      <c r="HM241" s="3">
        <v>3</v>
      </c>
      <c r="HN241" s="3">
        <v>2</v>
      </c>
      <c r="HO241" s="3">
        <v>1</v>
      </c>
      <c r="HP241" s="5">
        <v>3</v>
      </c>
      <c r="HQ241" s="5">
        <v>3</v>
      </c>
      <c r="HR241" s="5">
        <v>4</v>
      </c>
      <c r="HS241" s="5">
        <v>3.3333333333333335</v>
      </c>
      <c r="HT241" s="3">
        <v>6</v>
      </c>
      <c r="HU241" s="3">
        <v>6</v>
      </c>
      <c r="HV241" s="3">
        <v>6</v>
      </c>
      <c r="HW241" s="3">
        <v>6</v>
      </c>
      <c r="HX241" s="3">
        <v>6</v>
      </c>
      <c r="HY241" s="3">
        <v>6</v>
      </c>
      <c r="HZ241" s="5">
        <v>6</v>
      </c>
      <c r="IA241" s="3">
        <v>5</v>
      </c>
      <c r="IB241" s="3">
        <v>7</v>
      </c>
      <c r="IC241" s="3">
        <v>6</v>
      </c>
      <c r="ID241" s="3">
        <v>2</v>
      </c>
      <c r="IE241" s="3">
        <v>7</v>
      </c>
      <c r="IF241" s="3">
        <v>4</v>
      </c>
      <c r="IG241" s="3">
        <v>5</v>
      </c>
      <c r="IH241" s="3">
        <v>7</v>
      </c>
      <c r="II241" s="3">
        <v>7</v>
      </c>
      <c r="IJ241" s="3">
        <v>4</v>
      </c>
      <c r="IK241" s="3">
        <v>2</v>
      </c>
      <c r="IL241" s="3">
        <v>4</v>
      </c>
      <c r="IM241" s="5">
        <v>5.25</v>
      </c>
      <c r="IN241" s="5">
        <v>4.75</v>
      </c>
      <c r="IO241" s="5">
        <v>5</v>
      </c>
      <c r="IP241" s="3">
        <v>5</v>
      </c>
      <c r="IQ241" s="3">
        <v>1</v>
      </c>
      <c r="IR241" s="3">
        <v>2</v>
      </c>
      <c r="IS241" s="3">
        <v>2</v>
      </c>
      <c r="IT241" s="3">
        <v>2</v>
      </c>
      <c r="IU241" s="3">
        <v>5</v>
      </c>
      <c r="IV241" s="3">
        <v>3</v>
      </c>
      <c r="IW241" s="3">
        <v>3</v>
      </c>
      <c r="IX241" s="3">
        <v>4</v>
      </c>
      <c r="IY241" s="3">
        <v>3</v>
      </c>
      <c r="IZ241" s="3">
        <v>3</v>
      </c>
      <c r="JA241" s="3">
        <v>5</v>
      </c>
      <c r="JB241" s="3">
        <v>5</v>
      </c>
      <c r="JC241" s="3">
        <v>3</v>
      </c>
      <c r="JD241" s="3">
        <v>5</v>
      </c>
      <c r="JE241" s="3">
        <v>2</v>
      </c>
      <c r="JF241" s="3">
        <v>2</v>
      </c>
      <c r="JG241" s="3">
        <v>3</v>
      </c>
      <c r="JH241" s="3">
        <v>5</v>
      </c>
      <c r="JI241" s="3">
        <v>4</v>
      </c>
      <c r="JJ241" s="3">
        <v>4</v>
      </c>
      <c r="JK241" s="3">
        <v>5</v>
      </c>
      <c r="JL241" s="3">
        <v>3</v>
      </c>
      <c r="JM241" s="3">
        <v>5</v>
      </c>
      <c r="JN241" s="5">
        <v>5</v>
      </c>
      <c r="JO241" s="5">
        <v>3</v>
      </c>
      <c r="JP241" s="5">
        <v>4.5</v>
      </c>
      <c r="JQ241" s="5">
        <v>2.5</v>
      </c>
      <c r="JR241" s="5">
        <v>3.25</v>
      </c>
      <c r="JS241" s="5">
        <v>2.75</v>
      </c>
      <c r="JT241" s="3">
        <v>5</v>
      </c>
      <c r="JU241" s="3">
        <v>4</v>
      </c>
      <c r="JV241" s="3">
        <v>2</v>
      </c>
      <c r="JW241" s="3">
        <v>4</v>
      </c>
      <c r="JX241" s="3">
        <v>5</v>
      </c>
      <c r="JY241" s="3">
        <v>4</v>
      </c>
      <c r="JZ241" s="3">
        <v>2</v>
      </c>
      <c r="KA241" s="3">
        <v>5</v>
      </c>
      <c r="KB241" s="3">
        <v>2</v>
      </c>
      <c r="KC241" s="3">
        <v>2</v>
      </c>
      <c r="KD241" s="3">
        <v>2</v>
      </c>
      <c r="KE241" s="3">
        <v>2</v>
      </c>
      <c r="KF241" s="3">
        <v>2</v>
      </c>
      <c r="KG241" s="3">
        <v>2</v>
      </c>
      <c r="KH241" s="3">
        <v>2</v>
      </c>
      <c r="KI241" s="3">
        <v>2</v>
      </c>
      <c r="KJ241" s="3">
        <v>4</v>
      </c>
      <c r="KK241" s="3">
        <v>4</v>
      </c>
      <c r="KL241" s="3">
        <v>5</v>
      </c>
      <c r="KM241" s="3">
        <v>3</v>
      </c>
      <c r="KN241" s="3">
        <v>4</v>
      </c>
      <c r="KO241" s="3">
        <v>4</v>
      </c>
      <c r="KP241" s="3">
        <v>4</v>
      </c>
      <c r="KQ241" s="3">
        <v>4</v>
      </c>
      <c r="KR241" s="3">
        <v>2</v>
      </c>
      <c r="KS241" s="3">
        <v>2</v>
      </c>
      <c r="KT241" s="3">
        <v>3</v>
      </c>
      <c r="KU241" s="3">
        <v>3</v>
      </c>
      <c r="KV241" s="3">
        <v>4</v>
      </c>
      <c r="KW241" s="3">
        <v>4</v>
      </c>
      <c r="KX241" s="3">
        <v>2</v>
      </c>
      <c r="KY241" s="3">
        <v>2</v>
      </c>
      <c r="KZ241" s="5">
        <v>3</v>
      </c>
      <c r="LA241" s="5">
        <v>3.5555555555555554</v>
      </c>
      <c r="LB241" s="5">
        <v>3.2857142857142856</v>
      </c>
      <c r="LC241" s="5">
        <v>2.7142857142857144</v>
      </c>
      <c r="LD241" s="3">
        <v>2</v>
      </c>
      <c r="LE241" s="3">
        <v>2</v>
      </c>
      <c r="LF241" s="5">
        <v>2</v>
      </c>
      <c r="LG241" s="3">
        <v>4</v>
      </c>
      <c r="LH241" s="3">
        <v>4</v>
      </c>
      <c r="LI241" s="3">
        <v>2</v>
      </c>
      <c r="LJ241" s="3">
        <v>2</v>
      </c>
      <c r="LK241" s="3">
        <v>4</v>
      </c>
      <c r="LL241" s="3">
        <v>2</v>
      </c>
      <c r="LM241" s="3">
        <v>4</v>
      </c>
      <c r="LN241" s="3">
        <v>5</v>
      </c>
      <c r="LO241" s="3">
        <v>4</v>
      </c>
      <c r="LP241" s="3">
        <v>2</v>
      </c>
      <c r="LQ241" s="3">
        <v>4</v>
      </c>
      <c r="LR241" s="3">
        <v>5</v>
      </c>
      <c r="LS241" s="3">
        <v>5</v>
      </c>
      <c r="LT241" s="5">
        <v>3</v>
      </c>
      <c r="LU241" s="5">
        <v>3.625</v>
      </c>
      <c r="LV241" s="3">
        <v>2</v>
      </c>
      <c r="LW241" s="3">
        <v>2</v>
      </c>
      <c r="LX241" s="3">
        <v>3</v>
      </c>
      <c r="LY241" s="3">
        <v>1</v>
      </c>
      <c r="LZ241" s="3">
        <v>3</v>
      </c>
      <c r="MA241" s="3">
        <v>3</v>
      </c>
      <c r="MB241" s="3">
        <v>0</v>
      </c>
      <c r="MC241" s="3">
        <v>1</v>
      </c>
      <c r="MD241" s="3">
        <v>1</v>
      </c>
      <c r="ME241" s="3">
        <v>0</v>
      </c>
      <c r="MF241" s="5">
        <f t="shared" si="165"/>
        <v>16</v>
      </c>
      <c r="MG241" s="5">
        <f t="shared" si="166"/>
        <v>1.6</v>
      </c>
      <c r="MH241" s="3">
        <v>2</v>
      </c>
      <c r="MI241" s="3">
        <v>5</v>
      </c>
      <c r="MJ241" s="3">
        <v>4</v>
      </c>
      <c r="MK241" s="3">
        <v>6</v>
      </c>
      <c r="ML241" s="3">
        <v>6</v>
      </c>
      <c r="MM241" s="3">
        <v>3</v>
      </c>
      <c r="MN241" s="3">
        <v>7</v>
      </c>
      <c r="MO241" s="3">
        <v>7</v>
      </c>
      <c r="MP241" s="3">
        <v>6</v>
      </c>
      <c r="MQ241" s="5">
        <v>5.1111111111111107</v>
      </c>
      <c r="MR241" s="3">
        <v>5</v>
      </c>
      <c r="MS241" s="3">
        <v>5</v>
      </c>
      <c r="MT241" s="3">
        <v>5</v>
      </c>
      <c r="MU241" s="3">
        <v>5</v>
      </c>
      <c r="MV241" s="3">
        <v>4</v>
      </c>
      <c r="MW241" s="3">
        <v>4</v>
      </c>
      <c r="MX241" s="3">
        <v>5</v>
      </c>
      <c r="MY241" s="3">
        <v>5</v>
      </c>
      <c r="MZ241" s="3">
        <v>3</v>
      </c>
      <c r="NA241" s="3">
        <v>5</v>
      </c>
      <c r="NB241" s="3">
        <v>4</v>
      </c>
      <c r="NC241" s="3">
        <v>5</v>
      </c>
      <c r="ND241" s="5">
        <v>4.666666666666667</v>
      </c>
      <c r="NE241" s="5">
        <v>4.666666666666667</v>
      </c>
      <c r="NF241" s="5">
        <v>4</v>
      </c>
      <c r="NG241" s="5">
        <v>5</v>
      </c>
      <c r="NH241" s="3">
        <v>2</v>
      </c>
      <c r="NI241" s="3">
        <v>2</v>
      </c>
      <c r="NJ241" s="3">
        <v>2</v>
      </c>
      <c r="NK241" s="3">
        <v>2</v>
      </c>
      <c r="NL241" s="3">
        <v>2</v>
      </c>
      <c r="NM241" s="3">
        <v>2</v>
      </c>
      <c r="NN241" s="3">
        <v>1</v>
      </c>
      <c r="NO241" s="3">
        <v>1</v>
      </c>
      <c r="NP241" s="3">
        <v>5</v>
      </c>
      <c r="NQ241" s="3">
        <v>5</v>
      </c>
      <c r="NR241" s="3">
        <v>5</v>
      </c>
      <c r="NS241" s="3">
        <v>5</v>
      </c>
      <c r="NT241" s="3">
        <v>5</v>
      </c>
      <c r="NU241" s="3">
        <v>5</v>
      </c>
      <c r="NV241" s="5">
        <v>3.1428571428571428</v>
      </c>
      <c r="NW241" s="5">
        <v>3.1428571428571428</v>
      </c>
      <c r="NX241" s="4">
        <v>43422</v>
      </c>
      <c r="NY241" s="3">
        <v>5</v>
      </c>
      <c r="NZ241" s="3">
        <v>5</v>
      </c>
      <c r="OA241" s="3">
        <v>3</v>
      </c>
      <c r="OB241" s="3">
        <v>3</v>
      </c>
      <c r="OC241" s="3">
        <v>5</v>
      </c>
      <c r="OD241" s="3">
        <v>5</v>
      </c>
      <c r="OE241" s="3">
        <v>5</v>
      </c>
      <c r="OF241" s="3">
        <v>5</v>
      </c>
      <c r="OG241" s="3">
        <v>4</v>
      </c>
      <c r="OH241" s="3">
        <v>3</v>
      </c>
      <c r="OI241" s="3">
        <v>5</v>
      </c>
      <c r="OJ241" s="3">
        <v>4</v>
      </c>
      <c r="OK241" s="5">
        <v>4.5</v>
      </c>
      <c r="OL241" s="5">
        <v>4.166666666666667</v>
      </c>
      <c r="OM241" s="3">
        <v>3</v>
      </c>
      <c r="ON241" s="3">
        <v>2</v>
      </c>
      <c r="OO241" s="3">
        <v>4</v>
      </c>
      <c r="OP241" s="3">
        <v>4</v>
      </c>
      <c r="OQ241" s="3">
        <v>2</v>
      </c>
      <c r="OR241" s="3">
        <v>1</v>
      </c>
      <c r="OS241" s="5">
        <v>2.6666666666666665</v>
      </c>
      <c r="OT241" s="3">
        <v>6</v>
      </c>
      <c r="OU241" s="3">
        <v>5</v>
      </c>
      <c r="OV241" s="3">
        <v>6</v>
      </c>
      <c r="OW241" s="3">
        <v>6</v>
      </c>
      <c r="OX241" s="3">
        <v>5</v>
      </c>
      <c r="OY241" s="3">
        <v>6</v>
      </c>
      <c r="OZ241" s="5">
        <v>5.666666666666667</v>
      </c>
      <c r="VK241" s="1">
        <v>1</v>
      </c>
      <c r="VN241">
        <v>15</v>
      </c>
      <c r="VO241">
        <v>3</v>
      </c>
      <c r="VP241">
        <v>38.299999999999997</v>
      </c>
      <c r="VQ241">
        <v>12.8</v>
      </c>
      <c r="VR241">
        <v>112</v>
      </c>
      <c r="VS241">
        <v>2218</v>
      </c>
      <c r="VT241">
        <v>19.8</v>
      </c>
      <c r="VU241">
        <v>246.4</v>
      </c>
      <c r="VV241">
        <v>111</v>
      </c>
      <c r="VW241">
        <v>15627.8</v>
      </c>
      <c r="VX241">
        <v>140.80000000000001</v>
      </c>
      <c r="VY241">
        <v>3583.8</v>
      </c>
      <c r="VZ241">
        <v>0.3</v>
      </c>
      <c r="WA241">
        <v>1736.4</v>
      </c>
      <c r="WB241" s="36">
        <v>4116.25</v>
      </c>
      <c r="WC241" s="36">
        <v>1233.75</v>
      </c>
      <c r="WD241" s="36">
        <v>132</v>
      </c>
      <c r="WE241" s="36">
        <v>101</v>
      </c>
      <c r="WG241" s="36">
        <v>22.1</v>
      </c>
      <c r="WH241" s="36">
        <v>2.36</v>
      </c>
      <c r="WI241" s="36">
        <v>1.81</v>
      </c>
      <c r="WJ241" s="36">
        <v>233</v>
      </c>
      <c r="WK241" s="36">
        <v>4.17</v>
      </c>
      <c r="WL241" s="36">
        <v>33.286000000000001</v>
      </c>
      <c r="WM241" s="37">
        <v>5376</v>
      </c>
      <c r="WN241" s="37">
        <v>1580</v>
      </c>
      <c r="WO241" s="37">
        <v>140.75</v>
      </c>
      <c r="WP241" s="37">
        <v>102.25</v>
      </c>
      <c r="WQ241" s="37">
        <v>74.680000000000007</v>
      </c>
      <c r="WR241" s="37">
        <v>21.95</v>
      </c>
      <c r="WS241" s="37">
        <v>1.96</v>
      </c>
      <c r="WT241" s="37">
        <v>1.42</v>
      </c>
      <c r="WU241" s="37">
        <v>243</v>
      </c>
      <c r="WV241" s="37">
        <v>3.38</v>
      </c>
      <c r="WW241" s="37">
        <v>27</v>
      </c>
      <c r="WX241" s="38">
        <v>4116.25</v>
      </c>
      <c r="WY241" s="38">
        <v>1233.75</v>
      </c>
      <c r="WZ241" s="38">
        <v>132</v>
      </c>
      <c r="XA241" s="38">
        <v>101</v>
      </c>
      <c r="XB241" s="38">
        <v>73.73</v>
      </c>
      <c r="XC241" s="38">
        <v>22.1</v>
      </c>
      <c r="XD241" s="38">
        <v>2.36</v>
      </c>
      <c r="XE241" s="38">
        <v>1.81</v>
      </c>
      <c r="XF241" s="38">
        <v>233</v>
      </c>
      <c r="XG241" s="38">
        <v>4.17</v>
      </c>
      <c r="XH241" s="38">
        <v>33.286000000000001</v>
      </c>
      <c r="XI241" s="39">
        <v>5376</v>
      </c>
      <c r="XJ241" s="39">
        <v>1580</v>
      </c>
      <c r="XK241" s="39">
        <v>140.75</v>
      </c>
      <c r="XL241" s="39">
        <v>102.25</v>
      </c>
      <c r="XM241" s="39">
        <v>74.680000000000007</v>
      </c>
      <c r="XN241" s="39">
        <v>21.95</v>
      </c>
      <c r="XO241" s="39">
        <v>1.96</v>
      </c>
      <c r="XP241" s="39">
        <v>1.42</v>
      </c>
      <c r="XQ241" s="39">
        <v>243</v>
      </c>
      <c r="XR241" s="39">
        <v>3.38</v>
      </c>
      <c r="XS241" s="39">
        <v>27</v>
      </c>
      <c r="XT241" t="s">
        <v>1314</v>
      </c>
      <c r="XU241">
        <v>9</v>
      </c>
      <c r="XV241">
        <v>15</v>
      </c>
      <c r="XW241" s="37">
        <v>7</v>
      </c>
      <c r="XX241" s="37">
        <v>2</v>
      </c>
      <c r="XY241" s="37">
        <v>1</v>
      </c>
      <c r="XZ241" s="39">
        <v>7</v>
      </c>
      <c r="YA241" s="39">
        <v>2</v>
      </c>
      <c r="YB241" s="39">
        <v>1</v>
      </c>
    </row>
    <row r="242" spans="1:652" x14ac:dyDescent="0.2">
      <c r="A242" s="11">
        <v>264</v>
      </c>
      <c r="B242" s="19" t="s">
        <v>892</v>
      </c>
      <c r="C242" s="3">
        <v>1</v>
      </c>
      <c r="D242" s="3" t="str">
        <f t="shared" si="155"/>
        <v>1</v>
      </c>
      <c r="E242" s="4">
        <v>38365</v>
      </c>
      <c r="F242" s="4">
        <v>43412</v>
      </c>
      <c r="G242" s="5">
        <v>13.817932922655714</v>
      </c>
      <c r="H242" s="21">
        <v>4</v>
      </c>
      <c r="I242" s="3">
        <v>8</v>
      </c>
      <c r="J242" s="3">
        <v>19</v>
      </c>
      <c r="K242" s="3">
        <v>1</v>
      </c>
      <c r="L242" s="3">
        <v>0</v>
      </c>
      <c r="M242" s="3">
        <v>110</v>
      </c>
      <c r="N242" s="6">
        <v>104</v>
      </c>
      <c r="O242" s="6">
        <v>152</v>
      </c>
      <c r="P242" s="5">
        <v>3.4120734908136483</v>
      </c>
      <c r="Q242" s="5">
        <v>99.886499999999998</v>
      </c>
      <c r="R242" s="5">
        <v>45.3</v>
      </c>
      <c r="S242" s="5">
        <v>19.600000000000001</v>
      </c>
      <c r="T242" s="5">
        <v>3</v>
      </c>
      <c r="U242" s="5">
        <v>25.4</v>
      </c>
      <c r="V242" s="5">
        <v>3</v>
      </c>
      <c r="W242" s="5">
        <v>26</v>
      </c>
      <c r="X242" s="5">
        <v>26.6</v>
      </c>
      <c r="Y242" s="5">
        <v>20.5</v>
      </c>
      <c r="Z242" s="5">
        <v>27.2</v>
      </c>
      <c r="AA242" s="5">
        <v>24.4</v>
      </c>
      <c r="AB242" s="5">
        <v>24</v>
      </c>
      <c r="AC242" s="5">
        <f t="shared" si="156"/>
        <v>26.6</v>
      </c>
      <c r="AD242" s="5">
        <f t="shared" si="157"/>
        <v>27.2</v>
      </c>
      <c r="AE242" s="5">
        <f t="shared" si="158"/>
        <v>53.8</v>
      </c>
      <c r="AF242" s="5">
        <f t="shared" si="159"/>
        <v>26.9</v>
      </c>
      <c r="AG242" s="5">
        <f t="shared" si="160"/>
        <v>59.314499999999995</v>
      </c>
      <c r="AH242" s="5">
        <f t="shared" si="161"/>
        <v>118.62899999999999</v>
      </c>
      <c r="AI242" s="5">
        <v>3</v>
      </c>
      <c r="AJ242" s="3">
        <v>17</v>
      </c>
      <c r="AK242" s="5">
        <v>36.1</v>
      </c>
      <c r="AL242" s="5">
        <v>1</v>
      </c>
      <c r="AM242" s="5">
        <v>2.3333333333333335</v>
      </c>
      <c r="AN242" s="5"/>
      <c r="AO242" s="5"/>
      <c r="AP242" s="5"/>
      <c r="AQ242" s="5"/>
      <c r="AR242" s="5"/>
      <c r="AS242" s="5" t="e">
        <f t="shared" si="162"/>
        <v>#DIV/0!</v>
      </c>
      <c r="AT242" s="5">
        <v>11.4</v>
      </c>
      <c r="AU242" s="5">
        <v>11.21</v>
      </c>
      <c r="AV242" s="5">
        <v>1.37</v>
      </c>
      <c r="AW242" s="5">
        <v>91</v>
      </c>
      <c r="AX242" s="3">
        <v>36</v>
      </c>
      <c r="AY242" s="3">
        <v>26</v>
      </c>
      <c r="AZ242" s="3"/>
      <c r="BA242" s="5">
        <v>-0.06</v>
      </c>
      <c r="BB242" s="5"/>
      <c r="BC242" s="5">
        <v>48</v>
      </c>
      <c r="BD242" s="5"/>
      <c r="BE242" s="3">
        <v>28</v>
      </c>
      <c r="BF242" s="3">
        <v>30</v>
      </c>
      <c r="BG242" s="5">
        <v>1.1399999999999999</v>
      </c>
      <c r="BH242" s="5">
        <v>87</v>
      </c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3">
        <v>47</v>
      </c>
      <c r="CA242" s="3">
        <v>52</v>
      </c>
      <c r="CB242" s="3">
        <v>52</v>
      </c>
      <c r="CC242" s="5">
        <v>21.01088</v>
      </c>
      <c r="CD242" s="5">
        <v>23.246079999999999</v>
      </c>
      <c r="CE242" s="5">
        <v>23.246079999999999</v>
      </c>
      <c r="CF242" s="5">
        <v>4.7300000000000004</v>
      </c>
      <c r="CG242" s="5">
        <v>100</v>
      </c>
      <c r="CH242" s="3">
        <v>40</v>
      </c>
      <c r="CI242" s="3">
        <v>36</v>
      </c>
      <c r="CJ242" s="3">
        <v>38</v>
      </c>
      <c r="CK242" s="5">
        <v>17.881599999999999</v>
      </c>
      <c r="CL242" s="5">
        <v>16.093440000000001</v>
      </c>
      <c r="CM242" s="5">
        <v>16.98752</v>
      </c>
      <c r="CN242" s="5">
        <v>1.51</v>
      </c>
      <c r="CO242" s="5">
        <v>93</v>
      </c>
      <c r="CP242" s="6">
        <v>160</v>
      </c>
      <c r="CQ242" s="6">
        <v>167</v>
      </c>
      <c r="CR242" s="6">
        <v>169</v>
      </c>
      <c r="CS242" s="5">
        <v>1.35</v>
      </c>
      <c r="CT242" s="5">
        <v>91</v>
      </c>
      <c r="CU242" s="7" t="e">
        <v>#NULL!</v>
      </c>
      <c r="CV242" s="7" t="e">
        <v>#NULL!</v>
      </c>
      <c r="CW242" s="7" t="e">
        <v>#NULL!</v>
      </c>
      <c r="CX242" s="7" t="e">
        <v>#NULL!</v>
      </c>
      <c r="CY242" s="7" t="e">
        <v>#NULL!</v>
      </c>
      <c r="CZ242" s="7" t="e">
        <v>#NULL!</v>
      </c>
      <c r="DA242" s="7" t="e">
        <v>#NULL!</v>
      </c>
      <c r="DB242" s="7" t="e">
        <v>#NULL!</v>
      </c>
      <c r="DC242" s="7" t="e">
        <v>#NULL!</v>
      </c>
      <c r="DD242" s="7" t="e">
        <v>#NULL!</v>
      </c>
      <c r="DE242" s="7" t="e">
        <v>#NULL!</v>
      </c>
      <c r="DF242" s="7" t="e">
        <v>#NULL!</v>
      </c>
      <c r="DG242" s="7" t="e">
        <v>#NULL!</v>
      </c>
      <c r="DH242" s="7" t="e">
        <v>#NULL!</v>
      </c>
      <c r="DI242" s="7"/>
      <c r="DJ242" s="7"/>
      <c r="DK242" s="7"/>
      <c r="DL242" s="7"/>
      <c r="DM242" s="7"/>
      <c r="DN242" s="7"/>
      <c r="DO242" s="7"/>
      <c r="DP242" s="7"/>
      <c r="DQ242" s="3">
        <v>1</v>
      </c>
      <c r="DR242" s="3">
        <v>1</v>
      </c>
      <c r="DS242" s="3">
        <v>1</v>
      </c>
      <c r="DT242" s="3">
        <v>1</v>
      </c>
      <c r="DU242" s="3">
        <v>1</v>
      </c>
      <c r="DV242" s="5">
        <v>67.5</v>
      </c>
      <c r="DW242" s="5">
        <v>1.0799999999999998</v>
      </c>
      <c r="DX242" s="5">
        <v>91</v>
      </c>
      <c r="DY242" s="5">
        <v>2.72</v>
      </c>
      <c r="DZ242" s="5">
        <v>96.5</v>
      </c>
      <c r="EA242" s="5">
        <v>6.24</v>
      </c>
      <c r="EB242" s="5">
        <v>85</v>
      </c>
      <c r="EC242" s="5">
        <v>10.039999999999999</v>
      </c>
      <c r="ED242" s="5">
        <v>3</v>
      </c>
      <c r="EE242" s="7" t="e">
        <v>#NULL!</v>
      </c>
      <c r="EF242" s="7" t="e">
        <v>#NULL!</v>
      </c>
      <c r="EG242" s="7" t="e">
        <v>#NULL!</v>
      </c>
      <c r="EH242" s="7" t="e">
        <v>#NULL!</v>
      </c>
      <c r="EI242" s="7" t="e">
        <v>#NULL!</v>
      </c>
      <c r="EJ242" s="7" t="e">
        <v>#NULL!</v>
      </c>
      <c r="EK242" s="7" t="e">
        <v>#NULL!</v>
      </c>
      <c r="EL242" s="7" t="e">
        <v>#NULL!</v>
      </c>
      <c r="EM242" s="7" t="e">
        <v>#NULL!</v>
      </c>
      <c r="EN242" s="7" t="e">
        <v>#NULL!</v>
      </c>
      <c r="EO242" s="7" t="e">
        <v>#NULL!</v>
      </c>
      <c r="EP242" s="7" t="e">
        <v>#NULL!</v>
      </c>
      <c r="EQ242" s="7" t="e">
        <v>#NULL!</v>
      </c>
      <c r="ER242" s="7" t="e">
        <v>#NULL!</v>
      </c>
      <c r="ES242" s="7" t="e">
        <v>#NULL!</v>
      </c>
      <c r="ET242" s="7" t="e">
        <v>#NULL!</v>
      </c>
      <c r="EU242" s="7" t="e">
        <v>#NULL!</v>
      </c>
      <c r="EV242" s="7" t="e">
        <v>#NULL!</v>
      </c>
      <c r="EW242" s="3">
        <v>1</v>
      </c>
      <c r="EX242" s="5">
        <v>3</v>
      </c>
      <c r="EY242" s="1" t="s">
        <v>417</v>
      </c>
      <c r="EZ242" s="3">
        <v>2</v>
      </c>
      <c r="FA242" s="6">
        <v>7</v>
      </c>
      <c r="FB242" s="1" t="s">
        <v>351</v>
      </c>
      <c r="FC242" s="6">
        <v>2</v>
      </c>
      <c r="FD242" s="5">
        <v>10</v>
      </c>
      <c r="FE242" s="1" t="s">
        <v>437</v>
      </c>
      <c r="FF242" s="3">
        <v>2</v>
      </c>
      <c r="FG242" s="5">
        <v>1</v>
      </c>
      <c r="FH242" s="3">
        <v>5</v>
      </c>
      <c r="FI242" s="3">
        <v>5</v>
      </c>
      <c r="FJ242" s="3">
        <v>4</v>
      </c>
      <c r="FK242" s="3">
        <v>1</v>
      </c>
      <c r="FL242" s="3">
        <v>5</v>
      </c>
      <c r="FM242" s="3">
        <v>5</v>
      </c>
      <c r="FN242" s="3">
        <v>5</v>
      </c>
      <c r="FO242" s="3">
        <v>1</v>
      </c>
      <c r="FP242" s="3">
        <v>5</v>
      </c>
      <c r="FQ242" s="3">
        <v>5</v>
      </c>
      <c r="FR242" s="3">
        <v>5</v>
      </c>
      <c r="FS242" s="3">
        <v>1</v>
      </c>
      <c r="FT242" s="3">
        <v>5</v>
      </c>
      <c r="FU242" s="3">
        <v>2.8333333333333335</v>
      </c>
      <c r="FV242" s="3">
        <v>7</v>
      </c>
      <c r="FW242" s="3">
        <v>1</v>
      </c>
      <c r="FX242" s="7" t="e">
        <v>#NULL!</v>
      </c>
      <c r="FY242" s="3">
        <v>6</v>
      </c>
      <c r="FZ242" s="3">
        <v>7</v>
      </c>
      <c r="GA242" s="3">
        <v>6</v>
      </c>
      <c r="GB242" s="3">
        <v>5</v>
      </c>
      <c r="GC242" s="3">
        <v>7</v>
      </c>
      <c r="GD242" s="5">
        <v>6.333333333333333</v>
      </c>
      <c r="GE242" s="3">
        <v>5</v>
      </c>
      <c r="GF242" s="3">
        <v>1</v>
      </c>
      <c r="GG242" s="3">
        <v>5</v>
      </c>
      <c r="GH242" s="3">
        <v>1</v>
      </c>
      <c r="GI242" s="3">
        <v>5</v>
      </c>
      <c r="GJ242" s="3">
        <v>1</v>
      </c>
      <c r="GK242" s="3">
        <v>1</v>
      </c>
      <c r="GL242" s="3">
        <v>1</v>
      </c>
      <c r="GM242" s="3">
        <v>5</v>
      </c>
      <c r="GN242" s="3">
        <v>5</v>
      </c>
      <c r="GO242" s="3">
        <v>1</v>
      </c>
      <c r="GP242" s="3">
        <v>5</v>
      </c>
      <c r="GQ242" s="3">
        <v>1</v>
      </c>
      <c r="GR242" s="3">
        <v>5</v>
      </c>
      <c r="GS242" s="3">
        <v>1</v>
      </c>
      <c r="GT242" s="3">
        <v>5</v>
      </c>
      <c r="GU242" s="3">
        <v>5</v>
      </c>
      <c r="GV242" s="3">
        <v>1</v>
      </c>
      <c r="GW242" s="3">
        <v>5</v>
      </c>
      <c r="GX242" s="3">
        <v>1</v>
      </c>
      <c r="GY242" s="5">
        <v>5</v>
      </c>
      <c r="GZ242" s="5">
        <v>1</v>
      </c>
      <c r="HA242" s="3">
        <v>6</v>
      </c>
      <c r="HB242" s="3">
        <v>7</v>
      </c>
      <c r="HC242" s="3">
        <v>6</v>
      </c>
      <c r="HD242" s="3">
        <v>1</v>
      </c>
      <c r="HE242" s="3">
        <v>7</v>
      </c>
      <c r="HF242" s="3">
        <v>7</v>
      </c>
      <c r="HG242" s="3">
        <v>1</v>
      </c>
      <c r="HH242" s="3">
        <v>7</v>
      </c>
      <c r="HI242" s="5">
        <v>5.25</v>
      </c>
      <c r="HJ242" s="3">
        <v>3</v>
      </c>
      <c r="HK242" s="3">
        <v>4</v>
      </c>
      <c r="HL242" s="3">
        <v>4</v>
      </c>
      <c r="HM242" s="3">
        <v>4</v>
      </c>
      <c r="HN242" s="3">
        <v>2</v>
      </c>
      <c r="HO242" s="3">
        <v>999</v>
      </c>
      <c r="HP242" s="5">
        <v>1</v>
      </c>
      <c r="HQ242" s="5">
        <v>3</v>
      </c>
      <c r="HR242" s="7" t="e">
        <v>#NULL!</v>
      </c>
      <c r="HS242" s="5">
        <v>3</v>
      </c>
      <c r="HT242" s="3">
        <v>6</v>
      </c>
      <c r="HU242" s="3">
        <v>6</v>
      </c>
      <c r="HV242" s="3">
        <v>6</v>
      </c>
      <c r="HW242" s="3">
        <v>6</v>
      </c>
      <c r="HX242" s="3">
        <v>6</v>
      </c>
      <c r="HY242" s="3">
        <v>6</v>
      </c>
      <c r="HZ242" s="5">
        <v>6</v>
      </c>
      <c r="IA242" s="3">
        <v>7</v>
      </c>
      <c r="IB242" s="3">
        <v>1</v>
      </c>
      <c r="IC242" s="3">
        <v>1</v>
      </c>
      <c r="ID242" s="3">
        <v>1</v>
      </c>
      <c r="IE242" s="3">
        <v>1</v>
      </c>
      <c r="IF242" s="3">
        <v>7</v>
      </c>
      <c r="IG242" s="3">
        <v>1</v>
      </c>
      <c r="IH242" s="3">
        <v>7</v>
      </c>
      <c r="II242" s="3">
        <v>7</v>
      </c>
      <c r="IJ242" s="3">
        <v>1</v>
      </c>
      <c r="IK242" s="3">
        <v>7</v>
      </c>
      <c r="IL242" s="3">
        <v>1</v>
      </c>
      <c r="IM242" s="5">
        <v>7</v>
      </c>
      <c r="IN242" s="5">
        <v>2.5</v>
      </c>
      <c r="IO242" s="5">
        <v>1</v>
      </c>
      <c r="IP242" s="3">
        <v>5</v>
      </c>
      <c r="IQ242" s="3">
        <v>1</v>
      </c>
      <c r="IR242" s="3">
        <v>1</v>
      </c>
      <c r="IS242" s="3">
        <v>1</v>
      </c>
      <c r="IT242" s="3">
        <v>5</v>
      </c>
      <c r="IU242" s="3">
        <v>5</v>
      </c>
      <c r="IV242" s="3">
        <v>1</v>
      </c>
      <c r="IW242" s="3">
        <v>1</v>
      </c>
      <c r="IX242" s="3">
        <v>5</v>
      </c>
      <c r="IY242" s="3">
        <v>1</v>
      </c>
      <c r="IZ242" s="3">
        <v>5</v>
      </c>
      <c r="JA242" s="3">
        <v>5</v>
      </c>
      <c r="JB242" s="3">
        <v>5</v>
      </c>
      <c r="JC242" s="3">
        <v>5</v>
      </c>
      <c r="JD242" s="3">
        <v>5</v>
      </c>
      <c r="JE242" s="3">
        <v>1</v>
      </c>
      <c r="JF242" s="3">
        <v>1</v>
      </c>
      <c r="JG242" s="3">
        <v>5</v>
      </c>
      <c r="JH242" s="3">
        <v>5</v>
      </c>
      <c r="JI242" s="3">
        <v>1</v>
      </c>
      <c r="JJ242" s="3">
        <v>1</v>
      </c>
      <c r="JK242" s="3">
        <v>5</v>
      </c>
      <c r="JL242" s="3">
        <v>1</v>
      </c>
      <c r="JM242" s="3">
        <v>5</v>
      </c>
      <c r="JN242" s="5">
        <v>5</v>
      </c>
      <c r="JO242" s="5">
        <v>2</v>
      </c>
      <c r="JP242" s="5">
        <v>4</v>
      </c>
      <c r="JQ242" s="5">
        <v>1</v>
      </c>
      <c r="JR242" s="5">
        <v>5</v>
      </c>
      <c r="JS242" s="5">
        <v>2</v>
      </c>
      <c r="JT242" s="3">
        <v>5</v>
      </c>
      <c r="JU242" s="3">
        <v>5</v>
      </c>
      <c r="JV242" s="3">
        <v>1</v>
      </c>
      <c r="JW242" s="3">
        <v>1</v>
      </c>
      <c r="JX242" s="3">
        <v>5</v>
      </c>
      <c r="JY242" s="3">
        <v>5</v>
      </c>
      <c r="JZ242" s="3">
        <v>1</v>
      </c>
      <c r="KA242" s="3">
        <v>1</v>
      </c>
      <c r="KB242" s="3">
        <v>5</v>
      </c>
      <c r="KC242" s="3">
        <v>5</v>
      </c>
      <c r="KD242" s="3">
        <v>5</v>
      </c>
      <c r="KE242" s="3">
        <v>5</v>
      </c>
      <c r="KF242" s="3">
        <v>1</v>
      </c>
      <c r="KG242" s="3">
        <v>1</v>
      </c>
      <c r="KH242" s="3">
        <v>1</v>
      </c>
      <c r="KI242" s="3">
        <v>1</v>
      </c>
      <c r="KJ242" s="3">
        <v>1</v>
      </c>
      <c r="KK242" s="3">
        <v>1</v>
      </c>
      <c r="KL242" s="3">
        <v>5</v>
      </c>
      <c r="KM242" s="3">
        <v>5</v>
      </c>
      <c r="KN242" s="3">
        <v>1</v>
      </c>
      <c r="KO242" s="3">
        <v>1</v>
      </c>
      <c r="KP242" s="3">
        <v>1</v>
      </c>
      <c r="KQ242" s="3">
        <v>1</v>
      </c>
      <c r="KR242" s="3">
        <v>5</v>
      </c>
      <c r="KS242" s="3">
        <v>5</v>
      </c>
      <c r="KT242" s="3">
        <v>1</v>
      </c>
      <c r="KU242" s="3">
        <v>1</v>
      </c>
      <c r="KV242" s="3">
        <v>1</v>
      </c>
      <c r="KW242" s="3">
        <v>1</v>
      </c>
      <c r="KX242" s="3">
        <v>5</v>
      </c>
      <c r="KY242" s="3">
        <v>5</v>
      </c>
      <c r="KZ242" s="5">
        <v>1</v>
      </c>
      <c r="LA242" s="5">
        <v>1</v>
      </c>
      <c r="LB242" s="5">
        <v>5</v>
      </c>
      <c r="LC242" s="5">
        <v>5</v>
      </c>
      <c r="LD242" s="3">
        <v>5</v>
      </c>
      <c r="LE242" s="3">
        <v>5</v>
      </c>
      <c r="LF242" s="5">
        <v>5</v>
      </c>
      <c r="LG242" s="3">
        <v>5</v>
      </c>
      <c r="LH242" s="3">
        <v>5</v>
      </c>
      <c r="LI242" s="3">
        <v>5</v>
      </c>
      <c r="LJ242" s="3">
        <v>5</v>
      </c>
      <c r="LK242" s="3">
        <v>5</v>
      </c>
      <c r="LL242" s="3">
        <v>5</v>
      </c>
      <c r="LM242" s="3">
        <v>5</v>
      </c>
      <c r="LN242" s="3">
        <v>5</v>
      </c>
      <c r="LO242" s="3">
        <v>5</v>
      </c>
      <c r="LP242" s="3">
        <v>5</v>
      </c>
      <c r="LQ242" s="3">
        <v>5</v>
      </c>
      <c r="LR242" s="3">
        <v>5</v>
      </c>
      <c r="LS242" s="3">
        <v>5</v>
      </c>
      <c r="LT242" s="5">
        <v>5</v>
      </c>
      <c r="LU242" s="5">
        <v>5</v>
      </c>
      <c r="LV242" s="3">
        <v>1</v>
      </c>
      <c r="LW242" s="3">
        <v>1</v>
      </c>
      <c r="LX242" s="3">
        <v>1</v>
      </c>
      <c r="LY242" s="3">
        <v>3</v>
      </c>
      <c r="LZ242" s="3">
        <v>3</v>
      </c>
      <c r="MA242" s="3">
        <v>3</v>
      </c>
      <c r="MB242" s="3">
        <v>0</v>
      </c>
      <c r="MC242" s="3">
        <v>3</v>
      </c>
      <c r="MD242" s="3">
        <v>3</v>
      </c>
      <c r="ME242" s="3">
        <v>3</v>
      </c>
      <c r="MF242" s="5">
        <f t="shared" si="165"/>
        <v>21</v>
      </c>
      <c r="MG242" s="5">
        <f t="shared" si="166"/>
        <v>2.1</v>
      </c>
      <c r="MH242" s="3">
        <v>5</v>
      </c>
      <c r="MI242" s="3">
        <v>5</v>
      </c>
      <c r="MJ242" s="3">
        <v>7</v>
      </c>
      <c r="MK242" s="3">
        <v>7</v>
      </c>
      <c r="ML242" s="3">
        <v>7</v>
      </c>
      <c r="MM242" s="3">
        <v>7</v>
      </c>
      <c r="MN242" s="3">
        <v>7</v>
      </c>
      <c r="MO242" s="3">
        <v>7</v>
      </c>
      <c r="MP242" s="3">
        <v>7</v>
      </c>
      <c r="MQ242" s="5">
        <v>6.5555555555555554</v>
      </c>
      <c r="MR242" s="3">
        <v>1</v>
      </c>
      <c r="MS242" s="3">
        <v>1</v>
      </c>
      <c r="MT242" s="3">
        <v>1</v>
      </c>
      <c r="MU242" s="3">
        <v>1</v>
      </c>
      <c r="MV242" s="3">
        <v>1</v>
      </c>
      <c r="MW242" s="3">
        <v>1</v>
      </c>
      <c r="MX242" s="3">
        <v>1</v>
      </c>
      <c r="MY242" s="3">
        <v>1</v>
      </c>
      <c r="MZ242" s="3">
        <v>1</v>
      </c>
      <c r="NA242" s="3">
        <v>1</v>
      </c>
      <c r="NB242" s="3">
        <v>1</v>
      </c>
      <c r="NC242" s="3">
        <v>1</v>
      </c>
      <c r="ND242" s="5">
        <v>1</v>
      </c>
      <c r="NE242" s="5">
        <v>1</v>
      </c>
      <c r="NF242" s="5">
        <v>1</v>
      </c>
      <c r="NG242" s="5">
        <v>1</v>
      </c>
      <c r="NH242" s="3">
        <v>5</v>
      </c>
      <c r="NI242" s="3">
        <v>5</v>
      </c>
      <c r="NJ242" s="3">
        <v>5</v>
      </c>
      <c r="NK242" s="3">
        <v>5</v>
      </c>
      <c r="NL242" s="3">
        <v>5</v>
      </c>
      <c r="NM242" s="3">
        <v>5</v>
      </c>
      <c r="NN242" s="3">
        <v>1</v>
      </c>
      <c r="NO242" s="3">
        <v>1</v>
      </c>
      <c r="NP242" s="3">
        <v>1</v>
      </c>
      <c r="NQ242" s="3">
        <v>1</v>
      </c>
      <c r="NR242" s="3">
        <v>1</v>
      </c>
      <c r="NS242" s="3">
        <v>1</v>
      </c>
      <c r="NT242" s="3">
        <v>1</v>
      </c>
      <c r="NU242" s="3">
        <v>1</v>
      </c>
      <c r="NV242" s="5">
        <v>2.7142857142857144</v>
      </c>
      <c r="NW242" s="5">
        <v>2.7142857142857144</v>
      </c>
      <c r="NX242" s="4">
        <v>43420</v>
      </c>
      <c r="NY242" s="3">
        <v>5</v>
      </c>
      <c r="NZ242" s="3">
        <v>5</v>
      </c>
      <c r="OA242" s="3">
        <v>5</v>
      </c>
      <c r="OB242" s="3">
        <v>5</v>
      </c>
      <c r="OC242" s="3">
        <v>5</v>
      </c>
      <c r="OD242" s="3">
        <v>5</v>
      </c>
      <c r="OE242" s="3">
        <v>5</v>
      </c>
      <c r="OF242" s="3">
        <v>1</v>
      </c>
      <c r="OG242" s="3">
        <v>5</v>
      </c>
      <c r="OH242" s="3">
        <v>5</v>
      </c>
      <c r="OI242" s="3">
        <v>5</v>
      </c>
      <c r="OJ242" s="3">
        <v>1</v>
      </c>
      <c r="OK242" s="5">
        <v>5</v>
      </c>
      <c r="OL242" s="5">
        <v>3.6666666666666665</v>
      </c>
      <c r="OM242" s="3">
        <v>4</v>
      </c>
      <c r="ON242" s="3">
        <v>1</v>
      </c>
      <c r="OO242" s="3">
        <v>4</v>
      </c>
      <c r="OP242" s="3">
        <v>4</v>
      </c>
      <c r="OQ242" s="3">
        <v>1</v>
      </c>
      <c r="OR242" s="3">
        <v>1</v>
      </c>
      <c r="OS242" s="5">
        <v>2.5</v>
      </c>
      <c r="OT242" s="3">
        <v>6</v>
      </c>
      <c r="OU242" s="3">
        <v>6</v>
      </c>
      <c r="OV242" s="3">
        <v>6</v>
      </c>
      <c r="OW242" s="3">
        <v>6</v>
      </c>
      <c r="OX242" s="3">
        <v>6</v>
      </c>
      <c r="OY242" s="3">
        <v>6</v>
      </c>
      <c r="OZ242" s="5">
        <v>6</v>
      </c>
      <c r="VK242" s="1">
        <v>1</v>
      </c>
    </row>
    <row r="243" spans="1:652" x14ac:dyDescent="0.2">
      <c r="A243" s="11">
        <v>265</v>
      </c>
      <c r="B243" s="19" t="s">
        <v>764</v>
      </c>
      <c r="C243" s="3">
        <v>0</v>
      </c>
      <c r="D243" s="3" t="str">
        <f t="shared" si="155"/>
        <v>2</v>
      </c>
      <c r="E243" s="4">
        <v>38551</v>
      </c>
      <c r="F243" s="4">
        <v>43412</v>
      </c>
      <c r="G243" s="5">
        <v>13.308692676249144</v>
      </c>
      <c r="H243" s="21">
        <v>4</v>
      </c>
      <c r="I243" s="3">
        <v>8</v>
      </c>
      <c r="J243" s="3">
        <v>19</v>
      </c>
      <c r="K243" s="3">
        <v>1</v>
      </c>
      <c r="L243" s="3">
        <v>2</v>
      </c>
      <c r="M243" s="3">
        <v>110</v>
      </c>
      <c r="N243" s="6">
        <v>114</v>
      </c>
      <c r="O243" s="6">
        <v>166.5</v>
      </c>
      <c r="P243" s="5">
        <v>3.7401574803149606</v>
      </c>
      <c r="Q243" s="5">
        <v>128.1105</v>
      </c>
      <c r="R243" s="5">
        <v>58.1</v>
      </c>
      <c r="S243" s="5">
        <v>20.8</v>
      </c>
      <c r="T243" s="5">
        <v>3</v>
      </c>
      <c r="U243" s="5">
        <v>18.5</v>
      </c>
      <c r="V243" s="5">
        <v>3</v>
      </c>
      <c r="W243" s="5">
        <v>27.2</v>
      </c>
      <c r="X243" s="5">
        <v>23.5</v>
      </c>
      <c r="Y243" s="5">
        <v>25.1</v>
      </c>
      <c r="Z243" s="5">
        <v>27.5</v>
      </c>
      <c r="AA243" s="5">
        <v>27.3</v>
      </c>
      <c r="AB243" s="5">
        <v>25.9</v>
      </c>
      <c r="AC243" s="5">
        <f t="shared" si="156"/>
        <v>27.2</v>
      </c>
      <c r="AD243" s="5">
        <f t="shared" si="157"/>
        <v>27.5</v>
      </c>
      <c r="AE243" s="5">
        <f t="shared" si="158"/>
        <v>54.7</v>
      </c>
      <c r="AF243" s="5">
        <f t="shared" si="159"/>
        <v>27.35</v>
      </c>
      <c r="AG243" s="5">
        <f t="shared" si="160"/>
        <v>60.306750000000008</v>
      </c>
      <c r="AH243" s="5">
        <f t="shared" si="161"/>
        <v>120.61350000000002</v>
      </c>
      <c r="AI243" s="5">
        <v>2</v>
      </c>
      <c r="AJ243" s="3">
        <v>30</v>
      </c>
      <c r="AK243" s="5">
        <v>41.3</v>
      </c>
      <c r="AL243" s="5">
        <v>3</v>
      </c>
      <c r="AM243" s="5">
        <v>2.6666666666666665</v>
      </c>
      <c r="AN243" s="5"/>
      <c r="AO243" s="5"/>
      <c r="AP243" s="5"/>
      <c r="AQ243" s="5"/>
      <c r="AR243" s="5"/>
      <c r="AS243" s="5" t="e">
        <f t="shared" si="162"/>
        <v>#DIV/0!</v>
      </c>
      <c r="AT243" s="5">
        <v>13.59</v>
      </c>
      <c r="AU243" s="5">
        <v>11.63</v>
      </c>
      <c r="AV243" s="5">
        <v>-0.17</v>
      </c>
      <c r="AW243" s="5">
        <v>43</v>
      </c>
      <c r="AX243" s="3">
        <v>29</v>
      </c>
      <c r="AY243" s="3">
        <v>25</v>
      </c>
      <c r="AZ243" s="3"/>
      <c r="BA243" s="5">
        <v>-1.27</v>
      </c>
      <c r="BB243" s="5"/>
      <c r="BC243" s="5">
        <v>10</v>
      </c>
      <c r="BD243" s="5"/>
      <c r="BE243" s="3">
        <v>20</v>
      </c>
      <c r="BF243" s="3">
        <v>26</v>
      </c>
      <c r="BG243" s="5">
        <v>0.27</v>
      </c>
      <c r="BH243" s="5">
        <v>61</v>
      </c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3">
        <v>60</v>
      </c>
      <c r="CA243" s="3">
        <v>59</v>
      </c>
      <c r="CB243" s="3">
        <v>58</v>
      </c>
      <c r="CC243" s="5">
        <v>26.822399999999998</v>
      </c>
      <c r="CD243" s="5">
        <v>26.375360000000001</v>
      </c>
      <c r="CE243" s="5">
        <v>25.928319999999999</v>
      </c>
      <c r="CF243" s="5">
        <v>3.14</v>
      </c>
      <c r="CG243" s="5">
        <v>100</v>
      </c>
      <c r="CH243" s="3">
        <v>36</v>
      </c>
      <c r="CI243" s="3">
        <v>30</v>
      </c>
      <c r="CJ243" s="3">
        <v>39</v>
      </c>
      <c r="CK243" s="5">
        <v>16.093440000000001</v>
      </c>
      <c r="CL243" s="5">
        <v>13.411199999999999</v>
      </c>
      <c r="CM243" s="5">
        <v>17.434560000000001</v>
      </c>
      <c r="CN243" s="5">
        <v>-0.28000000000000003</v>
      </c>
      <c r="CO243" s="5">
        <v>39</v>
      </c>
      <c r="CP243" s="6">
        <v>152</v>
      </c>
      <c r="CQ243" s="6">
        <v>144</v>
      </c>
      <c r="CR243" s="6">
        <v>154</v>
      </c>
      <c r="CS243" s="5">
        <v>-0.35</v>
      </c>
      <c r="CT243" s="5">
        <v>36</v>
      </c>
      <c r="CU243" s="7" t="e">
        <v>#NULL!</v>
      </c>
      <c r="CV243" s="7" t="e">
        <v>#NULL!</v>
      </c>
      <c r="CW243" s="7" t="e">
        <v>#NULL!</v>
      </c>
      <c r="CX243" s="7" t="e">
        <v>#NULL!</v>
      </c>
      <c r="CY243" s="7" t="e">
        <v>#NULL!</v>
      </c>
      <c r="CZ243" s="7" t="e">
        <v>#NULL!</v>
      </c>
      <c r="DA243" s="7" t="e">
        <v>#NULL!</v>
      </c>
      <c r="DB243" s="7" t="e">
        <v>#NULL!</v>
      </c>
      <c r="DC243" s="7" t="e">
        <v>#NULL!</v>
      </c>
      <c r="DD243" s="7" t="e">
        <v>#NULL!</v>
      </c>
      <c r="DE243" s="7" t="e">
        <v>#NULL!</v>
      </c>
      <c r="DF243" s="7" t="e">
        <v>#NULL!</v>
      </c>
      <c r="DG243" s="7" t="e">
        <v>#NULL!</v>
      </c>
      <c r="DH243" s="7" t="e">
        <v>#NULL!</v>
      </c>
      <c r="DI243" s="7"/>
      <c r="DJ243" s="7"/>
      <c r="DK243" s="7"/>
      <c r="DL243" s="7"/>
      <c r="DM243" s="7"/>
      <c r="DN243" s="7"/>
      <c r="DO243" s="7"/>
      <c r="DP243" s="7"/>
      <c r="DQ243" s="3">
        <v>1</v>
      </c>
      <c r="DR243" s="3">
        <v>1</v>
      </c>
      <c r="DS243" s="3">
        <v>1</v>
      </c>
      <c r="DT243" s="3">
        <v>1</v>
      </c>
      <c r="DU243" s="3">
        <v>1</v>
      </c>
      <c r="DV243" s="5">
        <v>35.5</v>
      </c>
      <c r="DW243" s="5">
        <v>-1</v>
      </c>
      <c r="DX243" s="5">
        <v>39.5</v>
      </c>
      <c r="DY243" s="5">
        <v>-0.52</v>
      </c>
      <c r="DZ243" s="5">
        <v>69.5</v>
      </c>
      <c r="EA243" s="5">
        <v>2.8600000000000003</v>
      </c>
      <c r="EB243" s="5">
        <v>48.166666666666664</v>
      </c>
      <c r="EC243" s="5">
        <v>1.3400000000000003</v>
      </c>
      <c r="ED243" s="5">
        <v>2</v>
      </c>
      <c r="EE243" s="7" t="e">
        <v>#NULL!</v>
      </c>
      <c r="EF243" s="7" t="e">
        <v>#NULL!</v>
      </c>
      <c r="EG243" s="7" t="e">
        <v>#NULL!</v>
      </c>
      <c r="EH243" s="7" t="e">
        <v>#NULL!</v>
      </c>
      <c r="EI243" s="7" t="e">
        <v>#NULL!</v>
      </c>
      <c r="EJ243" s="7" t="e">
        <v>#NULL!</v>
      </c>
      <c r="EK243" s="7" t="e">
        <v>#NULL!</v>
      </c>
      <c r="EL243" s="7" t="e">
        <v>#NULL!</v>
      </c>
      <c r="EM243" s="7" t="e">
        <v>#NULL!</v>
      </c>
      <c r="EN243" s="7" t="e">
        <v>#NULL!</v>
      </c>
      <c r="EO243" s="7" t="e">
        <v>#NULL!</v>
      </c>
      <c r="EP243" s="7" t="e">
        <v>#NULL!</v>
      </c>
      <c r="EQ243" s="7" t="e">
        <v>#NULL!</v>
      </c>
      <c r="ER243" s="7" t="e">
        <v>#NULL!</v>
      </c>
      <c r="ES243" s="7" t="e">
        <v>#NULL!</v>
      </c>
      <c r="ET243" s="7" t="e">
        <v>#NULL!</v>
      </c>
      <c r="EU243" s="7" t="e">
        <v>#NULL!</v>
      </c>
      <c r="EV243" s="7" t="e">
        <v>#NULL!</v>
      </c>
      <c r="EW243" s="3">
        <v>1</v>
      </c>
      <c r="EX243" s="5">
        <v>2</v>
      </c>
      <c r="EY243" s="1" t="s">
        <v>350</v>
      </c>
      <c r="EZ243" s="3">
        <v>2</v>
      </c>
      <c r="FA243" s="6">
        <v>10</v>
      </c>
      <c r="FB243" s="1" t="s">
        <v>351</v>
      </c>
      <c r="FC243" s="6">
        <v>2</v>
      </c>
      <c r="FD243" s="5">
        <v>10</v>
      </c>
      <c r="FE243" s="1" t="s">
        <v>355</v>
      </c>
      <c r="FF243" s="3">
        <v>1</v>
      </c>
      <c r="FG243" s="5">
        <v>10</v>
      </c>
      <c r="FH243" s="3">
        <v>5</v>
      </c>
      <c r="FI243" s="3">
        <v>4</v>
      </c>
      <c r="FJ243" s="3">
        <v>3</v>
      </c>
      <c r="FK243" s="3">
        <v>3</v>
      </c>
      <c r="FL243" s="3">
        <v>5</v>
      </c>
      <c r="FM243" s="3">
        <v>5</v>
      </c>
      <c r="FN243" s="3">
        <v>4</v>
      </c>
      <c r="FO243" s="3">
        <v>3</v>
      </c>
      <c r="FP243" s="3">
        <v>5</v>
      </c>
      <c r="FQ243" s="3">
        <v>4</v>
      </c>
      <c r="FR243" s="3">
        <v>5</v>
      </c>
      <c r="FS243" s="3">
        <v>3</v>
      </c>
      <c r="FT243" s="3">
        <v>4.666666666666667</v>
      </c>
      <c r="FU243" s="3">
        <v>3.5</v>
      </c>
      <c r="FV243" s="3">
        <v>7</v>
      </c>
      <c r="FW243" s="3">
        <v>1</v>
      </c>
      <c r="FX243" s="7" t="e">
        <v>#NULL!</v>
      </c>
      <c r="FY243" s="3">
        <v>6</v>
      </c>
      <c r="FZ243" s="3">
        <v>7</v>
      </c>
      <c r="GA243" s="3">
        <v>5</v>
      </c>
      <c r="GB243" s="3">
        <v>5</v>
      </c>
      <c r="GC243" s="3">
        <v>6</v>
      </c>
      <c r="GD243" s="5">
        <v>6</v>
      </c>
      <c r="GE243" s="3">
        <v>4</v>
      </c>
      <c r="GF243" s="3">
        <v>999</v>
      </c>
      <c r="GG243" s="3">
        <v>2</v>
      </c>
      <c r="GH243" s="3">
        <v>1</v>
      </c>
      <c r="GI243" s="3">
        <v>5</v>
      </c>
      <c r="GJ243" s="3">
        <v>1</v>
      </c>
      <c r="GK243" s="3">
        <v>1</v>
      </c>
      <c r="GL243" s="3">
        <v>2</v>
      </c>
      <c r="GM243" s="3">
        <v>4</v>
      </c>
      <c r="GN243" s="3">
        <v>5</v>
      </c>
      <c r="GO243" s="3">
        <v>3</v>
      </c>
      <c r="GP243" s="3">
        <v>3</v>
      </c>
      <c r="GQ243" s="3">
        <v>2</v>
      </c>
      <c r="GR243" s="3">
        <v>4</v>
      </c>
      <c r="GS243" s="3">
        <v>1</v>
      </c>
      <c r="GT243" s="3">
        <v>5</v>
      </c>
      <c r="GU243" s="3">
        <v>5</v>
      </c>
      <c r="GV243" s="3">
        <v>1</v>
      </c>
      <c r="GW243" s="3">
        <v>5</v>
      </c>
      <c r="GX243" s="3">
        <v>1</v>
      </c>
      <c r="GY243" s="5">
        <v>4.2</v>
      </c>
      <c r="GZ243" s="5">
        <v>1.4444444444444444</v>
      </c>
      <c r="HA243" s="3">
        <v>7</v>
      </c>
      <c r="HB243" s="3">
        <v>7</v>
      </c>
      <c r="HC243" s="3">
        <v>7</v>
      </c>
      <c r="HD243" s="3">
        <v>7</v>
      </c>
      <c r="HE243" s="3">
        <v>7</v>
      </c>
      <c r="HF243" s="3">
        <v>7</v>
      </c>
      <c r="HG243" s="3">
        <v>7</v>
      </c>
      <c r="HH243" s="3">
        <v>6</v>
      </c>
      <c r="HI243" s="5">
        <v>6.875</v>
      </c>
      <c r="HJ243" s="3">
        <v>4</v>
      </c>
      <c r="HK243" s="3">
        <v>4</v>
      </c>
      <c r="HL243" s="3">
        <v>3</v>
      </c>
      <c r="HM243" s="3">
        <v>3</v>
      </c>
      <c r="HN243" s="3">
        <v>3</v>
      </c>
      <c r="HO243" s="3">
        <v>1</v>
      </c>
      <c r="HP243" s="5">
        <v>1</v>
      </c>
      <c r="HQ243" s="5">
        <v>2</v>
      </c>
      <c r="HR243" s="5">
        <v>4</v>
      </c>
      <c r="HS243" s="5">
        <v>2.8333333333333335</v>
      </c>
      <c r="HT243" s="3">
        <v>6</v>
      </c>
      <c r="HU243" s="3">
        <v>6</v>
      </c>
      <c r="HV243" s="3">
        <v>6</v>
      </c>
      <c r="HW243" s="3">
        <v>6</v>
      </c>
      <c r="HX243" s="3">
        <v>5</v>
      </c>
      <c r="HY243" s="3">
        <v>6</v>
      </c>
      <c r="HZ243" s="5">
        <v>5.833333333333333</v>
      </c>
      <c r="IA243" s="3">
        <v>4</v>
      </c>
      <c r="IB243" s="3">
        <v>4</v>
      </c>
      <c r="IC243" s="3">
        <v>4</v>
      </c>
      <c r="ID243" s="3">
        <v>3</v>
      </c>
      <c r="IE243" s="3">
        <v>5</v>
      </c>
      <c r="IF243" s="3">
        <v>6</v>
      </c>
      <c r="IG243" s="3">
        <v>2</v>
      </c>
      <c r="IH243" s="3">
        <v>6</v>
      </c>
      <c r="II243" s="3">
        <v>7</v>
      </c>
      <c r="IJ243" s="3">
        <v>2</v>
      </c>
      <c r="IK243" s="3">
        <v>6</v>
      </c>
      <c r="IL243" s="3">
        <v>2</v>
      </c>
      <c r="IM243" s="5">
        <v>5.75</v>
      </c>
      <c r="IN243" s="5">
        <v>4.5</v>
      </c>
      <c r="IO243" s="5">
        <v>2.5</v>
      </c>
      <c r="IP243" s="3">
        <v>4</v>
      </c>
      <c r="IQ243" s="3">
        <v>3</v>
      </c>
      <c r="IR243" s="3">
        <v>4</v>
      </c>
      <c r="IS243" s="3">
        <v>2</v>
      </c>
      <c r="IT243" s="3">
        <v>4</v>
      </c>
      <c r="IU243" s="3">
        <v>5</v>
      </c>
      <c r="IV243" s="3">
        <v>2</v>
      </c>
      <c r="IW243" s="3">
        <v>2</v>
      </c>
      <c r="IX243" s="3">
        <v>4</v>
      </c>
      <c r="IY243" s="3">
        <v>2</v>
      </c>
      <c r="IZ243" s="3">
        <v>5</v>
      </c>
      <c r="JA243" s="3">
        <v>5</v>
      </c>
      <c r="JB243" s="3">
        <v>5</v>
      </c>
      <c r="JC243" s="3">
        <v>3</v>
      </c>
      <c r="JD243" s="3">
        <v>5</v>
      </c>
      <c r="JE243" s="3">
        <v>1</v>
      </c>
      <c r="JF243" s="3">
        <v>2</v>
      </c>
      <c r="JG243" s="3">
        <v>5</v>
      </c>
      <c r="JH243" s="3">
        <v>4</v>
      </c>
      <c r="JI243" s="3">
        <v>4</v>
      </c>
      <c r="JJ243" s="3">
        <v>2</v>
      </c>
      <c r="JK243" s="3">
        <v>5</v>
      </c>
      <c r="JL243" s="3">
        <v>2</v>
      </c>
      <c r="JM243" s="3">
        <v>5</v>
      </c>
      <c r="JN243" s="5">
        <v>4.75</v>
      </c>
      <c r="JO243" s="5">
        <v>2.75</v>
      </c>
      <c r="JP243" s="5">
        <v>4.5</v>
      </c>
      <c r="JQ243" s="5">
        <v>2</v>
      </c>
      <c r="JR243" s="5">
        <v>4.75</v>
      </c>
      <c r="JS243" s="5">
        <v>2.5</v>
      </c>
      <c r="JT243" s="3">
        <v>3</v>
      </c>
      <c r="JU243" s="3">
        <v>3</v>
      </c>
      <c r="JV243" s="3">
        <v>3</v>
      </c>
      <c r="JW243" s="3">
        <v>3</v>
      </c>
      <c r="JX243" s="3">
        <v>4</v>
      </c>
      <c r="JY243" s="3">
        <v>4</v>
      </c>
      <c r="JZ243" s="3">
        <v>2</v>
      </c>
      <c r="KA243" s="3">
        <v>2</v>
      </c>
      <c r="KB243" s="3">
        <v>5</v>
      </c>
      <c r="KC243" s="3">
        <v>5</v>
      </c>
      <c r="KD243" s="3">
        <v>5</v>
      </c>
      <c r="KE243" s="3">
        <v>5</v>
      </c>
      <c r="KF243" s="3">
        <v>1</v>
      </c>
      <c r="KG243" s="3">
        <v>1</v>
      </c>
      <c r="KH243" s="3">
        <v>2</v>
      </c>
      <c r="KI243" s="3">
        <v>2</v>
      </c>
      <c r="KJ243" s="3">
        <v>3</v>
      </c>
      <c r="KK243" s="3">
        <v>3</v>
      </c>
      <c r="KL243" s="3">
        <v>3</v>
      </c>
      <c r="KM243" s="3">
        <v>4</v>
      </c>
      <c r="KN243" s="3">
        <v>2</v>
      </c>
      <c r="KO243" s="3">
        <v>2</v>
      </c>
      <c r="KP243" s="3">
        <v>3</v>
      </c>
      <c r="KQ243" s="3">
        <v>3</v>
      </c>
      <c r="KR243" s="3">
        <v>4</v>
      </c>
      <c r="KS243" s="3">
        <v>4</v>
      </c>
      <c r="KT243" s="3">
        <v>2</v>
      </c>
      <c r="KU243" s="3">
        <v>2</v>
      </c>
      <c r="KV243" s="3">
        <v>2</v>
      </c>
      <c r="KW243" s="3">
        <v>2</v>
      </c>
      <c r="KX243" s="3">
        <v>3</v>
      </c>
      <c r="KY243" s="3">
        <v>3</v>
      </c>
      <c r="KZ243" s="5">
        <v>2.2222222222222223</v>
      </c>
      <c r="LA243" s="5">
        <v>2.2222222222222223</v>
      </c>
      <c r="LB243" s="5">
        <v>3.8571428571428572</v>
      </c>
      <c r="LC243" s="5">
        <v>4</v>
      </c>
      <c r="LD243" s="3">
        <v>4</v>
      </c>
      <c r="LE243" s="3">
        <v>4</v>
      </c>
      <c r="LF243" s="5">
        <v>4</v>
      </c>
      <c r="LG243" s="3">
        <v>4</v>
      </c>
      <c r="LH243" s="3">
        <v>4</v>
      </c>
      <c r="LI243" s="3">
        <v>4</v>
      </c>
      <c r="LJ243" s="3">
        <v>4</v>
      </c>
      <c r="LK243" s="3">
        <v>4</v>
      </c>
      <c r="LL243" s="3">
        <v>3</v>
      </c>
      <c r="LM243" s="3">
        <v>3</v>
      </c>
      <c r="LN243" s="3">
        <v>4</v>
      </c>
      <c r="LO243" s="3">
        <v>4</v>
      </c>
      <c r="LP243" s="3">
        <v>4</v>
      </c>
      <c r="LQ243" s="3">
        <v>4</v>
      </c>
      <c r="LR243" s="3">
        <v>4</v>
      </c>
      <c r="LS243" s="3">
        <v>4</v>
      </c>
      <c r="LT243" s="5">
        <v>3.875</v>
      </c>
      <c r="LU243" s="5">
        <v>3.875</v>
      </c>
      <c r="LV243" s="3">
        <v>2</v>
      </c>
      <c r="LW243" s="3">
        <v>1</v>
      </c>
      <c r="LX243" s="3">
        <v>0</v>
      </c>
      <c r="LY243" s="3">
        <v>2</v>
      </c>
      <c r="LZ243" s="3">
        <v>2</v>
      </c>
      <c r="MA243" s="3">
        <v>2</v>
      </c>
      <c r="MB243" s="3">
        <v>2</v>
      </c>
      <c r="MC243" s="3">
        <v>888</v>
      </c>
      <c r="MD243" s="3">
        <v>999</v>
      </c>
      <c r="ME243" s="3">
        <v>2</v>
      </c>
      <c r="MF243" s="5">
        <f t="shared" si="165"/>
        <v>1900</v>
      </c>
      <c r="MG243" s="5">
        <f t="shared" si="166"/>
        <v>190</v>
      </c>
      <c r="MH243" s="3">
        <v>4</v>
      </c>
      <c r="MI243" s="3">
        <v>4</v>
      </c>
      <c r="MJ243" s="3">
        <v>7</v>
      </c>
      <c r="MK243" s="3">
        <v>4</v>
      </c>
      <c r="ML243" s="3">
        <v>5</v>
      </c>
      <c r="MM243" s="3">
        <v>5</v>
      </c>
      <c r="MN243" s="3">
        <v>4</v>
      </c>
      <c r="MO243" s="3">
        <v>7</v>
      </c>
      <c r="MP243" s="3">
        <v>7</v>
      </c>
      <c r="MQ243" s="5">
        <v>5.2222222222222223</v>
      </c>
      <c r="MR243" s="3">
        <v>3</v>
      </c>
      <c r="MS243" s="3">
        <v>3</v>
      </c>
      <c r="MT243" s="3">
        <v>2</v>
      </c>
      <c r="MU243" s="3">
        <v>2</v>
      </c>
      <c r="MV243" s="3">
        <v>3</v>
      </c>
      <c r="MW243" s="3">
        <v>3</v>
      </c>
      <c r="MX243" s="3">
        <v>3</v>
      </c>
      <c r="MY243" s="3">
        <v>3</v>
      </c>
      <c r="MZ243" s="3">
        <v>4</v>
      </c>
      <c r="NA243" s="3">
        <v>4</v>
      </c>
      <c r="NB243" s="3">
        <v>3</v>
      </c>
      <c r="NC243" s="3">
        <v>3</v>
      </c>
      <c r="ND243" s="5">
        <v>2.6666666666666665</v>
      </c>
      <c r="NE243" s="5">
        <v>2.6666666666666665</v>
      </c>
      <c r="NF243" s="5">
        <v>3.3333333333333335</v>
      </c>
      <c r="NG243" s="5">
        <v>3.3333333333333335</v>
      </c>
      <c r="NH243" s="3">
        <v>5</v>
      </c>
      <c r="NI243" s="3">
        <v>5</v>
      </c>
      <c r="NJ243" s="3">
        <v>4</v>
      </c>
      <c r="NK243" s="3">
        <v>4</v>
      </c>
      <c r="NL243" s="3">
        <v>4</v>
      </c>
      <c r="NM243" s="3">
        <v>4</v>
      </c>
      <c r="NN243" s="3">
        <v>4</v>
      </c>
      <c r="NO243" s="3">
        <v>4</v>
      </c>
      <c r="NP243" s="3">
        <v>3</v>
      </c>
      <c r="NQ243" s="3">
        <v>3</v>
      </c>
      <c r="NR243" s="3">
        <v>3</v>
      </c>
      <c r="NS243" s="3">
        <v>3</v>
      </c>
      <c r="NT243" s="3">
        <v>3</v>
      </c>
      <c r="NU243" s="3">
        <v>3</v>
      </c>
      <c r="NV243" s="5">
        <v>3.7142857142857144</v>
      </c>
      <c r="NW243" s="5">
        <v>3.7142857142857144</v>
      </c>
      <c r="NX243" s="4">
        <v>43420</v>
      </c>
      <c r="NY243" s="3">
        <v>5</v>
      </c>
      <c r="NZ243" s="3">
        <v>5</v>
      </c>
      <c r="OA243" s="3">
        <v>3</v>
      </c>
      <c r="OB243" s="3">
        <v>3</v>
      </c>
      <c r="OC243" s="3">
        <v>5</v>
      </c>
      <c r="OD243" s="3">
        <v>5</v>
      </c>
      <c r="OE243" s="3">
        <v>3</v>
      </c>
      <c r="OF243" s="3">
        <v>3</v>
      </c>
      <c r="OG243" s="3">
        <v>5</v>
      </c>
      <c r="OH243" s="3">
        <v>5</v>
      </c>
      <c r="OI243" s="3">
        <v>5</v>
      </c>
      <c r="OJ243" s="3">
        <v>3</v>
      </c>
      <c r="OK243" s="5">
        <v>5</v>
      </c>
      <c r="OL243" s="5">
        <v>3.3333333333333335</v>
      </c>
      <c r="OM243" s="3">
        <v>4</v>
      </c>
      <c r="ON243" s="3">
        <v>3</v>
      </c>
      <c r="OO243" s="3">
        <v>2</v>
      </c>
      <c r="OP243" s="3">
        <v>3</v>
      </c>
      <c r="OQ243" s="3">
        <v>2</v>
      </c>
      <c r="OR243" s="3">
        <v>3</v>
      </c>
      <c r="OS243" s="5">
        <v>2.8333333333333335</v>
      </c>
      <c r="OT243" s="3">
        <v>6</v>
      </c>
      <c r="OU243" s="3">
        <v>6</v>
      </c>
      <c r="OV243" s="3">
        <v>6</v>
      </c>
      <c r="OW243" s="3">
        <v>6</v>
      </c>
      <c r="OX243" s="3">
        <v>4</v>
      </c>
      <c r="OY243" s="3">
        <v>6</v>
      </c>
      <c r="OZ243" s="5">
        <v>5.666666666666667</v>
      </c>
      <c r="VK243" s="1">
        <v>1</v>
      </c>
      <c r="VN243">
        <v>15</v>
      </c>
      <c r="VO243">
        <v>1</v>
      </c>
      <c r="VP243">
        <v>14.3</v>
      </c>
      <c r="VQ243">
        <v>14.3</v>
      </c>
      <c r="VR243">
        <v>49</v>
      </c>
      <c r="VS243">
        <v>1012</v>
      </c>
      <c r="VT243">
        <v>20.7</v>
      </c>
      <c r="VU243">
        <v>168.7</v>
      </c>
      <c r="VV243">
        <v>48</v>
      </c>
      <c r="VW243">
        <v>16842.3</v>
      </c>
      <c r="VX243">
        <v>350.9</v>
      </c>
      <c r="VY243">
        <v>5518.8</v>
      </c>
      <c r="VZ243">
        <v>0.3</v>
      </c>
      <c r="WA243">
        <v>2807</v>
      </c>
      <c r="WB243" s="36">
        <v>2123.25</v>
      </c>
      <c r="WC243" s="36">
        <v>598.75</v>
      </c>
      <c r="WD243" s="36">
        <v>82</v>
      </c>
      <c r="WE243" s="36">
        <v>22</v>
      </c>
      <c r="WF243" s="36">
        <v>75.13</v>
      </c>
      <c r="WG243" s="36">
        <v>21.19</v>
      </c>
      <c r="WH243" s="36">
        <v>2.9</v>
      </c>
      <c r="WI243" s="36">
        <v>0.78</v>
      </c>
      <c r="WJ243" s="36">
        <v>104</v>
      </c>
      <c r="WK243" s="36">
        <v>3.68</v>
      </c>
      <c r="WL243" s="36">
        <v>20.8</v>
      </c>
      <c r="WM243" s="37">
        <v>2475.75</v>
      </c>
      <c r="WN243" s="37">
        <v>827.5</v>
      </c>
      <c r="WO243" s="37">
        <v>88</v>
      </c>
      <c r="WP243" s="37">
        <v>22.75</v>
      </c>
      <c r="WQ243" s="37">
        <v>72.52</v>
      </c>
      <c r="WR243" s="37">
        <v>24.24</v>
      </c>
      <c r="WS243" s="37">
        <v>2.58</v>
      </c>
      <c r="WT243" s="37">
        <v>0.67</v>
      </c>
      <c r="WU243" s="37">
        <v>110.75</v>
      </c>
      <c r="WV243" s="37">
        <v>3.24</v>
      </c>
      <c r="WW243" s="37">
        <v>18.457999999999998</v>
      </c>
      <c r="WX243" s="38">
        <v>875.5</v>
      </c>
      <c r="WY243" s="38">
        <v>322</v>
      </c>
      <c r="WZ243" s="38">
        <v>39</v>
      </c>
      <c r="XA243" s="38">
        <v>10.5</v>
      </c>
      <c r="XB243" s="38">
        <v>70.209999999999994</v>
      </c>
      <c r="XC243" s="38">
        <v>25.82</v>
      </c>
      <c r="XD243" s="38">
        <v>3.13</v>
      </c>
      <c r="XE243" s="38">
        <v>0.84</v>
      </c>
      <c r="XF243" s="38">
        <v>49.5</v>
      </c>
      <c r="XG243" s="38">
        <v>3.97</v>
      </c>
      <c r="XH243" s="38">
        <v>24.75</v>
      </c>
      <c r="XI243" s="39">
        <v>875.5</v>
      </c>
      <c r="XJ243" s="39">
        <v>322</v>
      </c>
      <c r="XK243" s="39">
        <v>39</v>
      </c>
      <c r="XL243" s="39">
        <v>10.5</v>
      </c>
      <c r="XM243" s="39">
        <v>70.209999999999994</v>
      </c>
      <c r="XN243" s="39">
        <v>25.82</v>
      </c>
      <c r="XO243" s="39">
        <v>3.13</v>
      </c>
      <c r="XP243" s="39">
        <v>0.84</v>
      </c>
      <c r="XQ243" s="39">
        <v>49.5</v>
      </c>
      <c r="XR243" s="39">
        <v>3.97</v>
      </c>
      <c r="XS243" s="39">
        <v>24.75</v>
      </c>
      <c r="XT243" t="s">
        <v>1315</v>
      </c>
      <c r="XU243">
        <v>6</v>
      </c>
      <c r="XV243">
        <v>15</v>
      </c>
      <c r="XW243" s="37">
        <v>5</v>
      </c>
      <c r="XX243" s="37">
        <v>1</v>
      </c>
      <c r="XY243" s="37">
        <v>1</v>
      </c>
      <c r="XZ243" s="39">
        <v>2</v>
      </c>
      <c r="YA243" s="39">
        <v>0</v>
      </c>
      <c r="YB243" s="39">
        <v>3</v>
      </c>
    </row>
    <row r="244" spans="1:652" x14ac:dyDescent="0.2">
      <c r="A244" s="11">
        <v>266</v>
      </c>
      <c r="B244" s="19" t="s">
        <v>893</v>
      </c>
      <c r="C244" s="3">
        <v>1</v>
      </c>
      <c r="D244" s="3" t="str">
        <f t="shared" si="155"/>
        <v>1</v>
      </c>
      <c r="E244" s="4">
        <v>38572</v>
      </c>
      <c r="F244" s="4">
        <v>43412</v>
      </c>
      <c r="G244" s="5">
        <v>13.25119780971937</v>
      </c>
      <c r="H244" s="21">
        <v>4</v>
      </c>
      <c r="I244" s="3">
        <v>8</v>
      </c>
      <c r="J244" s="3">
        <v>19</v>
      </c>
      <c r="K244" s="3">
        <v>1</v>
      </c>
      <c r="L244" s="3">
        <v>2</v>
      </c>
      <c r="M244" s="3">
        <v>110</v>
      </c>
      <c r="N244" s="6">
        <v>111</v>
      </c>
      <c r="O244" s="6">
        <v>157</v>
      </c>
      <c r="P244" s="5">
        <v>3.6417322834645667</v>
      </c>
      <c r="Q244" s="5">
        <v>97.240500000000011</v>
      </c>
      <c r="R244" s="5">
        <v>44.1</v>
      </c>
      <c r="S244" s="5">
        <v>17.899999999999999</v>
      </c>
      <c r="T244" s="5">
        <v>3</v>
      </c>
      <c r="U244" s="5">
        <v>21</v>
      </c>
      <c r="V244" s="5">
        <v>3</v>
      </c>
      <c r="W244" s="5">
        <v>22</v>
      </c>
      <c r="X244" s="5">
        <v>23.6</v>
      </c>
      <c r="Y244" s="5">
        <v>21.4</v>
      </c>
      <c r="Z244" s="5">
        <v>22.8</v>
      </c>
      <c r="AA244" s="5">
        <v>22.5</v>
      </c>
      <c r="AB244" s="5">
        <v>22.5</v>
      </c>
      <c r="AC244" s="5">
        <f t="shared" si="156"/>
        <v>23.6</v>
      </c>
      <c r="AD244" s="5">
        <f t="shared" si="157"/>
        <v>22.8</v>
      </c>
      <c r="AE244" s="5">
        <f t="shared" si="158"/>
        <v>46.400000000000006</v>
      </c>
      <c r="AF244" s="5">
        <f t="shared" si="159"/>
        <v>23.200000000000003</v>
      </c>
      <c r="AG244" s="5">
        <f t="shared" si="160"/>
        <v>51.156000000000006</v>
      </c>
      <c r="AH244" s="5">
        <f t="shared" si="161"/>
        <v>102.31200000000001</v>
      </c>
      <c r="AI244" s="5">
        <v>2</v>
      </c>
      <c r="AJ244" s="3">
        <v>24</v>
      </c>
      <c r="AK244" s="5">
        <v>39.200000000000003</v>
      </c>
      <c r="AL244" s="5">
        <v>2</v>
      </c>
      <c r="AM244" s="5">
        <v>2.3333333333333335</v>
      </c>
      <c r="AN244" s="5"/>
      <c r="AO244" s="5"/>
      <c r="AP244" s="5"/>
      <c r="AQ244" s="5"/>
      <c r="AR244" s="5"/>
      <c r="AS244" s="5" t="e">
        <f t="shared" si="162"/>
        <v>#DIV/0!</v>
      </c>
      <c r="AT244" s="5">
        <v>12.91</v>
      </c>
      <c r="AU244" s="5">
        <v>12.78</v>
      </c>
      <c r="AV244" s="5">
        <v>-0.2</v>
      </c>
      <c r="AW244" s="5">
        <v>42</v>
      </c>
      <c r="AX244" s="3">
        <v>24</v>
      </c>
      <c r="AY244" s="3">
        <v>28</v>
      </c>
      <c r="AZ244" s="3"/>
      <c r="BA244" s="5">
        <v>-1.1399999999999999</v>
      </c>
      <c r="BB244" s="5"/>
      <c r="BC244" s="5">
        <v>13</v>
      </c>
      <c r="BD244" s="5"/>
      <c r="BE244" s="3">
        <v>20</v>
      </c>
      <c r="BF244" s="3">
        <v>24</v>
      </c>
      <c r="BG244" s="5">
        <v>0.12</v>
      </c>
      <c r="BH244" s="5">
        <v>55</v>
      </c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3">
        <v>39</v>
      </c>
      <c r="CA244" s="3">
        <v>37</v>
      </c>
      <c r="CB244" s="3">
        <v>41</v>
      </c>
      <c r="CC244" s="5">
        <v>17.434560000000001</v>
      </c>
      <c r="CD244" s="5">
        <v>16.540479999999999</v>
      </c>
      <c r="CE244" s="5">
        <v>18.32864</v>
      </c>
      <c r="CF244" s="5">
        <v>2.98</v>
      </c>
      <c r="CG244" s="5">
        <v>100</v>
      </c>
      <c r="CH244" s="3">
        <v>28</v>
      </c>
      <c r="CI244" s="3">
        <v>26</v>
      </c>
      <c r="CJ244" s="3">
        <v>27</v>
      </c>
      <c r="CK244" s="5">
        <v>12.51712</v>
      </c>
      <c r="CL244" s="5">
        <v>11.62304</v>
      </c>
      <c r="CM244" s="5">
        <v>12.070079999999999</v>
      </c>
      <c r="CN244" s="5">
        <v>-0.59</v>
      </c>
      <c r="CO244" s="5">
        <v>28</v>
      </c>
      <c r="CP244" s="6">
        <v>112</v>
      </c>
      <c r="CQ244" s="6">
        <v>139</v>
      </c>
      <c r="CR244" s="6">
        <v>144</v>
      </c>
      <c r="CS244" s="5">
        <v>0.36</v>
      </c>
      <c r="CT244" s="5">
        <v>64</v>
      </c>
      <c r="CU244" s="7" t="e">
        <v>#NULL!</v>
      </c>
      <c r="CV244" s="7" t="e">
        <v>#NULL!</v>
      </c>
      <c r="CW244" s="7" t="e">
        <v>#NULL!</v>
      </c>
      <c r="CX244" s="7" t="e">
        <v>#NULL!</v>
      </c>
      <c r="CY244" s="7" t="e">
        <v>#NULL!</v>
      </c>
      <c r="CZ244" s="7" t="e">
        <v>#NULL!</v>
      </c>
      <c r="DA244" s="7" t="e">
        <v>#NULL!</v>
      </c>
      <c r="DB244" s="7" t="e">
        <v>#NULL!</v>
      </c>
      <c r="DC244" s="7" t="e">
        <v>#NULL!</v>
      </c>
      <c r="DD244" s="7" t="e">
        <v>#NULL!</v>
      </c>
      <c r="DE244" s="7" t="e">
        <v>#NULL!</v>
      </c>
      <c r="DF244" s="7" t="e">
        <v>#NULL!</v>
      </c>
      <c r="DG244" s="7" t="e">
        <v>#NULL!</v>
      </c>
      <c r="DH244" s="7" t="e">
        <v>#NULL!</v>
      </c>
      <c r="DI244" s="7"/>
      <c r="DJ244" s="7"/>
      <c r="DK244" s="7"/>
      <c r="DL244" s="7"/>
      <c r="DM244" s="7"/>
      <c r="DN244" s="7"/>
      <c r="DO244" s="7"/>
      <c r="DP244" s="7"/>
      <c r="DQ244" s="3">
        <v>1</v>
      </c>
      <c r="DR244" s="3">
        <v>1</v>
      </c>
      <c r="DS244" s="3">
        <v>1</v>
      </c>
      <c r="DT244" s="3">
        <v>0</v>
      </c>
      <c r="DU244" s="3">
        <v>0</v>
      </c>
      <c r="DV244" s="5">
        <v>34</v>
      </c>
      <c r="DW244" s="5">
        <v>-1.02</v>
      </c>
      <c r="DX244" s="5">
        <v>53</v>
      </c>
      <c r="DY244" s="5">
        <v>0.15999999999999998</v>
      </c>
      <c r="DZ244" s="5">
        <v>64</v>
      </c>
      <c r="EA244" s="5">
        <v>2.39</v>
      </c>
      <c r="EB244" s="5">
        <v>50.333333333333336</v>
      </c>
      <c r="EC244" s="5">
        <v>1.53</v>
      </c>
      <c r="ED244" s="5">
        <v>2</v>
      </c>
      <c r="EE244" s="7" t="e">
        <v>#NULL!</v>
      </c>
      <c r="EF244" s="7" t="e">
        <v>#NULL!</v>
      </c>
      <c r="EG244" s="7" t="e">
        <v>#NULL!</v>
      </c>
      <c r="EH244" s="7" t="e">
        <v>#NULL!</v>
      </c>
      <c r="EI244" s="7" t="e">
        <v>#NULL!</v>
      </c>
      <c r="EJ244" s="7" t="e">
        <v>#NULL!</v>
      </c>
      <c r="EK244" s="7" t="e">
        <v>#NULL!</v>
      </c>
      <c r="EL244" s="7" t="e">
        <v>#NULL!</v>
      </c>
      <c r="EM244" s="7" t="e">
        <v>#NULL!</v>
      </c>
      <c r="EN244" s="7" t="e">
        <v>#NULL!</v>
      </c>
      <c r="EO244" s="7" t="e">
        <v>#NULL!</v>
      </c>
      <c r="EP244" s="7" t="e">
        <v>#NULL!</v>
      </c>
      <c r="EQ244" s="7" t="e">
        <v>#NULL!</v>
      </c>
      <c r="ER244" s="7" t="e">
        <v>#NULL!</v>
      </c>
      <c r="ES244" s="7" t="e">
        <v>#NULL!</v>
      </c>
      <c r="ET244" s="7" t="e">
        <v>#NULL!</v>
      </c>
      <c r="EU244" s="7" t="e">
        <v>#NULL!</v>
      </c>
      <c r="EV244" s="7" t="e">
        <v>#NULL!</v>
      </c>
      <c r="EW244" s="3">
        <v>1</v>
      </c>
      <c r="EX244" s="5">
        <v>1</v>
      </c>
      <c r="EY244" s="1" t="s">
        <v>411</v>
      </c>
      <c r="EZ244" s="3">
        <v>2</v>
      </c>
      <c r="FA244" s="6">
        <v>0</v>
      </c>
      <c r="FB244" s="1" t="s">
        <v>351</v>
      </c>
      <c r="FC244" s="6">
        <v>1</v>
      </c>
      <c r="FD244" s="5">
        <v>1</v>
      </c>
      <c r="FE244" s="1" t="s">
        <v>350</v>
      </c>
      <c r="FF244" s="3">
        <v>1</v>
      </c>
      <c r="FG244" s="5">
        <v>0</v>
      </c>
      <c r="FH244" s="3">
        <v>3</v>
      </c>
      <c r="FI244" s="3">
        <v>3</v>
      </c>
      <c r="FJ244" s="3">
        <v>2</v>
      </c>
      <c r="FK244" s="3">
        <v>1</v>
      </c>
      <c r="FL244" s="3">
        <v>5</v>
      </c>
      <c r="FM244" s="3">
        <v>4</v>
      </c>
      <c r="FN244" s="3">
        <v>3</v>
      </c>
      <c r="FO244" s="3">
        <v>1</v>
      </c>
      <c r="FP244" s="3">
        <v>3</v>
      </c>
      <c r="FQ244" s="3">
        <v>5</v>
      </c>
      <c r="FR244" s="3">
        <v>2</v>
      </c>
      <c r="FS244" s="3">
        <v>1</v>
      </c>
      <c r="FT244" s="3">
        <v>3.8333333333333335</v>
      </c>
      <c r="FU244" s="3">
        <v>1.6666666666666667</v>
      </c>
      <c r="FV244" s="3">
        <v>5</v>
      </c>
      <c r="FW244" s="3">
        <v>7</v>
      </c>
      <c r="FX244" s="7" t="e">
        <v>#NULL!</v>
      </c>
      <c r="FY244" s="3">
        <v>5</v>
      </c>
      <c r="FZ244" s="3">
        <v>5</v>
      </c>
      <c r="GA244" s="3">
        <v>4</v>
      </c>
      <c r="GB244" s="3">
        <v>3</v>
      </c>
      <c r="GC244" s="3">
        <v>2</v>
      </c>
      <c r="GD244" s="5">
        <v>4</v>
      </c>
      <c r="GE244" s="3">
        <v>2</v>
      </c>
      <c r="GF244" s="3">
        <v>2</v>
      </c>
      <c r="GG244" s="3">
        <v>3</v>
      </c>
      <c r="GH244" s="3">
        <v>2</v>
      </c>
      <c r="GI244" s="3">
        <v>4</v>
      </c>
      <c r="GJ244" s="3">
        <v>3</v>
      </c>
      <c r="GK244" s="3">
        <v>1</v>
      </c>
      <c r="GL244" s="3">
        <v>2</v>
      </c>
      <c r="GM244" s="3">
        <v>3</v>
      </c>
      <c r="GN244" s="3">
        <v>4</v>
      </c>
      <c r="GO244" s="3">
        <v>2</v>
      </c>
      <c r="GP244" s="3">
        <v>3</v>
      </c>
      <c r="GQ244" s="3">
        <v>2</v>
      </c>
      <c r="GR244" s="3">
        <v>3</v>
      </c>
      <c r="GS244" s="3">
        <v>4</v>
      </c>
      <c r="GT244" s="3">
        <v>4</v>
      </c>
      <c r="GU244" s="3">
        <v>1</v>
      </c>
      <c r="GV244" s="3">
        <v>2</v>
      </c>
      <c r="GW244" s="3">
        <v>3</v>
      </c>
      <c r="GX244" s="3">
        <v>1</v>
      </c>
      <c r="GY244" s="5">
        <v>3</v>
      </c>
      <c r="GZ244" s="5">
        <v>2.1</v>
      </c>
      <c r="HA244" s="3">
        <v>5</v>
      </c>
      <c r="HB244" s="3">
        <v>7</v>
      </c>
      <c r="HC244" s="3">
        <v>5</v>
      </c>
      <c r="HD244" s="3">
        <v>4</v>
      </c>
      <c r="HE244" s="3">
        <v>4</v>
      </c>
      <c r="HF244" s="3">
        <v>5</v>
      </c>
      <c r="HG244" s="3">
        <v>3</v>
      </c>
      <c r="HH244" s="3">
        <v>7</v>
      </c>
      <c r="HI244" s="5">
        <v>5</v>
      </c>
      <c r="HJ244" s="3">
        <v>2</v>
      </c>
      <c r="HK244" s="3">
        <v>4</v>
      </c>
      <c r="HL244" s="3">
        <v>2</v>
      </c>
      <c r="HM244" s="3">
        <v>3</v>
      </c>
      <c r="HN244" s="3">
        <v>4</v>
      </c>
      <c r="HO244" s="3">
        <v>3</v>
      </c>
      <c r="HP244" s="5">
        <v>1</v>
      </c>
      <c r="HQ244" s="5">
        <v>1</v>
      </c>
      <c r="HR244" s="5">
        <v>2</v>
      </c>
      <c r="HS244" s="5">
        <v>1.8333333333333333</v>
      </c>
      <c r="HT244" s="3">
        <v>4</v>
      </c>
      <c r="HU244" s="3">
        <v>4</v>
      </c>
      <c r="HV244" s="3">
        <v>4</v>
      </c>
      <c r="HW244" s="3">
        <v>4</v>
      </c>
      <c r="HX244" s="3">
        <v>5</v>
      </c>
      <c r="HY244" s="3">
        <v>5</v>
      </c>
      <c r="HZ244" s="5">
        <v>4.333333333333333</v>
      </c>
      <c r="IA244" s="3">
        <v>7</v>
      </c>
      <c r="IB244" s="3">
        <v>1</v>
      </c>
      <c r="IC244" s="3">
        <v>1</v>
      </c>
      <c r="ID244" s="3">
        <v>1</v>
      </c>
      <c r="IE244" s="3">
        <v>1</v>
      </c>
      <c r="IF244" s="3">
        <v>2</v>
      </c>
      <c r="IG244" s="3">
        <v>1</v>
      </c>
      <c r="IH244" s="3">
        <v>5</v>
      </c>
      <c r="II244" s="3">
        <v>7</v>
      </c>
      <c r="IJ244" s="3">
        <v>2</v>
      </c>
      <c r="IK244" s="3">
        <v>2</v>
      </c>
      <c r="IL244" s="3">
        <v>3</v>
      </c>
      <c r="IM244" s="5">
        <v>5.25</v>
      </c>
      <c r="IN244" s="5">
        <v>1.25</v>
      </c>
      <c r="IO244" s="5">
        <v>1.75</v>
      </c>
      <c r="IP244" s="3">
        <v>3</v>
      </c>
      <c r="IQ244" s="3">
        <v>1</v>
      </c>
      <c r="IR244" s="3">
        <v>2</v>
      </c>
      <c r="IS244" s="3">
        <v>3</v>
      </c>
      <c r="IT244" s="3">
        <v>3</v>
      </c>
      <c r="IU244" s="3">
        <v>1</v>
      </c>
      <c r="IV244" s="3">
        <v>2</v>
      </c>
      <c r="IW244" s="3">
        <v>3</v>
      </c>
      <c r="IX244" s="3">
        <v>3</v>
      </c>
      <c r="IY244" s="3">
        <v>2</v>
      </c>
      <c r="IZ244" s="3">
        <v>5</v>
      </c>
      <c r="JA244" s="3">
        <v>3</v>
      </c>
      <c r="JB244" s="3">
        <v>5</v>
      </c>
      <c r="JC244" s="3">
        <v>3</v>
      </c>
      <c r="JD244" s="3">
        <v>3</v>
      </c>
      <c r="JE244" s="3">
        <v>2</v>
      </c>
      <c r="JF244" s="3">
        <v>2</v>
      </c>
      <c r="JG244" s="3">
        <v>3</v>
      </c>
      <c r="JH244" s="3">
        <v>2</v>
      </c>
      <c r="JI244" s="3">
        <v>3</v>
      </c>
      <c r="JJ244" s="3">
        <v>1</v>
      </c>
      <c r="JK244" s="3">
        <v>4</v>
      </c>
      <c r="JL244" s="3">
        <v>4</v>
      </c>
      <c r="JM244" s="3">
        <v>5</v>
      </c>
      <c r="JN244" s="5">
        <v>3.25</v>
      </c>
      <c r="JO244" s="5">
        <v>2</v>
      </c>
      <c r="JP244" s="5">
        <v>3</v>
      </c>
      <c r="JQ244" s="5">
        <v>2.75</v>
      </c>
      <c r="JR244" s="5">
        <v>4</v>
      </c>
      <c r="JS244" s="5">
        <v>2</v>
      </c>
      <c r="JT244" s="3">
        <v>1</v>
      </c>
      <c r="JU244" s="3">
        <v>1</v>
      </c>
      <c r="JV244" s="3">
        <v>3</v>
      </c>
      <c r="JW244" s="3">
        <v>3</v>
      </c>
      <c r="JX244" s="3">
        <v>2</v>
      </c>
      <c r="JY244" s="3">
        <v>2</v>
      </c>
      <c r="JZ244" s="3">
        <v>2</v>
      </c>
      <c r="KA244" s="3">
        <v>2</v>
      </c>
      <c r="KB244" s="3">
        <v>3</v>
      </c>
      <c r="KC244" s="3">
        <v>3</v>
      </c>
      <c r="KD244" s="3">
        <v>2</v>
      </c>
      <c r="KE244" s="3">
        <v>2</v>
      </c>
      <c r="KF244" s="3">
        <v>5</v>
      </c>
      <c r="KG244" s="3">
        <v>5</v>
      </c>
      <c r="KH244" s="3">
        <v>5</v>
      </c>
      <c r="KI244" s="3">
        <v>5</v>
      </c>
      <c r="KJ244" s="3">
        <v>3</v>
      </c>
      <c r="KK244" s="3">
        <v>3</v>
      </c>
      <c r="KL244" s="3">
        <v>1</v>
      </c>
      <c r="KM244" s="3">
        <v>1</v>
      </c>
      <c r="KN244" s="3">
        <v>3</v>
      </c>
      <c r="KO244" s="3">
        <v>3</v>
      </c>
      <c r="KP244" s="3">
        <v>3</v>
      </c>
      <c r="KQ244" s="3">
        <v>3</v>
      </c>
      <c r="KR244" s="3">
        <v>3</v>
      </c>
      <c r="KS244" s="3">
        <v>3</v>
      </c>
      <c r="KT244" s="3">
        <v>3</v>
      </c>
      <c r="KU244" s="3">
        <v>3</v>
      </c>
      <c r="KV244" s="3">
        <v>2</v>
      </c>
      <c r="KW244" s="3">
        <v>2</v>
      </c>
      <c r="KX244" s="3">
        <v>3</v>
      </c>
      <c r="KY244" s="3">
        <v>3</v>
      </c>
      <c r="KZ244" s="5">
        <v>3.2222222222222223</v>
      </c>
      <c r="LA244" s="5">
        <v>3.2222222222222223</v>
      </c>
      <c r="LB244" s="5">
        <v>2.1428571428571428</v>
      </c>
      <c r="LC244" s="5">
        <v>2.1428571428571428</v>
      </c>
      <c r="LD244" s="3">
        <v>5</v>
      </c>
      <c r="LE244" s="3">
        <v>5</v>
      </c>
      <c r="LF244" s="5">
        <v>3</v>
      </c>
      <c r="LG244" s="3">
        <v>3</v>
      </c>
      <c r="LH244" s="3">
        <v>4</v>
      </c>
      <c r="LI244" s="3">
        <v>4</v>
      </c>
      <c r="LJ244" s="3">
        <v>4</v>
      </c>
      <c r="LK244" s="3">
        <v>4</v>
      </c>
      <c r="LL244" s="3">
        <v>5</v>
      </c>
      <c r="LM244" s="3">
        <v>5</v>
      </c>
      <c r="LN244" s="3">
        <v>4</v>
      </c>
      <c r="LO244" s="3">
        <v>4</v>
      </c>
      <c r="LP244" s="3">
        <v>5</v>
      </c>
      <c r="LQ244" s="3">
        <v>4</v>
      </c>
      <c r="LR244" s="3">
        <v>5</v>
      </c>
      <c r="LS244" s="3">
        <v>5</v>
      </c>
      <c r="LT244" s="5">
        <v>4.375</v>
      </c>
      <c r="LU244" s="5">
        <v>4.25</v>
      </c>
      <c r="LV244" s="3">
        <v>0</v>
      </c>
      <c r="LW244" s="3">
        <v>0</v>
      </c>
      <c r="LX244" s="3">
        <v>0</v>
      </c>
      <c r="LY244" s="3">
        <v>0</v>
      </c>
      <c r="LZ244" s="3">
        <v>1</v>
      </c>
      <c r="MA244" s="3">
        <v>0</v>
      </c>
      <c r="MB244" s="3">
        <v>0</v>
      </c>
      <c r="MC244" s="3">
        <v>3</v>
      </c>
      <c r="MD244" s="3">
        <v>1</v>
      </c>
      <c r="ME244" s="3">
        <v>1</v>
      </c>
      <c r="MF244" s="5">
        <f t="shared" si="165"/>
        <v>6</v>
      </c>
      <c r="MG244" s="5">
        <f t="shared" si="166"/>
        <v>0.6</v>
      </c>
      <c r="MH244" s="3">
        <v>1</v>
      </c>
      <c r="MI244" s="3">
        <v>3</v>
      </c>
      <c r="MJ244" s="3">
        <v>3</v>
      </c>
      <c r="MK244" s="3">
        <v>5</v>
      </c>
      <c r="ML244" s="3">
        <v>5</v>
      </c>
      <c r="MM244" s="3">
        <v>4</v>
      </c>
      <c r="MN244" s="3">
        <v>4</v>
      </c>
      <c r="MO244" s="3">
        <v>5</v>
      </c>
      <c r="MP244" s="3">
        <v>5</v>
      </c>
      <c r="MQ244" s="5">
        <v>3.8888888888888888</v>
      </c>
      <c r="MR244" s="3">
        <v>1</v>
      </c>
      <c r="MS244" s="3">
        <v>1</v>
      </c>
      <c r="MT244" s="3">
        <v>2</v>
      </c>
      <c r="MU244" s="3">
        <v>2</v>
      </c>
      <c r="MV244" s="3">
        <v>1</v>
      </c>
      <c r="MW244" s="3">
        <v>1</v>
      </c>
      <c r="MX244" s="3">
        <v>2</v>
      </c>
      <c r="MY244" s="3">
        <v>2</v>
      </c>
      <c r="MZ244" s="3">
        <v>2</v>
      </c>
      <c r="NA244" s="3">
        <v>2</v>
      </c>
      <c r="NB244" s="3">
        <v>1</v>
      </c>
      <c r="NC244" s="3">
        <v>1</v>
      </c>
      <c r="ND244" s="5">
        <v>1.3333333333333333</v>
      </c>
      <c r="NE244" s="5">
        <v>1.3333333333333333</v>
      </c>
      <c r="NF244" s="5">
        <v>1.6666666666666667</v>
      </c>
      <c r="NG244" s="5">
        <v>1.6666666666666667</v>
      </c>
      <c r="NH244" s="3">
        <v>5</v>
      </c>
      <c r="NI244" s="3">
        <v>5</v>
      </c>
      <c r="NJ244" s="3">
        <v>4</v>
      </c>
      <c r="NK244" s="3">
        <v>4</v>
      </c>
      <c r="NL244" s="3">
        <v>4</v>
      </c>
      <c r="NM244" s="3">
        <v>4</v>
      </c>
      <c r="NN244" s="3">
        <v>3</v>
      </c>
      <c r="NO244" s="3">
        <v>3</v>
      </c>
      <c r="NP244" s="3">
        <v>2</v>
      </c>
      <c r="NQ244" s="3">
        <v>2</v>
      </c>
      <c r="NR244" s="3">
        <v>3</v>
      </c>
      <c r="NS244" s="3">
        <v>3</v>
      </c>
      <c r="NT244" s="3">
        <v>4</v>
      </c>
      <c r="NU244" s="3">
        <v>4</v>
      </c>
      <c r="NV244" s="5">
        <v>3.5714285714285716</v>
      </c>
      <c r="NW244" s="5">
        <v>3.5714285714285716</v>
      </c>
      <c r="NX244" s="4">
        <v>43420</v>
      </c>
      <c r="NY244" s="3">
        <v>4</v>
      </c>
      <c r="NZ244" s="3">
        <v>4</v>
      </c>
      <c r="OA244" s="3">
        <v>3</v>
      </c>
      <c r="OB244" s="3">
        <v>1</v>
      </c>
      <c r="OC244" s="3">
        <v>4</v>
      </c>
      <c r="OD244" s="3">
        <v>4</v>
      </c>
      <c r="OE244" s="3">
        <v>1</v>
      </c>
      <c r="OF244" s="3">
        <v>2</v>
      </c>
      <c r="OG244" s="3">
        <v>5</v>
      </c>
      <c r="OH244" s="3">
        <v>3</v>
      </c>
      <c r="OI244" s="3">
        <v>3</v>
      </c>
      <c r="OJ244" s="3">
        <v>1</v>
      </c>
      <c r="OK244" s="5">
        <v>4</v>
      </c>
      <c r="OL244" s="5">
        <v>1.8333333333333333</v>
      </c>
      <c r="OM244" s="3">
        <v>3</v>
      </c>
      <c r="ON244" s="3">
        <v>4</v>
      </c>
      <c r="OO244" s="3">
        <v>2</v>
      </c>
      <c r="OP244" s="3">
        <v>3</v>
      </c>
      <c r="OQ244" s="3">
        <v>2</v>
      </c>
      <c r="OR244" s="3">
        <v>2</v>
      </c>
      <c r="OS244" s="5">
        <v>2.6666666666666665</v>
      </c>
      <c r="OT244" s="3">
        <v>4</v>
      </c>
      <c r="OU244" s="3">
        <v>4</v>
      </c>
      <c r="OV244" s="3">
        <v>4</v>
      </c>
      <c r="OW244" s="3">
        <v>5</v>
      </c>
      <c r="OX244" s="3">
        <v>5</v>
      </c>
      <c r="OY244" s="3">
        <v>5</v>
      </c>
      <c r="OZ244" s="5">
        <v>4.5</v>
      </c>
      <c r="VK244" s="1">
        <v>1</v>
      </c>
      <c r="VN244">
        <v>15</v>
      </c>
      <c r="VO244">
        <v>0</v>
      </c>
      <c r="VP244">
        <v>0</v>
      </c>
      <c r="VQ244">
        <v>0</v>
      </c>
      <c r="VR244">
        <v>71</v>
      </c>
      <c r="VS244">
        <v>1271.8</v>
      </c>
      <c r="VT244">
        <v>17.899999999999999</v>
      </c>
      <c r="VU244">
        <v>127.2</v>
      </c>
      <c r="VV244">
        <v>70</v>
      </c>
      <c r="VW244">
        <v>18128.5</v>
      </c>
      <c r="VX244">
        <v>259</v>
      </c>
      <c r="VY244">
        <v>4003.3</v>
      </c>
      <c r="VZ244">
        <v>0.3</v>
      </c>
      <c r="WA244">
        <v>1812.9</v>
      </c>
      <c r="WB244" s="36">
        <v>4156.5</v>
      </c>
      <c r="WC244" s="36">
        <v>1706.75</v>
      </c>
      <c r="WD244" s="36">
        <v>137.75</v>
      </c>
      <c r="WE244" s="36">
        <v>51</v>
      </c>
      <c r="WF244" s="36">
        <v>68.680000000000007</v>
      </c>
      <c r="WG244" s="36">
        <v>28.2</v>
      </c>
      <c r="WH244" s="36">
        <v>2.2799999999999998</v>
      </c>
      <c r="WI244" s="36">
        <v>0.84</v>
      </c>
      <c r="WJ244" s="36">
        <v>188.75</v>
      </c>
      <c r="WK244" s="36">
        <v>3.12</v>
      </c>
      <c r="WL244" s="36">
        <v>23.594000000000001</v>
      </c>
      <c r="WM244" s="37">
        <v>5131.25</v>
      </c>
      <c r="WN244" s="37">
        <v>2172.75</v>
      </c>
      <c r="WO244" s="37">
        <v>162</v>
      </c>
      <c r="WP244" s="37">
        <v>59</v>
      </c>
      <c r="WQ244" s="37">
        <v>68.19</v>
      </c>
      <c r="WR244" s="37">
        <v>28.87</v>
      </c>
      <c r="WS244" s="37">
        <v>2.15</v>
      </c>
      <c r="WT244" s="37">
        <v>0.78</v>
      </c>
      <c r="WU244" s="37">
        <v>221</v>
      </c>
      <c r="WV244" s="37">
        <v>2.94</v>
      </c>
      <c r="WW244" s="37">
        <v>22.1</v>
      </c>
      <c r="WX244" s="38">
        <v>4156.5</v>
      </c>
      <c r="WY244" s="38">
        <v>1706.75</v>
      </c>
      <c r="WZ244" s="38">
        <v>137.75</v>
      </c>
      <c r="XA244" s="38">
        <v>51</v>
      </c>
      <c r="XB244" s="38">
        <v>68.680000000000007</v>
      </c>
      <c r="XC244" s="38">
        <v>28.2</v>
      </c>
      <c r="XD244" s="38">
        <v>2.2799999999999998</v>
      </c>
      <c r="XE244" s="38">
        <v>0.84</v>
      </c>
      <c r="XF244" s="38">
        <v>188.75</v>
      </c>
      <c r="XG244" s="38">
        <v>3.12</v>
      </c>
      <c r="XH244" s="38">
        <v>23.594000000000001</v>
      </c>
      <c r="XI244" s="39">
        <v>5131.25</v>
      </c>
      <c r="XJ244" s="39">
        <v>2172.75</v>
      </c>
      <c r="XK244" s="39">
        <v>162</v>
      </c>
      <c r="XL244" s="39">
        <v>59</v>
      </c>
      <c r="XM244" s="39">
        <v>68.19</v>
      </c>
      <c r="XN244" s="39">
        <v>28.87</v>
      </c>
      <c r="XO244" s="39">
        <v>2.15</v>
      </c>
      <c r="XP244" s="39">
        <v>0.78</v>
      </c>
      <c r="XQ244" s="39">
        <v>221</v>
      </c>
      <c r="XR244" s="39">
        <v>2.94</v>
      </c>
      <c r="XS244" s="39">
        <v>22.1</v>
      </c>
      <c r="XT244" t="s">
        <v>1316</v>
      </c>
      <c r="XU244">
        <v>10</v>
      </c>
      <c r="XV244">
        <v>15</v>
      </c>
      <c r="XW244" s="37">
        <v>8</v>
      </c>
      <c r="XX244" s="37">
        <v>2</v>
      </c>
      <c r="XY244" s="37">
        <v>1</v>
      </c>
      <c r="XZ244" s="39">
        <v>8</v>
      </c>
      <c r="YA244" s="39">
        <v>2</v>
      </c>
      <c r="YB244" s="39">
        <v>1</v>
      </c>
    </row>
    <row r="245" spans="1:652" x14ac:dyDescent="0.2">
      <c r="A245" s="11">
        <v>267</v>
      </c>
      <c r="B245" s="19" t="s">
        <v>894</v>
      </c>
      <c r="C245" s="3">
        <v>1</v>
      </c>
      <c r="D245" s="3" t="str">
        <f t="shared" si="155"/>
        <v>1</v>
      </c>
      <c r="E245" s="4">
        <v>38607</v>
      </c>
      <c r="F245" s="4">
        <v>43412</v>
      </c>
      <c r="G245" s="5">
        <v>13.155373032169747</v>
      </c>
      <c r="H245" s="21">
        <v>4</v>
      </c>
      <c r="I245" s="3">
        <v>8</v>
      </c>
      <c r="J245" s="3">
        <v>19</v>
      </c>
      <c r="K245" s="3">
        <v>1</v>
      </c>
      <c r="L245" s="3">
        <v>2</v>
      </c>
      <c r="M245" s="3">
        <v>110</v>
      </c>
      <c r="N245" s="6">
        <v>111.5</v>
      </c>
      <c r="O245" s="6">
        <v>157.5</v>
      </c>
      <c r="P245" s="5">
        <v>3.6581364829396326</v>
      </c>
      <c r="Q245" s="5">
        <v>120.61350000000002</v>
      </c>
      <c r="R245" s="5">
        <v>54.7</v>
      </c>
      <c r="S245" s="5">
        <v>21.9</v>
      </c>
      <c r="T245" s="5">
        <v>3</v>
      </c>
      <c r="U245" s="5">
        <v>29.6</v>
      </c>
      <c r="V245" s="5">
        <v>2</v>
      </c>
      <c r="W245" s="5">
        <v>26.5</v>
      </c>
      <c r="X245" s="5">
        <v>23.4</v>
      </c>
      <c r="Y245" s="5">
        <v>17.399999999999999</v>
      </c>
      <c r="Z245" s="5">
        <v>25.1</v>
      </c>
      <c r="AA245" s="5">
        <v>22.2</v>
      </c>
      <c r="AB245" s="5">
        <v>19.8</v>
      </c>
      <c r="AC245" s="5">
        <f t="shared" si="156"/>
        <v>26.5</v>
      </c>
      <c r="AD245" s="5">
        <f t="shared" si="157"/>
        <v>25.1</v>
      </c>
      <c r="AE245" s="5">
        <f t="shared" si="158"/>
        <v>51.6</v>
      </c>
      <c r="AF245" s="5">
        <f t="shared" si="159"/>
        <v>25.8</v>
      </c>
      <c r="AG245" s="5">
        <f t="shared" si="160"/>
        <v>56.889000000000003</v>
      </c>
      <c r="AH245" s="5">
        <f t="shared" si="161"/>
        <v>113.77800000000001</v>
      </c>
      <c r="AI245" s="5">
        <v>2</v>
      </c>
      <c r="AJ245" s="3">
        <v>11</v>
      </c>
      <c r="AK245" s="5">
        <v>34.700000000000003</v>
      </c>
      <c r="AL245" s="5">
        <v>1</v>
      </c>
      <c r="AM245" s="5">
        <v>1.6666666666666667</v>
      </c>
      <c r="AN245" s="5"/>
      <c r="AO245" s="5"/>
      <c r="AP245" s="5"/>
      <c r="AQ245" s="5"/>
      <c r="AR245" s="5"/>
      <c r="AS245" s="5" t="e">
        <f t="shared" si="162"/>
        <v>#DIV/0!</v>
      </c>
      <c r="AT245" s="5">
        <v>12.5</v>
      </c>
      <c r="AU245" s="5">
        <v>12.91</v>
      </c>
      <c r="AV245" s="5">
        <v>0.06</v>
      </c>
      <c r="AW245" s="5">
        <v>53</v>
      </c>
      <c r="AX245" s="3">
        <v>31</v>
      </c>
      <c r="AY245" s="3">
        <v>31</v>
      </c>
      <c r="AZ245" s="3"/>
      <c r="BA245" s="5">
        <v>-0.7</v>
      </c>
      <c r="BB245" s="5"/>
      <c r="BC245" s="5">
        <v>24</v>
      </c>
      <c r="BD245" s="5"/>
      <c r="BE245" s="3">
        <v>23</v>
      </c>
      <c r="BF245" s="3">
        <v>24</v>
      </c>
      <c r="BG245" s="5">
        <v>0.12</v>
      </c>
      <c r="BH245" s="5">
        <v>55</v>
      </c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3">
        <v>30</v>
      </c>
      <c r="CA245" s="3">
        <v>30</v>
      </c>
      <c r="CB245" s="3">
        <v>25</v>
      </c>
      <c r="CC245" s="5">
        <v>13.411199999999999</v>
      </c>
      <c r="CD245" s="5">
        <v>13.411199999999999</v>
      </c>
      <c r="CE245" s="5">
        <v>11.176</v>
      </c>
      <c r="CF245" s="5">
        <v>0.66</v>
      </c>
      <c r="CG245" s="5">
        <v>74</v>
      </c>
      <c r="CH245" s="3">
        <v>27</v>
      </c>
      <c r="CI245" s="3">
        <v>30</v>
      </c>
      <c r="CJ245" s="3">
        <v>25</v>
      </c>
      <c r="CK245" s="5">
        <v>12.070079999999999</v>
      </c>
      <c r="CL245" s="5">
        <v>13.411199999999999</v>
      </c>
      <c r="CM245" s="5">
        <v>11.176</v>
      </c>
      <c r="CN245" s="5">
        <v>-0.19</v>
      </c>
      <c r="CO245" s="5">
        <v>43</v>
      </c>
      <c r="CP245" s="6">
        <v>145</v>
      </c>
      <c r="CQ245" s="6">
        <v>133</v>
      </c>
      <c r="CR245" s="6">
        <v>130</v>
      </c>
      <c r="CS245" s="5">
        <v>0.4</v>
      </c>
      <c r="CT245" s="5">
        <v>66</v>
      </c>
      <c r="CU245" s="7" t="e">
        <v>#NULL!</v>
      </c>
      <c r="CV245" s="7" t="e">
        <v>#NULL!</v>
      </c>
      <c r="CW245" s="7" t="e">
        <v>#NULL!</v>
      </c>
      <c r="CX245" s="7" t="e">
        <v>#NULL!</v>
      </c>
      <c r="CY245" s="7" t="e">
        <v>#NULL!</v>
      </c>
      <c r="CZ245" s="7" t="e">
        <v>#NULL!</v>
      </c>
      <c r="DA245" s="7" t="e">
        <v>#NULL!</v>
      </c>
      <c r="DB245" s="7" t="e">
        <v>#NULL!</v>
      </c>
      <c r="DC245" s="7" t="e">
        <v>#NULL!</v>
      </c>
      <c r="DD245" s="7" t="e">
        <v>#NULL!</v>
      </c>
      <c r="DE245" s="7" t="e">
        <v>#NULL!</v>
      </c>
      <c r="DF245" s="7" t="e">
        <v>#NULL!</v>
      </c>
      <c r="DG245" s="7" t="e">
        <v>#NULL!</v>
      </c>
      <c r="DH245" s="7" t="e">
        <v>#NULL!</v>
      </c>
      <c r="DI245" s="7"/>
      <c r="DJ245" s="7"/>
      <c r="DK245" s="7"/>
      <c r="DL245" s="7"/>
      <c r="DM245" s="7"/>
      <c r="DN245" s="7"/>
      <c r="DO245" s="7"/>
      <c r="DP245" s="7"/>
      <c r="DQ245" s="3">
        <v>1</v>
      </c>
      <c r="DR245" s="3">
        <v>1</v>
      </c>
      <c r="DS245" s="3">
        <v>1</v>
      </c>
      <c r="DT245" s="3">
        <v>1</v>
      </c>
      <c r="DU245" s="3">
        <v>1</v>
      </c>
      <c r="DV245" s="5">
        <v>39.5</v>
      </c>
      <c r="DW245" s="5">
        <v>-0.57999999999999996</v>
      </c>
      <c r="DX245" s="5">
        <v>59.5</v>
      </c>
      <c r="DY245" s="5">
        <v>0.46</v>
      </c>
      <c r="DZ245" s="5">
        <v>58.5</v>
      </c>
      <c r="EA245" s="5">
        <v>0.47000000000000003</v>
      </c>
      <c r="EB245" s="5">
        <v>52.5</v>
      </c>
      <c r="EC245" s="5">
        <v>0.35000000000000009</v>
      </c>
      <c r="ED245" s="5">
        <v>2</v>
      </c>
      <c r="EE245" s="7" t="e">
        <v>#NULL!</v>
      </c>
      <c r="EF245" s="7" t="e">
        <v>#NULL!</v>
      </c>
      <c r="EG245" s="7" t="e">
        <v>#NULL!</v>
      </c>
      <c r="EH245" s="7" t="e">
        <v>#NULL!</v>
      </c>
      <c r="EI245" s="7" t="e">
        <v>#NULL!</v>
      </c>
      <c r="EJ245" s="7" t="e">
        <v>#NULL!</v>
      </c>
      <c r="EK245" s="7" t="e">
        <v>#NULL!</v>
      </c>
      <c r="EL245" s="7" t="e">
        <v>#NULL!</v>
      </c>
      <c r="EM245" s="7" t="e">
        <v>#NULL!</v>
      </c>
      <c r="EN245" s="7" t="e">
        <v>#NULL!</v>
      </c>
      <c r="EO245" s="7" t="e">
        <v>#NULL!</v>
      </c>
      <c r="EP245" s="7" t="e">
        <v>#NULL!</v>
      </c>
      <c r="EQ245" s="7" t="e">
        <v>#NULL!</v>
      </c>
      <c r="ER245" s="7" t="e">
        <v>#NULL!</v>
      </c>
      <c r="ES245" s="7" t="e">
        <v>#NULL!</v>
      </c>
      <c r="ET245" s="7" t="e">
        <v>#NULL!</v>
      </c>
      <c r="EU245" s="7" t="e">
        <v>#NULL!</v>
      </c>
      <c r="EV245" s="7" t="e">
        <v>#NULL!</v>
      </c>
      <c r="EW245" s="3">
        <v>1</v>
      </c>
      <c r="EX245" s="5">
        <v>2</v>
      </c>
      <c r="EY245" s="1" t="s">
        <v>407</v>
      </c>
      <c r="EZ245" s="3">
        <v>0</v>
      </c>
      <c r="FA245" s="6">
        <v>3</v>
      </c>
      <c r="FB245" s="1" t="s">
        <v>411</v>
      </c>
      <c r="FC245" s="6">
        <v>2</v>
      </c>
      <c r="FD245" s="5">
        <v>1</v>
      </c>
      <c r="FE245" s="1" t="s">
        <v>351</v>
      </c>
      <c r="FF245" s="3">
        <v>1</v>
      </c>
      <c r="FG245" s="5">
        <v>1</v>
      </c>
      <c r="FH245" s="3">
        <v>3</v>
      </c>
      <c r="FI245" s="3">
        <v>3</v>
      </c>
      <c r="FJ245" s="3">
        <v>1</v>
      </c>
      <c r="FK245" s="3">
        <v>3</v>
      </c>
      <c r="FL245" s="3">
        <v>3</v>
      </c>
      <c r="FM245" s="3">
        <v>3</v>
      </c>
      <c r="FN245" s="3">
        <v>1</v>
      </c>
      <c r="FO245" s="3">
        <v>1</v>
      </c>
      <c r="FP245" s="3">
        <v>3</v>
      </c>
      <c r="FQ245" s="3">
        <v>3</v>
      </c>
      <c r="FR245" s="3">
        <v>2</v>
      </c>
      <c r="FS245" s="3">
        <v>2</v>
      </c>
      <c r="FT245" s="3">
        <v>3</v>
      </c>
      <c r="FU245" s="3">
        <v>1.6666666666666667</v>
      </c>
      <c r="FV245" s="3">
        <v>3</v>
      </c>
      <c r="FW245" s="3">
        <v>7</v>
      </c>
      <c r="FX245" s="7" t="e">
        <v>#NULL!</v>
      </c>
      <c r="FY245" s="3">
        <v>2</v>
      </c>
      <c r="FZ245" s="3">
        <v>3</v>
      </c>
      <c r="GA245" s="3">
        <v>3</v>
      </c>
      <c r="GB245" s="3">
        <v>2</v>
      </c>
      <c r="GC245" s="3">
        <v>1</v>
      </c>
      <c r="GD245" s="5">
        <v>2.3333333333333335</v>
      </c>
      <c r="GE245" s="3">
        <v>3</v>
      </c>
      <c r="GF245" s="3">
        <v>4</v>
      </c>
      <c r="GG245" s="3">
        <v>2</v>
      </c>
      <c r="GH245" s="3">
        <v>5</v>
      </c>
      <c r="GI245" s="3">
        <v>2</v>
      </c>
      <c r="GJ245" s="3">
        <v>1</v>
      </c>
      <c r="GK245" s="3">
        <v>5</v>
      </c>
      <c r="GL245" s="3">
        <v>3</v>
      </c>
      <c r="GM245" s="3">
        <v>2</v>
      </c>
      <c r="GN245" s="3">
        <v>1</v>
      </c>
      <c r="GO245" s="3">
        <v>2</v>
      </c>
      <c r="GP245" s="3">
        <v>4</v>
      </c>
      <c r="GQ245" s="3">
        <v>5</v>
      </c>
      <c r="GR245" s="3">
        <v>1</v>
      </c>
      <c r="GS245" s="3">
        <v>5</v>
      </c>
      <c r="GT245" s="3">
        <v>1</v>
      </c>
      <c r="GU245" s="3">
        <v>2</v>
      </c>
      <c r="GV245" s="3">
        <v>5</v>
      </c>
      <c r="GW245" s="3">
        <v>2</v>
      </c>
      <c r="GX245" s="3">
        <v>5</v>
      </c>
      <c r="GY245" s="5">
        <v>2</v>
      </c>
      <c r="GZ245" s="5">
        <v>4</v>
      </c>
      <c r="HA245" s="3">
        <v>2</v>
      </c>
      <c r="HB245" s="3">
        <v>2</v>
      </c>
      <c r="HC245" s="3">
        <v>1</v>
      </c>
      <c r="HD245" s="3">
        <v>2</v>
      </c>
      <c r="HE245" s="3">
        <v>4</v>
      </c>
      <c r="HF245" s="3">
        <v>3</v>
      </c>
      <c r="HG245" s="3">
        <v>1</v>
      </c>
      <c r="HH245" s="3">
        <v>1</v>
      </c>
      <c r="HI245" s="5">
        <v>2</v>
      </c>
      <c r="HJ245" s="3">
        <v>1</v>
      </c>
      <c r="HK245" s="3">
        <v>999</v>
      </c>
      <c r="HL245" s="3">
        <v>3</v>
      </c>
      <c r="HM245" s="3">
        <v>1</v>
      </c>
      <c r="HN245" s="3">
        <v>4</v>
      </c>
      <c r="HO245" s="3">
        <v>4</v>
      </c>
      <c r="HP245" s="7" t="e">
        <v>#NULL!</v>
      </c>
      <c r="HQ245" s="5">
        <v>1</v>
      </c>
      <c r="HR245" s="5">
        <v>1</v>
      </c>
      <c r="HS245" s="5">
        <v>1.4</v>
      </c>
      <c r="HT245" s="3">
        <v>1</v>
      </c>
      <c r="HU245" s="3">
        <v>1</v>
      </c>
      <c r="HV245" s="3">
        <v>1</v>
      </c>
      <c r="HW245" s="3">
        <v>1</v>
      </c>
      <c r="HX245" s="3">
        <v>1</v>
      </c>
      <c r="HY245" s="3">
        <v>1</v>
      </c>
      <c r="HZ245" s="5">
        <v>1</v>
      </c>
      <c r="IA245" s="3">
        <v>3</v>
      </c>
      <c r="IB245" s="3">
        <v>3</v>
      </c>
      <c r="IC245" s="3">
        <v>7</v>
      </c>
      <c r="ID245" s="3">
        <v>6</v>
      </c>
      <c r="IE245" s="3">
        <v>5</v>
      </c>
      <c r="IF245" s="3">
        <v>6</v>
      </c>
      <c r="IG245" s="3">
        <v>6</v>
      </c>
      <c r="IH245" s="3">
        <v>4</v>
      </c>
      <c r="II245" s="3">
        <v>3</v>
      </c>
      <c r="IJ245" s="3">
        <v>7</v>
      </c>
      <c r="IK245" s="3">
        <v>4</v>
      </c>
      <c r="IL245" s="3">
        <v>5</v>
      </c>
      <c r="IM245" s="5">
        <v>3.5</v>
      </c>
      <c r="IN245" s="5">
        <v>6</v>
      </c>
      <c r="IO245" s="5">
        <v>5.25</v>
      </c>
      <c r="IP245" s="3">
        <v>2</v>
      </c>
      <c r="IQ245" s="3">
        <v>4</v>
      </c>
      <c r="IR245" s="3">
        <v>3</v>
      </c>
      <c r="IS245" s="3">
        <v>5</v>
      </c>
      <c r="IT245" s="3">
        <v>3</v>
      </c>
      <c r="IU245" s="3">
        <v>2</v>
      </c>
      <c r="IV245" s="3">
        <v>5</v>
      </c>
      <c r="IW245" s="3">
        <v>5</v>
      </c>
      <c r="IX245" s="3">
        <v>1</v>
      </c>
      <c r="IY245" s="3">
        <v>3</v>
      </c>
      <c r="IZ245" s="3">
        <v>1</v>
      </c>
      <c r="JA245" s="3">
        <v>1</v>
      </c>
      <c r="JB245" s="3">
        <v>1</v>
      </c>
      <c r="JC245" s="3">
        <v>3</v>
      </c>
      <c r="JD245" s="3">
        <v>2</v>
      </c>
      <c r="JE245" s="3">
        <v>2</v>
      </c>
      <c r="JF245" s="3">
        <v>5</v>
      </c>
      <c r="JG245" s="3">
        <v>2</v>
      </c>
      <c r="JH245" s="3">
        <v>3</v>
      </c>
      <c r="JI245" s="3">
        <v>1</v>
      </c>
      <c r="JJ245" s="3">
        <v>3</v>
      </c>
      <c r="JK245" s="3">
        <v>2</v>
      </c>
      <c r="JL245" s="3">
        <v>5</v>
      </c>
      <c r="JM245" s="3">
        <v>3</v>
      </c>
      <c r="JN245" s="5">
        <v>1.75</v>
      </c>
      <c r="JO245" s="5">
        <v>2.75</v>
      </c>
      <c r="JP245" s="5">
        <v>1.25</v>
      </c>
      <c r="JQ245" s="5">
        <v>5</v>
      </c>
      <c r="JR245" s="5">
        <v>2.25</v>
      </c>
      <c r="JS245" s="5">
        <v>3.75</v>
      </c>
      <c r="JT245" s="3">
        <v>2</v>
      </c>
      <c r="JU245" s="3">
        <v>5</v>
      </c>
      <c r="JV245" s="3">
        <v>5</v>
      </c>
      <c r="JW245" s="3">
        <v>1</v>
      </c>
      <c r="JX245" s="3">
        <v>1</v>
      </c>
      <c r="JY245" s="3">
        <v>4</v>
      </c>
      <c r="JZ245" s="3">
        <v>1</v>
      </c>
      <c r="KA245" s="3">
        <v>1</v>
      </c>
      <c r="KB245" s="3">
        <v>5</v>
      </c>
      <c r="KC245" s="3">
        <v>3</v>
      </c>
      <c r="KD245" s="3">
        <v>1</v>
      </c>
      <c r="KE245" s="3">
        <v>4</v>
      </c>
      <c r="KF245" s="3">
        <v>3</v>
      </c>
      <c r="KG245" s="3">
        <v>1</v>
      </c>
      <c r="KH245" s="3">
        <v>4</v>
      </c>
      <c r="KI245" s="3">
        <v>4</v>
      </c>
      <c r="KJ245" s="3">
        <v>3</v>
      </c>
      <c r="KK245" s="3">
        <v>2</v>
      </c>
      <c r="KL245" s="3">
        <v>1</v>
      </c>
      <c r="KM245" s="3">
        <v>4</v>
      </c>
      <c r="KN245" s="3">
        <v>3</v>
      </c>
      <c r="KO245" s="3">
        <v>3</v>
      </c>
      <c r="KP245" s="3">
        <v>3</v>
      </c>
      <c r="KQ245" s="3">
        <v>3</v>
      </c>
      <c r="KR245" s="3">
        <v>4</v>
      </c>
      <c r="KS245" s="3">
        <v>5</v>
      </c>
      <c r="KT245" s="3">
        <v>3</v>
      </c>
      <c r="KU245" s="3">
        <v>3</v>
      </c>
      <c r="KV245" s="3">
        <v>4</v>
      </c>
      <c r="KW245" s="3">
        <v>2</v>
      </c>
      <c r="KX245" s="3">
        <v>2</v>
      </c>
      <c r="KY245" s="3">
        <v>2</v>
      </c>
      <c r="KZ245" s="5">
        <v>3.2222222222222223</v>
      </c>
      <c r="LA245" s="5">
        <v>2.2222222222222223</v>
      </c>
      <c r="LB245" s="5">
        <v>2.2857142857142856</v>
      </c>
      <c r="LC245" s="5">
        <v>3.8571428571428572</v>
      </c>
      <c r="LD245" s="3">
        <v>4</v>
      </c>
      <c r="LE245" s="3">
        <v>2</v>
      </c>
      <c r="LF245" s="5">
        <v>4</v>
      </c>
      <c r="LG245" s="3">
        <v>4</v>
      </c>
      <c r="LH245" s="3">
        <v>3</v>
      </c>
      <c r="LI245" s="3">
        <v>3</v>
      </c>
      <c r="LJ245" s="3">
        <v>4</v>
      </c>
      <c r="LK245" s="3">
        <v>4</v>
      </c>
      <c r="LL245" s="3">
        <v>3</v>
      </c>
      <c r="LM245" s="3">
        <v>3</v>
      </c>
      <c r="LN245" s="3">
        <v>4</v>
      </c>
      <c r="LO245" s="3">
        <v>4</v>
      </c>
      <c r="LP245" s="3">
        <v>4</v>
      </c>
      <c r="LQ245" s="3">
        <v>4</v>
      </c>
      <c r="LR245" s="3">
        <v>4</v>
      </c>
      <c r="LS245" s="3">
        <v>4</v>
      </c>
      <c r="LT245" s="5">
        <v>3.75</v>
      </c>
      <c r="LU245" s="5">
        <v>3.5</v>
      </c>
      <c r="LV245" s="3">
        <v>1</v>
      </c>
      <c r="LW245" s="3">
        <v>0</v>
      </c>
      <c r="LX245" s="3">
        <v>0</v>
      </c>
      <c r="LY245" s="3">
        <v>0</v>
      </c>
      <c r="LZ245" s="3">
        <v>0</v>
      </c>
      <c r="MA245" s="3">
        <v>0</v>
      </c>
      <c r="MB245" s="3">
        <v>0</v>
      </c>
      <c r="MC245" s="3">
        <v>0</v>
      </c>
      <c r="MD245" s="3">
        <v>0</v>
      </c>
      <c r="ME245" s="3">
        <v>0</v>
      </c>
      <c r="MF245" s="5">
        <f t="shared" si="165"/>
        <v>1</v>
      </c>
      <c r="MG245" s="5">
        <f t="shared" si="166"/>
        <v>0.1</v>
      </c>
      <c r="MH245" s="3">
        <v>1</v>
      </c>
      <c r="MI245" s="3">
        <v>1</v>
      </c>
      <c r="MJ245" s="3">
        <v>1</v>
      </c>
      <c r="MK245" s="3">
        <v>1</v>
      </c>
      <c r="ML245" s="3">
        <v>1</v>
      </c>
      <c r="MM245" s="3">
        <v>1</v>
      </c>
      <c r="MN245" s="3">
        <v>5</v>
      </c>
      <c r="MO245" s="3">
        <v>5</v>
      </c>
      <c r="MP245" s="3">
        <v>5</v>
      </c>
      <c r="MQ245" s="5">
        <v>2.3333333333333335</v>
      </c>
      <c r="MR245" s="3">
        <v>3</v>
      </c>
      <c r="MS245" s="3">
        <v>3</v>
      </c>
      <c r="MT245" s="3">
        <v>3</v>
      </c>
      <c r="MU245" s="3">
        <v>3</v>
      </c>
      <c r="MV245" s="3">
        <v>2</v>
      </c>
      <c r="MW245" s="3">
        <v>2</v>
      </c>
      <c r="MX245" s="3">
        <v>4</v>
      </c>
      <c r="MY245" s="3">
        <v>3</v>
      </c>
      <c r="MZ245" s="3">
        <v>4</v>
      </c>
      <c r="NA245" s="3">
        <v>4</v>
      </c>
      <c r="NB245" s="3">
        <v>4</v>
      </c>
      <c r="NC245" s="3">
        <v>4</v>
      </c>
      <c r="ND245" s="5">
        <v>2.6666666666666665</v>
      </c>
      <c r="NE245" s="5">
        <v>2.6666666666666665</v>
      </c>
      <c r="NF245" s="5">
        <v>4</v>
      </c>
      <c r="NG245" s="5">
        <v>3.6666666666666665</v>
      </c>
      <c r="NH245" s="3">
        <v>5</v>
      </c>
      <c r="NI245" s="3">
        <v>4</v>
      </c>
      <c r="NJ245" s="3">
        <v>5</v>
      </c>
      <c r="NK245" s="3">
        <v>4</v>
      </c>
      <c r="NL245" s="3">
        <v>5</v>
      </c>
      <c r="NM245" s="3">
        <v>5</v>
      </c>
      <c r="NN245" s="3">
        <v>3</v>
      </c>
      <c r="NO245" s="3">
        <v>3</v>
      </c>
      <c r="NP245" s="3">
        <v>2</v>
      </c>
      <c r="NQ245" s="3">
        <v>5</v>
      </c>
      <c r="NR245" s="3">
        <v>3</v>
      </c>
      <c r="NS245" s="3">
        <v>3</v>
      </c>
      <c r="NT245" s="3">
        <v>1</v>
      </c>
      <c r="NU245" s="3">
        <v>4</v>
      </c>
      <c r="NV245" s="5">
        <v>3.4285714285714284</v>
      </c>
      <c r="NW245" s="5">
        <v>4</v>
      </c>
      <c r="NX245" s="4">
        <v>43420</v>
      </c>
      <c r="NY245" s="3">
        <v>3</v>
      </c>
      <c r="NZ245" s="3">
        <v>3</v>
      </c>
      <c r="OA245" s="3">
        <v>3</v>
      </c>
      <c r="OB245" s="3">
        <v>3</v>
      </c>
      <c r="OC245" s="3">
        <v>3</v>
      </c>
      <c r="OD245" s="3">
        <v>3</v>
      </c>
      <c r="OE245" s="3">
        <v>2</v>
      </c>
      <c r="OF245" s="3">
        <v>3</v>
      </c>
      <c r="OG245" s="3">
        <v>3</v>
      </c>
      <c r="OH245" s="3">
        <v>3</v>
      </c>
      <c r="OI245" s="3">
        <v>2</v>
      </c>
      <c r="OJ245" s="3">
        <v>3</v>
      </c>
      <c r="OK245" s="5">
        <v>3</v>
      </c>
      <c r="OL245" s="5">
        <v>2.6666666666666665</v>
      </c>
      <c r="OM245" s="3">
        <v>2</v>
      </c>
      <c r="ON245" s="3">
        <v>3</v>
      </c>
      <c r="OO245" s="3">
        <v>2</v>
      </c>
      <c r="OP245" s="3">
        <v>1</v>
      </c>
      <c r="OQ245" s="3">
        <v>3</v>
      </c>
      <c r="OR245" s="3">
        <v>3</v>
      </c>
      <c r="OS245" s="5">
        <v>2.3333333333333335</v>
      </c>
      <c r="OT245" s="3">
        <v>2</v>
      </c>
      <c r="OU245" s="3">
        <v>2</v>
      </c>
      <c r="OV245" s="3">
        <v>2</v>
      </c>
      <c r="OW245" s="3">
        <v>2</v>
      </c>
      <c r="OX245" s="3">
        <v>2</v>
      </c>
      <c r="OY245" s="3">
        <v>3</v>
      </c>
      <c r="OZ245" s="5">
        <v>2.1666666666666665</v>
      </c>
      <c r="VK245" s="1">
        <v>1</v>
      </c>
      <c r="VN245">
        <v>15</v>
      </c>
      <c r="VO245">
        <v>0</v>
      </c>
      <c r="VP245">
        <v>0</v>
      </c>
      <c r="VQ245">
        <v>0</v>
      </c>
      <c r="VR245">
        <v>14</v>
      </c>
      <c r="VS245">
        <v>421.8</v>
      </c>
      <c r="VT245">
        <v>30.1</v>
      </c>
      <c r="VU245">
        <v>210.9</v>
      </c>
      <c r="VV245">
        <v>13</v>
      </c>
      <c r="VW245">
        <v>10188</v>
      </c>
      <c r="VX245">
        <v>783.7</v>
      </c>
      <c r="VY245">
        <v>9906.7999999999993</v>
      </c>
      <c r="VZ245">
        <v>0.3</v>
      </c>
      <c r="WA245">
        <v>5094</v>
      </c>
      <c r="WB245" s="36">
        <v>865.5</v>
      </c>
      <c r="WC245" s="36">
        <v>182.25</v>
      </c>
      <c r="WD245" s="36">
        <v>17.5</v>
      </c>
      <c r="WE245" s="36">
        <v>5.75</v>
      </c>
      <c r="WF245" s="36">
        <v>80.81</v>
      </c>
      <c r="WG245" s="36">
        <v>17.02</v>
      </c>
      <c r="WH245" s="36">
        <v>1.63</v>
      </c>
      <c r="WI245" s="36">
        <v>0.54</v>
      </c>
      <c r="WJ245" s="36">
        <v>23.25</v>
      </c>
      <c r="WK245" s="36">
        <v>2.17</v>
      </c>
      <c r="WL245" s="36">
        <v>11.625</v>
      </c>
      <c r="WM245" s="37">
        <v>865.5</v>
      </c>
      <c r="WN245" s="37">
        <v>182.25</v>
      </c>
      <c r="WO245" s="37">
        <v>17.5</v>
      </c>
      <c r="WP245" s="37">
        <v>5.75</v>
      </c>
      <c r="WQ245" s="37">
        <v>80.81</v>
      </c>
      <c r="WR245" s="37">
        <v>17.02</v>
      </c>
      <c r="WS245" s="37">
        <v>1.63</v>
      </c>
      <c r="WT245" s="37">
        <v>0.54</v>
      </c>
      <c r="WU245" s="37">
        <v>23.25</v>
      </c>
      <c r="WV245" s="37">
        <v>2.17</v>
      </c>
      <c r="WW245" s="37">
        <v>11.625</v>
      </c>
      <c r="WX245" s="38">
        <v>0</v>
      </c>
      <c r="WY245" s="38">
        <v>0</v>
      </c>
      <c r="WZ245" s="38">
        <v>0</v>
      </c>
      <c r="XA245" s="38">
        <v>0</v>
      </c>
      <c r="XB245" s="38">
        <v>0</v>
      </c>
      <c r="XC245" s="38">
        <v>0</v>
      </c>
      <c r="XD245" s="38">
        <v>0</v>
      </c>
      <c r="XE245" s="38">
        <v>0</v>
      </c>
      <c r="XF245" s="38">
        <v>0</v>
      </c>
      <c r="XG245" s="38">
        <v>0</v>
      </c>
      <c r="XH245" s="38">
        <v>0</v>
      </c>
      <c r="XI245" s="39">
        <v>0</v>
      </c>
      <c r="XJ245" s="39">
        <v>0</v>
      </c>
      <c r="XK245" s="39">
        <v>0</v>
      </c>
      <c r="XL245" s="39">
        <v>0</v>
      </c>
      <c r="XM245" s="39">
        <v>0</v>
      </c>
      <c r="XN245" s="39">
        <v>0</v>
      </c>
      <c r="XO245" s="39">
        <v>0</v>
      </c>
      <c r="XP245" s="39">
        <v>0</v>
      </c>
      <c r="XQ245" s="39">
        <v>0</v>
      </c>
      <c r="XR245" s="39">
        <v>0</v>
      </c>
      <c r="XS245" s="39">
        <v>0</v>
      </c>
      <c r="XT245" t="s">
        <v>1317</v>
      </c>
      <c r="XU245">
        <v>2</v>
      </c>
      <c r="XV245">
        <v>15</v>
      </c>
      <c r="XW245" s="37">
        <v>2</v>
      </c>
      <c r="XX245" s="37">
        <v>0</v>
      </c>
      <c r="XY245" s="37">
        <v>3</v>
      </c>
      <c r="XZ245" s="39">
        <v>0</v>
      </c>
      <c r="YA245" s="39">
        <v>0</v>
      </c>
      <c r="YB245" s="39">
        <v>3</v>
      </c>
    </row>
    <row r="246" spans="1:652" x14ac:dyDescent="0.2">
      <c r="A246" s="11">
        <v>268</v>
      </c>
      <c r="B246" s="19" t="s">
        <v>765</v>
      </c>
      <c r="C246" s="3">
        <v>0</v>
      </c>
      <c r="D246" s="3" t="str">
        <f t="shared" si="155"/>
        <v>2</v>
      </c>
      <c r="E246" s="4">
        <v>38356</v>
      </c>
      <c r="F246" s="4">
        <v>43412</v>
      </c>
      <c r="G246" s="5">
        <v>13.842573579739904</v>
      </c>
      <c r="H246" s="21">
        <v>4</v>
      </c>
      <c r="I246" s="3">
        <v>8</v>
      </c>
      <c r="J246" s="3">
        <v>19</v>
      </c>
      <c r="K246" s="3">
        <v>1</v>
      </c>
      <c r="L246" s="3">
        <v>4</v>
      </c>
      <c r="M246" s="3">
        <v>110</v>
      </c>
      <c r="N246" s="6">
        <v>120</v>
      </c>
      <c r="O246" s="6">
        <v>183</v>
      </c>
      <c r="P246" s="5">
        <v>3.9370078740157481</v>
      </c>
      <c r="Q246" s="5">
        <v>330.52950000000004</v>
      </c>
      <c r="R246" s="5">
        <v>149.9</v>
      </c>
      <c r="S246" s="5">
        <v>44.8</v>
      </c>
      <c r="T246" s="5">
        <v>1</v>
      </c>
      <c r="U246" s="5">
        <v>53.6</v>
      </c>
      <c r="V246" s="5">
        <v>1</v>
      </c>
      <c r="W246" s="5">
        <v>27.5</v>
      </c>
      <c r="X246" s="5">
        <v>23.6</v>
      </c>
      <c r="Y246" s="5">
        <v>26.4</v>
      </c>
      <c r="Z246" s="5">
        <v>22.5</v>
      </c>
      <c r="AA246" s="5">
        <v>20.5</v>
      </c>
      <c r="AB246" s="5">
        <v>25.8</v>
      </c>
      <c r="AC246" s="5">
        <f t="shared" si="156"/>
        <v>27.5</v>
      </c>
      <c r="AD246" s="5">
        <f t="shared" si="157"/>
        <v>25.8</v>
      </c>
      <c r="AE246" s="5">
        <f t="shared" si="158"/>
        <v>53.3</v>
      </c>
      <c r="AF246" s="5">
        <f t="shared" si="159"/>
        <v>26.65</v>
      </c>
      <c r="AG246" s="5">
        <f t="shared" si="160"/>
        <v>58.763249999999999</v>
      </c>
      <c r="AH246" s="5">
        <f t="shared" si="161"/>
        <v>117.5265</v>
      </c>
      <c r="AI246" s="5">
        <v>2</v>
      </c>
      <c r="AJ246" s="3">
        <v>10</v>
      </c>
      <c r="AK246" s="5">
        <v>33.6</v>
      </c>
      <c r="AL246" s="5">
        <v>1</v>
      </c>
      <c r="AM246" s="5">
        <v>1.3333333333333333</v>
      </c>
      <c r="AN246" s="5"/>
      <c r="AO246" s="5"/>
      <c r="AP246" s="5"/>
      <c r="AQ246" s="5"/>
      <c r="AR246" s="5"/>
      <c r="AS246" s="5" t="e">
        <f t="shared" si="162"/>
        <v>#DIV/0!</v>
      </c>
      <c r="AT246" s="5">
        <v>12.81</v>
      </c>
      <c r="AU246" s="5">
        <v>15.66</v>
      </c>
      <c r="AV246" s="5">
        <v>-1.54</v>
      </c>
      <c r="AW246" s="5">
        <v>6</v>
      </c>
      <c r="AX246" s="3">
        <v>10</v>
      </c>
      <c r="AY246" s="3">
        <v>16</v>
      </c>
      <c r="AZ246" s="3"/>
      <c r="BA246" s="5">
        <v>-3.45</v>
      </c>
      <c r="BB246" s="5"/>
      <c r="BC246" s="5">
        <v>0</v>
      </c>
      <c r="BD246" s="5"/>
      <c r="BE246" s="3">
        <v>8</v>
      </c>
      <c r="BF246" s="3">
        <v>14</v>
      </c>
      <c r="BG246" s="5">
        <v>-3.03</v>
      </c>
      <c r="BH246" s="5">
        <v>0</v>
      </c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3">
        <v>48</v>
      </c>
      <c r="CA246" s="3">
        <v>55</v>
      </c>
      <c r="CB246" s="3">
        <v>55</v>
      </c>
      <c r="CC246" s="5">
        <v>21.457920000000001</v>
      </c>
      <c r="CD246" s="5">
        <v>24.587199999999999</v>
      </c>
      <c r="CE246" s="5">
        <v>24.587199999999999</v>
      </c>
      <c r="CF246" s="5">
        <v>2.37</v>
      </c>
      <c r="CG246" s="5">
        <v>99</v>
      </c>
      <c r="CH246" s="3">
        <v>36</v>
      </c>
      <c r="CI246" s="3">
        <v>41</v>
      </c>
      <c r="CJ246" s="3">
        <v>39</v>
      </c>
      <c r="CK246" s="5">
        <v>16.093440000000001</v>
      </c>
      <c r="CL246" s="5">
        <v>18.32864</v>
      </c>
      <c r="CM246" s="5">
        <v>17.434560000000001</v>
      </c>
      <c r="CN246" s="5">
        <v>-0.2</v>
      </c>
      <c r="CO246" s="5">
        <v>42</v>
      </c>
      <c r="CP246" s="6">
        <v>111</v>
      </c>
      <c r="CQ246" s="6">
        <v>118</v>
      </c>
      <c r="CR246" s="6">
        <v>122</v>
      </c>
      <c r="CS246" s="5">
        <v>-1.67</v>
      </c>
      <c r="CT246" s="5">
        <v>5</v>
      </c>
      <c r="CU246" s="7" t="e">
        <v>#NULL!</v>
      </c>
      <c r="CV246" s="7" t="e">
        <v>#NULL!</v>
      </c>
      <c r="CW246" s="7" t="e">
        <v>#NULL!</v>
      </c>
      <c r="CX246" s="7" t="e">
        <v>#NULL!</v>
      </c>
      <c r="CY246" s="7" t="e">
        <v>#NULL!</v>
      </c>
      <c r="CZ246" s="7" t="e">
        <v>#NULL!</v>
      </c>
      <c r="DA246" s="7" t="e">
        <v>#NULL!</v>
      </c>
      <c r="DB246" s="7" t="e">
        <v>#NULL!</v>
      </c>
      <c r="DC246" s="7" t="e">
        <v>#NULL!</v>
      </c>
      <c r="DD246" s="7" t="e">
        <v>#NULL!</v>
      </c>
      <c r="DE246" s="7" t="e">
        <v>#NULL!</v>
      </c>
      <c r="DF246" s="7" t="e">
        <v>#NULL!</v>
      </c>
      <c r="DG246" s="7" t="e">
        <v>#NULL!</v>
      </c>
      <c r="DH246" s="7" t="e">
        <v>#NULL!</v>
      </c>
      <c r="DI246" s="7"/>
      <c r="DJ246" s="7"/>
      <c r="DK246" s="7"/>
      <c r="DL246" s="7"/>
      <c r="DM246" s="7"/>
      <c r="DN246" s="7"/>
      <c r="DO246" s="7"/>
      <c r="DP246" s="7"/>
      <c r="DQ246" s="3">
        <v>1</v>
      </c>
      <c r="DR246" s="3">
        <v>1</v>
      </c>
      <c r="DS246" s="3">
        <v>1</v>
      </c>
      <c r="DT246" s="3">
        <v>1</v>
      </c>
      <c r="DU246" s="3">
        <v>0</v>
      </c>
      <c r="DV246" s="5">
        <v>0</v>
      </c>
      <c r="DW246" s="5">
        <v>-6.48</v>
      </c>
      <c r="DX246" s="5">
        <v>5.5</v>
      </c>
      <c r="DY246" s="5">
        <v>-3.21</v>
      </c>
      <c r="DZ246" s="5">
        <v>70.5</v>
      </c>
      <c r="EA246" s="5">
        <v>2.17</v>
      </c>
      <c r="EB246" s="5">
        <v>25.333333333333332</v>
      </c>
      <c r="EC246" s="5">
        <v>-7.5200000000000014</v>
      </c>
      <c r="ED246" s="5">
        <v>2</v>
      </c>
      <c r="EE246" s="7" t="e">
        <v>#NULL!</v>
      </c>
      <c r="EF246" s="7" t="e">
        <v>#NULL!</v>
      </c>
      <c r="EG246" s="7" t="e">
        <v>#NULL!</v>
      </c>
      <c r="EH246" s="7" t="e">
        <v>#NULL!</v>
      </c>
      <c r="EI246" s="7" t="e">
        <v>#NULL!</v>
      </c>
      <c r="EJ246" s="7" t="e">
        <v>#NULL!</v>
      </c>
      <c r="EK246" s="7" t="e">
        <v>#NULL!</v>
      </c>
      <c r="EL246" s="7" t="e">
        <v>#NULL!</v>
      </c>
      <c r="EM246" s="7" t="e">
        <v>#NULL!</v>
      </c>
      <c r="EN246" s="7" t="e">
        <v>#NULL!</v>
      </c>
      <c r="EO246" s="7" t="e">
        <v>#NULL!</v>
      </c>
      <c r="EP246" s="7" t="e">
        <v>#NULL!</v>
      </c>
      <c r="EQ246" s="7" t="e">
        <v>#NULL!</v>
      </c>
      <c r="ER246" s="7" t="e">
        <v>#NULL!</v>
      </c>
      <c r="ES246" s="7" t="e">
        <v>#NULL!</v>
      </c>
      <c r="ET246" s="7" t="e">
        <v>#NULL!</v>
      </c>
      <c r="EU246" s="7" t="e">
        <v>#NULL!</v>
      </c>
      <c r="EV246" s="7" t="e">
        <v>#NULL!</v>
      </c>
      <c r="EW246" s="3">
        <v>0</v>
      </c>
      <c r="EX246" s="5">
        <v>3</v>
      </c>
      <c r="EY246" s="1" t="s">
        <v>351</v>
      </c>
      <c r="EZ246" s="3">
        <v>2</v>
      </c>
      <c r="FA246" s="6">
        <v>7.5</v>
      </c>
      <c r="FB246" s="1" t="s">
        <v>355</v>
      </c>
      <c r="FC246" s="6">
        <v>2</v>
      </c>
      <c r="FD246" s="5">
        <v>999</v>
      </c>
      <c r="FE246" s="1" t="s">
        <v>350</v>
      </c>
      <c r="FF246" s="3">
        <v>2</v>
      </c>
      <c r="FG246" s="5">
        <v>999</v>
      </c>
      <c r="FH246" s="3">
        <v>5</v>
      </c>
      <c r="FI246" s="3">
        <v>5</v>
      </c>
      <c r="FJ246" s="3">
        <v>1</v>
      </c>
      <c r="FK246" s="3">
        <v>3</v>
      </c>
      <c r="FL246" s="3">
        <v>4</v>
      </c>
      <c r="FM246" s="3">
        <v>4</v>
      </c>
      <c r="FN246" s="3">
        <v>3</v>
      </c>
      <c r="FO246" s="3">
        <v>4</v>
      </c>
      <c r="FP246" s="3">
        <v>5</v>
      </c>
      <c r="FQ246" s="3">
        <v>5</v>
      </c>
      <c r="FR246" s="3">
        <v>5</v>
      </c>
      <c r="FS246" s="3">
        <v>5</v>
      </c>
      <c r="FT246" s="3">
        <v>4.666666666666667</v>
      </c>
      <c r="FU246" s="3">
        <v>3.5</v>
      </c>
      <c r="FV246" s="3">
        <v>6</v>
      </c>
      <c r="FW246" s="3">
        <v>2</v>
      </c>
      <c r="FX246" s="7" t="e">
        <v>#NULL!</v>
      </c>
      <c r="FY246" s="3">
        <v>6</v>
      </c>
      <c r="FZ246" s="3">
        <v>7</v>
      </c>
      <c r="GA246" s="3">
        <v>7</v>
      </c>
      <c r="GB246" s="3">
        <v>7</v>
      </c>
      <c r="GC246" s="3">
        <v>7</v>
      </c>
      <c r="GD246" s="5">
        <v>6.666666666666667</v>
      </c>
      <c r="GE246" s="3">
        <v>5</v>
      </c>
      <c r="GF246" s="3">
        <v>1</v>
      </c>
      <c r="GG246" s="3">
        <v>5</v>
      </c>
      <c r="GH246" s="3">
        <v>1</v>
      </c>
      <c r="GI246" s="3">
        <v>5</v>
      </c>
      <c r="GJ246" s="3">
        <v>1</v>
      </c>
      <c r="GK246" s="3">
        <v>1</v>
      </c>
      <c r="GL246" s="3">
        <v>2</v>
      </c>
      <c r="GM246" s="3">
        <v>5</v>
      </c>
      <c r="GN246" s="3">
        <v>5</v>
      </c>
      <c r="GO246" s="3">
        <v>1</v>
      </c>
      <c r="GP246" s="3">
        <v>5</v>
      </c>
      <c r="GQ246" s="3">
        <v>1</v>
      </c>
      <c r="GR246" s="3">
        <v>3</v>
      </c>
      <c r="GS246" s="3">
        <v>3</v>
      </c>
      <c r="GT246" s="3">
        <v>5</v>
      </c>
      <c r="GU246" s="3">
        <v>5</v>
      </c>
      <c r="GV246" s="3">
        <v>2</v>
      </c>
      <c r="GW246" s="3">
        <v>5</v>
      </c>
      <c r="GX246" s="3">
        <v>1</v>
      </c>
      <c r="GY246" s="5">
        <v>4.8</v>
      </c>
      <c r="GZ246" s="5">
        <v>1.4</v>
      </c>
      <c r="HA246" s="3">
        <v>7</v>
      </c>
      <c r="HB246" s="3">
        <v>7</v>
      </c>
      <c r="HC246" s="3">
        <v>7</v>
      </c>
      <c r="HD246" s="3">
        <v>7</v>
      </c>
      <c r="HE246" s="3">
        <v>7</v>
      </c>
      <c r="HF246" s="3">
        <v>7</v>
      </c>
      <c r="HG246" s="3">
        <v>7</v>
      </c>
      <c r="HH246" s="3">
        <v>7</v>
      </c>
      <c r="HI246" s="5">
        <v>7</v>
      </c>
      <c r="HJ246" s="3">
        <v>4</v>
      </c>
      <c r="HK246" s="3">
        <v>4</v>
      </c>
      <c r="HL246" s="3">
        <v>4</v>
      </c>
      <c r="HM246" s="3">
        <v>3</v>
      </c>
      <c r="HN246" s="3">
        <v>2</v>
      </c>
      <c r="HO246" s="3">
        <v>4</v>
      </c>
      <c r="HP246" s="5">
        <v>1</v>
      </c>
      <c r="HQ246" s="5">
        <v>3</v>
      </c>
      <c r="HR246" s="5">
        <v>1</v>
      </c>
      <c r="HS246" s="5">
        <v>2.6666666666666665</v>
      </c>
      <c r="HT246" s="3">
        <v>6</v>
      </c>
      <c r="HU246" s="3">
        <v>6</v>
      </c>
      <c r="HV246" s="3">
        <v>6</v>
      </c>
      <c r="HW246" s="3">
        <v>6</v>
      </c>
      <c r="HX246" s="3">
        <v>5</v>
      </c>
      <c r="HY246" s="3">
        <v>6</v>
      </c>
      <c r="HZ246" s="5">
        <v>5.833333333333333</v>
      </c>
      <c r="IA246" s="3">
        <v>7</v>
      </c>
      <c r="IB246" s="3">
        <v>3</v>
      </c>
      <c r="IC246" s="3">
        <v>2</v>
      </c>
      <c r="ID246" s="3">
        <v>3</v>
      </c>
      <c r="IE246" s="3">
        <v>7</v>
      </c>
      <c r="IF246" s="3">
        <v>3</v>
      </c>
      <c r="IG246" s="3">
        <v>3</v>
      </c>
      <c r="IH246" s="3">
        <v>7</v>
      </c>
      <c r="II246" s="3">
        <v>7</v>
      </c>
      <c r="IJ246" s="3">
        <v>3</v>
      </c>
      <c r="IK246" s="3">
        <v>7</v>
      </c>
      <c r="IL246" s="3">
        <v>2</v>
      </c>
      <c r="IM246" s="5">
        <v>7</v>
      </c>
      <c r="IN246" s="5">
        <v>3.75</v>
      </c>
      <c r="IO246" s="5">
        <v>2.75</v>
      </c>
      <c r="IP246" s="3">
        <v>5</v>
      </c>
      <c r="IQ246" s="3">
        <v>2</v>
      </c>
      <c r="IR246" s="3">
        <v>3</v>
      </c>
      <c r="IS246" s="3">
        <v>1</v>
      </c>
      <c r="IT246" s="3">
        <v>5</v>
      </c>
      <c r="IU246" s="3">
        <v>5</v>
      </c>
      <c r="IV246" s="3">
        <v>2</v>
      </c>
      <c r="IW246" s="3">
        <v>2</v>
      </c>
      <c r="IX246" s="3">
        <v>5</v>
      </c>
      <c r="IY246" s="3">
        <v>5</v>
      </c>
      <c r="IZ246" s="3">
        <v>5</v>
      </c>
      <c r="JA246" s="3">
        <v>5</v>
      </c>
      <c r="JB246" s="3">
        <v>5</v>
      </c>
      <c r="JC246" s="3">
        <v>5</v>
      </c>
      <c r="JD246" s="3">
        <v>5</v>
      </c>
      <c r="JE246" s="3">
        <v>3</v>
      </c>
      <c r="JF246" s="3">
        <v>1</v>
      </c>
      <c r="JG246" s="3">
        <v>5</v>
      </c>
      <c r="JH246" s="3">
        <v>5</v>
      </c>
      <c r="JI246" s="3">
        <v>5</v>
      </c>
      <c r="JJ246" s="3">
        <v>2</v>
      </c>
      <c r="JK246" s="3">
        <v>5</v>
      </c>
      <c r="JL246" s="3">
        <v>2</v>
      </c>
      <c r="JM246" s="3">
        <v>5</v>
      </c>
      <c r="JN246" s="5">
        <v>5</v>
      </c>
      <c r="JO246" s="5">
        <v>4</v>
      </c>
      <c r="JP246" s="5">
        <v>5</v>
      </c>
      <c r="JQ246" s="5">
        <v>1.5</v>
      </c>
      <c r="JR246" s="5">
        <v>5</v>
      </c>
      <c r="JS246" s="5">
        <v>2.75</v>
      </c>
      <c r="JT246" s="3">
        <v>5</v>
      </c>
      <c r="JU246" s="3">
        <v>4</v>
      </c>
      <c r="JV246" s="3">
        <v>5</v>
      </c>
      <c r="JW246" s="3">
        <v>5</v>
      </c>
      <c r="JX246" s="3">
        <v>5</v>
      </c>
      <c r="JY246" s="3">
        <v>5</v>
      </c>
      <c r="JZ246" s="3">
        <v>1</v>
      </c>
      <c r="KA246" s="3">
        <v>1</v>
      </c>
      <c r="KB246" s="3">
        <v>4</v>
      </c>
      <c r="KC246" s="3">
        <v>4</v>
      </c>
      <c r="KD246" s="3">
        <v>5</v>
      </c>
      <c r="KE246" s="3">
        <v>5</v>
      </c>
      <c r="KF246" s="3">
        <v>1</v>
      </c>
      <c r="KG246" s="3">
        <v>1</v>
      </c>
      <c r="KH246" s="3">
        <v>1</v>
      </c>
      <c r="KI246" s="3">
        <v>1</v>
      </c>
      <c r="KJ246" s="3">
        <v>2</v>
      </c>
      <c r="KK246" s="3">
        <v>999</v>
      </c>
      <c r="KL246" s="3">
        <v>5</v>
      </c>
      <c r="KM246" s="3">
        <v>4</v>
      </c>
      <c r="KN246" s="3">
        <v>5</v>
      </c>
      <c r="KO246" s="3">
        <v>5</v>
      </c>
      <c r="KP246" s="3">
        <v>1</v>
      </c>
      <c r="KQ246" s="3">
        <v>1</v>
      </c>
      <c r="KR246" s="3">
        <v>4</v>
      </c>
      <c r="KS246" s="3">
        <v>4</v>
      </c>
      <c r="KT246" s="3">
        <v>1</v>
      </c>
      <c r="KU246" s="3">
        <v>1</v>
      </c>
      <c r="KV246" s="3">
        <v>1</v>
      </c>
      <c r="KW246" s="3">
        <v>1</v>
      </c>
      <c r="KX246" s="3">
        <v>5</v>
      </c>
      <c r="KY246" s="3">
        <v>2</v>
      </c>
      <c r="KZ246" s="5">
        <v>2</v>
      </c>
      <c r="LA246" s="5">
        <v>2</v>
      </c>
      <c r="LB246" s="5">
        <v>4.7142857142857144</v>
      </c>
      <c r="LC246" s="5">
        <v>4</v>
      </c>
      <c r="LD246" s="3">
        <v>5</v>
      </c>
      <c r="LE246" s="3">
        <v>1</v>
      </c>
      <c r="LF246" s="5">
        <v>5</v>
      </c>
      <c r="LG246" s="3">
        <v>2</v>
      </c>
      <c r="LH246" s="3">
        <v>5</v>
      </c>
      <c r="LI246" s="3">
        <v>1</v>
      </c>
      <c r="LJ246" s="3">
        <v>5</v>
      </c>
      <c r="LK246" s="3">
        <v>4</v>
      </c>
      <c r="LL246" s="3">
        <v>4</v>
      </c>
      <c r="LM246" s="3">
        <v>5</v>
      </c>
      <c r="LN246" s="3">
        <v>5</v>
      </c>
      <c r="LO246" s="3">
        <v>4</v>
      </c>
      <c r="LP246" s="3">
        <v>4</v>
      </c>
      <c r="LQ246" s="3">
        <v>5</v>
      </c>
      <c r="LR246" s="3">
        <v>5</v>
      </c>
      <c r="LS246" s="3">
        <v>5</v>
      </c>
      <c r="LT246" s="5">
        <v>4.75</v>
      </c>
      <c r="LU246" s="5">
        <v>3.375</v>
      </c>
      <c r="LV246" s="3">
        <v>3</v>
      </c>
      <c r="LW246" s="3">
        <v>3</v>
      </c>
      <c r="LX246" s="3">
        <v>3</v>
      </c>
      <c r="LY246" s="3">
        <v>0</v>
      </c>
      <c r="LZ246" s="3">
        <v>3</v>
      </c>
      <c r="MA246" s="3">
        <v>0</v>
      </c>
      <c r="MB246" s="3">
        <v>3</v>
      </c>
      <c r="MC246" s="3">
        <v>0</v>
      </c>
      <c r="MD246" s="3">
        <v>2</v>
      </c>
      <c r="ME246" s="3">
        <v>3</v>
      </c>
      <c r="MF246" s="5">
        <f t="shared" si="165"/>
        <v>20</v>
      </c>
      <c r="MG246" s="5">
        <f t="shared" si="166"/>
        <v>2</v>
      </c>
      <c r="MH246" s="3">
        <v>7</v>
      </c>
      <c r="MI246" s="3">
        <v>7</v>
      </c>
      <c r="MJ246" s="3">
        <v>7</v>
      </c>
      <c r="MK246" s="3">
        <v>6</v>
      </c>
      <c r="ML246" s="3">
        <v>6</v>
      </c>
      <c r="MM246" s="3">
        <v>7</v>
      </c>
      <c r="MN246" s="3">
        <v>7</v>
      </c>
      <c r="MO246" s="3">
        <v>7</v>
      </c>
      <c r="MP246" s="3">
        <v>7</v>
      </c>
      <c r="MQ246" s="5">
        <v>6.7777777777777777</v>
      </c>
      <c r="MR246" s="3">
        <v>1</v>
      </c>
      <c r="MS246" s="3">
        <v>1</v>
      </c>
      <c r="MT246" s="3">
        <v>1</v>
      </c>
      <c r="MU246" s="3">
        <v>1</v>
      </c>
      <c r="MV246" s="3">
        <v>1</v>
      </c>
      <c r="MW246" s="3">
        <v>1</v>
      </c>
      <c r="MX246" s="3">
        <v>5</v>
      </c>
      <c r="MY246" s="3">
        <v>5</v>
      </c>
      <c r="MZ246" s="3">
        <v>5</v>
      </c>
      <c r="NA246" s="3">
        <v>5</v>
      </c>
      <c r="NB246" s="3">
        <v>5</v>
      </c>
      <c r="NC246" s="3">
        <v>5</v>
      </c>
      <c r="ND246" s="5">
        <v>1</v>
      </c>
      <c r="NE246" s="5">
        <v>1</v>
      </c>
      <c r="NF246" s="5">
        <v>5</v>
      </c>
      <c r="NG246" s="5">
        <v>5</v>
      </c>
      <c r="NH246" s="3">
        <v>5</v>
      </c>
      <c r="NI246" s="3">
        <v>5</v>
      </c>
      <c r="NJ246" s="3">
        <v>5</v>
      </c>
      <c r="NK246" s="3">
        <v>5</v>
      </c>
      <c r="NL246" s="3">
        <v>5</v>
      </c>
      <c r="NM246" s="3">
        <v>5</v>
      </c>
      <c r="NN246" s="3">
        <v>1</v>
      </c>
      <c r="NO246" s="3">
        <v>1</v>
      </c>
      <c r="NP246" s="3">
        <v>2</v>
      </c>
      <c r="NQ246" s="3">
        <v>5</v>
      </c>
      <c r="NR246" s="3">
        <v>5</v>
      </c>
      <c r="NS246" s="3">
        <v>5</v>
      </c>
      <c r="NT246" s="3">
        <v>1</v>
      </c>
      <c r="NU246" s="3">
        <v>1</v>
      </c>
      <c r="NV246" s="5">
        <v>3.4285714285714284</v>
      </c>
      <c r="NW246" s="5">
        <v>3.8571428571428572</v>
      </c>
      <c r="NX246" s="4">
        <v>43420</v>
      </c>
      <c r="NY246" s="3">
        <v>5</v>
      </c>
      <c r="NZ246" s="3">
        <v>5</v>
      </c>
      <c r="OA246" s="3">
        <v>5</v>
      </c>
      <c r="OB246" s="3">
        <v>5</v>
      </c>
      <c r="OC246" s="3">
        <v>4</v>
      </c>
      <c r="OD246" s="3">
        <v>5</v>
      </c>
      <c r="OE246" s="3">
        <v>5</v>
      </c>
      <c r="OF246" s="3">
        <v>5</v>
      </c>
      <c r="OG246" s="3">
        <v>5</v>
      </c>
      <c r="OH246" s="3">
        <v>5</v>
      </c>
      <c r="OI246" s="3">
        <v>5</v>
      </c>
      <c r="OJ246" s="3">
        <v>4</v>
      </c>
      <c r="OK246" s="5">
        <v>4.833333333333333</v>
      </c>
      <c r="OL246" s="5">
        <v>4.833333333333333</v>
      </c>
      <c r="OM246" s="3">
        <v>4</v>
      </c>
      <c r="ON246" s="3">
        <v>4</v>
      </c>
      <c r="OO246" s="3">
        <v>3</v>
      </c>
      <c r="OP246" s="3">
        <v>4</v>
      </c>
      <c r="OQ246" s="3">
        <v>2</v>
      </c>
      <c r="OR246" s="3">
        <v>2</v>
      </c>
      <c r="OS246" s="5">
        <v>3.1666666666666665</v>
      </c>
      <c r="OT246" s="3">
        <v>6</v>
      </c>
      <c r="OU246" s="3">
        <v>6</v>
      </c>
      <c r="OV246" s="3">
        <v>6</v>
      </c>
      <c r="OW246" s="3">
        <v>6</v>
      </c>
      <c r="OX246" s="3">
        <v>5</v>
      </c>
      <c r="OY246" s="3">
        <v>6</v>
      </c>
      <c r="OZ246" s="5">
        <v>5.833333333333333</v>
      </c>
      <c r="VK246" s="1">
        <v>1</v>
      </c>
      <c r="VN246">
        <v>15</v>
      </c>
      <c r="VO246">
        <v>1</v>
      </c>
      <c r="VP246">
        <v>10.5</v>
      </c>
      <c r="VQ246">
        <v>10.5</v>
      </c>
      <c r="VR246">
        <v>320</v>
      </c>
      <c r="VS246">
        <v>7997.3</v>
      </c>
      <c r="VT246">
        <v>25</v>
      </c>
      <c r="VU246">
        <v>571.20000000000005</v>
      </c>
      <c r="VV246">
        <v>319</v>
      </c>
      <c r="VW246">
        <v>12442.8</v>
      </c>
      <c r="VX246">
        <v>39</v>
      </c>
      <c r="VY246">
        <v>2359.8000000000002</v>
      </c>
      <c r="VZ246">
        <v>0.3</v>
      </c>
      <c r="WA246">
        <v>888.8</v>
      </c>
      <c r="WB246" s="36">
        <v>9419.25</v>
      </c>
      <c r="WC246" s="36">
        <v>1960.5</v>
      </c>
      <c r="WD246" s="36">
        <v>214</v>
      </c>
      <c r="WE246" s="36">
        <v>46.5</v>
      </c>
      <c r="WF246" s="36">
        <v>80.92</v>
      </c>
      <c r="WG246" s="36">
        <v>16.84</v>
      </c>
      <c r="WH246" s="36">
        <v>1.84</v>
      </c>
      <c r="WI246" s="36">
        <v>0.4</v>
      </c>
      <c r="WJ246" s="36">
        <v>260.5</v>
      </c>
      <c r="WK246" s="36">
        <v>2.2400000000000002</v>
      </c>
      <c r="WL246" s="36">
        <v>26.05</v>
      </c>
      <c r="WM246" s="37">
        <v>14350.75</v>
      </c>
      <c r="WN246" s="37">
        <v>2623</v>
      </c>
      <c r="WO246" s="37">
        <v>265.5</v>
      </c>
      <c r="WP246" s="37">
        <v>56</v>
      </c>
      <c r="WQ246" s="37">
        <v>82.98</v>
      </c>
      <c r="WR246" s="37">
        <v>15.17</v>
      </c>
      <c r="WS246" s="37">
        <v>1.54</v>
      </c>
      <c r="WT246" s="37">
        <v>0.32</v>
      </c>
      <c r="WU246" s="37">
        <v>321.5</v>
      </c>
      <c r="WV246" s="37">
        <v>1.86</v>
      </c>
      <c r="WW246" s="37">
        <v>22.963999999999999</v>
      </c>
      <c r="WX246" s="38">
        <v>9419.25</v>
      </c>
      <c r="WY246" s="38">
        <v>1960.5</v>
      </c>
      <c r="WZ246" s="38">
        <v>214</v>
      </c>
      <c r="XA246" s="38">
        <v>46.5</v>
      </c>
      <c r="XB246" s="38">
        <v>80.92</v>
      </c>
      <c r="XC246" s="38">
        <v>16.84</v>
      </c>
      <c r="XD246" s="38">
        <v>1.84</v>
      </c>
      <c r="XE246" s="38">
        <v>0.4</v>
      </c>
      <c r="XF246" s="38">
        <v>260.5</v>
      </c>
      <c r="XG246" s="38">
        <v>2.2400000000000002</v>
      </c>
      <c r="XH246" s="38">
        <v>26.05</v>
      </c>
      <c r="XI246" s="39">
        <v>14350.75</v>
      </c>
      <c r="XJ246" s="39">
        <v>2623</v>
      </c>
      <c r="XK246" s="39">
        <v>265.5</v>
      </c>
      <c r="XL246" s="39">
        <v>56</v>
      </c>
      <c r="XM246" s="39">
        <v>82.98</v>
      </c>
      <c r="XN246" s="39">
        <v>15.17</v>
      </c>
      <c r="XO246" s="39">
        <v>1.54</v>
      </c>
      <c r="XP246" s="39">
        <v>0.32</v>
      </c>
      <c r="XQ246" s="39">
        <v>321.5</v>
      </c>
      <c r="XR246" s="39">
        <v>1.86</v>
      </c>
      <c r="XS246" s="39">
        <v>22.963999999999999</v>
      </c>
      <c r="XT246" t="s">
        <v>1318</v>
      </c>
      <c r="XU246">
        <v>14</v>
      </c>
      <c r="XV246">
        <v>15</v>
      </c>
      <c r="XW246" s="37">
        <v>10</v>
      </c>
      <c r="XX246" s="37">
        <v>4</v>
      </c>
      <c r="XY246" s="37">
        <v>1</v>
      </c>
      <c r="XZ246" s="39">
        <v>10</v>
      </c>
      <c r="YA246" s="39">
        <v>4</v>
      </c>
      <c r="YB246" s="39">
        <v>1</v>
      </c>
    </row>
    <row r="247" spans="1:652" x14ac:dyDescent="0.2">
      <c r="A247" s="11">
        <v>269</v>
      </c>
      <c r="B247" s="19" t="s">
        <v>767</v>
      </c>
      <c r="C247" s="3">
        <v>0</v>
      </c>
      <c r="D247" s="3" t="str">
        <f t="shared" si="155"/>
        <v>2</v>
      </c>
      <c r="E247" s="4">
        <v>38268</v>
      </c>
      <c r="F247" s="4">
        <v>43412</v>
      </c>
      <c r="G247" s="5">
        <v>14.083504449007529</v>
      </c>
      <c r="H247" s="21">
        <v>4</v>
      </c>
      <c r="I247" s="3">
        <v>8</v>
      </c>
      <c r="J247" s="3">
        <v>19</v>
      </c>
      <c r="K247" s="3">
        <v>1</v>
      </c>
      <c r="L247" s="3">
        <v>2</v>
      </c>
      <c r="M247" s="3">
        <v>110</v>
      </c>
      <c r="N247" s="6">
        <v>109</v>
      </c>
      <c r="O247" s="6">
        <v>158.5</v>
      </c>
      <c r="P247" s="5">
        <v>3.5761154855643045</v>
      </c>
      <c r="Q247" s="5">
        <v>148.3965</v>
      </c>
      <c r="R247" s="5">
        <v>67.3</v>
      </c>
      <c r="S247" s="5">
        <v>26.6</v>
      </c>
      <c r="T247" s="5">
        <v>1</v>
      </c>
      <c r="U247" s="5">
        <v>31</v>
      </c>
      <c r="V247" s="5">
        <v>2</v>
      </c>
      <c r="W247" s="5">
        <v>26.6</v>
      </c>
      <c r="X247" s="5">
        <v>20.3</v>
      </c>
      <c r="Y247" s="5">
        <v>22.5</v>
      </c>
      <c r="Z247" s="5">
        <v>22.6</v>
      </c>
      <c r="AA247" s="5">
        <v>18.8</v>
      </c>
      <c r="AB247" s="5">
        <v>24</v>
      </c>
      <c r="AC247" s="5">
        <f t="shared" si="156"/>
        <v>26.6</v>
      </c>
      <c r="AD247" s="5">
        <f t="shared" si="157"/>
        <v>24</v>
      </c>
      <c r="AE247" s="5">
        <f t="shared" si="158"/>
        <v>50.6</v>
      </c>
      <c r="AF247" s="5">
        <f t="shared" si="159"/>
        <v>25.3</v>
      </c>
      <c r="AG247" s="5">
        <f t="shared" si="160"/>
        <v>55.786500000000004</v>
      </c>
      <c r="AH247" s="5">
        <f t="shared" si="161"/>
        <v>111.57300000000001</v>
      </c>
      <c r="AI247" s="5">
        <v>1</v>
      </c>
      <c r="AJ247" s="3">
        <v>22</v>
      </c>
      <c r="AK247" s="5">
        <v>37.6</v>
      </c>
      <c r="AL247" s="5">
        <v>1</v>
      </c>
      <c r="AM247" s="5">
        <v>1.3333333333333333</v>
      </c>
      <c r="AN247" s="5"/>
      <c r="AO247" s="5"/>
      <c r="AP247" s="5"/>
      <c r="AQ247" s="5"/>
      <c r="AR247" s="5"/>
      <c r="AS247" s="5" t="e">
        <f t="shared" si="162"/>
        <v>#DIV/0!</v>
      </c>
      <c r="AT247" s="5">
        <v>13.66</v>
      </c>
      <c r="AU247" s="5">
        <v>12.85</v>
      </c>
      <c r="AV247" s="5">
        <v>-1.78</v>
      </c>
      <c r="AW247" s="5">
        <v>4</v>
      </c>
      <c r="AX247" s="3">
        <v>27</v>
      </c>
      <c r="AY247" s="3">
        <v>25</v>
      </c>
      <c r="AZ247" s="3"/>
      <c r="BA247" s="5">
        <v>-1.87</v>
      </c>
      <c r="BB247" s="5"/>
      <c r="BC247" s="5">
        <v>3</v>
      </c>
      <c r="BD247" s="5"/>
      <c r="BE247" s="3">
        <v>17</v>
      </c>
      <c r="BF247" s="3">
        <v>24</v>
      </c>
      <c r="BG247" s="5">
        <v>-0.65</v>
      </c>
      <c r="BH247" s="5">
        <v>26</v>
      </c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3">
        <v>43</v>
      </c>
      <c r="CA247" s="3">
        <v>45</v>
      </c>
      <c r="CB247" s="3">
        <v>43</v>
      </c>
      <c r="CC247" s="5">
        <v>19.222719999999999</v>
      </c>
      <c r="CD247" s="5">
        <v>20.116800000000001</v>
      </c>
      <c r="CE247" s="5">
        <v>19.222719999999999</v>
      </c>
      <c r="CF247" s="5">
        <v>0.97</v>
      </c>
      <c r="CG247" s="5">
        <v>83</v>
      </c>
      <c r="CH247" s="3">
        <v>31</v>
      </c>
      <c r="CI247" s="3">
        <v>34</v>
      </c>
      <c r="CJ247" s="3">
        <v>32</v>
      </c>
      <c r="CK247" s="5">
        <v>13.85824</v>
      </c>
      <c r="CL247" s="5">
        <v>15.19936</v>
      </c>
      <c r="CM247" s="5">
        <v>14.30528</v>
      </c>
      <c r="CN247" s="5">
        <v>-1.45</v>
      </c>
      <c r="CO247" s="5">
        <v>7</v>
      </c>
      <c r="CP247" s="6">
        <v>115</v>
      </c>
      <c r="CQ247" s="6">
        <v>120</v>
      </c>
      <c r="CR247" s="6">
        <v>115</v>
      </c>
      <c r="CS247" s="5">
        <v>-1.89</v>
      </c>
      <c r="CT247" s="5">
        <v>3</v>
      </c>
      <c r="CU247" s="7" t="e">
        <v>#NULL!</v>
      </c>
      <c r="CV247" s="7" t="e">
        <v>#NULL!</v>
      </c>
      <c r="CW247" s="7" t="e">
        <v>#NULL!</v>
      </c>
      <c r="CX247" s="7" t="e">
        <v>#NULL!</v>
      </c>
      <c r="CY247" s="7" t="e">
        <v>#NULL!</v>
      </c>
      <c r="CZ247" s="7" t="e">
        <v>#NULL!</v>
      </c>
      <c r="DA247" s="7" t="e">
        <v>#NULL!</v>
      </c>
      <c r="DB247" s="7" t="e">
        <v>#NULL!</v>
      </c>
      <c r="DC247" s="7" t="e">
        <v>#NULL!</v>
      </c>
      <c r="DD247" s="7" t="e">
        <v>#NULL!</v>
      </c>
      <c r="DE247" s="7" t="e">
        <v>#NULL!</v>
      </c>
      <c r="DF247" s="7" t="e">
        <v>#NULL!</v>
      </c>
      <c r="DG247" s="7" t="e">
        <v>#NULL!</v>
      </c>
      <c r="DH247" s="7" t="e">
        <v>#NULL!</v>
      </c>
      <c r="DI247" s="7"/>
      <c r="DJ247" s="7"/>
      <c r="DK247" s="7"/>
      <c r="DL247" s="7"/>
      <c r="DM247" s="7"/>
      <c r="DN247" s="7"/>
      <c r="DO247" s="7"/>
      <c r="DP247" s="7"/>
      <c r="DQ247" s="3">
        <v>1</v>
      </c>
      <c r="DR247" s="3">
        <v>1</v>
      </c>
      <c r="DS247" s="3">
        <v>1</v>
      </c>
      <c r="DT247" s="3">
        <v>1</v>
      </c>
      <c r="DU247" s="3">
        <v>1</v>
      </c>
      <c r="DV247" s="5">
        <v>14.5</v>
      </c>
      <c r="DW247" s="5">
        <v>-2.52</v>
      </c>
      <c r="DX247" s="5">
        <v>3.5</v>
      </c>
      <c r="DY247" s="5">
        <v>-3.67</v>
      </c>
      <c r="DZ247" s="5">
        <v>45</v>
      </c>
      <c r="EA247" s="5">
        <v>-0.48</v>
      </c>
      <c r="EB247" s="5">
        <v>21</v>
      </c>
      <c r="EC247" s="5">
        <v>-6.67</v>
      </c>
      <c r="ED247" s="5">
        <v>1</v>
      </c>
      <c r="EE247" s="7" t="e">
        <v>#NULL!</v>
      </c>
      <c r="EF247" s="7" t="e">
        <v>#NULL!</v>
      </c>
      <c r="EG247" s="7" t="e">
        <v>#NULL!</v>
      </c>
      <c r="EH247" s="7" t="e">
        <v>#NULL!</v>
      </c>
      <c r="EI247" s="7" t="e">
        <v>#NULL!</v>
      </c>
      <c r="EJ247" s="7" t="e">
        <v>#NULL!</v>
      </c>
      <c r="EK247" s="7" t="e">
        <v>#NULL!</v>
      </c>
      <c r="EL247" s="7" t="e">
        <v>#NULL!</v>
      </c>
      <c r="EM247" s="7" t="e">
        <v>#NULL!</v>
      </c>
      <c r="EN247" s="7" t="e">
        <v>#NULL!</v>
      </c>
      <c r="EO247" s="7" t="e">
        <v>#NULL!</v>
      </c>
      <c r="EP247" s="7" t="e">
        <v>#NULL!</v>
      </c>
      <c r="EQ247" s="7" t="e">
        <v>#NULL!</v>
      </c>
      <c r="ER247" s="7" t="e">
        <v>#NULL!</v>
      </c>
      <c r="ES247" s="7" t="e">
        <v>#NULL!</v>
      </c>
      <c r="ET247" s="7" t="e">
        <v>#NULL!</v>
      </c>
      <c r="EU247" s="7" t="e">
        <v>#NULL!</v>
      </c>
      <c r="EV247" s="7" t="e">
        <v>#NULL!</v>
      </c>
      <c r="EW247" s="3">
        <v>1</v>
      </c>
      <c r="EX247" s="5">
        <v>2</v>
      </c>
      <c r="EY247" s="1" t="s">
        <v>391</v>
      </c>
      <c r="EZ247" s="3">
        <v>2</v>
      </c>
      <c r="FA247" s="6">
        <v>12</v>
      </c>
      <c r="FB247" s="1" t="s">
        <v>350</v>
      </c>
      <c r="FC247" s="6">
        <v>2</v>
      </c>
      <c r="FD247" s="5">
        <v>12</v>
      </c>
      <c r="FE247" s="1" t="s">
        <v>355</v>
      </c>
      <c r="FF247" s="3">
        <v>1</v>
      </c>
      <c r="FG247" s="5">
        <v>2</v>
      </c>
      <c r="FH247" s="3">
        <v>5</v>
      </c>
      <c r="FI247" s="3">
        <v>4</v>
      </c>
      <c r="FJ247" s="3">
        <v>5</v>
      </c>
      <c r="FK247" s="3">
        <v>2</v>
      </c>
      <c r="FL247" s="3">
        <v>5</v>
      </c>
      <c r="FM247" s="3">
        <v>5</v>
      </c>
      <c r="FN247" s="3">
        <v>2</v>
      </c>
      <c r="FO247" s="3">
        <v>2</v>
      </c>
      <c r="FP247" s="3">
        <v>5</v>
      </c>
      <c r="FQ247" s="3">
        <v>4</v>
      </c>
      <c r="FR247" s="3">
        <v>3</v>
      </c>
      <c r="FS247" s="3">
        <v>2</v>
      </c>
      <c r="FT247" s="3">
        <v>4.666666666666667</v>
      </c>
      <c r="FU247" s="3">
        <v>2.6666666666666665</v>
      </c>
      <c r="FV247" s="3">
        <v>5</v>
      </c>
      <c r="FW247" s="3">
        <v>3</v>
      </c>
      <c r="FX247" s="7" t="e">
        <v>#NULL!</v>
      </c>
      <c r="FY247" s="3">
        <v>2</v>
      </c>
      <c r="FZ247" s="3">
        <v>3</v>
      </c>
      <c r="GA247" s="3">
        <v>6</v>
      </c>
      <c r="GB247" s="3">
        <v>5</v>
      </c>
      <c r="GC247" s="3">
        <v>5</v>
      </c>
      <c r="GD247" s="5">
        <v>4.333333333333333</v>
      </c>
      <c r="GE247" s="3">
        <v>5</v>
      </c>
      <c r="GF247" s="3">
        <v>1</v>
      </c>
      <c r="GG247" s="3">
        <v>4</v>
      </c>
      <c r="GH247" s="3">
        <v>1</v>
      </c>
      <c r="GI247" s="3">
        <v>3</v>
      </c>
      <c r="GJ247" s="3">
        <v>1</v>
      </c>
      <c r="GK247" s="3">
        <v>1</v>
      </c>
      <c r="GL247" s="3">
        <v>3</v>
      </c>
      <c r="GM247" s="3">
        <v>5</v>
      </c>
      <c r="GN247" s="3">
        <v>3</v>
      </c>
      <c r="GO247" s="3">
        <v>3</v>
      </c>
      <c r="GP247" s="3">
        <v>4</v>
      </c>
      <c r="GQ247" s="3">
        <v>2</v>
      </c>
      <c r="GR247" s="3">
        <v>4</v>
      </c>
      <c r="GS247" s="3">
        <v>4</v>
      </c>
      <c r="GT247" s="3">
        <v>4</v>
      </c>
      <c r="GU247" s="3">
        <v>4</v>
      </c>
      <c r="GV247" s="3">
        <v>4</v>
      </c>
      <c r="GW247" s="3">
        <v>4</v>
      </c>
      <c r="GX247" s="3">
        <v>2</v>
      </c>
      <c r="GY247" s="5">
        <v>4</v>
      </c>
      <c r="GZ247" s="5">
        <v>2.2000000000000002</v>
      </c>
      <c r="HA247" s="3">
        <v>6</v>
      </c>
      <c r="HB247" s="3">
        <v>6</v>
      </c>
      <c r="HC247" s="3">
        <v>6</v>
      </c>
      <c r="HD247" s="3">
        <v>6</v>
      </c>
      <c r="HE247" s="3">
        <v>6</v>
      </c>
      <c r="HF247" s="3">
        <v>6</v>
      </c>
      <c r="HG247" s="3">
        <v>6</v>
      </c>
      <c r="HH247" s="3">
        <v>6</v>
      </c>
      <c r="HI247" s="5">
        <v>6</v>
      </c>
      <c r="HJ247" s="3">
        <v>3</v>
      </c>
      <c r="HK247" s="3">
        <v>4</v>
      </c>
      <c r="HL247" s="3">
        <v>999</v>
      </c>
      <c r="HM247" s="3">
        <v>3</v>
      </c>
      <c r="HN247" s="3">
        <v>2</v>
      </c>
      <c r="HO247" s="3">
        <v>2</v>
      </c>
      <c r="HP247" s="5">
        <v>1</v>
      </c>
      <c r="HQ247" s="5">
        <v>3</v>
      </c>
      <c r="HR247" s="5">
        <v>3</v>
      </c>
      <c r="HS247" s="5">
        <v>2.6</v>
      </c>
      <c r="HT247" s="3">
        <v>4</v>
      </c>
      <c r="HU247" s="3">
        <v>5</v>
      </c>
      <c r="HV247" s="3">
        <v>4</v>
      </c>
      <c r="HW247" s="3">
        <v>5</v>
      </c>
      <c r="HX247" s="3">
        <v>5</v>
      </c>
      <c r="HY247" s="3">
        <v>5</v>
      </c>
      <c r="HZ247" s="5">
        <v>4.666666666666667</v>
      </c>
      <c r="IA247" s="3">
        <v>6</v>
      </c>
      <c r="IB247" s="3">
        <v>3</v>
      </c>
      <c r="IC247" s="3">
        <v>5</v>
      </c>
      <c r="ID247" s="3">
        <v>6</v>
      </c>
      <c r="IE247" s="3">
        <v>6</v>
      </c>
      <c r="IF247" s="3">
        <v>4</v>
      </c>
      <c r="IG247" s="3">
        <v>999</v>
      </c>
      <c r="IH247" s="3">
        <v>6</v>
      </c>
      <c r="II247" s="3">
        <v>6</v>
      </c>
      <c r="IJ247" s="3">
        <v>5</v>
      </c>
      <c r="IK247" s="3">
        <v>6</v>
      </c>
      <c r="IL247" s="3">
        <v>4</v>
      </c>
      <c r="IM247" s="5">
        <v>6</v>
      </c>
      <c r="IN247" s="5">
        <v>5.25</v>
      </c>
      <c r="IO247" s="5">
        <v>4</v>
      </c>
      <c r="IP247" s="3">
        <v>4</v>
      </c>
      <c r="IQ247" s="3">
        <v>3</v>
      </c>
      <c r="IR247" s="3">
        <v>3</v>
      </c>
      <c r="IS247" s="3">
        <v>3</v>
      </c>
      <c r="IT247" s="3">
        <v>4</v>
      </c>
      <c r="IU247" s="3">
        <v>5</v>
      </c>
      <c r="IV247" s="3">
        <v>3</v>
      </c>
      <c r="IW247" s="3">
        <v>3</v>
      </c>
      <c r="IX247" s="3">
        <v>4</v>
      </c>
      <c r="IY247" s="3">
        <v>3</v>
      </c>
      <c r="IZ247" s="3">
        <v>4</v>
      </c>
      <c r="JA247" s="3">
        <v>4</v>
      </c>
      <c r="JB247" s="3">
        <v>3</v>
      </c>
      <c r="JC247" s="3">
        <v>3</v>
      </c>
      <c r="JD247" s="3">
        <v>4</v>
      </c>
      <c r="JE247" s="3">
        <v>3</v>
      </c>
      <c r="JF247" s="3">
        <v>3</v>
      </c>
      <c r="JG247" s="3">
        <v>4</v>
      </c>
      <c r="JH247" s="3">
        <v>3</v>
      </c>
      <c r="JI247" s="3">
        <v>4</v>
      </c>
      <c r="JJ247" s="3">
        <v>3</v>
      </c>
      <c r="JK247" s="3">
        <v>4</v>
      </c>
      <c r="JL247" s="3">
        <v>3</v>
      </c>
      <c r="JM247" s="3">
        <v>4</v>
      </c>
      <c r="JN247" s="5">
        <v>4</v>
      </c>
      <c r="JO247" s="5">
        <v>3</v>
      </c>
      <c r="JP247" s="5">
        <v>4</v>
      </c>
      <c r="JQ247" s="5">
        <v>3</v>
      </c>
      <c r="JR247" s="5">
        <v>4</v>
      </c>
      <c r="JS247" s="5">
        <v>3</v>
      </c>
      <c r="JT247" s="3">
        <v>2</v>
      </c>
      <c r="JU247" s="3">
        <v>2</v>
      </c>
      <c r="JV247" s="3">
        <v>2</v>
      </c>
      <c r="JW247" s="3">
        <v>2</v>
      </c>
      <c r="JX247" s="3">
        <v>2</v>
      </c>
      <c r="JY247" s="3">
        <v>2</v>
      </c>
      <c r="JZ247" s="3">
        <v>3</v>
      </c>
      <c r="KA247" s="3">
        <v>3</v>
      </c>
      <c r="KB247" s="3">
        <v>4</v>
      </c>
      <c r="KC247" s="3">
        <v>4</v>
      </c>
      <c r="KD247" s="3">
        <v>4</v>
      </c>
      <c r="KE247" s="3">
        <v>4</v>
      </c>
      <c r="KF247" s="3">
        <v>2</v>
      </c>
      <c r="KG247" s="3">
        <v>2</v>
      </c>
      <c r="KH247" s="3">
        <v>2</v>
      </c>
      <c r="KI247" s="3">
        <v>2</v>
      </c>
      <c r="KJ247" s="3">
        <v>2</v>
      </c>
      <c r="KK247" s="3">
        <v>2</v>
      </c>
      <c r="KL247" s="3">
        <v>4</v>
      </c>
      <c r="KM247" s="3">
        <v>4</v>
      </c>
      <c r="KN247" s="3">
        <v>2</v>
      </c>
      <c r="KO247" s="3">
        <v>2</v>
      </c>
      <c r="KP247" s="3">
        <v>4</v>
      </c>
      <c r="KQ247" s="3">
        <v>4</v>
      </c>
      <c r="KR247" s="3">
        <v>2</v>
      </c>
      <c r="KS247" s="3">
        <v>2</v>
      </c>
      <c r="KT247" s="3">
        <v>2</v>
      </c>
      <c r="KU247" s="3">
        <v>2</v>
      </c>
      <c r="KV247" s="3">
        <v>4</v>
      </c>
      <c r="KW247" s="3">
        <v>4</v>
      </c>
      <c r="KX247" s="3">
        <v>4</v>
      </c>
      <c r="KY247" s="3">
        <v>4</v>
      </c>
      <c r="KZ247" s="5">
        <v>2.5555555555555554</v>
      </c>
      <c r="LA247" s="5">
        <v>2.5555555555555554</v>
      </c>
      <c r="LB247" s="5">
        <v>3.1428571428571428</v>
      </c>
      <c r="LC247" s="5">
        <v>3.1428571428571428</v>
      </c>
      <c r="LD247" s="3">
        <v>4</v>
      </c>
      <c r="LE247" s="3">
        <v>4</v>
      </c>
      <c r="LF247" s="5">
        <v>4</v>
      </c>
      <c r="LG247" s="3">
        <v>3</v>
      </c>
      <c r="LH247" s="3">
        <v>4</v>
      </c>
      <c r="LI247" s="3">
        <v>4</v>
      </c>
      <c r="LJ247" s="3">
        <v>4</v>
      </c>
      <c r="LK247" s="3">
        <v>3</v>
      </c>
      <c r="LL247" s="3">
        <v>4</v>
      </c>
      <c r="LM247" s="3">
        <v>4</v>
      </c>
      <c r="LN247" s="3">
        <v>4</v>
      </c>
      <c r="LO247" s="3">
        <v>4</v>
      </c>
      <c r="LP247" s="3">
        <v>4</v>
      </c>
      <c r="LQ247" s="3">
        <v>4</v>
      </c>
      <c r="LR247" s="3">
        <v>3</v>
      </c>
      <c r="LS247" s="3">
        <v>3</v>
      </c>
      <c r="LT247" s="5">
        <v>3.875</v>
      </c>
      <c r="LU247" s="5">
        <v>3.625</v>
      </c>
      <c r="LV247" s="3">
        <v>2</v>
      </c>
      <c r="LW247" s="3">
        <v>0</v>
      </c>
      <c r="LX247" s="3">
        <v>1</v>
      </c>
      <c r="LY247" s="3">
        <v>1</v>
      </c>
      <c r="LZ247" s="3">
        <v>2</v>
      </c>
      <c r="MA247" s="3">
        <v>2</v>
      </c>
      <c r="MB247" s="3">
        <v>2</v>
      </c>
      <c r="MC247" s="3">
        <v>2</v>
      </c>
      <c r="MD247" s="3">
        <v>2</v>
      </c>
      <c r="ME247" s="3">
        <v>1</v>
      </c>
      <c r="MF247" s="5">
        <f t="shared" si="165"/>
        <v>15</v>
      </c>
      <c r="MG247" s="5">
        <f t="shared" si="166"/>
        <v>1.5</v>
      </c>
      <c r="MH247" s="3">
        <v>4</v>
      </c>
      <c r="MI247" s="3">
        <v>3</v>
      </c>
      <c r="MJ247" s="3">
        <v>6</v>
      </c>
      <c r="MK247" s="3">
        <v>6</v>
      </c>
      <c r="ML247" s="3">
        <v>3</v>
      </c>
      <c r="MM247" s="3">
        <v>4</v>
      </c>
      <c r="MN247" s="3">
        <v>6</v>
      </c>
      <c r="MO247" s="3">
        <v>6</v>
      </c>
      <c r="MP247" s="3">
        <v>6</v>
      </c>
      <c r="MQ247" s="5">
        <v>4.8888888888888893</v>
      </c>
      <c r="MR247" s="3">
        <v>3</v>
      </c>
      <c r="MS247" s="3">
        <v>3</v>
      </c>
      <c r="MT247" s="3">
        <v>2</v>
      </c>
      <c r="MU247" s="3">
        <v>2</v>
      </c>
      <c r="MV247" s="3">
        <v>2</v>
      </c>
      <c r="MW247" s="3">
        <v>2</v>
      </c>
      <c r="MX247" s="3">
        <v>2</v>
      </c>
      <c r="MY247" s="3">
        <v>2</v>
      </c>
      <c r="MZ247" s="3">
        <v>2</v>
      </c>
      <c r="NA247" s="3">
        <v>2</v>
      </c>
      <c r="NB247" s="3">
        <v>3</v>
      </c>
      <c r="NC247" s="3">
        <v>3</v>
      </c>
      <c r="ND247" s="5">
        <v>2.3333333333333335</v>
      </c>
      <c r="NE247" s="5">
        <v>2.3333333333333335</v>
      </c>
      <c r="NF247" s="5">
        <v>2.3333333333333335</v>
      </c>
      <c r="NG247" s="5">
        <v>2.3333333333333335</v>
      </c>
      <c r="NH247" s="3">
        <v>4</v>
      </c>
      <c r="NI247" s="3">
        <v>4</v>
      </c>
      <c r="NJ247" s="3">
        <v>3</v>
      </c>
      <c r="NK247" s="3">
        <v>3</v>
      </c>
      <c r="NL247" s="3">
        <v>3</v>
      </c>
      <c r="NM247" s="3">
        <v>3</v>
      </c>
      <c r="NN247" s="3">
        <v>4</v>
      </c>
      <c r="NO247" s="3">
        <v>4</v>
      </c>
      <c r="NP247" s="3">
        <v>3</v>
      </c>
      <c r="NQ247" s="3">
        <v>3</v>
      </c>
      <c r="NR247" s="3">
        <v>3</v>
      </c>
      <c r="NS247" s="3">
        <v>3</v>
      </c>
      <c r="NT247" s="3">
        <v>3</v>
      </c>
      <c r="NU247" s="3">
        <v>3</v>
      </c>
      <c r="NV247" s="5">
        <v>3.2857142857142856</v>
      </c>
      <c r="NW247" s="5">
        <v>3.2857142857142856</v>
      </c>
      <c r="NX247" s="4">
        <v>43420</v>
      </c>
      <c r="NY247" s="3">
        <v>5</v>
      </c>
      <c r="NZ247" s="3">
        <v>5</v>
      </c>
      <c r="OA247" s="3">
        <v>4</v>
      </c>
      <c r="OB247" s="3">
        <v>2</v>
      </c>
      <c r="OC247" s="3">
        <v>5</v>
      </c>
      <c r="OD247" s="3">
        <v>5</v>
      </c>
      <c r="OE247" s="3">
        <v>3</v>
      </c>
      <c r="OF247" s="3">
        <v>2</v>
      </c>
      <c r="OG247" s="3">
        <v>5</v>
      </c>
      <c r="OH247" s="3">
        <v>5</v>
      </c>
      <c r="OI247" s="3">
        <v>4</v>
      </c>
      <c r="OJ247" s="3">
        <v>2</v>
      </c>
      <c r="OK247" s="5">
        <v>5</v>
      </c>
      <c r="OL247" s="5">
        <v>2.8333333333333335</v>
      </c>
      <c r="OM247" s="3">
        <v>3</v>
      </c>
      <c r="ON247" s="3">
        <v>3</v>
      </c>
      <c r="OO247" s="3">
        <v>3</v>
      </c>
      <c r="OP247" s="3">
        <v>3</v>
      </c>
      <c r="OQ247" s="3">
        <v>2</v>
      </c>
      <c r="OR247" s="3">
        <v>2</v>
      </c>
      <c r="OS247" s="5">
        <v>2.6666666666666665</v>
      </c>
      <c r="OT247" s="3">
        <v>5</v>
      </c>
      <c r="OU247" s="3">
        <v>5</v>
      </c>
      <c r="OV247" s="3">
        <v>5</v>
      </c>
      <c r="OW247" s="3">
        <v>5</v>
      </c>
      <c r="OX247" s="3">
        <v>5</v>
      </c>
      <c r="OY247" s="3">
        <v>5</v>
      </c>
      <c r="OZ247" s="5">
        <v>5</v>
      </c>
      <c r="VK247" s="1">
        <v>1</v>
      </c>
      <c r="VN247">
        <v>15</v>
      </c>
      <c r="VO247">
        <v>7</v>
      </c>
      <c r="VP247">
        <v>96.3</v>
      </c>
      <c r="VQ247">
        <v>13.8</v>
      </c>
      <c r="VR247">
        <v>86</v>
      </c>
      <c r="VS247">
        <v>1655</v>
      </c>
      <c r="VT247">
        <v>19.2</v>
      </c>
      <c r="VU247">
        <v>137.9</v>
      </c>
      <c r="VV247">
        <v>85</v>
      </c>
      <c r="VW247">
        <v>18786.3</v>
      </c>
      <c r="VX247">
        <v>221</v>
      </c>
      <c r="VY247">
        <v>3803.8</v>
      </c>
      <c r="VZ247">
        <v>0.3</v>
      </c>
      <c r="WA247">
        <v>1565.5</v>
      </c>
      <c r="WB247" s="36">
        <v>4990.75</v>
      </c>
      <c r="WC247" s="36">
        <v>2077</v>
      </c>
      <c r="WD247" s="36">
        <v>323</v>
      </c>
      <c r="WE247" s="36">
        <v>130.25</v>
      </c>
      <c r="WF247" s="36">
        <v>66.36</v>
      </c>
      <c r="WG247" s="36">
        <v>27.62</v>
      </c>
      <c r="WH247" s="36">
        <v>4.29</v>
      </c>
      <c r="WI247" s="36">
        <v>1.73</v>
      </c>
      <c r="WJ247" s="36">
        <v>453.25</v>
      </c>
      <c r="WK247" s="36">
        <v>6.03</v>
      </c>
      <c r="WL247" s="36">
        <v>50.360999999999997</v>
      </c>
      <c r="WM247" s="37">
        <v>6025.25</v>
      </c>
      <c r="WN247" s="37">
        <v>2888.25</v>
      </c>
      <c r="WO247" s="37">
        <v>390.5</v>
      </c>
      <c r="WP247" s="37">
        <v>151</v>
      </c>
      <c r="WQ247" s="37">
        <v>63.73</v>
      </c>
      <c r="WR247" s="37">
        <v>30.55</v>
      </c>
      <c r="WS247" s="37">
        <v>4.13</v>
      </c>
      <c r="WT247" s="37">
        <v>1.6</v>
      </c>
      <c r="WU247" s="37">
        <v>541.5</v>
      </c>
      <c r="WV247" s="37">
        <v>5.73</v>
      </c>
      <c r="WW247" s="37">
        <v>45.125</v>
      </c>
      <c r="WX247" s="38">
        <v>4990.75</v>
      </c>
      <c r="WY247" s="38">
        <v>2077</v>
      </c>
      <c r="WZ247" s="38">
        <v>323</v>
      </c>
      <c r="XA247" s="38">
        <v>130.25</v>
      </c>
      <c r="XB247" s="38">
        <v>66.36</v>
      </c>
      <c r="XC247" s="38">
        <v>27.62</v>
      </c>
      <c r="XD247" s="38">
        <v>4.29</v>
      </c>
      <c r="XE247" s="38">
        <v>1.73</v>
      </c>
      <c r="XF247" s="38">
        <v>453.25</v>
      </c>
      <c r="XG247" s="38">
        <v>6.03</v>
      </c>
      <c r="XH247" s="38">
        <v>50.360999999999997</v>
      </c>
      <c r="XI247" s="39">
        <v>5753.25</v>
      </c>
      <c r="XJ247" s="39">
        <v>2708.5</v>
      </c>
      <c r="XK247" s="39">
        <v>373.5</v>
      </c>
      <c r="XL247" s="39">
        <v>138.75</v>
      </c>
      <c r="XM247" s="39">
        <v>64.11</v>
      </c>
      <c r="XN247" s="39">
        <v>30.18</v>
      </c>
      <c r="XO247" s="39">
        <v>4.16</v>
      </c>
      <c r="XP247" s="39">
        <v>1.55</v>
      </c>
      <c r="XQ247" s="39">
        <v>512.25</v>
      </c>
      <c r="XR247" s="39">
        <v>5.71</v>
      </c>
      <c r="XS247" s="39">
        <v>46.567999999999998</v>
      </c>
      <c r="XT247" t="s">
        <v>1319</v>
      </c>
      <c r="XU247">
        <v>12</v>
      </c>
      <c r="XV247">
        <v>15</v>
      </c>
      <c r="XW247" s="37">
        <v>9</v>
      </c>
      <c r="XX247" s="37">
        <v>3</v>
      </c>
      <c r="XY247" s="37">
        <v>1</v>
      </c>
      <c r="XZ247" s="39">
        <v>9</v>
      </c>
      <c r="YA247" s="39">
        <v>2</v>
      </c>
      <c r="YB247" s="39">
        <v>1</v>
      </c>
    </row>
    <row r="248" spans="1:652" x14ac:dyDescent="0.2">
      <c r="A248" s="11">
        <v>270</v>
      </c>
      <c r="B248" s="19" t="s">
        <v>766</v>
      </c>
      <c r="C248" s="3">
        <v>0</v>
      </c>
      <c r="D248" s="3" t="str">
        <f t="shared" si="155"/>
        <v>2</v>
      </c>
      <c r="E248" s="4">
        <v>38512</v>
      </c>
      <c r="F248" s="4">
        <v>43412</v>
      </c>
      <c r="G248" s="5">
        <v>13.415468856947296</v>
      </c>
      <c r="H248" s="21">
        <v>4</v>
      </c>
      <c r="I248" s="3">
        <v>8</v>
      </c>
      <c r="J248" s="3">
        <v>19</v>
      </c>
      <c r="K248" s="3">
        <v>1</v>
      </c>
      <c r="L248" s="3">
        <v>2</v>
      </c>
      <c r="M248" s="3">
        <v>110</v>
      </c>
      <c r="N248" s="6">
        <v>105</v>
      </c>
      <c r="O248" s="6">
        <v>146</v>
      </c>
      <c r="P248" s="5">
        <v>3.4448818897637796</v>
      </c>
      <c r="Q248" s="5">
        <v>90.405000000000001</v>
      </c>
      <c r="R248" s="5">
        <v>41</v>
      </c>
      <c r="S248" s="5">
        <v>19.2</v>
      </c>
      <c r="T248" s="5">
        <v>3</v>
      </c>
      <c r="U248" s="5">
        <v>25.5</v>
      </c>
      <c r="V248" s="5">
        <v>2</v>
      </c>
      <c r="W248" s="5">
        <v>14.6</v>
      </c>
      <c r="X248" s="5">
        <v>14.2</v>
      </c>
      <c r="Y248" s="5">
        <v>14.3</v>
      </c>
      <c r="Z248" s="5">
        <v>9.5</v>
      </c>
      <c r="AA248" s="5">
        <v>10.5</v>
      </c>
      <c r="AB248" s="5">
        <v>8.3000000000000007</v>
      </c>
      <c r="AC248" s="5">
        <f t="shared" si="156"/>
        <v>14.6</v>
      </c>
      <c r="AD248" s="5">
        <f t="shared" si="157"/>
        <v>10.5</v>
      </c>
      <c r="AE248" s="5">
        <f t="shared" si="158"/>
        <v>25.1</v>
      </c>
      <c r="AF248" s="5">
        <f t="shared" si="159"/>
        <v>12.55</v>
      </c>
      <c r="AG248" s="5">
        <f t="shared" si="160"/>
        <v>27.672750000000004</v>
      </c>
      <c r="AH248" s="5">
        <f t="shared" si="161"/>
        <v>55.345500000000008</v>
      </c>
      <c r="AI248" s="5">
        <v>1</v>
      </c>
      <c r="AJ248" s="3">
        <v>8</v>
      </c>
      <c r="AK248" s="5">
        <v>33.4</v>
      </c>
      <c r="AL248" s="5">
        <v>1</v>
      </c>
      <c r="AM248" s="5">
        <v>1.3333333333333333</v>
      </c>
      <c r="AN248" s="5"/>
      <c r="AO248" s="5"/>
      <c r="AP248" s="5"/>
      <c r="AQ248" s="5"/>
      <c r="AR248" s="5"/>
      <c r="AS248" s="5" t="e">
        <f t="shared" si="162"/>
        <v>#DIV/0!</v>
      </c>
      <c r="AT248" s="5">
        <v>15.1</v>
      </c>
      <c r="AU248" s="5">
        <v>15.28</v>
      </c>
      <c r="AV248" s="5">
        <v>-2.85</v>
      </c>
      <c r="AW248" s="5">
        <v>0</v>
      </c>
      <c r="AX248" s="3">
        <v>20</v>
      </c>
      <c r="AY248" s="3">
        <v>18</v>
      </c>
      <c r="AZ248" s="3"/>
      <c r="BA248" s="5">
        <v>-2.62</v>
      </c>
      <c r="BB248" s="5"/>
      <c r="BC248" s="5">
        <v>0</v>
      </c>
      <c r="BD248" s="5"/>
      <c r="BE248" s="3">
        <v>24</v>
      </c>
      <c r="BF248" s="3">
        <v>23</v>
      </c>
      <c r="BG248" s="5">
        <v>-0.24</v>
      </c>
      <c r="BH248" s="5">
        <v>41</v>
      </c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3">
        <v>31</v>
      </c>
      <c r="CA248" s="3">
        <v>33</v>
      </c>
      <c r="CB248" s="3">
        <v>33</v>
      </c>
      <c r="CC248" s="5">
        <v>13.85824</v>
      </c>
      <c r="CD248" s="5">
        <v>14.752319999999999</v>
      </c>
      <c r="CE248" s="5">
        <v>14.752319999999999</v>
      </c>
      <c r="CF248" s="5">
        <v>-0.39</v>
      </c>
      <c r="CG248" s="5">
        <v>35</v>
      </c>
      <c r="CH248" s="3">
        <v>27</v>
      </c>
      <c r="CI248" s="3">
        <v>27</v>
      </c>
      <c r="CJ248" s="3">
        <v>29</v>
      </c>
      <c r="CK248" s="5">
        <v>12.070079999999999</v>
      </c>
      <c r="CL248" s="5">
        <v>12.070079999999999</v>
      </c>
      <c r="CM248" s="5">
        <v>12.96416</v>
      </c>
      <c r="CN248" s="5">
        <v>-1.8</v>
      </c>
      <c r="CO248" s="5">
        <v>4</v>
      </c>
      <c r="CP248" s="6">
        <v>103</v>
      </c>
      <c r="CQ248" s="6">
        <v>113</v>
      </c>
      <c r="CR248" s="6">
        <v>108</v>
      </c>
      <c r="CS248" s="5">
        <v>-1.82</v>
      </c>
      <c r="CT248" s="5">
        <v>3</v>
      </c>
      <c r="CU248" s="7" t="e">
        <v>#NULL!</v>
      </c>
      <c r="CV248" s="7" t="e">
        <v>#NULL!</v>
      </c>
      <c r="CW248" s="7" t="e">
        <v>#NULL!</v>
      </c>
      <c r="CX248" s="7" t="e">
        <v>#NULL!</v>
      </c>
      <c r="CY248" s="7" t="e">
        <v>#NULL!</v>
      </c>
      <c r="CZ248" s="7" t="e">
        <v>#NULL!</v>
      </c>
      <c r="DA248" s="7" t="e">
        <v>#NULL!</v>
      </c>
      <c r="DB248" s="7" t="e">
        <v>#NULL!</v>
      </c>
      <c r="DC248" s="7" t="e">
        <v>#NULL!</v>
      </c>
      <c r="DD248" s="7" t="e">
        <v>#NULL!</v>
      </c>
      <c r="DE248" s="7" t="e">
        <v>#NULL!</v>
      </c>
      <c r="DF248" s="7" t="e">
        <v>#NULL!</v>
      </c>
      <c r="DG248" s="7" t="e">
        <v>#NULL!</v>
      </c>
      <c r="DH248" s="7" t="e">
        <v>#NULL!</v>
      </c>
      <c r="DI248" s="7"/>
      <c r="DJ248" s="7"/>
      <c r="DK248" s="7"/>
      <c r="DL248" s="7"/>
      <c r="DM248" s="7"/>
      <c r="DN248" s="7"/>
      <c r="DO248" s="7"/>
      <c r="DP248" s="7"/>
      <c r="DQ248" s="3">
        <v>1</v>
      </c>
      <c r="DR248" s="3">
        <v>1</v>
      </c>
      <c r="DS248" s="3">
        <v>1</v>
      </c>
      <c r="DT248" s="3">
        <v>1</v>
      </c>
      <c r="DU248" s="3">
        <v>1</v>
      </c>
      <c r="DV248" s="5">
        <v>20.5</v>
      </c>
      <c r="DW248" s="5">
        <v>-2.8600000000000003</v>
      </c>
      <c r="DX248" s="5">
        <v>1.5</v>
      </c>
      <c r="DY248" s="5">
        <v>-4.67</v>
      </c>
      <c r="DZ248" s="5">
        <v>19.5</v>
      </c>
      <c r="EA248" s="5">
        <v>-2.19</v>
      </c>
      <c r="EB248" s="5">
        <v>13.833333333333334</v>
      </c>
      <c r="EC248" s="5">
        <v>-9.7200000000000006</v>
      </c>
      <c r="ED248" s="5">
        <v>1</v>
      </c>
      <c r="EE248" s="7" t="e">
        <v>#NULL!</v>
      </c>
      <c r="EF248" s="7" t="e">
        <v>#NULL!</v>
      </c>
      <c r="EG248" s="7" t="e">
        <v>#NULL!</v>
      </c>
      <c r="EH248" s="7" t="e">
        <v>#NULL!</v>
      </c>
      <c r="EI248" s="7" t="e">
        <v>#NULL!</v>
      </c>
      <c r="EJ248" s="7" t="e">
        <v>#NULL!</v>
      </c>
      <c r="EK248" s="7" t="e">
        <v>#NULL!</v>
      </c>
      <c r="EL248" s="7" t="e">
        <v>#NULL!</v>
      </c>
      <c r="EM248" s="7" t="e">
        <v>#NULL!</v>
      </c>
      <c r="EN248" s="7" t="e">
        <v>#NULL!</v>
      </c>
      <c r="EO248" s="7" t="e">
        <v>#NULL!</v>
      </c>
      <c r="EP248" s="7" t="e">
        <v>#NULL!</v>
      </c>
      <c r="EQ248" s="7" t="e">
        <v>#NULL!</v>
      </c>
      <c r="ER248" s="7" t="e">
        <v>#NULL!</v>
      </c>
      <c r="ES248" s="7" t="e">
        <v>#NULL!</v>
      </c>
      <c r="ET248" s="7" t="e">
        <v>#NULL!</v>
      </c>
      <c r="EU248" s="7" t="e">
        <v>#NULL!</v>
      </c>
      <c r="EV248" s="7" t="e">
        <v>#NULL!</v>
      </c>
      <c r="EW248" s="3">
        <v>1</v>
      </c>
      <c r="EX248" s="5">
        <v>0</v>
      </c>
      <c r="EY248" s="1" t="s">
        <v>379</v>
      </c>
      <c r="EZ248" s="3">
        <v>1</v>
      </c>
      <c r="FA248" s="6">
        <v>3</v>
      </c>
      <c r="FB248" s="1" t="s">
        <v>350</v>
      </c>
      <c r="FC248" s="6">
        <v>1</v>
      </c>
      <c r="FD248" s="5">
        <v>2</v>
      </c>
      <c r="FE248" s="1" t="s">
        <v>348</v>
      </c>
      <c r="FF248" s="3">
        <v>1</v>
      </c>
      <c r="FG248" s="5">
        <v>5</v>
      </c>
      <c r="FH248" s="3">
        <v>5</v>
      </c>
      <c r="FI248" s="3">
        <v>4</v>
      </c>
      <c r="FJ248" s="3">
        <v>1</v>
      </c>
      <c r="FK248" s="3">
        <v>1</v>
      </c>
      <c r="FL248" s="3">
        <v>5</v>
      </c>
      <c r="FM248" s="3">
        <v>4</v>
      </c>
      <c r="FN248" s="3">
        <v>1</v>
      </c>
      <c r="FO248" s="3">
        <v>1</v>
      </c>
      <c r="FP248" s="3">
        <v>5</v>
      </c>
      <c r="FQ248" s="3">
        <v>4</v>
      </c>
      <c r="FR248" s="3">
        <v>1</v>
      </c>
      <c r="FS248" s="3">
        <v>1</v>
      </c>
      <c r="FT248" s="3">
        <v>4.5</v>
      </c>
      <c r="FU248" s="3">
        <v>1</v>
      </c>
      <c r="FV248" s="3">
        <v>7</v>
      </c>
      <c r="FW248" s="3">
        <v>1</v>
      </c>
      <c r="FX248" s="7" t="e">
        <v>#NULL!</v>
      </c>
      <c r="FY248" s="3">
        <v>1</v>
      </c>
      <c r="FZ248" s="3">
        <v>7</v>
      </c>
      <c r="GA248" s="3">
        <v>7</v>
      </c>
      <c r="GB248" s="3">
        <v>7</v>
      </c>
      <c r="GC248" s="3">
        <v>7</v>
      </c>
      <c r="GD248" s="5">
        <v>6</v>
      </c>
      <c r="GE248" s="3">
        <v>4</v>
      </c>
      <c r="GF248" s="3">
        <v>1</v>
      </c>
      <c r="GG248" s="3">
        <v>5</v>
      </c>
      <c r="GH248" s="3">
        <v>1</v>
      </c>
      <c r="GI248" s="3">
        <v>4</v>
      </c>
      <c r="GJ248" s="3">
        <v>1</v>
      </c>
      <c r="GK248" s="3">
        <v>1</v>
      </c>
      <c r="GL248" s="3">
        <v>2</v>
      </c>
      <c r="GM248" s="3">
        <v>5</v>
      </c>
      <c r="GN248" s="3">
        <v>5</v>
      </c>
      <c r="GO248" s="3">
        <v>1</v>
      </c>
      <c r="GP248" s="3">
        <v>5</v>
      </c>
      <c r="GQ248" s="3">
        <v>1</v>
      </c>
      <c r="GR248" s="3">
        <v>5</v>
      </c>
      <c r="GS248" s="3">
        <v>2</v>
      </c>
      <c r="GT248" s="3">
        <v>5</v>
      </c>
      <c r="GU248" s="3">
        <v>4</v>
      </c>
      <c r="GV248" s="3">
        <v>4</v>
      </c>
      <c r="GW248" s="3">
        <v>5</v>
      </c>
      <c r="GX248" s="3">
        <v>1</v>
      </c>
      <c r="GY248" s="5">
        <v>4.7</v>
      </c>
      <c r="GZ248" s="5">
        <v>1.5</v>
      </c>
      <c r="HA248" s="3">
        <v>7</v>
      </c>
      <c r="HB248" s="3">
        <v>5</v>
      </c>
      <c r="HC248" s="3">
        <v>6</v>
      </c>
      <c r="HD248" s="3">
        <v>7</v>
      </c>
      <c r="HE248" s="3">
        <v>7</v>
      </c>
      <c r="HF248" s="3">
        <v>6</v>
      </c>
      <c r="HG248" s="3">
        <v>7</v>
      </c>
      <c r="HH248" s="3">
        <v>7</v>
      </c>
      <c r="HI248" s="5">
        <v>6.5</v>
      </c>
      <c r="HJ248" s="3">
        <v>3</v>
      </c>
      <c r="HK248" s="3">
        <v>1</v>
      </c>
      <c r="HL248" s="3">
        <v>3</v>
      </c>
      <c r="HM248" s="3">
        <v>2</v>
      </c>
      <c r="HN248" s="3">
        <v>3</v>
      </c>
      <c r="HO248" s="3">
        <v>2</v>
      </c>
      <c r="HP248" s="5">
        <v>4</v>
      </c>
      <c r="HQ248" s="5">
        <v>2</v>
      </c>
      <c r="HR248" s="5">
        <v>3</v>
      </c>
      <c r="HS248" s="5">
        <v>2.8333333333333335</v>
      </c>
      <c r="HT248" s="3">
        <v>4</v>
      </c>
      <c r="HU248" s="3">
        <v>5</v>
      </c>
      <c r="HV248" s="3">
        <v>6</v>
      </c>
      <c r="HW248" s="3">
        <v>6</v>
      </c>
      <c r="HX248" s="3">
        <v>5</v>
      </c>
      <c r="HY248" s="3">
        <v>6</v>
      </c>
      <c r="HZ248" s="5">
        <v>5.333333333333333</v>
      </c>
      <c r="IA248" s="3">
        <v>7</v>
      </c>
      <c r="IB248" s="3">
        <v>5</v>
      </c>
      <c r="IC248" s="3">
        <v>1</v>
      </c>
      <c r="ID248" s="3">
        <v>999</v>
      </c>
      <c r="IE248" s="3">
        <v>1</v>
      </c>
      <c r="IF248" s="3">
        <v>5</v>
      </c>
      <c r="IG248" s="3">
        <v>1</v>
      </c>
      <c r="IH248" s="3">
        <v>7</v>
      </c>
      <c r="II248" s="3">
        <v>7</v>
      </c>
      <c r="IJ248" s="3">
        <v>1</v>
      </c>
      <c r="IK248" s="3">
        <v>7</v>
      </c>
      <c r="IL248" s="3">
        <v>1</v>
      </c>
      <c r="IM248" s="5">
        <v>7</v>
      </c>
      <c r="IN248" s="5">
        <v>2.3333333333333335</v>
      </c>
      <c r="IO248" s="5">
        <v>2</v>
      </c>
      <c r="IP248" s="3">
        <v>1</v>
      </c>
      <c r="IQ248" s="3">
        <v>1</v>
      </c>
      <c r="IR248" s="3">
        <v>5</v>
      </c>
      <c r="IS248" s="3">
        <v>5</v>
      </c>
      <c r="IT248" s="3">
        <v>1</v>
      </c>
      <c r="IU248" s="3">
        <v>1</v>
      </c>
      <c r="IV248" s="3">
        <v>5</v>
      </c>
      <c r="IW248" s="3">
        <v>1</v>
      </c>
      <c r="IX248" s="3">
        <v>5</v>
      </c>
      <c r="IY248" s="3">
        <v>5</v>
      </c>
      <c r="IZ248" s="3">
        <v>4</v>
      </c>
      <c r="JA248" s="3">
        <v>5</v>
      </c>
      <c r="JB248" s="3">
        <v>5</v>
      </c>
      <c r="JC248" s="3">
        <v>1</v>
      </c>
      <c r="JD248" s="3">
        <v>1</v>
      </c>
      <c r="JE248" s="3">
        <v>5</v>
      </c>
      <c r="JF248" s="3">
        <v>1</v>
      </c>
      <c r="JG248" s="3">
        <v>5</v>
      </c>
      <c r="JH248" s="3">
        <v>1</v>
      </c>
      <c r="JI248" s="3">
        <v>5</v>
      </c>
      <c r="JJ248" s="3">
        <v>1</v>
      </c>
      <c r="JK248" s="3">
        <v>5</v>
      </c>
      <c r="JL248" s="3">
        <v>5</v>
      </c>
      <c r="JM248" s="3">
        <v>1</v>
      </c>
      <c r="JN248" s="5">
        <v>3</v>
      </c>
      <c r="JO248" s="5">
        <v>4</v>
      </c>
      <c r="JP248" s="5">
        <v>4</v>
      </c>
      <c r="JQ248" s="5">
        <v>4</v>
      </c>
      <c r="JR248" s="5">
        <v>2.75</v>
      </c>
      <c r="JS248" s="5">
        <v>1</v>
      </c>
      <c r="JT248" s="3">
        <v>4</v>
      </c>
      <c r="JU248" s="3">
        <v>5</v>
      </c>
      <c r="JV248" s="3">
        <v>1</v>
      </c>
      <c r="JW248" s="3">
        <v>1</v>
      </c>
      <c r="JX248" s="3">
        <v>4</v>
      </c>
      <c r="JY248" s="3">
        <v>5</v>
      </c>
      <c r="JZ248" s="3">
        <v>1</v>
      </c>
      <c r="KA248" s="3">
        <v>1</v>
      </c>
      <c r="KB248" s="3">
        <v>5</v>
      </c>
      <c r="KC248" s="3">
        <v>5</v>
      </c>
      <c r="KD248" s="3">
        <v>5</v>
      </c>
      <c r="KE248" s="3">
        <v>5</v>
      </c>
      <c r="KF248" s="3">
        <v>1</v>
      </c>
      <c r="KG248" s="3">
        <v>1</v>
      </c>
      <c r="KH248" s="3">
        <v>1</v>
      </c>
      <c r="KI248" s="3">
        <v>1</v>
      </c>
      <c r="KJ248" s="3">
        <v>1</v>
      </c>
      <c r="KK248" s="3">
        <v>1</v>
      </c>
      <c r="KL248" s="3">
        <v>4</v>
      </c>
      <c r="KM248" s="3">
        <v>5</v>
      </c>
      <c r="KN248" s="3">
        <v>1</v>
      </c>
      <c r="KO248" s="3">
        <v>1</v>
      </c>
      <c r="KP248" s="3">
        <v>1</v>
      </c>
      <c r="KQ248" s="3">
        <v>1</v>
      </c>
      <c r="KR248" s="3">
        <v>5</v>
      </c>
      <c r="KS248" s="3">
        <v>5</v>
      </c>
      <c r="KT248" s="3">
        <v>1</v>
      </c>
      <c r="KU248" s="3">
        <v>1</v>
      </c>
      <c r="KV248" s="3">
        <v>1</v>
      </c>
      <c r="KW248" s="3">
        <v>1</v>
      </c>
      <c r="KX248" s="3">
        <v>5</v>
      </c>
      <c r="KY248" s="3">
        <v>5</v>
      </c>
      <c r="KZ248" s="5">
        <v>1</v>
      </c>
      <c r="LA248" s="5">
        <v>1</v>
      </c>
      <c r="LB248" s="5">
        <v>4.5714285714285712</v>
      </c>
      <c r="LC248" s="5">
        <v>5</v>
      </c>
      <c r="LD248" s="3">
        <v>5</v>
      </c>
      <c r="LE248" s="3">
        <v>5</v>
      </c>
      <c r="LF248" s="5">
        <v>5</v>
      </c>
      <c r="LG248" s="3">
        <v>5</v>
      </c>
      <c r="LH248" s="3">
        <v>5</v>
      </c>
      <c r="LI248" s="3">
        <v>5</v>
      </c>
      <c r="LJ248" s="3">
        <v>5</v>
      </c>
      <c r="LK248" s="3">
        <v>5</v>
      </c>
      <c r="LL248" s="3">
        <v>5</v>
      </c>
      <c r="LM248" s="3">
        <v>5</v>
      </c>
      <c r="LN248" s="3">
        <v>5</v>
      </c>
      <c r="LO248" s="3">
        <v>5</v>
      </c>
      <c r="LP248" s="3">
        <v>5</v>
      </c>
      <c r="LQ248" s="3">
        <v>5</v>
      </c>
      <c r="LR248" s="3">
        <v>5</v>
      </c>
      <c r="LS248" s="3">
        <v>5</v>
      </c>
      <c r="LT248" s="5">
        <v>5</v>
      </c>
      <c r="LU248" s="5">
        <v>5</v>
      </c>
      <c r="LV248" s="3">
        <v>0</v>
      </c>
      <c r="LW248" s="3">
        <v>3</v>
      </c>
      <c r="LX248" s="3">
        <v>0</v>
      </c>
      <c r="LY248" s="3">
        <v>0</v>
      </c>
      <c r="LZ248" s="3">
        <v>0</v>
      </c>
      <c r="MA248" s="3">
        <v>0</v>
      </c>
      <c r="MB248" s="3">
        <v>0</v>
      </c>
      <c r="MC248" s="3">
        <v>3</v>
      </c>
      <c r="MD248" s="3">
        <v>3</v>
      </c>
      <c r="ME248" s="3">
        <v>0</v>
      </c>
      <c r="MF248" s="5">
        <f t="shared" si="165"/>
        <v>9</v>
      </c>
      <c r="MG248" s="5">
        <f t="shared" si="166"/>
        <v>0.9</v>
      </c>
      <c r="MH248" s="3">
        <v>1</v>
      </c>
      <c r="MI248" s="3">
        <v>1</v>
      </c>
      <c r="MJ248" s="3">
        <v>7</v>
      </c>
      <c r="MK248" s="3">
        <v>1</v>
      </c>
      <c r="ML248" s="3">
        <v>5</v>
      </c>
      <c r="MM248" s="3">
        <v>1</v>
      </c>
      <c r="MN248" s="3">
        <v>7</v>
      </c>
      <c r="MO248" s="3">
        <v>7</v>
      </c>
      <c r="MP248" s="3">
        <v>7</v>
      </c>
      <c r="MQ248" s="5">
        <v>4.1111111111111107</v>
      </c>
      <c r="MR248" s="3">
        <v>1</v>
      </c>
      <c r="MS248" s="3">
        <v>1</v>
      </c>
      <c r="MT248" s="3">
        <v>1</v>
      </c>
      <c r="MU248" s="3">
        <v>1</v>
      </c>
      <c r="MV248" s="3">
        <v>1</v>
      </c>
      <c r="MW248" s="3">
        <v>1</v>
      </c>
      <c r="MX248" s="3">
        <v>1</v>
      </c>
      <c r="MY248" s="3">
        <v>1</v>
      </c>
      <c r="MZ248" s="3">
        <v>1</v>
      </c>
      <c r="NA248" s="3">
        <v>1</v>
      </c>
      <c r="NB248" s="3">
        <v>1</v>
      </c>
      <c r="NC248" s="3">
        <v>1</v>
      </c>
      <c r="ND248" s="5">
        <v>1</v>
      </c>
      <c r="NE248" s="5">
        <v>1</v>
      </c>
      <c r="NF248" s="5">
        <v>1</v>
      </c>
      <c r="NG248" s="5">
        <v>1</v>
      </c>
      <c r="NH248" s="3">
        <v>5</v>
      </c>
      <c r="NI248" s="3">
        <v>5</v>
      </c>
      <c r="NJ248" s="3">
        <v>5</v>
      </c>
      <c r="NK248" s="3">
        <v>5</v>
      </c>
      <c r="NL248" s="3">
        <v>4</v>
      </c>
      <c r="NM248" s="3">
        <v>4</v>
      </c>
      <c r="NN248" s="3">
        <v>5</v>
      </c>
      <c r="NO248" s="3">
        <v>5</v>
      </c>
      <c r="NP248" s="3">
        <v>5</v>
      </c>
      <c r="NQ248" s="3">
        <v>5</v>
      </c>
      <c r="NR248" s="3">
        <v>5</v>
      </c>
      <c r="NS248" s="3">
        <v>5</v>
      </c>
      <c r="NT248" s="3">
        <v>5</v>
      </c>
      <c r="NU248" s="3">
        <v>5</v>
      </c>
      <c r="NV248" s="5">
        <v>4.8571428571428568</v>
      </c>
      <c r="NW248" s="5">
        <v>4.8571428571428568</v>
      </c>
      <c r="NX248" s="4">
        <v>43420</v>
      </c>
      <c r="NY248" s="3">
        <v>5</v>
      </c>
      <c r="NZ248" s="3">
        <v>3</v>
      </c>
      <c r="OA248" s="3">
        <v>1</v>
      </c>
      <c r="OB248" s="3">
        <v>1</v>
      </c>
      <c r="OC248" s="3">
        <v>5</v>
      </c>
      <c r="OD248" s="3">
        <v>4</v>
      </c>
      <c r="OE248" s="3">
        <v>1</v>
      </c>
      <c r="OF248" s="3">
        <v>1</v>
      </c>
      <c r="OG248" s="3">
        <v>5</v>
      </c>
      <c r="OH248" s="3">
        <v>4</v>
      </c>
      <c r="OI248" s="3">
        <v>1</v>
      </c>
      <c r="OJ248" s="3">
        <v>1</v>
      </c>
      <c r="OK248" s="5">
        <v>4.333333333333333</v>
      </c>
      <c r="OL248" s="5">
        <v>1</v>
      </c>
      <c r="OM248" s="3">
        <v>3</v>
      </c>
      <c r="ON248" s="3">
        <v>2</v>
      </c>
      <c r="OO248" s="3">
        <v>3</v>
      </c>
      <c r="OP248" s="3">
        <v>3</v>
      </c>
      <c r="OQ248" s="3">
        <v>3</v>
      </c>
      <c r="OR248" s="3">
        <v>2</v>
      </c>
      <c r="OS248" s="5">
        <v>2.6666666666666665</v>
      </c>
      <c r="OT248" s="3">
        <v>6</v>
      </c>
      <c r="OU248" s="3">
        <v>6</v>
      </c>
      <c r="OV248" s="3">
        <v>6</v>
      </c>
      <c r="OW248" s="3">
        <v>6</v>
      </c>
      <c r="OX248" s="3">
        <v>3</v>
      </c>
      <c r="OY248" s="3">
        <v>6</v>
      </c>
      <c r="OZ248" s="5">
        <v>5.5</v>
      </c>
      <c r="VK248" s="1">
        <v>1</v>
      </c>
      <c r="VN248">
        <v>15</v>
      </c>
      <c r="VO248">
        <v>1</v>
      </c>
      <c r="VP248">
        <v>17.5</v>
      </c>
      <c r="VQ248">
        <v>17.5</v>
      </c>
      <c r="VR248">
        <v>120</v>
      </c>
      <c r="VS248">
        <v>2315.8000000000002</v>
      </c>
      <c r="VT248">
        <v>19.3</v>
      </c>
      <c r="VU248">
        <v>257.3</v>
      </c>
      <c r="VV248">
        <v>119</v>
      </c>
      <c r="VW248">
        <v>12831</v>
      </c>
      <c r="VX248">
        <v>107.8</v>
      </c>
      <c r="VY248">
        <v>3803.8</v>
      </c>
      <c r="VZ248">
        <v>0.3</v>
      </c>
      <c r="WA248">
        <v>1425.7</v>
      </c>
      <c r="WB248" s="36">
        <v>3977</v>
      </c>
      <c r="WC248" s="36">
        <v>1083</v>
      </c>
      <c r="WD248" s="36">
        <v>67.75</v>
      </c>
      <c r="WE248" s="36">
        <v>34.25</v>
      </c>
      <c r="WF248" s="36">
        <v>77.040000000000006</v>
      </c>
      <c r="WG248" s="36">
        <v>20.98</v>
      </c>
      <c r="WH248" s="36">
        <v>1.31</v>
      </c>
      <c r="WI248" s="36">
        <v>0.66</v>
      </c>
      <c r="WJ248" s="36">
        <v>102</v>
      </c>
      <c r="WK248" s="36">
        <v>1.98</v>
      </c>
      <c r="WL248" s="36">
        <v>14.571</v>
      </c>
      <c r="WM248" s="37">
        <v>4902.25</v>
      </c>
      <c r="WN248" s="37">
        <v>1290.25</v>
      </c>
      <c r="WO248" s="37">
        <v>82.5</v>
      </c>
      <c r="WP248" s="37">
        <v>46</v>
      </c>
      <c r="WQ248" s="37">
        <v>77.55</v>
      </c>
      <c r="WR248" s="37">
        <v>20.41</v>
      </c>
      <c r="WS248" s="37">
        <v>1.31</v>
      </c>
      <c r="WT248" s="37">
        <v>0.73</v>
      </c>
      <c r="WU248" s="37">
        <v>128.5</v>
      </c>
      <c r="WV248" s="37">
        <v>2.0299999999999998</v>
      </c>
      <c r="WW248" s="37">
        <v>14.278</v>
      </c>
      <c r="WX248" s="38">
        <v>3477.25</v>
      </c>
      <c r="WY248" s="38">
        <v>1008.5</v>
      </c>
      <c r="WZ248" s="38">
        <v>64.5</v>
      </c>
      <c r="XA248" s="38">
        <v>33.75</v>
      </c>
      <c r="XB248" s="38">
        <v>75.86</v>
      </c>
      <c r="XC248" s="38">
        <v>22</v>
      </c>
      <c r="XD248" s="38">
        <v>1.41</v>
      </c>
      <c r="XE248" s="38">
        <v>0.74</v>
      </c>
      <c r="XF248" s="38">
        <v>98.25</v>
      </c>
      <c r="XG248" s="38">
        <v>2.14</v>
      </c>
      <c r="XH248" s="38">
        <v>16.375</v>
      </c>
      <c r="XI248" s="39">
        <v>4006.75</v>
      </c>
      <c r="XJ248" s="39">
        <v>1077</v>
      </c>
      <c r="XK248" s="39">
        <v>70</v>
      </c>
      <c r="XL248" s="39">
        <v>41.25</v>
      </c>
      <c r="XM248" s="39">
        <v>77.13</v>
      </c>
      <c r="XN248" s="39">
        <v>20.73</v>
      </c>
      <c r="XO248" s="39">
        <v>1.35</v>
      </c>
      <c r="XP248" s="39">
        <v>0.79</v>
      </c>
      <c r="XQ248" s="39">
        <v>111.25</v>
      </c>
      <c r="XR248" s="39">
        <v>2.14</v>
      </c>
      <c r="XS248" s="39">
        <v>15.893000000000001</v>
      </c>
      <c r="XT248" t="s">
        <v>1320</v>
      </c>
      <c r="XU248">
        <v>9</v>
      </c>
      <c r="XV248">
        <v>15</v>
      </c>
      <c r="XW248" s="37">
        <v>7</v>
      </c>
      <c r="XX248" s="37">
        <v>2</v>
      </c>
      <c r="XY248" s="37">
        <v>1</v>
      </c>
      <c r="XZ248" s="39">
        <v>6</v>
      </c>
      <c r="YA248" s="39">
        <v>1</v>
      </c>
      <c r="YB248" s="39">
        <v>1</v>
      </c>
    </row>
    <row r="249" spans="1:652" x14ac:dyDescent="0.2">
      <c r="A249" s="11">
        <v>271</v>
      </c>
      <c r="B249" s="19" t="s">
        <v>895</v>
      </c>
      <c r="C249" s="3">
        <v>1</v>
      </c>
      <c r="D249" s="3" t="str">
        <f t="shared" si="155"/>
        <v>1</v>
      </c>
      <c r="E249" s="4">
        <v>38528</v>
      </c>
      <c r="F249" s="4">
        <v>43412</v>
      </c>
      <c r="G249" s="5">
        <v>13.371663244353183</v>
      </c>
      <c r="H249" s="21">
        <v>4</v>
      </c>
      <c r="I249" s="3">
        <v>8</v>
      </c>
      <c r="J249" s="3">
        <v>19</v>
      </c>
      <c r="K249" s="3">
        <v>1</v>
      </c>
      <c r="L249" s="3">
        <v>0</v>
      </c>
      <c r="M249" s="3">
        <v>110</v>
      </c>
      <c r="N249" s="6">
        <v>111</v>
      </c>
      <c r="O249" s="6">
        <v>161</v>
      </c>
      <c r="P249" s="5">
        <v>3.6417322834645667</v>
      </c>
      <c r="Q249" s="5">
        <v>191.61450000000002</v>
      </c>
      <c r="R249" s="5">
        <v>86.9</v>
      </c>
      <c r="S249" s="5">
        <v>33.5</v>
      </c>
      <c r="T249" s="5">
        <v>1</v>
      </c>
      <c r="U249" s="5">
        <v>44.4</v>
      </c>
      <c r="V249" s="5">
        <v>1</v>
      </c>
      <c r="W249" s="5">
        <v>34.799999999999997</v>
      </c>
      <c r="X249" s="5">
        <v>31.7</v>
      </c>
      <c r="Y249" s="5">
        <v>31.5</v>
      </c>
      <c r="Z249" s="5">
        <v>32.700000000000003</v>
      </c>
      <c r="AA249" s="5">
        <v>33.299999999999997</v>
      </c>
      <c r="AB249" s="5">
        <v>29.4</v>
      </c>
      <c r="AC249" s="5">
        <f t="shared" si="156"/>
        <v>34.799999999999997</v>
      </c>
      <c r="AD249" s="5">
        <f t="shared" si="157"/>
        <v>33.299999999999997</v>
      </c>
      <c r="AE249" s="5">
        <f t="shared" si="158"/>
        <v>68.099999999999994</v>
      </c>
      <c r="AF249" s="5">
        <f t="shared" si="159"/>
        <v>34.049999999999997</v>
      </c>
      <c r="AG249" s="5">
        <f t="shared" si="160"/>
        <v>75.080249999999992</v>
      </c>
      <c r="AH249" s="5">
        <f t="shared" si="161"/>
        <v>150.16049999999998</v>
      </c>
      <c r="AI249" s="5">
        <v>3</v>
      </c>
      <c r="AJ249" s="3">
        <v>16</v>
      </c>
      <c r="AK249" s="5">
        <v>36.299999999999997</v>
      </c>
      <c r="AL249" s="5">
        <v>1</v>
      </c>
      <c r="AM249" s="5">
        <v>1.6666666666666667</v>
      </c>
      <c r="AN249" s="5"/>
      <c r="AO249" s="5"/>
      <c r="AP249" s="5"/>
      <c r="AQ249" s="5"/>
      <c r="AR249" s="5"/>
      <c r="AS249" s="5" t="e">
        <f t="shared" si="162"/>
        <v>#DIV/0!</v>
      </c>
      <c r="AT249" s="5">
        <v>12.81</v>
      </c>
      <c r="AU249" s="5">
        <v>12.5</v>
      </c>
      <c r="AV249" s="5">
        <v>0.06</v>
      </c>
      <c r="AW249" s="5">
        <v>53</v>
      </c>
      <c r="AX249" s="3">
        <v>30</v>
      </c>
      <c r="AY249" s="3">
        <v>27</v>
      </c>
      <c r="AZ249" s="3"/>
      <c r="BA249" s="5">
        <v>-0.84</v>
      </c>
      <c r="BB249" s="5"/>
      <c r="BC249" s="5">
        <v>20</v>
      </c>
      <c r="BD249" s="5"/>
      <c r="BE249" s="3">
        <v>22</v>
      </c>
      <c r="BF249" s="3">
        <v>24</v>
      </c>
      <c r="BG249" s="5">
        <v>-0.24</v>
      </c>
      <c r="BH249" s="5">
        <v>55</v>
      </c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3">
        <v>42</v>
      </c>
      <c r="CA249" s="3">
        <v>44</v>
      </c>
      <c r="CB249" s="3">
        <v>43</v>
      </c>
      <c r="CC249" s="5">
        <v>18.775680000000001</v>
      </c>
      <c r="CD249" s="5">
        <v>19.66976</v>
      </c>
      <c r="CE249" s="5">
        <v>19.222719999999999</v>
      </c>
      <c r="CF249" s="5">
        <v>3.53</v>
      </c>
      <c r="CG249" s="5">
        <v>100</v>
      </c>
      <c r="CH249" s="3">
        <v>40</v>
      </c>
      <c r="CI249" s="3">
        <v>37</v>
      </c>
      <c r="CJ249" s="3">
        <v>36</v>
      </c>
      <c r="CK249" s="5">
        <v>17.881599999999999</v>
      </c>
      <c r="CL249" s="5">
        <v>16.540479999999999</v>
      </c>
      <c r="CM249" s="5">
        <v>16.093440000000001</v>
      </c>
      <c r="CN249" s="5">
        <v>1.61</v>
      </c>
      <c r="CO249" s="5">
        <v>95</v>
      </c>
      <c r="CP249" s="6">
        <v>128</v>
      </c>
      <c r="CQ249" s="6">
        <v>124</v>
      </c>
      <c r="CR249" s="6">
        <v>134</v>
      </c>
      <c r="CS249" s="5">
        <v>-0.09</v>
      </c>
      <c r="CT249" s="5">
        <v>47</v>
      </c>
      <c r="CU249" s="7" t="e">
        <v>#NULL!</v>
      </c>
      <c r="CV249" s="7" t="e">
        <v>#NULL!</v>
      </c>
      <c r="CW249" s="7" t="e">
        <v>#NULL!</v>
      </c>
      <c r="CX249" s="7" t="e">
        <v>#NULL!</v>
      </c>
      <c r="CY249" s="7" t="e">
        <v>#NULL!</v>
      </c>
      <c r="CZ249" s="7" t="e">
        <v>#NULL!</v>
      </c>
      <c r="DA249" s="7" t="e">
        <v>#NULL!</v>
      </c>
      <c r="DB249" s="7" t="e">
        <v>#NULL!</v>
      </c>
      <c r="DC249" s="7" t="e">
        <v>#NULL!</v>
      </c>
      <c r="DD249" s="7" t="e">
        <v>#NULL!</v>
      </c>
      <c r="DE249" s="7" t="e">
        <v>#NULL!</v>
      </c>
      <c r="DF249" s="7" t="e">
        <v>#NULL!</v>
      </c>
      <c r="DG249" s="7" t="e">
        <v>#NULL!</v>
      </c>
      <c r="DH249" s="7" t="e">
        <v>#NULL!</v>
      </c>
      <c r="DI249" s="7"/>
      <c r="DJ249" s="7"/>
      <c r="DK249" s="7"/>
      <c r="DL249" s="7"/>
      <c r="DM249" s="7"/>
      <c r="DN249" s="7"/>
      <c r="DO249" s="7"/>
      <c r="DP249" s="7"/>
      <c r="DQ249" s="3">
        <v>1</v>
      </c>
      <c r="DR249" s="3">
        <v>1</v>
      </c>
      <c r="DS249" s="3">
        <v>1</v>
      </c>
      <c r="DT249" s="3">
        <v>1</v>
      </c>
      <c r="DU249" s="3">
        <v>1</v>
      </c>
      <c r="DV249" s="5">
        <v>37.5</v>
      </c>
      <c r="DW249" s="5">
        <v>-1.08</v>
      </c>
      <c r="DX249" s="5">
        <v>50</v>
      </c>
      <c r="DY249" s="5">
        <v>-0.03</v>
      </c>
      <c r="DZ249" s="5">
        <v>97.5</v>
      </c>
      <c r="EA249" s="5">
        <v>5.14</v>
      </c>
      <c r="EB249" s="5">
        <v>61.666666666666664</v>
      </c>
      <c r="EC249" s="5">
        <v>4.0299999999999994</v>
      </c>
      <c r="ED249" s="5">
        <v>2</v>
      </c>
      <c r="EE249" s="7" t="e">
        <v>#NULL!</v>
      </c>
      <c r="EF249" s="7" t="e">
        <v>#NULL!</v>
      </c>
      <c r="EG249" s="7" t="e">
        <v>#NULL!</v>
      </c>
      <c r="EH249" s="7" t="e">
        <v>#NULL!</v>
      </c>
      <c r="EI249" s="7" t="e">
        <v>#NULL!</v>
      </c>
      <c r="EJ249" s="7" t="e">
        <v>#NULL!</v>
      </c>
      <c r="EK249" s="7" t="e">
        <v>#NULL!</v>
      </c>
      <c r="EL249" s="7" t="e">
        <v>#NULL!</v>
      </c>
      <c r="EM249" s="7" t="e">
        <v>#NULL!</v>
      </c>
      <c r="EN249" s="7" t="e">
        <v>#NULL!</v>
      </c>
      <c r="EO249" s="7" t="e">
        <v>#NULL!</v>
      </c>
      <c r="EP249" s="7" t="e">
        <v>#NULL!</v>
      </c>
      <c r="EQ249" s="7" t="e">
        <v>#NULL!</v>
      </c>
      <c r="ER249" s="7" t="e">
        <v>#NULL!</v>
      </c>
      <c r="ES249" s="7" t="e">
        <v>#NULL!</v>
      </c>
      <c r="ET249" s="7" t="e">
        <v>#NULL!</v>
      </c>
      <c r="EU249" s="7" t="e">
        <v>#NULL!</v>
      </c>
      <c r="EV249" s="7" t="e">
        <v>#NULL!</v>
      </c>
      <c r="EW249" s="3">
        <v>1</v>
      </c>
      <c r="EX249" s="5">
        <v>3</v>
      </c>
      <c r="EY249" s="1" t="s">
        <v>351</v>
      </c>
      <c r="EZ249" s="3">
        <v>2</v>
      </c>
      <c r="FA249" s="6">
        <v>11</v>
      </c>
      <c r="FB249" s="1" t="s">
        <v>411</v>
      </c>
      <c r="FC249" s="6">
        <v>2</v>
      </c>
      <c r="FD249" s="5">
        <v>11</v>
      </c>
      <c r="FE249" s="1" t="s">
        <v>376</v>
      </c>
      <c r="FF249" s="3">
        <v>2</v>
      </c>
      <c r="FG249" s="5">
        <v>5.5</v>
      </c>
      <c r="FH249" s="3">
        <v>5</v>
      </c>
      <c r="FI249" s="3">
        <v>5</v>
      </c>
      <c r="FJ249" s="3">
        <v>3</v>
      </c>
      <c r="FK249" s="3">
        <v>1</v>
      </c>
      <c r="FL249" s="3">
        <v>5</v>
      </c>
      <c r="FM249" s="3">
        <v>5</v>
      </c>
      <c r="FN249" s="3">
        <v>4</v>
      </c>
      <c r="FO249" s="3">
        <v>2</v>
      </c>
      <c r="FP249" s="3">
        <v>5</v>
      </c>
      <c r="FQ249" s="3">
        <v>5</v>
      </c>
      <c r="FR249" s="3">
        <v>4</v>
      </c>
      <c r="FS249" s="3">
        <v>3</v>
      </c>
      <c r="FT249" s="3">
        <v>5</v>
      </c>
      <c r="FU249" s="3">
        <v>2.8333333333333335</v>
      </c>
      <c r="FV249" s="3">
        <v>7</v>
      </c>
      <c r="FW249" s="3">
        <v>1</v>
      </c>
      <c r="FX249" s="7" t="e">
        <v>#NULL!</v>
      </c>
      <c r="FY249" s="3">
        <v>4</v>
      </c>
      <c r="FZ249" s="3">
        <v>7</v>
      </c>
      <c r="GA249" s="3">
        <v>7</v>
      </c>
      <c r="GB249" s="3">
        <v>7</v>
      </c>
      <c r="GC249" s="3">
        <v>7</v>
      </c>
      <c r="GD249" s="5">
        <v>6.5</v>
      </c>
      <c r="GE249" s="3">
        <v>5</v>
      </c>
      <c r="GF249" s="3">
        <v>4</v>
      </c>
      <c r="GG249" s="3">
        <v>5</v>
      </c>
      <c r="GH249" s="3">
        <v>1</v>
      </c>
      <c r="GI249" s="3">
        <v>4</v>
      </c>
      <c r="GJ249" s="3">
        <v>1</v>
      </c>
      <c r="GK249" s="3">
        <v>2</v>
      </c>
      <c r="GL249" s="3">
        <v>2</v>
      </c>
      <c r="GM249" s="3">
        <v>3</v>
      </c>
      <c r="GN249" s="3">
        <v>5</v>
      </c>
      <c r="GO249" s="3">
        <v>2</v>
      </c>
      <c r="GP249" s="3">
        <v>4</v>
      </c>
      <c r="GQ249" s="3">
        <v>1</v>
      </c>
      <c r="GR249" s="3">
        <v>5</v>
      </c>
      <c r="GS249" s="3">
        <v>2</v>
      </c>
      <c r="GT249" s="3">
        <v>5</v>
      </c>
      <c r="GU249" s="3">
        <v>5</v>
      </c>
      <c r="GV249" s="3">
        <v>2</v>
      </c>
      <c r="GW249" s="3">
        <v>5</v>
      </c>
      <c r="GX249" s="3">
        <v>2</v>
      </c>
      <c r="GY249" s="5">
        <v>4.5999999999999996</v>
      </c>
      <c r="GZ249" s="5">
        <v>1.9</v>
      </c>
      <c r="HA249" s="3">
        <v>7</v>
      </c>
      <c r="HB249" s="3">
        <v>7</v>
      </c>
      <c r="HC249" s="3">
        <v>6</v>
      </c>
      <c r="HD249" s="3">
        <v>6</v>
      </c>
      <c r="HE249" s="3">
        <v>7</v>
      </c>
      <c r="HF249" s="3">
        <v>7</v>
      </c>
      <c r="HG249" s="3">
        <v>6</v>
      </c>
      <c r="HH249" s="3">
        <v>7</v>
      </c>
      <c r="HI249" s="5">
        <v>6.625</v>
      </c>
      <c r="HJ249" s="3">
        <v>3</v>
      </c>
      <c r="HK249" s="3">
        <v>3</v>
      </c>
      <c r="HL249" s="3">
        <v>3</v>
      </c>
      <c r="HM249" s="3">
        <v>3</v>
      </c>
      <c r="HN249" s="3">
        <v>1</v>
      </c>
      <c r="HO249" s="3">
        <v>1</v>
      </c>
      <c r="HP249" s="5">
        <v>2</v>
      </c>
      <c r="HQ249" s="5">
        <v>4</v>
      </c>
      <c r="HR249" s="5">
        <v>4</v>
      </c>
      <c r="HS249" s="5">
        <v>3.1666666666666665</v>
      </c>
      <c r="HT249" s="3">
        <v>5</v>
      </c>
      <c r="HU249" s="3">
        <v>5</v>
      </c>
      <c r="HV249" s="3">
        <v>5</v>
      </c>
      <c r="HW249" s="3">
        <v>6</v>
      </c>
      <c r="HX249" s="3">
        <v>6</v>
      </c>
      <c r="HY249" s="3">
        <v>6</v>
      </c>
      <c r="HZ249" s="5">
        <v>5.5</v>
      </c>
      <c r="IA249" s="3">
        <v>7</v>
      </c>
      <c r="IB249" s="3">
        <v>5</v>
      </c>
      <c r="IC249" s="3">
        <v>4</v>
      </c>
      <c r="ID249" s="3">
        <v>1</v>
      </c>
      <c r="IE249" s="3">
        <v>1</v>
      </c>
      <c r="IF249" s="3">
        <v>5</v>
      </c>
      <c r="IG249" s="3">
        <v>4</v>
      </c>
      <c r="IH249" s="3">
        <v>5</v>
      </c>
      <c r="II249" s="3">
        <v>6</v>
      </c>
      <c r="IJ249" s="3">
        <v>5</v>
      </c>
      <c r="IK249" s="3">
        <v>5</v>
      </c>
      <c r="IL249" s="3">
        <v>3</v>
      </c>
      <c r="IM249" s="5">
        <v>5.75</v>
      </c>
      <c r="IN249" s="5">
        <v>2.75</v>
      </c>
      <c r="IO249" s="5">
        <v>4.25</v>
      </c>
      <c r="IP249" s="3">
        <v>4</v>
      </c>
      <c r="IQ249" s="3">
        <v>4</v>
      </c>
      <c r="IR249" s="3">
        <v>4</v>
      </c>
      <c r="IS249" s="3">
        <v>5</v>
      </c>
      <c r="IT249" s="3">
        <v>4</v>
      </c>
      <c r="IU249" s="3">
        <v>4</v>
      </c>
      <c r="IV249" s="3">
        <v>4</v>
      </c>
      <c r="IW249" s="3">
        <v>1</v>
      </c>
      <c r="IX249" s="3">
        <v>4</v>
      </c>
      <c r="IY249" s="3">
        <v>1</v>
      </c>
      <c r="IZ249" s="3">
        <v>3</v>
      </c>
      <c r="JA249" s="3">
        <v>5</v>
      </c>
      <c r="JB249" s="3">
        <v>5</v>
      </c>
      <c r="JC249" s="3">
        <v>4</v>
      </c>
      <c r="JD249" s="3">
        <v>5</v>
      </c>
      <c r="JE249" s="3">
        <v>1</v>
      </c>
      <c r="JF249" s="3">
        <v>4</v>
      </c>
      <c r="JG249" s="3">
        <v>4</v>
      </c>
      <c r="JH249" s="3">
        <v>5</v>
      </c>
      <c r="JI249" s="3">
        <v>4</v>
      </c>
      <c r="JJ249" s="3">
        <v>2</v>
      </c>
      <c r="JK249" s="3">
        <v>5</v>
      </c>
      <c r="JL249" s="3">
        <v>5</v>
      </c>
      <c r="JM249" s="3">
        <v>5</v>
      </c>
      <c r="JN249" s="5">
        <v>4.5</v>
      </c>
      <c r="JO249" s="5">
        <v>2.75</v>
      </c>
      <c r="JP249" s="5">
        <v>4.5</v>
      </c>
      <c r="JQ249" s="5">
        <v>4.5</v>
      </c>
      <c r="JR249" s="5">
        <v>4</v>
      </c>
      <c r="JS249" s="5">
        <v>2.75</v>
      </c>
      <c r="JT249" s="3">
        <v>2</v>
      </c>
      <c r="JU249" s="3">
        <v>3</v>
      </c>
      <c r="JV249" s="3">
        <v>5</v>
      </c>
      <c r="JW249" s="3">
        <v>5</v>
      </c>
      <c r="JX249" s="3">
        <v>4</v>
      </c>
      <c r="JY249" s="3">
        <v>4</v>
      </c>
      <c r="JZ249" s="3">
        <v>1</v>
      </c>
      <c r="KA249" s="3">
        <v>1</v>
      </c>
      <c r="KB249" s="3">
        <v>4</v>
      </c>
      <c r="KC249" s="3">
        <v>4</v>
      </c>
      <c r="KD249" s="3">
        <v>3</v>
      </c>
      <c r="KE249" s="3">
        <v>2</v>
      </c>
      <c r="KF249" s="3">
        <v>1</v>
      </c>
      <c r="KG249" s="3">
        <v>1</v>
      </c>
      <c r="KH249" s="3">
        <v>1</v>
      </c>
      <c r="KI249" s="3">
        <v>1</v>
      </c>
      <c r="KJ249" s="3">
        <v>1</v>
      </c>
      <c r="KK249" s="3">
        <v>1</v>
      </c>
      <c r="KL249" s="3">
        <v>4</v>
      </c>
      <c r="KM249" s="3">
        <v>2</v>
      </c>
      <c r="KN249" s="3">
        <v>1</v>
      </c>
      <c r="KO249" s="3">
        <v>2</v>
      </c>
      <c r="KP249" s="3">
        <v>4</v>
      </c>
      <c r="KQ249" s="3">
        <v>2</v>
      </c>
      <c r="KR249" s="3">
        <v>4</v>
      </c>
      <c r="KS249" s="3">
        <v>4</v>
      </c>
      <c r="KT249" s="3">
        <v>1</v>
      </c>
      <c r="KU249" s="3">
        <v>2</v>
      </c>
      <c r="KV249" s="3">
        <v>2</v>
      </c>
      <c r="KW249" s="3">
        <v>2</v>
      </c>
      <c r="KX249" s="3">
        <v>4</v>
      </c>
      <c r="KY249" s="3">
        <v>4</v>
      </c>
      <c r="KZ249" s="5">
        <v>1.8888888888888888</v>
      </c>
      <c r="LA249" s="5">
        <v>1.8888888888888888</v>
      </c>
      <c r="LB249" s="5">
        <v>3.5714285714285716</v>
      </c>
      <c r="LC249" s="5">
        <v>3.2857142857142856</v>
      </c>
      <c r="LD249" s="3">
        <v>5</v>
      </c>
      <c r="LE249" s="3">
        <v>5</v>
      </c>
      <c r="LF249" s="5">
        <v>5</v>
      </c>
      <c r="LG249" s="3">
        <v>5</v>
      </c>
      <c r="LH249" s="3">
        <v>5</v>
      </c>
      <c r="LI249" s="3">
        <v>5</v>
      </c>
      <c r="LJ249" s="3">
        <v>5</v>
      </c>
      <c r="LK249" s="3">
        <v>5</v>
      </c>
      <c r="LL249" s="3">
        <v>4</v>
      </c>
      <c r="LM249" s="3">
        <v>4</v>
      </c>
      <c r="LN249" s="3">
        <v>5</v>
      </c>
      <c r="LO249" s="3">
        <v>5</v>
      </c>
      <c r="LP249" s="3">
        <v>5</v>
      </c>
      <c r="LQ249" s="3">
        <v>4</v>
      </c>
      <c r="LR249" s="3">
        <v>1</v>
      </c>
      <c r="LS249" s="3">
        <v>1</v>
      </c>
      <c r="LT249" s="5">
        <v>4.375</v>
      </c>
      <c r="LU249" s="5">
        <v>4.25</v>
      </c>
      <c r="LV249" s="3">
        <v>2</v>
      </c>
      <c r="LW249" s="3">
        <v>1</v>
      </c>
      <c r="LX249" s="3">
        <v>2</v>
      </c>
      <c r="LY249" s="3">
        <v>0</v>
      </c>
      <c r="LZ249" s="3">
        <v>3</v>
      </c>
      <c r="MA249" s="3">
        <v>1</v>
      </c>
      <c r="MB249" s="3">
        <v>0</v>
      </c>
      <c r="MC249" s="3">
        <v>1</v>
      </c>
      <c r="MD249" s="3">
        <v>1</v>
      </c>
      <c r="ME249" s="3">
        <v>1</v>
      </c>
      <c r="MF249" s="5">
        <f t="shared" si="165"/>
        <v>12</v>
      </c>
      <c r="MG249" s="5">
        <f t="shared" si="166"/>
        <v>1.2</v>
      </c>
      <c r="MH249" s="3">
        <v>1</v>
      </c>
      <c r="MI249" s="3">
        <v>2</v>
      </c>
      <c r="MJ249" s="3">
        <v>7</v>
      </c>
      <c r="MK249" s="3">
        <v>5</v>
      </c>
      <c r="ML249" s="3">
        <v>5</v>
      </c>
      <c r="MM249" s="3">
        <v>1</v>
      </c>
      <c r="MN249" s="3">
        <v>7</v>
      </c>
      <c r="MO249" s="3">
        <v>7</v>
      </c>
      <c r="MP249" s="3">
        <v>7</v>
      </c>
      <c r="MQ249" s="5">
        <v>4.666666666666667</v>
      </c>
      <c r="MR249" s="3">
        <v>1</v>
      </c>
      <c r="MS249" s="3">
        <v>2</v>
      </c>
      <c r="MT249" s="3">
        <v>2</v>
      </c>
      <c r="MU249" s="3">
        <v>2</v>
      </c>
      <c r="MV249" s="3">
        <v>5</v>
      </c>
      <c r="MW249" s="3">
        <v>5</v>
      </c>
      <c r="MX249" s="3">
        <v>4</v>
      </c>
      <c r="MY249" s="3">
        <v>4</v>
      </c>
      <c r="MZ249" s="3">
        <v>5</v>
      </c>
      <c r="NA249" s="3">
        <v>5</v>
      </c>
      <c r="NB249" s="3">
        <v>5</v>
      </c>
      <c r="NC249" s="3">
        <v>5</v>
      </c>
      <c r="ND249" s="5">
        <v>2.6666666666666665</v>
      </c>
      <c r="NE249" s="5">
        <v>3</v>
      </c>
      <c r="NF249" s="5">
        <v>4.666666666666667</v>
      </c>
      <c r="NG249" s="5">
        <v>4.666666666666667</v>
      </c>
      <c r="NH249" s="3">
        <v>5</v>
      </c>
      <c r="NI249" s="3">
        <v>5</v>
      </c>
      <c r="NJ249" s="3">
        <v>4</v>
      </c>
      <c r="NK249" s="3">
        <v>4</v>
      </c>
      <c r="NL249" s="3">
        <v>4</v>
      </c>
      <c r="NM249" s="3">
        <v>4</v>
      </c>
      <c r="NN249" s="3">
        <v>1</v>
      </c>
      <c r="NO249" s="3">
        <v>1</v>
      </c>
      <c r="NP249" s="3">
        <v>1</v>
      </c>
      <c r="NQ249" s="3">
        <v>1</v>
      </c>
      <c r="NR249" s="3">
        <v>2</v>
      </c>
      <c r="NS249" s="3">
        <v>2</v>
      </c>
      <c r="NT249" s="3">
        <v>2</v>
      </c>
      <c r="NU249" s="3">
        <v>2</v>
      </c>
      <c r="NV249" s="5">
        <v>2.7142857142857144</v>
      </c>
      <c r="NW249" s="5">
        <v>2.7142857142857144</v>
      </c>
      <c r="NX249" s="4">
        <v>43420</v>
      </c>
      <c r="NY249" s="3">
        <v>5</v>
      </c>
      <c r="NZ249" s="3">
        <v>5</v>
      </c>
      <c r="OA249" s="3">
        <v>3</v>
      </c>
      <c r="OB249" s="3">
        <v>5</v>
      </c>
      <c r="OC249" s="3">
        <v>5</v>
      </c>
      <c r="OD249" s="3">
        <v>5</v>
      </c>
      <c r="OE249" s="3">
        <v>3</v>
      </c>
      <c r="OF249" s="3">
        <v>4</v>
      </c>
      <c r="OG249" s="3">
        <v>4</v>
      </c>
      <c r="OH249" s="3">
        <v>4</v>
      </c>
      <c r="OI249" s="3">
        <v>4</v>
      </c>
      <c r="OJ249" s="3">
        <v>4</v>
      </c>
      <c r="OK249" s="5">
        <v>4.666666666666667</v>
      </c>
      <c r="OL249" s="5">
        <v>3.8333333333333335</v>
      </c>
      <c r="OM249" s="3">
        <v>3</v>
      </c>
      <c r="ON249" s="3">
        <v>3</v>
      </c>
      <c r="OO249" s="3">
        <v>3</v>
      </c>
      <c r="OP249" s="3">
        <v>3</v>
      </c>
      <c r="OQ249" s="3">
        <v>1</v>
      </c>
      <c r="OR249" s="3">
        <v>1</v>
      </c>
      <c r="OS249" s="5">
        <v>2.3333333333333335</v>
      </c>
      <c r="OT249" s="3">
        <v>4</v>
      </c>
      <c r="OU249" s="3">
        <v>5</v>
      </c>
      <c r="OV249" s="3">
        <v>5</v>
      </c>
      <c r="OW249" s="3">
        <v>5</v>
      </c>
      <c r="OX249" s="3">
        <v>5</v>
      </c>
      <c r="OY249" s="3">
        <v>5</v>
      </c>
      <c r="OZ249" s="5">
        <v>4.833333333333333</v>
      </c>
      <c r="VK249" s="1">
        <v>1</v>
      </c>
      <c r="VN249">
        <v>15</v>
      </c>
      <c r="VO249">
        <v>1</v>
      </c>
      <c r="VP249">
        <v>10.3</v>
      </c>
      <c r="VQ249">
        <v>10.3</v>
      </c>
      <c r="VR249">
        <v>67</v>
      </c>
      <c r="VS249">
        <v>1363.3</v>
      </c>
      <c r="VT249">
        <v>20.3</v>
      </c>
      <c r="VU249">
        <v>227.2</v>
      </c>
      <c r="VV249">
        <v>66</v>
      </c>
      <c r="VW249">
        <v>13706.5</v>
      </c>
      <c r="VX249">
        <v>207.7</v>
      </c>
      <c r="VY249">
        <v>5344.8</v>
      </c>
      <c r="VZ249">
        <v>0.3</v>
      </c>
      <c r="WA249">
        <v>2284.4</v>
      </c>
      <c r="WB249" s="36">
        <v>3107.5</v>
      </c>
      <c r="WC249" s="36">
        <v>1051.25</v>
      </c>
      <c r="WD249" s="36">
        <v>124</v>
      </c>
      <c r="WE249" s="36">
        <v>56.25</v>
      </c>
      <c r="WF249" s="36">
        <v>71.62</v>
      </c>
      <c r="WG249" s="36">
        <v>24.23</v>
      </c>
      <c r="WH249" s="36">
        <v>2.86</v>
      </c>
      <c r="WI249" s="36">
        <v>1.3</v>
      </c>
      <c r="WJ249" s="36">
        <v>180.25</v>
      </c>
      <c r="WK249" s="36">
        <v>4.1500000000000004</v>
      </c>
      <c r="WL249" s="36">
        <v>30.042000000000002</v>
      </c>
      <c r="WM249" s="37">
        <v>3107.5</v>
      </c>
      <c r="WN249" s="37">
        <v>1051.25</v>
      </c>
      <c r="WO249" s="37">
        <v>124</v>
      </c>
      <c r="WP249" s="37">
        <v>56.25</v>
      </c>
      <c r="WQ249" s="37">
        <v>71.62</v>
      </c>
      <c r="WR249" s="37">
        <v>24.23</v>
      </c>
      <c r="WS249" s="37">
        <v>2.86</v>
      </c>
      <c r="WT249" s="37">
        <v>1.3</v>
      </c>
      <c r="WU249" s="37">
        <v>180.25</v>
      </c>
      <c r="WV249" s="37">
        <v>4.1500000000000004</v>
      </c>
      <c r="WW249" s="37">
        <v>30.042000000000002</v>
      </c>
      <c r="WX249" s="38">
        <v>2736.75</v>
      </c>
      <c r="WY249" s="38">
        <v>935</v>
      </c>
      <c r="WZ249" s="38">
        <v>107.25</v>
      </c>
      <c r="XA249" s="38">
        <v>46</v>
      </c>
      <c r="XB249" s="38">
        <v>71.55</v>
      </c>
      <c r="XC249" s="38">
        <v>24.44</v>
      </c>
      <c r="XD249" s="38">
        <v>2.8</v>
      </c>
      <c r="XE249" s="38">
        <v>1.2</v>
      </c>
      <c r="XF249" s="38">
        <v>153.25</v>
      </c>
      <c r="XG249" s="38">
        <v>4.01</v>
      </c>
      <c r="XH249" s="38">
        <v>30.65</v>
      </c>
      <c r="XI249" s="39">
        <v>2736.75</v>
      </c>
      <c r="XJ249" s="39">
        <v>935</v>
      </c>
      <c r="XK249" s="39">
        <v>107.25</v>
      </c>
      <c r="XL249" s="39">
        <v>46</v>
      </c>
      <c r="XM249" s="39">
        <v>71.55</v>
      </c>
      <c r="XN249" s="39">
        <v>24.44</v>
      </c>
      <c r="XO249" s="39">
        <v>2.8</v>
      </c>
      <c r="XP249" s="39">
        <v>1.2</v>
      </c>
      <c r="XQ249" s="39">
        <v>153.25</v>
      </c>
      <c r="XR249" s="39">
        <v>4.01</v>
      </c>
      <c r="XS249" s="39">
        <v>30.65</v>
      </c>
      <c r="XT249" t="s">
        <v>1321</v>
      </c>
      <c r="XU249">
        <v>6</v>
      </c>
      <c r="XV249">
        <v>21</v>
      </c>
      <c r="XW249" s="37">
        <v>6</v>
      </c>
      <c r="XX249" s="37">
        <v>0</v>
      </c>
      <c r="XY249" s="37">
        <v>2</v>
      </c>
      <c r="XZ249" s="39">
        <v>5</v>
      </c>
      <c r="YA249" s="39">
        <v>0</v>
      </c>
      <c r="YB249" s="39">
        <v>2</v>
      </c>
    </row>
    <row r="250" spans="1:652" x14ac:dyDescent="0.2">
      <c r="A250" s="11">
        <v>272</v>
      </c>
      <c r="B250" s="19" t="s">
        <v>768</v>
      </c>
      <c r="C250" s="3">
        <v>0</v>
      </c>
      <c r="D250" s="3" t="str">
        <f t="shared" si="155"/>
        <v>2</v>
      </c>
      <c r="E250" s="4">
        <v>38026</v>
      </c>
      <c r="F250" s="4">
        <v>43412</v>
      </c>
      <c r="G250" s="5">
        <v>14.746064339493497</v>
      </c>
      <c r="H250" s="21">
        <v>4</v>
      </c>
      <c r="I250" s="3">
        <v>8</v>
      </c>
      <c r="J250" s="3">
        <v>19</v>
      </c>
      <c r="K250" s="3">
        <v>1</v>
      </c>
      <c r="L250" s="3">
        <v>2</v>
      </c>
      <c r="M250" s="3">
        <v>110</v>
      </c>
      <c r="N250" s="6">
        <v>105.5</v>
      </c>
      <c r="O250" s="6">
        <v>150</v>
      </c>
      <c r="P250" s="5">
        <v>3.4612860892388451</v>
      </c>
      <c r="Q250" s="5">
        <v>137.3715</v>
      </c>
      <c r="R250" s="5">
        <v>62.3</v>
      </c>
      <c r="S250" s="5">
        <v>27.7</v>
      </c>
      <c r="T250" s="5">
        <v>1</v>
      </c>
      <c r="U250" s="5">
        <v>28</v>
      </c>
      <c r="V250" s="5">
        <v>2</v>
      </c>
      <c r="W250" s="5">
        <v>23.7</v>
      </c>
      <c r="X250" s="5">
        <v>23.1</v>
      </c>
      <c r="Y250" s="5">
        <v>24.4</v>
      </c>
      <c r="Z250" s="5">
        <v>23.9</v>
      </c>
      <c r="AA250" s="5">
        <v>23.6</v>
      </c>
      <c r="AB250" s="5">
        <v>23.8</v>
      </c>
      <c r="AC250" s="5">
        <f t="shared" si="156"/>
        <v>24.4</v>
      </c>
      <c r="AD250" s="5">
        <f t="shared" si="157"/>
        <v>23.9</v>
      </c>
      <c r="AE250" s="5">
        <f t="shared" si="158"/>
        <v>48.3</v>
      </c>
      <c r="AF250" s="5">
        <f t="shared" si="159"/>
        <v>24.15</v>
      </c>
      <c r="AG250" s="5">
        <f t="shared" si="160"/>
        <v>53.250749999999996</v>
      </c>
      <c r="AH250" s="5">
        <f t="shared" si="161"/>
        <v>106.50149999999999</v>
      </c>
      <c r="AI250" s="5">
        <v>1</v>
      </c>
      <c r="AJ250" s="3">
        <v>16</v>
      </c>
      <c r="AK250" s="5">
        <v>34.700000000000003</v>
      </c>
      <c r="AL250" s="5">
        <v>1</v>
      </c>
      <c r="AM250" s="5">
        <v>1.3333333333333333</v>
      </c>
      <c r="AN250" s="5"/>
      <c r="AO250" s="5"/>
      <c r="AP250" s="5"/>
      <c r="AQ250" s="5"/>
      <c r="AR250" s="5"/>
      <c r="AS250" s="5" t="e">
        <f t="shared" si="162"/>
        <v>#DIV/0!</v>
      </c>
      <c r="AT250" s="5">
        <v>13.62</v>
      </c>
      <c r="AU250" s="5">
        <v>13.25</v>
      </c>
      <c r="AV250" s="5">
        <v>-2.2599999999999998</v>
      </c>
      <c r="AW250" s="5">
        <v>1</v>
      </c>
      <c r="AX250" s="3">
        <v>17</v>
      </c>
      <c r="AY250" s="3">
        <v>16</v>
      </c>
      <c r="AZ250" s="3"/>
      <c r="BA250" s="5">
        <v>-3.63</v>
      </c>
      <c r="BB250" s="5"/>
      <c r="BC250" s="5">
        <v>0</v>
      </c>
      <c r="BD250" s="5"/>
      <c r="BE250" s="3">
        <v>19</v>
      </c>
      <c r="BF250" s="3">
        <v>22</v>
      </c>
      <c r="BG250" s="5">
        <v>-1.1599999999999999</v>
      </c>
      <c r="BH250" s="5">
        <v>12</v>
      </c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3">
        <v>40</v>
      </c>
      <c r="CA250" s="3">
        <v>39</v>
      </c>
      <c r="CB250" s="3">
        <v>39</v>
      </c>
      <c r="CC250" s="5">
        <v>17.881599999999999</v>
      </c>
      <c r="CD250" s="5">
        <v>17.434560000000001</v>
      </c>
      <c r="CE250" s="5">
        <v>17.434560000000001</v>
      </c>
      <c r="CF250" s="5">
        <v>0.14000000000000001</v>
      </c>
      <c r="CG250" s="5">
        <v>56</v>
      </c>
      <c r="CH250" s="3">
        <v>41</v>
      </c>
      <c r="CI250" s="3">
        <v>39</v>
      </c>
      <c r="CJ250" s="3">
        <v>40</v>
      </c>
      <c r="CK250" s="5">
        <v>18.32864</v>
      </c>
      <c r="CL250" s="5">
        <v>17.434560000000001</v>
      </c>
      <c r="CM250" s="5">
        <v>17.881599999999999</v>
      </c>
      <c r="CN250" s="5">
        <v>-0.64</v>
      </c>
      <c r="CO250" s="5">
        <v>26</v>
      </c>
      <c r="CP250" s="6">
        <v>85</v>
      </c>
      <c r="CQ250" s="6">
        <v>102</v>
      </c>
      <c r="CR250" s="6">
        <v>103</v>
      </c>
      <c r="CS250" s="5">
        <v>-2.56</v>
      </c>
      <c r="CT250" s="5">
        <v>1</v>
      </c>
      <c r="CU250" s="7" t="e">
        <v>#NULL!</v>
      </c>
      <c r="CV250" s="7" t="e">
        <v>#NULL!</v>
      </c>
      <c r="CW250" s="7" t="e">
        <v>#NULL!</v>
      </c>
      <c r="CX250" s="7" t="e">
        <v>#NULL!</v>
      </c>
      <c r="CY250" s="7" t="e">
        <v>#NULL!</v>
      </c>
      <c r="CZ250" s="7" t="e">
        <v>#NULL!</v>
      </c>
      <c r="DA250" s="7" t="e">
        <v>#NULL!</v>
      </c>
      <c r="DB250" s="7" t="e">
        <v>#NULL!</v>
      </c>
      <c r="DC250" s="7" t="e">
        <v>#NULL!</v>
      </c>
      <c r="DD250" s="7" t="e">
        <v>#NULL!</v>
      </c>
      <c r="DE250" s="7" t="e">
        <v>#NULL!</v>
      </c>
      <c r="DF250" s="7" t="e">
        <v>#NULL!</v>
      </c>
      <c r="DG250" s="7" t="e">
        <v>#NULL!</v>
      </c>
      <c r="DH250" s="7" t="e">
        <v>#NULL!</v>
      </c>
      <c r="DI250" s="7"/>
      <c r="DJ250" s="7"/>
      <c r="DK250" s="7"/>
      <c r="DL250" s="7"/>
      <c r="DM250" s="7"/>
      <c r="DN250" s="7"/>
      <c r="DO250" s="7"/>
      <c r="DP250" s="7"/>
      <c r="DQ250" s="3">
        <v>1</v>
      </c>
      <c r="DR250" s="3">
        <v>1</v>
      </c>
      <c r="DS250" s="3">
        <v>1</v>
      </c>
      <c r="DT250" s="3">
        <v>1</v>
      </c>
      <c r="DU250" s="3">
        <v>0</v>
      </c>
      <c r="DV250" s="5">
        <v>6</v>
      </c>
      <c r="DW250" s="5">
        <v>-4.79</v>
      </c>
      <c r="DX250" s="5">
        <v>1</v>
      </c>
      <c r="DY250" s="5">
        <v>-4.82</v>
      </c>
      <c r="DZ250" s="5">
        <v>41</v>
      </c>
      <c r="EA250" s="5">
        <v>-0.5</v>
      </c>
      <c r="EB250" s="5">
        <v>16</v>
      </c>
      <c r="EC250" s="5">
        <v>-10.11</v>
      </c>
      <c r="ED250" s="5">
        <v>1</v>
      </c>
      <c r="EE250" s="7" t="e">
        <v>#NULL!</v>
      </c>
      <c r="EF250" s="7" t="e">
        <v>#NULL!</v>
      </c>
      <c r="EG250" s="7" t="e">
        <v>#NULL!</v>
      </c>
      <c r="EH250" s="7" t="e">
        <v>#NULL!</v>
      </c>
      <c r="EI250" s="7" t="e">
        <v>#NULL!</v>
      </c>
      <c r="EJ250" s="7" t="e">
        <v>#NULL!</v>
      </c>
      <c r="EK250" s="7" t="e">
        <v>#NULL!</v>
      </c>
      <c r="EL250" s="7" t="e">
        <v>#NULL!</v>
      </c>
      <c r="EM250" s="7" t="e">
        <v>#NULL!</v>
      </c>
      <c r="EN250" s="7" t="e">
        <v>#NULL!</v>
      </c>
      <c r="EO250" s="7" t="e">
        <v>#NULL!</v>
      </c>
      <c r="EP250" s="7" t="e">
        <v>#NULL!</v>
      </c>
      <c r="EQ250" s="7" t="e">
        <v>#NULL!</v>
      </c>
      <c r="ER250" s="7" t="e">
        <v>#NULL!</v>
      </c>
      <c r="ES250" s="7" t="e">
        <v>#NULL!</v>
      </c>
      <c r="ET250" s="7" t="e">
        <v>#NULL!</v>
      </c>
      <c r="EU250" s="7" t="e">
        <v>#NULL!</v>
      </c>
      <c r="EV250" s="7" t="e">
        <v>#NULL!</v>
      </c>
      <c r="EW250" s="3">
        <v>0</v>
      </c>
      <c r="EX250" s="5">
        <v>0</v>
      </c>
      <c r="EY250" s="1" t="s">
        <v>350</v>
      </c>
      <c r="EZ250" s="3">
        <v>1</v>
      </c>
      <c r="FA250" s="6">
        <v>3</v>
      </c>
      <c r="FB250" s="1" t="s">
        <v>351</v>
      </c>
      <c r="FC250" s="6">
        <v>1</v>
      </c>
      <c r="FD250" s="5">
        <v>3</v>
      </c>
      <c r="FE250" s="1" t="s">
        <v>392</v>
      </c>
      <c r="FF250" s="3">
        <v>1</v>
      </c>
      <c r="FG250" s="5">
        <v>3</v>
      </c>
      <c r="FH250" s="3">
        <v>5</v>
      </c>
      <c r="FI250" s="3">
        <v>5</v>
      </c>
      <c r="FJ250" s="3">
        <v>2</v>
      </c>
      <c r="FK250" s="3">
        <v>3</v>
      </c>
      <c r="FL250" s="3">
        <v>5</v>
      </c>
      <c r="FM250" s="3">
        <v>5</v>
      </c>
      <c r="FN250" s="3">
        <v>2</v>
      </c>
      <c r="FO250" s="3">
        <v>1</v>
      </c>
      <c r="FP250" s="3">
        <v>5</v>
      </c>
      <c r="FQ250" s="3">
        <v>5</v>
      </c>
      <c r="FR250" s="3">
        <v>3</v>
      </c>
      <c r="FS250" s="3">
        <v>2</v>
      </c>
      <c r="FT250" s="3">
        <v>5</v>
      </c>
      <c r="FU250" s="3">
        <v>2.1666666666666665</v>
      </c>
      <c r="FV250" s="3">
        <v>4</v>
      </c>
      <c r="FW250" s="3">
        <v>2</v>
      </c>
      <c r="FX250" s="7" t="e">
        <v>#NULL!</v>
      </c>
      <c r="FY250" s="3">
        <v>4</v>
      </c>
      <c r="FZ250" s="3">
        <v>4</v>
      </c>
      <c r="GA250" s="3">
        <v>6</v>
      </c>
      <c r="GB250" s="3">
        <v>4</v>
      </c>
      <c r="GC250" s="3">
        <v>7</v>
      </c>
      <c r="GD250" s="5">
        <v>4.833333333333333</v>
      </c>
      <c r="GE250" s="3">
        <v>5</v>
      </c>
      <c r="GF250" s="3">
        <v>2</v>
      </c>
      <c r="GG250" s="3">
        <v>1</v>
      </c>
      <c r="GH250" s="3">
        <v>1</v>
      </c>
      <c r="GI250" s="3">
        <v>2</v>
      </c>
      <c r="GJ250" s="3">
        <v>1</v>
      </c>
      <c r="GK250" s="3">
        <v>1</v>
      </c>
      <c r="GL250" s="3">
        <v>2</v>
      </c>
      <c r="GM250" s="3">
        <v>2</v>
      </c>
      <c r="GN250" s="3">
        <v>5</v>
      </c>
      <c r="GO250" s="3">
        <v>2</v>
      </c>
      <c r="GP250" s="3">
        <v>5</v>
      </c>
      <c r="GQ250" s="3">
        <v>2</v>
      </c>
      <c r="GR250" s="3">
        <v>2</v>
      </c>
      <c r="GS250" s="3">
        <v>2</v>
      </c>
      <c r="GT250" s="3">
        <v>2</v>
      </c>
      <c r="GU250" s="3">
        <v>2</v>
      </c>
      <c r="GV250" s="3">
        <v>2</v>
      </c>
      <c r="GW250" s="3">
        <v>5</v>
      </c>
      <c r="GX250" s="3">
        <v>2</v>
      </c>
      <c r="GY250" s="5">
        <v>3.1</v>
      </c>
      <c r="GZ250" s="5">
        <v>1.7</v>
      </c>
      <c r="HA250" s="3">
        <v>5</v>
      </c>
      <c r="HB250" s="3">
        <v>7</v>
      </c>
      <c r="HC250" s="3">
        <v>7</v>
      </c>
      <c r="HD250" s="3">
        <v>7</v>
      </c>
      <c r="HE250" s="3">
        <v>7</v>
      </c>
      <c r="HF250" s="3">
        <v>7</v>
      </c>
      <c r="HG250" s="3">
        <v>4</v>
      </c>
      <c r="HH250" s="3">
        <v>7</v>
      </c>
      <c r="HI250" s="5">
        <v>6.375</v>
      </c>
      <c r="HJ250" s="3">
        <v>4</v>
      </c>
      <c r="HK250" s="3">
        <v>3</v>
      </c>
      <c r="HL250" s="3">
        <v>1</v>
      </c>
      <c r="HM250" s="3">
        <v>2</v>
      </c>
      <c r="HN250" s="3">
        <v>1</v>
      </c>
      <c r="HO250" s="3">
        <v>3</v>
      </c>
      <c r="HP250" s="5">
        <v>2</v>
      </c>
      <c r="HQ250" s="5">
        <v>4</v>
      </c>
      <c r="HR250" s="5">
        <v>2</v>
      </c>
      <c r="HS250" s="5">
        <v>2.5</v>
      </c>
      <c r="HT250" s="3">
        <v>6</v>
      </c>
      <c r="HU250" s="3">
        <v>6</v>
      </c>
      <c r="HV250" s="3">
        <v>6</v>
      </c>
      <c r="HW250" s="3">
        <v>6</v>
      </c>
      <c r="HX250" s="3">
        <v>6</v>
      </c>
      <c r="HY250" s="3">
        <v>6</v>
      </c>
      <c r="HZ250" s="5">
        <v>6</v>
      </c>
      <c r="IA250" s="3">
        <v>7</v>
      </c>
      <c r="IB250" s="3">
        <v>4</v>
      </c>
      <c r="IC250" s="3">
        <v>5</v>
      </c>
      <c r="ID250" s="3">
        <v>4</v>
      </c>
      <c r="IE250" s="3">
        <v>7</v>
      </c>
      <c r="IF250" s="3">
        <v>7</v>
      </c>
      <c r="IG250" s="3">
        <v>4</v>
      </c>
      <c r="IH250" s="3">
        <v>5</v>
      </c>
      <c r="II250" s="3">
        <v>5</v>
      </c>
      <c r="IJ250" s="3">
        <v>4</v>
      </c>
      <c r="IK250" s="3">
        <v>5</v>
      </c>
      <c r="IL250" s="3">
        <v>4</v>
      </c>
      <c r="IM250" s="5">
        <v>5.5</v>
      </c>
      <c r="IN250" s="5">
        <v>5.75</v>
      </c>
      <c r="IO250" s="5">
        <v>4</v>
      </c>
      <c r="IP250" s="3">
        <v>5</v>
      </c>
      <c r="IQ250" s="3">
        <v>2</v>
      </c>
      <c r="IR250" s="3">
        <v>2</v>
      </c>
      <c r="IS250" s="3">
        <v>5</v>
      </c>
      <c r="IT250" s="3">
        <v>5</v>
      </c>
      <c r="IU250" s="3">
        <v>5</v>
      </c>
      <c r="IV250" s="3">
        <v>2</v>
      </c>
      <c r="IW250" s="3">
        <v>2</v>
      </c>
      <c r="IX250" s="3">
        <v>5</v>
      </c>
      <c r="IY250" s="3">
        <v>5</v>
      </c>
      <c r="IZ250" s="3">
        <v>4</v>
      </c>
      <c r="JA250" s="3">
        <v>5</v>
      </c>
      <c r="JB250" s="3">
        <v>4</v>
      </c>
      <c r="JC250" s="3">
        <v>2</v>
      </c>
      <c r="JD250" s="3">
        <v>5</v>
      </c>
      <c r="JE250" s="3">
        <v>2</v>
      </c>
      <c r="JF250" s="3">
        <v>4</v>
      </c>
      <c r="JG250" s="3">
        <v>4</v>
      </c>
      <c r="JH250" s="3">
        <v>2</v>
      </c>
      <c r="JI250" s="3">
        <v>2</v>
      </c>
      <c r="JJ250" s="3">
        <v>2</v>
      </c>
      <c r="JK250" s="3">
        <v>5</v>
      </c>
      <c r="JL250" s="3">
        <v>2</v>
      </c>
      <c r="JM250" s="3">
        <v>4</v>
      </c>
      <c r="JN250" s="5">
        <v>4.75</v>
      </c>
      <c r="JO250" s="5">
        <v>2.75</v>
      </c>
      <c r="JP250" s="5">
        <v>4.25</v>
      </c>
      <c r="JQ250" s="5">
        <v>3.25</v>
      </c>
      <c r="JR250" s="5">
        <v>4.25</v>
      </c>
      <c r="JS250" s="5">
        <v>2</v>
      </c>
      <c r="JT250" s="3">
        <v>4</v>
      </c>
      <c r="JU250" s="3">
        <v>4</v>
      </c>
      <c r="JV250" s="3">
        <v>999</v>
      </c>
      <c r="JW250" s="3">
        <v>3</v>
      </c>
      <c r="JX250" s="3">
        <v>999</v>
      </c>
      <c r="JY250" s="3">
        <v>4</v>
      </c>
      <c r="JZ250" s="3">
        <v>999</v>
      </c>
      <c r="KA250" s="3">
        <v>4</v>
      </c>
      <c r="KB250" s="3">
        <v>4</v>
      </c>
      <c r="KC250" s="3">
        <v>999</v>
      </c>
      <c r="KD250" s="3">
        <v>999</v>
      </c>
      <c r="KE250" s="3">
        <v>4</v>
      </c>
      <c r="KF250" s="3">
        <v>4</v>
      </c>
      <c r="KG250" s="3">
        <v>999</v>
      </c>
      <c r="KH250" s="3">
        <v>4</v>
      </c>
      <c r="KI250" s="3">
        <v>999</v>
      </c>
      <c r="KJ250" s="3">
        <v>999</v>
      </c>
      <c r="KK250" s="3">
        <v>4</v>
      </c>
      <c r="KL250" s="3">
        <v>4</v>
      </c>
      <c r="KM250" s="3">
        <v>999</v>
      </c>
      <c r="KN250" s="3">
        <v>999</v>
      </c>
      <c r="KO250" s="3">
        <v>4</v>
      </c>
      <c r="KP250" s="3">
        <v>4</v>
      </c>
      <c r="KQ250" s="3">
        <v>999</v>
      </c>
      <c r="KR250" s="3">
        <v>999</v>
      </c>
      <c r="KS250" s="3">
        <v>4</v>
      </c>
      <c r="KT250" s="3">
        <v>4</v>
      </c>
      <c r="KU250" s="3">
        <v>999</v>
      </c>
      <c r="KV250" s="3">
        <v>999</v>
      </c>
      <c r="KW250" s="3">
        <v>4</v>
      </c>
      <c r="KX250" s="3">
        <v>999</v>
      </c>
      <c r="KY250" s="3">
        <v>4</v>
      </c>
      <c r="KZ250" s="5">
        <v>4</v>
      </c>
      <c r="LA250" s="5">
        <v>3.8</v>
      </c>
      <c r="LB250" s="5">
        <v>4</v>
      </c>
      <c r="LC250" s="5">
        <v>4</v>
      </c>
      <c r="LD250" s="3">
        <v>4</v>
      </c>
      <c r="LE250" s="3">
        <v>999</v>
      </c>
      <c r="LF250" s="5">
        <v>999</v>
      </c>
      <c r="LG250" s="3">
        <v>4</v>
      </c>
      <c r="LH250" s="3">
        <v>999</v>
      </c>
      <c r="LI250" s="3">
        <v>4</v>
      </c>
      <c r="LJ250" s="3">
        <v>4</v>
      </c>
      <c r="LK250" s="3">
        <v>999</v>
      </c>
      <c r="LL250" s="3">
        <v>999</v>
      </c>
      <c r="LM250" s="3">
        <v>4</v>
      </c>
      <c r="LN250" s="3">
        <v>4</v>
      </c>
      <c r="LO250" s="3">
        <v>999</v>
      </c>
      <c r="LP250" s="3">
        <v>4</v>
      </c>
      <c r="LQ250" s="3">
        <v>4</v>
      </c>
      <c r="LR250" s="3">
        <v>999</v>
      </c>
      <c r="LS250" s="3">
        <v>4</v>
      </c>
      <c r="LT250" s="5">
        <v>4</v>
      </c>
      <c r="LU250" s="5">
        <v>4</v>
      </c>
      <c r="LV250" s="3">
        <v>1</v>
      </c>
      <c r="LW250" s="3">
        <v>3</v>
      </c>
      <c r="LX250" s="3">
        <v>2</v>
      </c>
      <c r="LY250" s="3">
        <v>1</v>
      </c>
      <c r="LZ250" s="3">
        <v>1</v>
      </c>
      <c r="MA250" s="3">
        <v>0</v>
      </c>
      <c r="MB250" s="3">
        <v>2</v>
      </c>
      <c r="MC250" s="3">
        <v>2</v>
      </c>
      <c r="MD250" s="3">
        <v>2</v>
      </c>
      <c r="ME250" s="3">
        <v>2</v>
      </c>
      <c r="MF250" s="5">
        <f t="shared" si="165"/>
        <v>16</v>
      </c>
      <c r="MG250" s="5">
        <f t="shared" si="166"/>
        <v>1.6</v>
      </c>
      <c r="MH250" s="3">
        <v>6</v>
      </c>
      <c r="MI250" s="3">
        <v>6</v>
      </c>
      <c r="MJ250" s="3">
        <v>6</v>
      </c>
      <c r="MK250" s="3">
        <v>6</v>
      </c>
      <c r="ML250" s="3">
        <v>6</v>
      </c>
      <c r="MM250" s="3">
        <v>6</v>
      </c>
      <c r="MN250" s="3">
        <v>6</v>
      </c>
      <c r="MO250" s="3">
        <v>6</v>
      </c>
      <c r="MP250" s="3">
        <v>6</v>
      </c>
      <c r="MQ250" s="5">
        <v>6</v>
      </c>
      <c r="MR250" s="3">
        <v>4</v>
      </c>
      <c r="MS250" s="3">
        <v>999</v>
      </c>
      <c r="MT250" s="3">
        <v>4</v>
      </c>
      <c r="MU250" s="3">
        <v>999</v>
      </c>
      <c r="MV250" s="3">
        <v>4</v>
      </c>
      <c r="MW250" s="3">
        <v>999</v>
      </c>
      <c r="MX250" s="3">
        <v>4</v>
      </c>
      <c r="MY250" s="3">
        <v>999</v>
      </c>
      <c r="MZ250" s="3">
        <v>4</v>
      </c>
      <c r="NA250" s="3">
        <v>999</v>
      </c>
      <c r="NB250" s="3">
        <v>4</v>
      </c>
      <c r="NC250" s="3">
        <v>999</v>
      </c>
      <c r="ND250" s="5">
        <v>4</v>
      </c>
      <c r="NE250" s="7" t="e">
        <v>#NULL!</v>
      </c>
      <c r="NF250" s="5">
        <v>4</v>
      </c>
      <c r="NG250" s="7" t="e">
        <v>#NULL!</v>
      </c>
      <c r="NH250" s="3">
        <v>4</v>
      </c>
      <c r="NI250" s="3">
        <v>999</v>
      </c>
      <c r="NJ250" s="3">
        <v>999</v>
      </c>
      <c r="NK250" s="3">
        <v>4</v>
      </c>
      <c r="NL250" s="3">
        <v>999</v>
      </c>
      <c r="NM250" s="3">
        <v>4</v>
      </c>
      <c r="NN250" s="3">
        <v>999</v>
      </c>
      <c r="NO250" s="3">
        <v>4</v>
      </c>
      <c r="NP250" s="3">
        <v>999</v>
      </c>
      <c r="NQ250" s="3">
        <v>4</v>
      </c>
      <c r="NR250" s="3">
        <v>999</v>
      </c>
      <c r="NS250" s="3">
        <v>4</v>
      </c>
      <c r="NT250" s="3">
        <v>999</v>
      </c>
      <c r="NU250" s="3">
        <v>4</v>
      </c>
      <c r="NV250" s="5">
        <v>4</v>
      </c>
      <c r="NW250" s="5">
        <v>4</v>
      </c>
      <c r="NX250" s="4">
        <v>43431</v>
      </c>
      <c r="NY250" s="3">
        <v>5</v>
      </c>
      <c r="NZ250" s="3">
        <v>5</v>
      </c>
      <c r="OA250" s="3">
        <v>3</v>
      </c>
      <c r="OB250" s="3">
        <v>3</v>
      </c>
      <c r="OC250" s="3">
        <v>5</v>
      </c>
      <c r="OD250" s="3">
        <v>5</v>
      </c>
      <c r="OE250" s="3">
        <v>3</v>
      </c>
      <c r="OF250" s="3">
        <v>3</v>
      </c>
      <c r="OG250" s="3">
        <v>5</v>
      </c>
      <c r="OH250" s="3">
        <v>5</v>
      </c>
      <c r="OI250" s="3">
        <v>5</v>
      </c>
      <c r="OJ250" s="3">
        <v>5</v>
      </c>
      <c r="OK250" s="5">
        <v>5</v>
      </c>
      <c r="OL250" s="5">
        <v>3.6666666666666665</v>
      </c>
      <c r="OM250" s="3">
        <v>4</v>
      </c>
      <c r="ON250" s="3">
        <v>4</v>
      </c>
      <c r="OO250" s="3">
        <v>3</v>
      </c>
      <c r="OP250" s="3">
        <v>3</v>
      </c>
      <c r="OQ250" s="3">
        <v>3</v>
      </c>
      <c r="OR250" s="3">
        <v>2</v>
      </c>
      <c r="OS250" s="5">
        <v>3.1666666666666665</v>
      </c>
      <c r="OT250" s="3">
        <v>6</v>
      </c>
      <c r="OU250" s="3">
        <v>6</v>
      </c>
      <c r="OV250" s="3">
        <v>6</v>
      </c>
      <c r="OW250" s="3">
        <v>6</v>
      </c>
      <c r="OX250" s="3">
        <v>6</v>
      </c>
      <c r="OY250" s="3">
        <v>6</v>
      </c>
      <c r="OZ250" s="5">
        <v>6</v>
      </c>
      <c r="VK250" s="1">
        <v>1</v>
      </c>
      <c r="VN250">
        <v>15</v>
      </c>
      <c r="VO250">
        <v>1</v>
      </c>
      <c r="VP250">
        <v>10</v>
      </c>
      <c r="VQ250">
        <v>10</v>
      </c>
      <c r="VR250">
        <v>40</v>
      </c>
      <c r="VS250">
        <v>863.5</v>
      </c>
      <c r="VT250">
        <v>21.6</v>
      </c>
      <c r="VU250">
        <v>172.7</v>
      </c>
      <c r="VV250">
        <v>39</v>
      </c>
      <c r="VW250">
        <v>15347</v>
      </c>
      <c r="VX250">
        <v>393.5</v>
      </c>
      <c r="VY250">
        <v>11262.3</v>
      </c>
      <c r="VZ250">
        <v>0.3</v>
      </c>
      <c r="WA250">
        <v>3069.4</v>
      </c>
      <c r="WB250" s="36">
        <v>2019</v>
      </c>
      <c r="WC250" s="36">
        <v>699.5</v>
      </c>
      <c r="WD250" s="36">
        <v>57.75</v>
      </c>
      <c r="WE250" s="36">
        <v>13.75</v>
      </c>
      <c r="WF250" s="36">
        <v>72.37</v>
      </c>
      <c r="WG250" s="36">
        <v>25.07</v>
      </c>
      <c r="WH250" s="36">
        <v>2.0699999999999998</v>
      </c>
      <c r="WI250" s="36">
        <v>0.49</v>
      </c>
      <c r="WJ250" s="36">
        <v>71.5</v>
      </c>
      <c r="WK250" s="36">
        <v>2.56</v>
      </c>
      <c r="WL250" s="36">
        <v>17.875</v>
      </c>
      <c r="WM250" s="37">
        <v>2338</v>
      </c>
      <c r="WN250" s="37">
        <v>954.25</v>
      </c>
      <c r="WO250" s="37">
        <v>102.75</v>
      </c>
      <c r="WP250" s="37">
        <v>20</v>
      </c>
      <c r="WQ250" s="37">
        <v>68.459999999999994</v>
      </c>
      <c r="WR250" s="37">
        <v>27.94</v>
      </c>
      <c r="WS250" s="37">
        <v>3.01</v>
      </c>
      <c r="WT250" s="37">
        <v>0.59</v>
      </c>
      <c r="WU250" s="37">
        <v>122.75</v>
      </c>
      <c r="WV250" s="37">
        <v>3.59</v>
      </c>
      <c r="WW250" s="37">
        <v>24.55</v>
      </c>
      <c r="WX250" s="38">
        <v>1507.75</v>
      </c>
      <c r="WY250" s="38">
        <v>651</v>
      </c>
      <c r="WZ250" s="38">
        <v>52.75</v>
      </c>
      <c r="XA250" s="38">
        <v>11.5</v>
      </c>
      <c r="XB250" s="38">
        <v>67.83</v>
      </c>
      <c r="XC250" s="38">
        <v>29.28</v>
      </c>
      <c r="XD250" s="38">
        <v>2.37</v>
      </c>
      <c r="XE250" s="38">
        <v>0.52</v>
      </c>
      <c r="XF250" s="38">
        <v>64.25</v>
      </c>
      <c r="XG250" s="38">
        <v>2.89</v>
      </c>
      <c r="XH250" s="38">
        <v>21.417000000000002</v>
      </c>
      <c r="XI250" s="39">
        <v>1826.75</v>
      </c>
      <c r="XJ250" s="39">
        <v>905.75</v>
      </c>
      <c r="XK250" s="39">
        <v>97.75</v>
      </c>
      <c r="XL250" s="39">
        <v>17.75</v>
      </c>
      <c r="XM250" s="39">
        <v>64.14</v>
      </c>
      <c r="XN250" s="39">
        <v>31.8</v>
      </c>
      <c r="XO250" s="39">
        <v>3.43</v>
      </c>
      <c r="XP250" s="39">
        <v>0.62</v>
      </c>
      <c r="XQ250" s="39">
        <v>115.5</v>
      </c>
      <c r="XR250" s="39">
        <v>4.0599999999999996</v>
      </c>
      <c r="XS250" s="39">
        <v>28.875</v>
      </c>
      <c r="XT250" t="s">
        <v>1322</v>
      </c>
      <c r="XU250">
        <v>5</v>
      </c>
      <c r="XV250">
        <v>15</v>
      </c>
      <c r="XW250" s="37">
        <v>4</v>
      </c>
      <c r="XX250" s="37">
        <v>1</v>
      </c>
      <c r="XY250" s="37">
        <v>1</v>
      </c>
      <c r="XZ250" s="39">
        <v>3</v>
      </c>
      <c r="YA250" s="39">
        <v>1</v>
      </c>
      <c r="YB250" s="39">
        <v>1</v>
      </c>
    </row>
    <row r="251" spans="1:652" x14ac:dyDescent="0.2">
      <c r="A251" s="11">
        <v>273</v>
      </c>
      <c r="B251" s="19" t="s">
        <v>769</v>
      </c>
      <c r="C251" s="3">
        <v>0</v>
      </c>
      <c r="D251" s="3" t="str">
        <f t="shared" si="155"/>
        <v>2</v>
      </c>
      <c r="E251" s="4">
        <v>37957</v>
      </c>
      <c r="F251" s="4">
        <v>43411</v>
      </c>
      <c r="G251" s="5">
        <v>14.932238193018481</v>
      </c>
      <c r="H251" s="21">
        <v>4</v>
      </c>
      <c r="I251" s="3">
        <v>9</v>
      </c>
      <c r="J251" s="3">
        <v>20</v>
      </c>
      <c r="K251" s="3">
        <v>1</v>
      </c>
      <c r="L251" s="3">
        <v>2</v>
      </c>
      <c r="M251" s="3">
        <v>180</v>
      </c>
      <c r="N251" s="6">
        <v>123</v>
      </c>
      <c r="O251" s="6">
        <v>171.5</v>
      </c>
      <c r="P251" s="5">
        <v>4.0354330708661417</v>
      </c>
      <c r="Q251" s="5">
        <v>141.56100000000001</v>
      </c>
      <c r="R251" s="5">
        <v>64.2</v>
      </c>
      <c r="S251" s="5">
        <v>21.7</v>
      </c>
      <c r="T251" s="5">
        <v>3</v>
      </c>
      <c r="U251" s="5">
        <v>16.600000000000001</v>
      </c>
      <c r="V251" s="5">
        <v>3</v>
      </c>
      <c r="W251" s="5">
        <v>43</v>
      </c>
      <c r="X251" s="5">
        <v>39.299999999999997</v>
      </c>
      <c r="Y251" s="5">
        <v>40.1</v>
      </c>
      <c r="Z251" s="5">
        <v>42.1</v>
      </c>
      <c r="AA251" s="5">
        <v>40.799999999999997</v>
      </c>
      <c r="AB251" s="5">
        <v>37.200000000000003</v>
      </c>
      <c r="AC251" s="5">
        <f t="shared" si="156"/>
        <v>43</v>
      </c>
      <c r="AD251" s="5">
        <f t="shared" si="157"/>
        <v>42.1</v>
      </c>
      <c r="AE251" s="5">
        <f t="shared" si="158"/>
        <v>85.1</v>
      </c>
      <c r="AF251" s="5">
        <f t="shared" si="159"/>
        <v>42.55</v>
      </c>
      <c r="AG251" s="5">
        <f t="shared" si="160"/>
        <v>93.822749999999999</v>
      </c>
      <c r="AH251" s="5">
        <f t="shared" si="161"/>
        <v>187.6455</v>
      </c>
      <c r="AI251" s="5">
        <v>3</v>
      </c>
      <c r="AJ251" s="3">
        <v>57</v>
      </c>
      <c r="AK251" s="5">
        <v>49</v>
      </c>
      <c r="AL251" s="5">
        <v>3</v>
      </c>
      <c r="AM251" s="5">
        <v>3</v>
      </c>
      <c r="AN251" s="5"/>
      <c r="AO251" s="5"/>
      <c r="AP251" s="5"/>
      <c r="AQ251" s="5"/>
      <c r="AR251" s="5"/>
      <c r="AS251" s="5" t="e">
        <f t="shared" si="162"/>
        <v>#DIV/0!</v>
      </c>
      <c r="AT251" s="5">
        <v>10.37</v>
      </c>
      <c r="AU251" s="5">
        <v>10.16</v>
      </c>
      <c r="AV251" s="5">
        <v>1.07</v>
      </c>
      <c r="AW251" s="5">
        <v>86</v>
      </c>
      <c r="AX251" s="3">
        <v>38</v>
      </c>
      <c r="AY251" s="3">
        <v>40</v>
      </c>
      <c r="AZ251" s="3"/>
      <c r="BA251" s="5">
        <v>-0.12</v>
      </c>
      <c r="BB251" s="5"/>
      <c r="BC251" s="5">
        <v>45</v>
      </c>
      <c r="BD251" s="5"/>
      <c r="BE251" s="3">
        <v>25</v>
      </c>
      <c r="BF251" s="3">
        <v>27</v>
      </c>
      <c r="BG251" s="5">
        <v>0.11</v>
      </c>
      <c r="BH251" s="5">
        <v>55</v>
      </c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3">
        <v>73</v>
      </c>
      <c r="CA251" s="3">
        <v>68</v>
      </c>
      <c r="CB251" s="3">
        <v>74</v>
      </c>
      <c r="CC251" s="5">
        <v>32.633919999999996</v>
      </c>
      <c r="CD251" s="5">
        <v>30.398720000000001</v>
      </c>
      <c r="CE251" s="5">
        <v>33.080959999999997</v>
      </c>
      <c r="CF251" s="5">
        <v>4.16</v>
      </c>
      <c r="CG251" s="5">
        <v>100</v>
      </c>
      <c r="CH251" s="3">
        <v>47</v>
      </c>
      <c r="CI251" s="3">
        <v>50</v>
      </c>
      <c r="CJ251" s="3">
        <v>45</v>
      </c>
      <c r="CK251" s="5">
        <v>21.01088</v>
      </c>
      <c r="CL251" s="5">
        <v>22.352</v>
      </c>
      <c r="CM251" s="5">
        <v>20.116800000000001</v>
      </c>
      <c r="CN251" s="5">
        <v>0.8</v>
      </c>
      <c r="CO251" s="5">
        <v>79</v>
      </c>
      <c r="CP251" s="6">
        <v>218</v>
      </c>
      <c r="CQ251" s="6">
        <v>226</v>
      </c>
      <c r="CR251" s="6">
        <v>235</v>
      </c>
      <c r="CS251" s="5">
        <v>2.31</v>
      </c>
      <c r="CT251" s="5">
        <v>99</v>
      </c>
      <c r="CU251" s="7" t="e">
        <v>#NULL!</v>
      </c>
      <c r="CV251" s="7" t="e">
        <v>#NULL!</v>
      </c>
      <c r="CW251" s="7" t="e">
        <v>#NULL!</v>
      </c>
      <c r="CX251" s="7" t="e">
        <v>#NULL!</v>
      </c>
      <c r="CY251" s="7" t="e">
        <v>#NULL!</v>
      </c>
      <c r="CZ251" s="7" t="e">
        <v>#NULL!</v>
      </c>
      <c r="DA251" s="7" t="e">
        <v>#NULL!</v>
      </c>
      <c r="DB251" s="7" t="e">
        <v>#NULL!</v>
      </c>
      <c r="DC251" s="7" t="e">
        <v>#NULL!</v>
      </c>
      <c r="DD251" s="7" t="e">
        <v>#NULL!</v>
      </c>
      <c r="DE251" s="7" t="e">
        <v>#NULL!</v>
      </c>
      <c r="DF251" s="7" t="e">
        <v>#NULL!</v>
      </c>
      <c r="DG251" s="7" t="e">
        <v>#NULL!</v>
      </c>
      <c r="DH251" s="7" t="e">
        <v>#NULL!</v>
      </c>
      <c r="DI251" s="7"/>
      <c r="DJ251" s="7"/>
      <c r="DK251" s="7"/>
      <c r="DL251" s="7"/>
      <c r="DM251" s="7"/>
      <c r="DN251" s="7"/>
      <c r="DO251" s="7"/>
      <c r="DP251" s="7"/>
      <c r="DQ251" s="3">
        <v>1</v>
      </c>
      <c r="DR251" s="3">
        <v>1</v>
      </c>
      <c r="DS251" s="3">
        <v>1</v>
      </c>
      <c r="DT251" s="3">
        <v>1</v>
      </c>
      <c r="DU251" s="3">
        <v>1</v>
      </c>
      <c r="DV251" s="5">
        <v>50</v>
      </c>
      <c r="DW251" s="5">
        <v>-0.01</v>
      </c>
      <c r="DX251" s="5">
        <v>92.5</v>
      </c>
      <c r="DY251" s="5">
        <v>3.38</v>
      </c>
      <c r="DZ251" s="5">
        <v>89.5</v>
      </c>
      <c r="EA251" s="5">
        <v>4.96</v>
      </c>
      <c r="EB251" s="5">
        <v>77.333333333333329</v>
      </c>
      <c r="EC251" s="5">
        <v>8.33</v>
      </c>
      <c r="ED251" s="5">
        <v>3</v>
      </c>
      <c r="EE251" s="7" t="e">
        <v>#NULL!</v>
      </c>
      <c r="EF251" s="7" t="e">
        <v>#NULL!</v>
      </c>
      <c r="EG251" s="7" t="e">
        <v>#NULL!</v>
      </c>
      <c r="EH251" s="7" t="e">
        <v>#NULL!</v>
      </c>
      <c r="EI251" s="7" t="e">
        <v>#NULL!</v>
      </c>
      <c r="EJ251" s="7" t="e">
        <v>#NULL!</v>
      </c>
      <c r="EK251" s="7" t="e">
        <v>#NULL!</v>
      </c>
      <c r="EL251" s="7" t="e">
        <v>#NULL!</v>
      </c>
      <c r="EM251" s="7" t="e">
        <v>#NULL!</v>
      </c>
      <c r="EN251" s="7" t="e">
        <v>#NULL!</v>
      </c>
      <c r="EO251" s="7" t="e">
        <v>#NULL!</v>
      </c>
      <c r="EP251" s="7" t="e">
        <v>#NULL!</v>
      </c>
      <c r="EQ251" s="7" t="e">
        <v>#NULL!</v>
      </c>
      <c r="ER251" s="7" t="e">
        <v>#NULL!</v>
      </c>
      <c r="ES251" s="7" t="e">
        <v>#NULL!</v>
      </c>
      <c r="ET251" s="7" t="e">
        <v>#NULL!</v>
      </c>
      <c r="EU251" s="7" t="e">
        <v>#NULL!</v>
      </c>
      <c r="EV251" s="7" t="e">
        <v>#NULL!</v>
      </c>
      <c r="EW251" s="3">
        <v>1</v>
      </c>
      <c r="EX251" s="5">
        <v>3</v>
      </c>
      <c r="EY251" s="1" t="s">
        <v>350</v>
      </c>
      <c r="EZ251" s="3">
        <v>2</v>
      </c>
      <c r="FA251" s="6">
        <v>7</v>
      </c>
      <c r="FB251" s="1" t="s">
        <v>351</v>
      </c>
      <c r="FC251" s="6">
        <v>2</v>
      </c>
      <c r="FD251" s="5">
        <v>7</v>
      </c>
      <c r="FE251" s="1" t="s">
        <v>355</v>
      </c>
      <c r="FF251" s="3">
        <v>0</v>
      </c>
      <c r="FG251" s="5">
        <v>5</v>
      </c>
      <c r="FH251" s="3">
        <v>5</v>
      </c>
      <c r="FI251" s="3">
        <v>5</v>
      </c>
      <c r="FJ251" s="3">
        <v>4</v>
      </c>
      <c r="FK251" s="3">
        <v>1</v>
      </c>
      <c r="FL251" s="3">
        <v>5</v>
      </c>
      <c r="FM251" s="3">
        <v>5</v>
      </c>
      <c r="FN251" s="3">
        <v>5</v>
      </c>
      <c r="FO251" s="3">
        <v>5</v>
      </c>
      <c r="FP251" s="3">
        <v>5</v>
      </c>
      <c r="FQ251" s="3">
        <v>5</v>
      </c>
      <c r="FR251" s="3">
        <v>5</v>
      </c>
      <c r="FS251" s="3">
        <v>3</v>
      </c>
      <c r="FT251" s="3">
        <v>5</v>
      </c>
      <c r="FU251" s="3">
        <v>3.8333333333333335</v>
      </c>
      <c r="FV251" s="3">
        <v>7</v>
      </c>
      <c r="FW251" s="3">
        <v>1</v>
      </c>
      <c r="FX251" s="7" t="e">
        <v>#NULL!</v>
      </c>
      <c r="FY251" s="3">
        <v>5</v>
      </c>
      <c r="FZ251" s="3">
        <v>7</v>
      </c>
      <c r="GA251" s="3">
        <v>7</v>
      </c>
      <c r="GB251" s="3">
        <v>7</v>
      </c>
      <c r="GC251" s="3">
        <v>7</v>
      </c>
      <c r="GD251" s="5">
        <v>6.666666666666667</v>
      </c>
      <c r="GE251" s="3">
        <v>5</v>
      </c>
      <c r="GF251" s="3">
        <v>5</v>
      </c>
      <c r="GG251" s="3">
        <v>5</v>
      </c>
      <c r="GH251" s="3">
        <v>1</v>
      </c>
      <c r="GI251" s="3">
        <v>5</v>
      </c>
      <c r="GJ251" s="3">
        <v>1</v>
      </c>
      <c r="GK251" s="3">
        <v>1</v>
      </c>
      <c r="GL251" s="3">
        <v>2</v>
      </c>
      <c r="GM251" s="3">
        <v>5</v>
      </c>
      <c r="GN251" s="3">
        <v>5</v>
      </c>
      <c r="GO251" s="3">
        <v>2</v>
      </c>
      <c r="GP251" s="3">
        <v>5</v>
      </c>
      <c r="GQ251" s="3">
        <v>1</v>
      </c>
      <c r="GR251" s="3">
        <v>5</v>
      </c>
      <c r="GS251" s="3">
        <v>1</v>
      </c>
      <c r="GT251" s="3">
        <v>5</v>
      </c>
      <c r="GU251" s="3">
        <v>4</v>
      </c>
      <c r="GV251" s="3">
        <v>3</v>
      </c>
      <c r="GW251" s="3">
        <v>5</v>
      </c>
      <c r="GX251" s="3">
        <v>1</v>
      </c>
      <c r="GY251" s="5">
        <v>4.9000000000000004</v>
      </c>
      <c r="GZ251" s="5">
        <v>1.8</v>
      </c>
      <c r="HA251" s="3">
        <v>6</v>
      </c>
      <c r="HB251" s="3">
        <v>7</v>
      </c>
      <c r="HC251" s="3">
        <v>7</v>
      </c>
      <c r="HD251" s="3">
        <v>7</v>
      </c>
      <c r="HE251" s="3">
        <v>7</v>
      </c>
      <c r="HF251" s="3">
        <v>7</v>
      </c>
      <c r="HG251" s="3">
        <v>7</v>
      </c>
      <c r="HH251" s="3">
        <v>7</v>
      </c>
      <c r="HI251" s="5">
        <v>6.875</v>
      </c>
      <c r="HJ251" s="3">
        <v>4</v>
      </c>
      <c r="HK251" s="3">
        <v>2</v>
      </c>
      <c r="HL251" s="3">
        <v>4</v>
      </c>
      <c r="HM251" s="3">
        <v>3</v>
      </c>
      <c r="HN251" s="3">
        <v>1</v>
      </c>
      <c r="HO251" s="3">
        <v>1</v>
      </c>
      <c r="HP251" s="5">
        <v>3</v>
      </c>
      <c r="HQ251" s="5">
        <v>4</v>
      </c>
      <c r="HR251" s="5">
        <v>4</v>
      </c>
      <c r="HS251" s="5">
        <v>3.6666666666666665</v>
      </c>
      <c r="HT251" s="3">
        <v>6</v>
      </c>
      <c r="HU251" s="3">
        <v>6</v>
      </c>
      <c r="HV251" s="3">
        <v>6</v>
      </c>
      <c r="HW251" s="3">
        <v>6</v>
      </c>
      <c r="HX251" s="3">
        <v>5</v>
      </c>
      <c r="HY251" s="3">
        <v>6</v>
      </c>
      <c r="HZ251" s="5">
        <v>5.833333333333333</v>
      </c>
      <c r="IA251" s="3">
        <v>7</v>
      </c>
      <c r="IB251" s="3">
        <v>1</v>
      </c>
      <c r="IC251" s="3">
        <v>2</v>
      </c>
      <c r="ID251" s="3">
        <v>2</v>
      </c>
      <c r="IE251" s="3">
        <v>6</v>
      </c>
      <c r="IF251" s="3">
        <v>2</v>
      </c>
      <c r="IG251" s="3">
        <v>1</v>
      </c>
      <c r="IH251" s="3">
        <v>6</v>
      </c>
      <c r="II251" s="3">
        <v>6</v>
      </c>
      <c r="IJ251" s="3">
        <v>1</v>
      </c>
      <c r="IK251" s="3">
        <v>6</v>
      </c>
      <c r="IL251" s="3">
        <v>1</v>
      </c>
      <c r="IM251" s="5">
        <v>6.25</v>
      </c>
      <c r="IN251" s="5">
        <v>3</v>
      </c>
      <c r="IO251" s="5">
        <v>1</v>
      </c>
      <c r="IP251" s="3">
        <v>2</v>
      </c>
      <c r="IQ251" s="3">
        <v>1</v>
      </c>
      <c r="IR251" s="3">
        <v>3</v>
      </c>
      <c r="IS251" s="3">
        <v>1</v>
      </c>
      <c r="IT251" s="3">
        <v>5</v>
      </c>
      <c r="IU251" s="3">
        <v>5</v>
      </c>
      <c r="IV251" s="3">
        <v>1</v>
      </c>
      <c r="IW251" s="3">
        <v>1</v>
      </c>
      <c r="IX251" s="3">
        <v>5</v>
      </c>
      <c r="IY251" s="3">
        <v>1</v>
      </c>
      <c r="IZ251" s="3">
        <v>4</v>
      </c>
      <c r="JA251" s="3">
        <v>5</v>
      </c>
      <c r="JB251" s="3">
        <v>4</v>
      </c>
      <c r="JC251" s="3">
        <v>3</v>
      </c>
      <c r="JD251" s="3">
        <v>5</v>
      </c>
      <c r="JE251" s="3">
        <v>1</v>
      </c>
      <c r="JF251" s="3">
        <v>2</v>
      </c>
      <c r="JG251" s="3">
        <v>1</v>
      </c>
      <c r="JH251" s="3">
        <v>5</v>
      </c>
      <c r="JI251" s="3">
        <v>4</v>
      </c>
      <c r="JJ251" s="3">
        <v>5</v>
      </c>
      <c r="JK251" s="3">
        <v>2</v>
      </c>
      <c r="JL251" s="3">
        <v>5</v>
      </c>
      <c r="JM251" s="3">
        <v>1</v>
      </c>
      <c r="JN251" s="5">
        <v>3.25</v>
      </c>
      <c r="JO251" s="5">
        <v>2.5</v>
      </c>
      <c r="JP251" s="5">
        <v>4.75</v>
      </c>
      <c r="JQ251" s="5">
        <v>2.25</v>
      </c>
      <c r="JR251" s="5">
        <v>2.75</v>
      </c>
      <c r="JS251" s="5">
        <v>2.5</v>
      </c>
      <c r="JT251" s="3">
        <v>3</v>
      </c>
      <c r="JU251" s="3">
        <v>3</v>
      </c>
      <c r="JV251" s="3">
        <v>3</v>
      </c>
      <c r="JW251" s="3">
        <v>3</v>
      </c>
      <c r="JX251" s="3">
        <v>2</v>
      </c>
      <c r="JY251" s="3">
        <v>2</v>
      </c>
      <c r="JZ251" s="3">
        <v>1</v>
      </c>
      <c r="KA251" s="3">
        <v>1</v>
      </c>
      <c r="KB251" s="3">
        <v>5</v>
      </c>
      <c r="KC251" s="3">
        <v>5</v>
      </c>
      <c r="KD251" s="3">
        <v>3</v>
      </c>
      <c r="KE251" s="3">
        <v>3</v>
      </c>
      <c r="KF251" s="3">
        <v>1</v>
      </c>
      <c r="KG251" s="3">
        <v>1</v>
      </c>
      <c r="KH251" s="3">
        <v>1</v>
      </c>
      <c r="KI251" s="3">
        <v>1</v>
      </c>
      <c r="KJ251" s="3">
        <v>1</v>
      </c>
      <c r="KK251" s="3">
        <v>1</v>
      </c>
      <c r="KL251" s="3">
        <v>3</v>
      </c>
      <c r="KM251" s="3">
        <v>3</v>
      </c>
      <c r="KN251" s="3">
        <v>1</v>
      </c>
      <c r="KO251" s="3">
        <v>1</v>
      </c>
      <c r="KP251" s="3">
        <v>1</v>
      </c>
      <c r="KQ251" s="3">
        <v>1</v>
      </c>
      <c r="KR251" s="3">
        <v>2</v>
      </c>
      <c r="KS251" s="3">
        <v>2</v>
      </c>
      <c r="KT251" s="3">
        <v>1</v>
      </c>
      <c r="KU251" s="3">
        <v>1</v>
      </c>
      <c r="KV251" s="3">
        <v>1</v>
      </c>
      <c r="KW251" s="3">
        <v>1</v>
      </c>
      <c r="KX251" s="3">
        <v>3</v>
      </c>
      <c r="KY251" s="3">
        <v>3</v>
      </c>
      <c r="KZ251" s="5">
        <v>1.2222222222222223</v>
      </c>
      <c r="LA251" s="5">
        <v>1.2222222222222223</v>
      </c>
      <c r="LB251" s="5">
        <v>3</v>
      </c>
      <c r="LC251" s="5">
        <v>3</v>
      </c>
      <c r="LD251" s="3">
        <v>5</v>
      </c>
      <c r="LE251" s="3">
        <v>5</v>
      </c>
      <c r="LF251" s="5">
        <v>3</v>
      </c>
      <c r="LG251" s="3">
        <v>3</v>
      </c>
      <c r="LH251" s="3">
        <v>5</v>
      </c>
      <c r="LI251" s="3">
        <v>5</v>
      </c>
      <c r="LJ251" s="3">
        <v>5</v>
      </c>
      <c r="LK251" s="3">
        <v>5</v>
      </c>
      <c r="LL251" s="3">
        <v>5</v>
      </c>
      <c r="LM251" s="3">
        <v>5</v>
      </c>
      <c r="LN251" s="3">
        <v>5</v>
      </c>
      <c r="LO251" s="3">
        <v>5</v>
      </c>
      <c r="LP251" s="3">
        <v>5</v>
      </c>
      <c r="LQ251" s="3">
        <v>5</v>
      </c>
      <c r="LR251" s="3">
        <v>5</v>
      </c>
      <c r="LS251" s="3">
        <v>5</v>
      </c>
      <c r="LT251" s="5">
        <v>4.75</v>
      </c>
      <c r="LU251" s="5">
        <v>4.75</v>
      </c>
      <c r="LV251" s="3">
        <v>3</v>
      </c>
      <c r="LW251" s="3">
        <v>1</v>
      </c>
      <c r="LX251" s="3">
        <v>2</v>
      </c>
      <c r="LY251" s="3">
        <v>1</v>
      </c>
      <c r="LZ251" s="3">
        <v>3</v>
      </c>
      <c r="MA251" s="3">
        <v>2</v>
      </c>
      <c r="MB251" s="3">
        <v>2</v>
      </c>
      <c r="MC251" s="3">
        <v>3</v>
      </c>
      <c r="MD251" s="3">
        <v>1</v>
      </c>
      <c r="ME251" s="3">
        <v>2</v>
      </c>
      <c r="MF251" s="5">
        <f t="shared" si="165"/>
        <v>20</v>
      </c>
      <c r="MG251" s="5">
        <f t="shared" si="166"/>
        <v>2</v>
      </c>
      <c r="MH251" s="3">
        <v>2</v>
      </c>
      <c r="MI251" s="3">
        <v>6</v>
      </c>
      <c r="MJ251" s="3">
        <v>6</v>
      </c>
      <c r="MK251" s="3">
        <v>7</v>
      </c>
      <c r="ML251" s="3">
        <v>7</v>
      </c>
      <c r="MM251" s="3">
        <v>5</v>
      </c>
      <c r="MN251" s="3">
        <v>6</v>
      </c>
      <c r="MO251" s="3">
        <v>7</v>
      </c>
      <c r="MP251" s="3">
        <v>7</v>
      </c>
      <c r="MQ251" s="5">
        <v>5.8888888888888893</v>
      </c>
      <c r="MR251" s="3">
        <v>1</v>
      </c>
      <c r="MS251" s="3">
        <v>1</v>
      </c>
      <c r="MT251" s="3">
        <v>1</v>
      </c>
      <c r="MU251" s="3">
        <v>1</v>
      </c>
      <c r="MV251" s="3">
        <v>1</v>
      </c>
      <c r="MW251" s="3">
        <v>1</v>
      </c>
      <c r="MX251" s="3">
        <v>1</v>
      </c>
      <c r="MY251" s="3">
        <v>1</v>
      </c>
      <c r="MZ251" s="3">
        <v>1</v>
      </c>
      <c r="NA251" s="3">
        <v>1</v>
      </c>
      <c r="NB251" s="3">
        <v>1</v>
      </c>
      <c r="NC251" s="3">
        <v>1</v>
      </c>
      <c r="ND251" s="5">
        <v>1</v>
      </c>
      <c r="NE251" s="5">
        <v>1</v>
      </c>
      <c r="NF251" s="5">
        <v>1</v>
      </c>
      <c r="NG251" s="5">
        <v>1</v>
      </c>
      <c r="NH251" s="3">
        <v>5</v>
      </c>
      <c r="NI251" s="3">
        <v>5</v>
      </c>
      <c r="NJ251" s="3">
        <v>4</v>
      </c>
      <c r="NK251" s="3">
        <v>4</v>
      </c>
      <c r="NL251" s="3">
        <v>4</v>
      </c>
      <c r="NM251" s="3">
        <v>4</v>
      </c>
      <c r="NN251" s="3">
        <v>2</v>
      </c>
      <c r="NO251" s="3">
        <v>2</v>
      </c>
      <c r="NP251" s="3">
        <v>2</v>
      </c>
      <c r="NQ251" s="3">
        <v>2</v>
      </c>
      <c r="NR251" s="3">
        <v>2</v>
      </c>
      <c r="NS251" s="3">
        <v>2</v>
      </c>
      <c r="NT251" s="3">
        <v>2</v>
      </c>
      <c r="NU251" s="3">
        <v>2</v>
      </c>
      <c r="NV251" s="5">
        <v>3</v>
      </c>
      <c r="NW251" s="5">
        <v>3</v>
      </c>
      <c r="NX251" s="4">
        <v>43423</v>
      </c>
      <c r="NY251" s="3">
        <v>4</v>
      </c>
      <c r="NZ251" s="3">
        <v>4</v>
      </c>
      <c r="OA251" s="3">
        <v>3</v>
      </c>
      <c r="OB251" s="3">
        <v>2</v>
      </c>
      <c r="OC251" s="3">
        <v>5</v>
      </c>
      <c r="OD251" s="3">
        <v>5</v>
      </c>
      <c r="OE251" s="3">
        <v>3</v>
      </c>
      <c r="OF251" s="3">
        <v>4</v>
      </c>
      <c r="OG251" s="3">
        <v>5</v>
      </c>
      <c r="OH251" s="3">
        <v>5</v>
      </c>
      <c r="OI251" s="3">
        <v>5</v>
      </c>
      <c r="OJ251" s="3">
        <v>3</v>
      </c>
      <c r="OK251" s="5">
        <v>4.666666666666667</v>
      </c>
      <c r="OL251" s="5">
        <v>3.3333333333333335</v>
      </c>
      <c r="OM251" s="3">
        <v>4</v>
      </c>
      <c r="ON251" s="3">
        <v>3</v>
      </c>
      <c r="OO251" s="3">
        <v>3</v>
      </c>
      <c r="OP251" s="3">
        <v>4</v>
      </c>
      <c r="OQ251" s="3">
        <v>1</v>
      </c>
      <c r="OR251" s="3">
        <v>1</v>
      </c>
      <c r="OS251" s="5">
        <v>2.6666666666666665</v>
      </c>
      <c r="OT251" s="3">
        <v>6</v>
      </c>
      <c r="OU251" s="3">
        <v>6</v>
      </c>
      <c r="OV251" s="3">
        <v>5</v>
      </c>
      <c r="OW251" s="3">
        <v>5</v>
      </c>
      <c r="OX251" s="3">
        <v>6</v>
      </c>
      <c r="OY251" s="3">
        <v>6</v>
      </c>
      <c r="OZ251" s="5">
        <v>5.666666666666667</v>
      </c>
      <c r="VN251">
        <v>15</v>
      </c>
      <c r="VO251">
        <v>0</v>
      </c>
      <c r="VP251">
        <v>0</v>
      </c>
      <c r="VQ251">
        <v>0</v>
      </c>
      <c r="VR251">
        <v>24</v>
      </c>
      <c r="VS251">
        <v>580.29999999999995</v>
      </c>
      <c r="VT251">
        <v>24.2</v>
      </c>
      <c r="VU251">
        <v>193.4</v>
      </c>
      <c r="VV251">
        <v>23</v>
      </c>
      <c r="VW251">
        <v>7399.8</v>
      </c>
      <c r="VX251">
        <v>321.7</v>
      </c>
      <c r="VY251">
        <v>5313.3</v>
      </c>
      <c r="VZ251">
        <v>0.3</v>
      </c>
      <c r="WA251">
        <v>2466.6</v>
      </c>
      <c r="WB251" s="36">
        <v>826</v>
      </c>
      <c r="WC251" s="36">
        <v>307.25</v>
      </c>
      <c r="WD251" s="36">
        <v>57.5</v>
      </c>
      <c r="WE251" s="36">
        <v>21.25</v>
      </c>
      <c r="WF251" s="36">
        <v>68.150000000000006</v>
      </c>
      <c r="WG251" s="36">
        <v>25.35</v>
      </c>
      <c r="WH251" s="36">
        <v>4.74</v>
      </c>
      <c r="WI251" s="36">
        <v>1.75</v>
      </c>
      <c r="WJ251" s="36">
        <v>78.75</v>
      </c>
      <c r="WK251" s="36">
        <v>6.5</v>
      </c>
      <c r="WL251" s="36">
        <v>39.375</v>
      </c>
      <c r="WM251" s="37">
        <v>1246.75</v>
      </c>
      <c r="WN251" s="37">
        <v>424.5</v>
      </c>
      <c r="WO251" s="37">
        <v>65.25</v>
      </c>
      <c r="WP251" s="37">
        <v>27.5</v>
      </c>
      <c r="WQ251" s="37">
        <v>70.680000000000007</v>
      </c>
      <c r="WR251" s="37">
        <v>24.06</v>
      </c>
      <c r="WS251" s="37">
        <v>3.7</v>
      </c>
      <c r="WT251" s="37">
        <v>1.56</v>
      </c>
      <c r="WU251" s="37">
        <v>92.75</v>
      </c>
      <c r="WV251" s="37">
        <v>5.26</v>
      </c>
      <c r="WW251" s="37">
        <v>30.917000000000002</v>
      </c>
      <c r="WX251" s="38">
        <v>414.75</v>
      </c>
      <c r="WY251" s="38">
        <v>164.25</v>
      </c>
      <c r="WZ251" s="38">
        <v>40.25</v>
      </c>
      <c r="XA251" s="38">
        <v>16.75</v>
      </c>
      <c r="XB251" s="38">
        <v>65.209999999999994</v>
      </c>
      <c r="XC251" s="38">
        <v>25.83</v>
      </c>
      <c r="XD251" s="38">
        <v>6.33</v>
      </c>
      <c r="XE251" s="38">
        <v>2.63</v>
      </c>
      <c r="XF251" s="38">
        <v>57</v>
      </c>
      <c r="XG251" s="38">
        <v>8.9600000000000009</v>
      </c>
      <c r="XH251" s="38">
        <v>57</v>
      </c>
      <c r="XI251" s="39">
        <v>414.75</v>
      </c>
      <c r="XJ251" s="39">
        <v>164.25</v>
      </c>
      <c r="XK251" s="39">
        <v>40.25</v>
      </c>
      <c r="XL251" s="39">
        <v>16.75</v>
      </c>
      <c r="XM251" s="39">
        <v>65.209999999999994</v>
      </c>
      <c r="XN251" s="39">
        <v>25.83</v>
      </c>
      <c r="XO251" s="39">
        <v>6.33</v>
      </c>
      <c r="XP251" s="39">
        <v>2.63</v>
      </c>
      <c r="XQ251" s="39">
        <v>57</v>
      </c>
      <c r="XR251" s="39">
        <v>8.9600000000000009</v>
      </c>
      <c r="XS251" s="39">
        <v>57</v>
      </c>
      <c r="XT251" t="s">
        <v>1323</v>
      </c>
      <c r="XU251">
        <v>3</v>
      </c>
      <c r="XV251">
        <v>15</v>
      </c>
      <c r="XW251" s="37">
        <v>2</v>
      </c>
      <c r="XX251" s="37">
        <v>1</v>
      </c>
      <c r="XY251" s="37">
        <v>3</v>
      </c>
      <c r="XZ251" s="39">
        <v>1</v>
      </c>
      <c r="YA251" s="39">
        <v>0</v>
      </c>
      <c r="YB251" s="39">
        <v>3</v>
      </c>
    </row>
    <row r="252" spans="1:652" x14ac:dyDescent="0.2">
      <c r="A252" s="11">
        <v>274</v>
      </c>
      <c r="B252" s="19" t="s">
        <v>770</v>
      </c>
      <c r="C252" s="3">
        <v>0</v>
      </c>
      <c r="D252" s="3" t="str">
        <f t="shared" si="155"/>
        <v>2</v>
      </c>
      <c r="E252" s="4">
        <v>38111</v>
      </c>
      <c r="F252" s="4">
        <v>43411</v>
      </c>
      <c r="G252" s="5">
        <v>14.510609171800137</v>
      </c>
      <c r="H252" s="21">
        <v>4</v>
      </c>
      <c r="I252" s="3">
        <v>9</v>
      </c>
      <c r="J252" s="3">
        <v>20</v>
      </c>
      <c r="K252" s="3">
        <v>1</v>
      </c>
      <c r="L252" s="3">
        <v>0</v>
      </c>
      <c r="M252" s="3">
        <v>180</v>
      </c>
      <c r="N252" s="6">
        <v>106</v>
      </c>
      <c r="O252" s="6">
        <v>155</v>
      </c>
      <c r="P252" s="5">
        <v>3.4776902887139105</v>
      </c>
      <c r="Q252" s="5">
        <v>95.917500000000004</v>
      </c>
      <c r="R252" s="5">
        <v>43.5</v>
      </c>
      <c r="S252" s="5">
        <v>18.100000000000001</v>
      </c>
      <c r="T252" s="5">
        <v>3</v>
      </c>
      <c r="U252" s="5">
        <v>13.8</v>
      </c>
      <c r="V252" s="5">
        <v>3</v>
      </c>
      <c r="W252" s="5">
        <v>19.399999999999999</v>
      </c>
      <c r="X252" s="5">
        <v>16.7</v>
      </c>
      <c r="Y252" s="5">
        <v>19.2</v>
      </c>
      <c r="Z252" s="5">
        <v>21.6</v>
      </c>
      <c r="AA252" s="5">
        <v>21.9</v>
      </c>
      <c r="AB252" s="5">
        <v>22.9</v>
      </c>
      <c r="AC252" s="5">
        <f t="shared" si="156"/>
        <v>19.399999999999999</v>
      </c>
      <c r="AD252" s="5">
        <f t="shared" si="157"/>
        <v>22.9</v>
      </c>
      <c r="AE252" s="5">
        <f t="shared" si="158"/>
        <v>42.3</v>
      </c>
      <c r="AF252" s="5">
        <f t="shared" si="159"/>
        <v>21.15</v>
      </c>
      <c r="AG252" s="5">
        <f t="shared" si="160"/>
        <v>46.635750000000002</v>
      </c>
      <c r="AH252" s="5">
        <f t="shared" si="161"/>
        <v>93.271500000000003</v>
      </c>
      <c r="AI252" s="5">
        <v>1</v>
      </c>
      <c r="AJ252" s="3">
        <v>26</v>
      </c>
      <c r="AK252" s="5">
        <v>38.5</v>
      </c>
      <c r="AL252" s="5">
        <v>1</v>
      </c>
      <c r="AM252" s="5">
        <v>1.6666666666666667</v>
      </c>
      <c r="AN252" s="5"/>
      <c r="AO252" s="5"/>
      <c r="AP252" s="5"/>
      <c r="AQ252" s="5"/>
      <c r="AR252" s="5"/>
      <c r="AS252" s="5" t="e">
        <f t="shared" si="162"/>
        <v>#DIV/0!</v>
      </c>
      <c r="AT252" s="5">
        <v>11.88</v>
      </c>
      <c r="AU252" s="5">
        <v>11.03</v>
      </c>
      <c r="AV252" s="5">
        <v>-0.17</v>
      </c>
      <c r="AW252" s="5">
        <v>43</v>
      </c>
      <c r="AX252" s="3">
        <v>30</v>
      </c>
      <c r="AY252" s="3">
        <v>32</v>
      </c>
      <c r="AZ252" s="3"/>
      <c r="BA252" s="5">
        <v>-1.27</v>
      </c>
      <c r="BB252" s="5"/>
      <c r="BC252" s="5">
        <v>10</v>
      </c>
      <c r="BD252" s="5"/>
      <c r="BE252" s="3">
        <v>20</v>
      </c>
      <c r="BF252" s="3">
        <v>28</v>
      </c>
      <c r="BG252" s="5">
        <v>0.37</v>
      </c>
      <c r="BH252" s="5">
        <v>64</v>
      </c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3">
        <v>50</v>
      </c>
      <c r="CA252" s="3">
        <v>53</v>
      </c>
      <c r="CB252" s="3">
        <v>52</v>
      </c>
      <c r="CC252" s="5">
        <v>22.352</v>
      </c>
      <c r="CD252" s="5">
        <v>23.69312</v>
      </c>
      <c r="CE252" s="5">
        <v>23.246079999999999</v>
      </c>
      <c r="CF252" s="5">
        <v>1.79</v>
      </c>
      <c r="CG252" s="5">
        <v>96</v>
      </c>
      <c r="CH252" s="3">
        <v>44</v>
      </c>
      <c r="CI252" s="3">
        <v>42</v>
      </c>
      <c r="CJ252" s="3">
        <v>43</v>
      </c>
      <c r="CK252" s="5">
        <v>19.66976</v>
      </c>
      <c r="CL252" s="5">
        <v>18.775680000000001</v>
      </c>
      <c r="CM252" s="5">
        <v>19.222719999999999</v>
      </c>
      <c r="CN252" s="5">
        <v>-0.19</v>
      </c>
      <c r="CO252" s="5">
        <v>42</v>
      </c>
      <c r="CP252" s="6">
        <v>145</v>
      </c>
      <c r="CQ252" s="6">
        <v>140</v>
      </c>
      <c r="CR252" s="6">
        <v>138</v>
      </c>
      <c r="CS252" s="5">
        <v>-1.23</v>
      </c>
      <c r="CT252" s="5">
        <v>11</v>
      </c>
      <c r="CU252" s="7" t="e">
        <v>#NULL!</v>
      </c>
      <c r="CV252" s="7" t="e">
        <v>#NULL!</v>
      </c>
      <c r="CW252" s="7" t="e">
        <v>#NULL!</v>
      </c>
      <c r="CX252" s="7" t="e">
        <v>#NULL!</v>
      </c>
      <c r="CY252" s="7" t="e">
        <v>#NULL!</v>
      </c>
      <c r="CZ252" s="7" t="e">
        <v>#NULL!</v>
      </c>
      <c r="DA252" s="7" t="e">
        <v>#NULL!</v>
      </c>
      <c r="DB252" s="7" t="e">
        <v>#NULL!</v>
      </c>
      <c r="DC252" s="7" t="e">
        <v>#NULL!</v>
      </c>
      <c r="DD252" s="7" t="e">
        <v>#NULL!</v>
      </c>
      <c r="DE252" s="7" t="e">
        <v>#NULL!</v>
      </c>
      <c r="DF252" s="7" t="e">
        <v>#NULL!</v>
      </c>
      <c r="DG252" s="7" t="e">
        <v>#NULL!</v>
      </c>
      <c r="DH252" s="7" t="e">
        <v>#NULL!</v>
      </c>
      <c r="DI252" s="7"/>
      <c r="DJ252" s="7"/>
      <c r="DK252" s="7"/>
      <c r="DL252" s="7"/>
      <c r="DM252" s="7"/>
      <c r="DN252" s="7"/>
      <c r="DO252" s="7"/>
      <c r="DP252" s="7"/>
      <c r="DQ252" s="3">
        <v>1</v>
      </c>
      <c r="DR252" s="3">
        <v>1</v>
      </c>
      <c r="DS252" s="3">
        <v>1</v>
      </c>
      <c r="DT252" s="3">
        <v>1</v>
      </c>
      <c r="DU252" s="3">
        <v>1</v>
      </c>
      <c r="DV252" s="5">
        <v>37</v>
      </c>
      <c r="DW252" s="5">
        <v>-0.9</v>
      </c>
      <c r="DX252" s="5">
        <v>27</v>
      </c>
      <c r="DY252" s="5">
        <v>-1.4</v>
      </c>
      <c r="DZ252" s="5">
        <v>69</v>
      </c>
      <c r="EA252" s="5">
        <v>1.6</v>
      </c>
      <c r="EB252" s="5">
        <v>44.333333333333336</v>
      </c>
      <c r="EC252" s="5">
        <v>-0.69999999999999973</v>
      </c>
      <c r="ED252" s="5">
        <v>2</v>
      </c>
      <c r="EE252" s="7" t="e">
        <v>#NULL!</v>
      </c>
      <c r="EF252" s="7" t="e">
        <v>#NULL!</v>
      </c>
      <c r="EG252" s="7" t="e">
        <v>#NULL!</v>
      </c>
      <c r="EH252" s="7" t="e">
        <v>#NULL!</v>
      </c>
      <c r="EI252" s="7" t="e">
        <v>#NULL!</v>
      </c>
      <c r="EJ252" s="7" t="e">
        <v>#NULL!</v>
      </c>
      <c r="EK252" s="7" t="e">
        <v>#NULL!</v>
      </c>
      <c r="EL252" s="7" t="e">
        <v>#NULL!</v>
      </c>
      <c r="EM252" s="7" t="e">
        <v>#NULL!</v>
      </c>
      <c r="EN252" s="7" t="e">
        <v>#NULL!</v>
      </c>
      <c r="EO252" s="7" t="e">
        <v>#NULL!</v>
      </c>
      <c r="EP252" s="7" t="e">
        <v>#NULL!</v>
      </c>
      <c r="EQ252" s="7" t="e">
        <v>#NULL!</v>
      </c>
      <c r="ER252" s="7" t="e">
        <v>#NULL!</v>
      </c>
      <c r="ES252" s="7" t="e">
        <v>#NULL!</v>
      </c>
      <c r="ET252" s="7" t="e">
        <v>#NULL!</v>
      </c>
      <c r="EU252" s="7" t="e">
        <v>#NULL!</v>
      </c>
      <c r="EV252" s="7" t="e">
        <v>#NULL!</v>
      </c>
      <c r="EW252" s="3">
        <v>1</v>
      </c>
      <c r="EX252" s="5">
        <v>2</v>
      </c>
      <c r="EY252" s="1" t="s">
        <v>351</v>
      </c>
      <c r="EZ252" s="3">
        <v>2</v>
      </c>
      <c r="FA252" s="6">
        <v>1</v>
      </c>
      <c r="FB252" s="1" t="s">
        <v>393</v>
      </c>
      <c r="FC252" s="6">
        <v>1</v>
      </c>
      <c r="FD252" s="5">
        <v>2</v>
      </c>
      <c r="FE252" s="1" t="s">
        <v>350</v>
      </c>
      <c r="FF252" s="3">
        <v>2</v>
      </c>
      <c r="FG252" s="5">
        <v>1</v>
      </c>
      <c r="FH252" s="3">
        <v>5</v>
      </c>
      <c r="FI252" s="3">
        <v>4</v>
      </c>
      <c r="FJ252" s="3">
        <v>2</v>
      </c>
      <c r="FK252" s="3">
        <v>4</v>
      </c>
      <c r="FL252" s="3">
        <v>5</v>
      </c>
      <c r="FM252" s="3">
        <v>4</v>
      </c>
      <c r="FN252" s="3">
        <v>1</v>
      </c>
      <c r="FO252" s="3">
        <v>3</v>
      </c>
      <c r="FP252" s="3">
        <v>5</v>
      </c>
      <c r="FQ252" s="3">
        <v>4</v>
      </c>
      <c r="FR252" s="3">
        <v>3</v>
      </c>
      <c r="FS252" s="3">
        <v>4</v>
      </c>
      <c r="FT252" s="3">
        <v>4.5</v>
      </c>
      <c r="FU252" s="3">
        <v>2.8333333333333335</v>
      </c>
      <c r="FV252" s="3">
        <v>5</v>
      </c>
      <c r="FW252" s="3">
        <v>2</v>
      </c>
      <c r="FX252" s="7" t="e">
        <v>#NULL!</v>
      </c>
      <c r="FY252" s="3">
        <v>6</v>
      </c>
      <c r="FZ252" s="3">
        <v>7</v>
      </c>
      <c r="GA252" s="3">
        <v>5</v>
      </c>
      <c r="GB252" s="3">
        <v>4</v>
      </c>
      <c r="GC252" s="3">
        <v>6</v>
      </c>
      <c r="GD252" s="5">
        <v>5.5</v>
      </c>
      <c r="GE252" s="3">
        <v>5</v>
      </c>
      <c r="GF252" s="3">
        <v>2</v>
      </c>
      <c r="GG252" s="3">
        <v>5</v>
      </c>
      <c r="GH252" s="3">
        <v>1</v>
      </c>
      <c r="GI252" s="3">
        <v>5</v>
      </c>
      <c r="GJ252" s="3">
        <v>1</v>
      </c>
      <c r="GK252" s="3">
        <v>1</v>
      </c>
      <c r="GL252" s="3">
        <v>2</v>
      </c>
      <c r="GM252" s="3">
        <v>2</v>
      </c>
      <c r="GN252" s="3">
        <v>5</v>
      </c>
      <c r="GO252" s="3">
        <v>2</v>
      </c>
      <c r="GP252" s="3">
        <v>3</v>
      </c>
      <c r="GQ252" s="3">
        <v>1</v>
      </c>
      <c r="GR252" s="3">
        <v>2</v>
      </c>
      <c r="GS252" s="3">
        <v>3</v>
      </c>
      <c r="GT252" s="3">
        <v>5</v>
      </c>
      <c r="GU252" s="3">
        <v>2</v>
      </c>
      <c r="GV252" s="3">
        <v>1</v>
      </c>
      <c r="GW252" s="3">
        <v>5</v>
      </c>
      <c r="GX252" s="3">
        <v>2</v>
      </c>
      <c r="GY252" s="5">
        <v>3.9</v>
      </c>
      <c r="GZ252" s="5">
        <v>1.6</v>
      </c>
      <c r="HA252" s="3">
        <v>6</v>
      </c>
      <c r="HB252" s="3">
        <v>5</v>
      </c>
      <c r="HC252" s="3">
        <v>6</v>
      </c>
      <c r="HD252" s="3">
        <v>5</v>
      </c>
      <c r="HE252" s="3">
        <v>7</v>
      </c>
      <c r="HF252" s="3">
        <v>6</v>
      </c>
      <c r="HG252" s="3">
        <v>5</v>
      </c>
      <c r="HH252" s="3">
        <v>7</v>
      </c>
      <c r="HI252" s="5">
        <v>5.875</v>
      </c>
      <c r="HJ252" s="3">
        <v>4</v>
      </c>
      <c r="HK252" s="3">
        <v>3</v>
      </c>
      <c r="HL252" s="3">
        <v>4</v>
      </c>
      <c r="HM252" s="3">
        <v>3</v>
      </c>
      <c r="HN252" s="3">
        <v>3</v>
      </c>
      <c r="HO252" s="3">
        <v>1</v>
      </c>
      <c r="HP252" s="5">
        <v>2</v>
      </c>
      <c r="HQ252" s="5">
        <v>2</v>
      </c>
      <c r="HR252" s="5">
        <v>4</v>
      </c>
      <c r="HS252" s="5">
        <v>3.1666666666666665</v>
      </c>
      <c r="HT252" s="3">
        <v>2</v>
      </c>
      <c r="HU252" s="3">
        <v>6</v>
      </c>
      <c r="HV252" s="3">
        <v>4</v>
      </c>
      <c r="HW252" s="3">
        <v>5</v>
      </c>
      <c r="HX252" s="3">
        <v>4</v>
      </c>
      <c r="HY252" s="3">
        <v>6</v>
      </c>
      <c r="HZ252" s="5">
        <v>4.5</v>
      </c>
      <c r="IA252" s="3">
        <v>5</v>
      </c>
      <c r="IB252" s="3">
        <v>6</v>
      </c>
      <c r="IC252" s="3">
        <v>5</v>
      </c>
      <c r="ID252" s="3">
        <v>7</v>
      </c>
      <c r="IE252" s="3">
        <v>5</v>
      </c>
      <c r="IF252" s="3">
        <v>6</v>
      </c>
      <c r="IG252" s="3">
        <v>7</v>
      </c>
      <c r="IH252" s="3">
        <v>6</v>
      </c>
      <c r="II252" s="3">
        <v>5</v>
      </c>
      <c r="IJ252" s="3">
        <v>7</v>
      </c>
      <c r="IK252" s="3">
        <v>6</v>
      </c>
      <c r="IL252" s="3">
        <v>7</v>
      </c>
      <c r="IM252" s="5">
        <v>5.5</v>
      </c>
      <c r="IN252" s="5">
        <v>5.75</v>
      </c>
      <c r="IO252" s="5">
        <v>6.75</v>
      </c>
      <c r="IP252" s="3">
        <v>4</v>
      </c>
      <c r="IQ252" s="3">
        <v>4</v>
      </c>
      <c r="IR252" s="3">
        <v>5</v>
      </c>
      <c r="IS252" s="3">
        <v>3</v>
      </c>
      <c r="IT252" s="3">
        <v>5</v>
      </c>
      <c r="IU252" s="3">
        <v>3</v>
      </c>
      <c r="IV252" s="3">
        <v>5</v>
      </c>
      <c r="IW252" s="3">
        <v>4</v>
      </c>
      <c r="IX252" s="3">
        <v>3</v>
      </c>
      <c r="IY252" s="3">
        <v>4</v>
      </c>
      <c r="IZ252" s="3">
        <v>3</v>
      </c>
      <c r="JA252" s="3">
        <v>3</v>
      </c>
      <c r="JB252" s="3">
        <v>4</v>
      </c>
      <c r="JC252" s="3">
        <v>5</v>
      </c>
      <c r="JD252" s="3">
        <v>5</v>
      </c>
      <c r="JE252" s="3">
        <v>4</v>
      </c>
      <c r="JF252" s="3">
        <v>1</v>
      </c>
      <c r="JG252" s="3">
        <v>3</v>
      </c>
      <c r="JH252" s="3">
        <v>5</v>
      </c>
      <c r="JI252" s="3">
        <v>5</v>
      </c>
      <c r="JJ252" s="3">
        <v>5</v>
      </c>
      <c r="JK252" s="3">
        <v>4</v>
      </c>
      <c r="JL252" s="3">
        <v>4</v>
      </c>
      <c r="JM252" s="3">
        <v>4</v>
      </c>
      <c r="JN252" s="5">
        <v>3.75</v>
      </c>
      <c r="JO252" s="5">
        <v>4.5</v>
      </c>
      <c r="JP252" s="5">
        <v>4</v>
      </c>
      <c r="JQ252" s="5">
        <v>3.25</v>
      </c>
      <c r="JR252" s="5">
        <v>3.75</v>
      </c>
      <c r="JS252" s="5">
        <v>4.5</v>
      </c>
      <c r="JT252" s="3">
        <v>4</v>
      </c>
      <c r="JU252" s="3">
        <v>4</v>
      </c>
      <c r="JV252" s="3">
        <v>4</v>
      </c>
      <c r="JW252" s="3">
        <v>4</v>
      </c>
      <c r="JX252" s="3">
        <v>4</v>
      </c>
      <c r="JY252" s="3">
        <v>4</v>
      </c>
      <c r="JZ252" s="3">
        <v>2</v>
      </c>
      <c r="KA252" s="3">
        <v>2</v>
      </c>
      <c r="KB252" s="3">
        <v>4</v>
      </c>
      <c r="KC252" s="3">
        <v>4</v>
      </c>
      <c r="KD252" s="3">
        <v>5</v>
      </c>
      <c r="KE252" s="3">
        <v>5</v>
      </c>
      <c r="KF252" s="3">
        <v>4</v>
      </c>
      <c r="KG252" s="3">
        <v>4</v>
      </c>
      <c r="KH252" s="3">
        <v>3</v>
      </c>
      <c r="KI252" s="3">
        <v>3</v>
      </c>
      <c r="KJ252" s="3">
        <v>2</v>
      </c>
      <c r="KK252" s="3">
        <v>2</v>
      </c>
      <c r="KL252" s="3">
        <v>4</v>
      </c>
      <c r="KM252" s="3">
        <v>4</v>
      </c>
      <c r="KN252" s="3">
        <v>4</v>
      </c>
      <c r="KO252" s="3">
        <v>4</v>
      </c>
      <c r="KP252" s="3">
        <v>5</v>
      </c>
      <c r="KQ252" s="3">
        <v>5</v>
      </c>
      <c r="KR252" s="3">
        <v>4</v>
      </c>
      <c r="KS252" s="3">
        <v>4</v>
      </c>
      <c r="KT252" s="3">
        <v>4</v>
      </c>
      <c r="KU252" s="3">
        <v>4</v>
      </c>
      <c r="KV252" s="3">
        <v>4</v>
      </c>
      <c r="KW252" s="3">
        <v>4</v>
      </c>
      <c r="KX252" s="3">
        <v>4</v>
      </c>
      <c r="KY252" s="3">
        <v>4</v>
      </c>
      <c r="KZ252" s="5">
        <v>3.5555555555555554</v>
      </c>
      <c r="LA252" s="5">
        <v>3.5555555555555554</v>
      </c>
      <c r="LB252" s="5">
        <v>4.1428571428571432</v>
      </c>
      <c r="LC252" s="5">
        <v>4.1428571428571432</v>
      </c>
      <c r="LD252" s="3">
        <v>5</v>
      </c>
      <c r="LE252" s="3">
        <v>5</v>
      </c>
      <c r="LF252" s="5">
        <v>4</v>
      </c>
      <c r="LG252" s="3">
        <v>4</v>
      </c>
      <c r="LH252" s="3">
        <v>4</v>
      </c>
      <c r="LI252" s="3">
        <v>4</v>
      </c>
      <c r="LJ252" s="3">
        <v>5</v>
      </c>
      <c r="LK252" s="3">
        <v>5</v>
      </c>
      <c r="LL252" s="3">
        <v>4</v>
      </c>
      <c r="LM252" s="3">
        <v>4</v>
      </c>
      <c r="LN252" s="3">
        <v>4</v>
      </c>
      <c r="LO252" s="3">
        <v>4</v>
      </c>
      <c r="LP252" s="3">
        <v>4</v>
      </c>
      <c r="LQ252" s="3">
        <v>4</v>
      </c>
      <c r="LR252" s="3">
        <v>4</v>
      </c>
      <c r="LS252" s="3">
        <v>4</v>
      </c>
      <c r="LT252" s="5">
        <v>4.25</v>
      </c>
      <c r="LU252" s="5">
        <v>4.25</v>
      </c>
      <c r="LV252" s="3">
        <v>2</v>
      </c>
      <c r="LW252" s="3">
        <v>3</v>
      </c>
      <c r="LX252" s="3">
        <v>1</v>
      </c>
      <c r="LY252" s="3">
        <v>0</v>
      </c>
      <c r="LZ252" s="3">
        <v>2</v>
      </c>
      <c r="MA252" s="3">
        <v>3</v>
      </c>
      <c r="MB252" s="3">
        <v>3</v>
      </c>
      <c r="MC252" s="3">
        <v>2</v>
      </c>
      <c r="MD252" s="3">
        <v>3</v>
      </c>
      <c r="ME252" s="3">
        <v>3</v>
      </c>
      <c r="MF252" s="5">
        <f t="shared" si="165"/>
        <v>22</v>
      </c>
      <c r="MG252" s="5">
        <f t="shared" si="166"/>
        <v>2.2000000000000002</v>
      </c>
      <c r="MH252" s="3">
        <v>7</v>
      </c>
      <c r="MI252" s="3">
        <v>6</v>
      </c>
      <c r="MJ252" s="3">
        <v>7</v>
      </c>
      <c r="MK252" s="3">
        <v>6</v>
      </c>
      <c r="ML252" s="3">
        <v>7</v>
      </c>
      <c r="MM252" s="3">
        <v>6</v>
      </c>
      <c r="MN252" s="3">
        <v>7</v>
      </c>
      <c r="MO252" s="3">
        <v>6</v>
      </c>
      <c r="MP252" s="3">
        <v>7</v>
      </c>
      <c r="MQ252" s="5">
        <v>6.5555555555555554</v>
      </c>
      <c r="MR252" s="3">
        <v>4</v>
      </c>
      <c r="MS252" s="3">
        <v>4</v>
      </c>
      <c r="MT252" s="3">
        <v>5</v>
      </c>
      <c r="MU252" s="3">
        <v>5</v>
      </c>
      <c r="MV252" s="3">
        <v>2</v>
      </c>
      <c r="MW252" s="3">
        <v>2</v>
      </c>
      <c r="MX252" s="3">
        <v>4</v>
      </c>
      <c r="MY252" s="3">
        <v>4</v>
      </c>
      <c r="MZ252" s="3">
        <v>4</v>
      </c>
      <c r="NA252" s="3">
        <v>4</v>
      </c>
      <c r="NB252" s="3">
        <v>4</v>
      </c>
      <c r="NC252" s="3">
        <v>4</v>
      </c>
      <c r="ND252" s="5">
        <v>3.6666666666666665</v>
      </c>
      <c r="NE252" s="5">
        <v>3.6666666666666665</v>
      </c>
      <c r="NF252" s="5">
        <v>4</v>
      </c>
      <c r="NG252" s="5">
        <v>4</v>
      </c>
      <c r="NH252" s="3">
        <v>4</v>
      </c>
      <c r="NI252" s="3">
        <v>4</v>
      </c>
      <c r="NJ252" s="3">
        <v>5</v>
      </c>
      <c r="NK252" s="3">
        <v>5</v>
      </c>
      <c r="NL252" s="3">
        <v>4</v>
      </c>
      <c r="NM252" s="3">
        <v>4</v>
      </c>
      <c r="NN252" s="3">
        <v>5</v>
      </c>
      <c r="NO252" s="3">
        <v>5</v>
      </c>
      <c r="NP252" s="3">
        <v>4</v>
      </c>
      <c r="NQ252" s="3">
        <v>4</v>
      </c>
      <c r="NR252" s="3">
        <v>4</v>
      </c>
      <c r="NS252" s="3">
        <v>4</v>
      </c>
      <c r="NT252" s="3">
        <v>5</v>
      </c>
      <c r="NU252" s="3">
        <v>5</v>
      </c>
      <c r="NV252" s="5">
        <v>4.4285714285714288</v>
      </c>
      <c r="NW252" s="5">
        <v>4.4285714285714288</v>
      </c>
      <c r="NX252" s="4">
        <v>43423</v>
      </c>
      <c r="NY252" s="3">
        <v>5</v>
      </c>
      <c r="NZ252" s="3">
        <v>4</v>
      </c>
      <c r="OA252" s="3">
        <v>5</v>
      </c>
      <c r="OB252" s="3">
        <v>5</v>
      </c>
      <c r="OC252" s="3">
        <v>5</v>
      </c>
      <c r="OD252" s="3">
        <v>4</v>
      </c>
      <c r="OE252" s="3">
        <v>5</v>
      </c>
      <c r="OF252" s="3">
        <v>4</v>
      </c>
      <c r="OG252" s="3">
        <v>5</v>
      </c>
      <c r="OH252" s="3">
        <v>5</v>
      </c>
      <c r="OI252" s="3">
        <v>4</v>
      </c>
      <c r="OJ252" s="3">
        <v>5</v>
      </c>
      <c r="OK252" s="5">
        <v>4.666666666666667</v>
      </c>
      <c r="OL252" s="5">
        <v>4.666666666666667</v>
      </c>
      <c r="OM252" s="3">
        <v>4</v>
      </c>
      <c r="ON252" s="3">
        <v>3</v>
      </c>
      <c r="OO252" s="3">
        <v>4</v>
      </c>
      <c r="OP252" s="3">
        <v>4</v>
      </c>
      <c r="OQ252" s="3">
        <v>3</v>
      </c>
      <c r="OR252" s="3">
        <v>4</v>
      </c>
      <c r="OS252" s="5">
        <v>3.6666666666666665</v>
      </c>
      <c r="OT252" s="3">
        <v>5</v>
      </c>
      <c r="OU252" s="3">
        <v>6</v>
      </c>
      <c r="OV252" s="3">
        <v>5</v>
      </c>
      <c r="OW252" s="3">
        <v>6</v>
      </c>
      <c r="OX252" s="3">
        <v>5</v>
      </c>
      <c r="OY252" s="3">
        <v>6</v>
      </c>
      <c r="OZ252" s="5">
        <v>5.5</v>
      </c>
      <c r="VN252">
        <v>15</v>
      </c>
      <c r="VO252">
        <v>2</v>
      </c>
      <c r="VP252">
        <v>20.3</v>
      </c>
      <c r="VQ252">
        <v>10.1</v>
      </c>
      <c r="VR252">
        <v>83</v>
      </c>
      <c r="VS252">
        <v>2003.3</v>
      </c>
      <c r="VT252">
        <v>24.1</v>
      </c>
      <c r="VU252">
        <v>154.1</v>
      </c>
      <c r="VV252">
        <v>82</v>
      </c>
      <c r="VW252">
        <v>21374</v>
      </c>
      <c r="VX252">
        <v>260.7</v>
      </c>
      <c r="VY252">
        <v>4005</v>
      </c>
      <c r="VZ252">
        <v>0.3</v>
      </c>
      <c r="WA252">
        <v>1644.2</v>
      </c>
      <c r="WB252" s="36">
        <v>4353.5</v>
      </c>
      <c r="WC252" s="36">
        <v>2288.75</v>
      </c>
      <c r="WD252" s="36">
        <v>299.75</v>
      </c>
      <c r="WE252" s="36">
        <v>116.25</v>
      </c>
      <c r="WF252" s="36">
        <v>61.68</v>
      </c>
      <c r="WG252" s="36">
        <v>32.43</v>
      </c>
      <c r="WH252" s="36">
        <v>4.25</v>
      </c>
      <c r="WI252" s="36">
        <v>1.65</v>
      </c>
      <c r="WJ252" s="36">
        <v>416</v>
      </c>
      <c r="WK252" s="36">
        <v>5.89</v>
      </c>
      <c r="WL252" s="36">
        <v>46.222000000000001</v>
      </c>
      <c r="WM252" s="37">
        <v>6336</v>
      </c>
      <c r="WN252" s="37">
        <v>3109.25</v>
      </c>
      <c r="WO252" s="37">
        <v>414.25</v>
      </c>
      <c r="WP252" s="37">
        <v>158.75</v>
      </c>
      <c r="WQ252" s="37">
        <v>63.24</v>
      </c>
      <c r="WR252" s="37">
        <v>31.04</v>
      </c>
      <c r="WS252" s="37">
        <v>4.13</v>
      </c>
      <c r="WT252" s="37">
        <v>1.58</v>
      </c>
      <c r="WU252" s="37">
        <v>573</v>
      </c>
      <c r="WV252" s="37">
        <v>5.72</v>
      </c>
      <c r="WW252" s="37">
        <v>44.076999999999998</v>
      </c>
      <c r="WX252" s="38">
        <v>3496.75</v>
      </c>
      <c r="WY252" s="38">
        <v>2067</v>
      </c>
      <c r="WZ252" s="38">
        <v>260.5</v>
      </c>
      <c r="XA252" s="38">
        <v>106.75</v>
      </c>
      <c r="XB252" s="38">
        <v>58.96</v>
      </c>
      <c r="XC252" s="38">
        <v>34.85</v>
      </c>
      <c r="XD252" s="38">
        <v>4.3899999999999997</v>
      </c>
      <c r="XE252" s="38">
        <v>1.8</v>
      </c>
      <c r="XF252" s="38">
        <v>367.25</v>
      </c>
      <c r="XG252" s="38">
        <v>6.19</v>
      </c>
      <c r="XH252" s="38">
        <v>52.463999999999999</v>
      </c>
      <c r="XI252" s="39">
        <v>5059.5</v>
      </c>
      <c r="XJ252" s="39">
        <v>2739</v>
      </c>
      <c r="XK252" s="39">
        <v>355.75</v>
      </c>
      <c r="XL252" s="39">
        <v>138.75</v>
      </c>
      <c r="XM252" s="39">
        <v>61.01</v>
      </c>
      <c r="XN252" s="39">
        <v>33.03</v>
      </c>
      <c r="XO252" s="39">
        <v>4.29</v>
      </c>
      <c r="XP252" s="39">
        <v>1.67</v>
      </c>
      <c r="XQ252" s="39">
        <v>494.5</v>
      </c>
      <c r="XR252" s="39">
        <v>5.96</v>
      </c>
      <c r="XS252" s="39">
        <v>49.45</v>
      </c>
      <c r="XT252" t="s">
        <v>1324</v>
      </c>
      <c r="XU252">
        <v>13</v>
      </c>
      <c r="XV252">
        <v>17</v>
      </c>
      <c r="XW252" s="37">
        <v>9</v>
      </c>
      <c r="XX252" s="37">
        <v>4</v>
      </c>
      <c r="XY252" s="37">
        <v>1</v>
      </c>
      <c r="XZ252" s="39">
        <v>7</v>
      </c>
      <c r="YA252" s="39">
        <v>3</v>
      </c>
      <c r="YB252" s="39">
        <v>1</v>
      </c>
    </row>
    <row r="253" spans="1:652" x14ac:dyDescent="0.2">
      <c r="A253" s="11">
        <v>275</v>
      </c>
      <c r="B253" s="19" t="s">
        <v>771</v>
      </c>
      <c r="C253" s="3">
        <v>0</v>
      </c>
      <c r="D253" s="3" t="str">
        <f t="shared" si="155"/>
        <v>2</v>
      </c>
      <c r="E253" s="4">
        <v>37702</v>
      </c>
      <c r="F253" s="4">
        <v>43411</v>
      </c>
      <c r="G253" s="5">
        <v>15.630390143737166</v>
      </c>
      <c r="H253" s="21">
        <v>4</v>
      </c>
      <c r="I253" s="3">
        <v>9</v>
      </c>
      <c r="J253" s="3">
        <v>20</v>
      </c>
      <c r="K253" s="3">
        <v>1</v>
      </c>
      <c r="L253" s="3">
        <v>4</v>
      </c>
      <c r="M253" s="3">
        <v>180</v>
      </c>
      <c r="N253" s="6">
        <v>115</v>
      </c>
      <c r="O253" s="6">
        <v>168.5</v>
      </c>
      <c r="P253" s="5">
        <v>3.772965879265092</v>
      </c>
      <c r="Q253" s="5">
        <v>132.5205</v>
      </c>
      <c r="R253" s="5">
        <v>60.1</v>
      </c>
      <c r="S253" s="5">
        <v>21.3</v>
      </c>
      <c r="T253" s="5">
        <v>3</v>
      </c>
      <c r="U253" s="5">
        <v>21.1</v>
      </c>
      <c r="V253" s="5">
        <v>2</v>
      </c>
      <c r="W253" s="5">
        <v>26</v>
      </c>
      <c r="X253" s="5">
        <v>18.5</v>
      </c>
      <c r="Y253" s="5">
        <v>19.399999999999999</v>
      </c>
      <c r="Z253" s="5">
        <v>24.2</v>
      </c>
      <c r="AA253" s="5">
        <v>22.9</v>
      </c>
      <c r="AB253" s="5">
        <v>22</v>
      </c>
      <c r="AC253" s="5">
        <f t="shared" si="156"/>
        <v>26</v>
      </c>
      <c r="AD253" s="5">
        <f t="shared" si="157"/>
        <v>24.2</v>
      </c>
      <c r="AE253" s="5">
        <f t="shared" si="158"/>
        <v>50.2</v>
      </c>
      <c r="AF253" s="5">
        <f t="shared" si="159"/>
        <v>25.1</v>
      </c>
      <c r="AG253" s="5">
        <f t="shared" si="160"/>
        <v>55.345500000000008</v>
      </c>
      <c r="AH253" s="5">
        <f t="shared" si="161"/>
        <v>110.69100000000002</v>
      </c>
      <c r="AI253" s="5">
        <v>1</v>
      </c>
      <c r="AJ253" s="3">
        <v>20</v>
      </c>
      <c r="AK253" s="5">
        <v>35.200000000000003</v>
      </c>
      <c r="AL253" s="5">
        <v>1</v>
      </c>
      <c r="AM253" s="5">
        <v>1.3333333333333333</v>
      </c>
      <c r="AN253" s="5"/>
      <c r="AO253" s="5"/>
      <c r="AP253" s="5"/>
      <c r="AQ253" s="5"/>
      <c r="AR253" s="5"/>
      <c r="AS253" s="5" t="e">
        <f t="shared" si="162"/>
        <v>#DIV/0!</v>
      </c>
      <c r="AT253" s="5">
        <v>12.78</v>
      </c>
      <c r="AU253" s="5">
        <v>13.28</v>
      </c>
      <c r="AV253" s="5">
        <v>-2.23</v>
      </c>
      <c r="AW253" s="5">
        <v>1</v>
      </c>
      <c r="AX253" s="3">
        <v>22</v>
      </c>
      <c r="AY253" s="3">
        <v>30</v>
      </c>
      <c r="AZ253" s="3"/>
      <c r="BA253" s="5">
        <v>-1.83</v>
      </c>
      <c r="BB253" s="5"/>
      <c r="BC253" s="5">
        <v>3</v>
      </c>
      <c r="BD253" s="5"/>
      <c r="BE253" s="3">
        <v>22</v>
      </c>
      <c r="BF253" s="3">
        <v>25</v>
      </c>
      <c r="BG253" s="5">
        <v>-0.63</v>
      </c>
      <c r="BH253" s="5">
        <v>26</v>
      </c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3">
        <v>46</v>
      </c>
      <c r="CA253" s="3">
        <v>47</v>
      </c>
      <c r="CB253" s="3">
        <v>47</v>
      </c>
      <c r="CC253" s="5">
        <v>20.563839999999999</v>
      </c>
      <c r="CD253" s="5">
        <v>21.01088</v>
      </c>
      <c r="CE253" s="5">
        <v>21.01088</v>
      </c>
      <c r="CF253" s="5">
        <v>0.72</v>
      </c>
      <c r="CG253" s="5">
        <v>77</v>
      </c>
      <c r="CH253" s="3">
        <v>41</v>
      </c>
      <c r="CI253" s="3">
        <v>37</v>
      </c>
      <c r="CJ253" s="3">
        <v>36</v>
      </c>
      <c r="CK253" s="5">
        <v>18.32864</v>
      </c>
      <c r="CL253" s="5">
        <v>16.540479999999999</v>
      </c>
      <c r="CM253" s="5">
        <v>16.093440000000001</v>
      </c>
      <c r="CN253" s="5">
        <v>-0.99</v>
      </c>
      <c r="CO253" s="5">
        <v>16</v>
      </c>
      <c r="CP253" s="6">
        <v>125</v>
      </c>
      <c r="CQ253" s="6">
        <v>126</v>
      </c>
      <c r="CR253" s="6">
        <v>133</v>
      </c>
      <c r="CS253" s="5">
        <v>-1.99</v>
      </c>
      <c r="CT253" s="5">
        <v>2</v>
      </c>
      <c r="CU253" s="7" t="e">
        <v>#NULL!</v>
      </c>
      <c r="CV253" s="7" t="e">
        <v>#NULL!</v>
      </c>
      <c r="CW253" s="7" t="e">
        <v>#NULL!</v>
      </c>
      <c r="CX253" s="7" t="e">
        <v>#NULL!</v>
      </c>
      <c r="CY253" s="7" t="e">
        <v>#NULL!</v>
      </c>
      <c r="CZ253" s="7" t="e">
        <v>#NULL!</v>
      </c>
      <c r="DA253" s="7" t="e">
        <v>#NULL!</v>
      </c>
      <c r="DB253" s="7" t="e">
        <v>#NULL!</v>
      </c>
      <c r="DC253" s="7" t="e">
        <v>#NULL!</v>
      </c>
      <c r="DD253" s="7" t="e">
        <v>#NULL!</v>
      </c>
      <c r="DE253" s="7" t="e">
        <v>#NULL!</v>
      </c>
      <c r="DF253" s="7" t="e">
        <v>#NULL!</v>
      </c>
      <c r="DG253" s="7" t="e">
        <v>#NULL!</v>
      </c>
      <c r="DH253" s="7" t="e">
        <v>#NULL!</v>
      </c>
      <c r="DI253" s="7"/>
      <c r="DJ253" s="7"/>
      <c r="DK253" s="7"/>
      <c r="DL253" s="7"/>
      <c r="DM253" s="7"/>
      <c r="DN253" s="7"/>
      <c r="DO253" s="7"/>
      <c r="DP253" s="7"/>
      <c r="DQ253" s="3">
        <v>1</v>
      </c>
      <c r="DR253" s="3">
        <v>1</v>
      </c>
      <c r="DS253" s="3">
        <v>1</v>
      </c>
      <c r="DT253" s="3">
        <v>1</v>
      </c>
      <c r="DU253" s="3">
        <v>1</v>
      </c>
      <c r="DV253" s="5">
        <v>14.5</v>
      </c>
      <c r="DW253" s="5">
        <v>-2.46</v>
      </c>
      <c r="DX253" s="5">
        <v>1.5</v>
      </c>
      <c r="DY253" s="5">
        <v>-4.22</v>
      </c>
      <c r="DZ253" s="5">
        <v>46.5</v>
      </c>
      <c r="EA253" s="5">
        <v>-0.27</v>
      </c>
      <c r="EB253" s="5">
        <v>20.833333333333332</v>
      </c>
      <c r="EC253" s="5">
        <v>-6.9499999999999993</v>
      </c>
      <c r="ED253" s="5">
        <v>1</v>
      </c>
      <c r="EE253" s="7" t="e">
        <v>#NULL!</v>
      </c>
      <c r="EF253" s="7" t="e">
        <v>#NULL!</v>
      </c>
      <c r="EG253" s="7" t="e">
        <v>#NULL!</v>
      </c>
      <c r="EH253" s="7" t="e">
        <v>#NULL!</v>
      </c>
      <c r="EI253" s="7" t="e">
        <v>#NULL!</v>
      </c>
      <c r="EJ253" s="7" t="e">
        <v>#NULL!</v>
      </c>
      <c r="EK253" s="7" t="e">
        <v>#NULL!</v>
      </c>
      <c r="EL253" s="7" t="e">
        <v>#NULL!</v>
      </c>
      <c r="EM253" s="7" t="e">
        <v>#NULL!</v>
      </c>
      <c r="EN253" s="7" t="e">
        <v>#NULL!</v>
      </c>
      <c r="EO253" s="7" t="e">
        <v>#NULL!</v>
      </c>
      <c r="EP253" s="7" t="e">
        <v>#NULL!</v>
      </c>
      <c r="EQ253" s="7" t="e">
        <v>#NULL!</v>
      </c>
      <c r="ER253" s="7" t="e">
        <v>#NULL!</v>
      </c>
      <c r="ES253" s="7" t="e">
        <v>#NULL!</v>
      </c>
      <c r="ET253" s="7" t="e">
        <v>#NULL!</v>
      </c>
      <c r="EU253" s="7" t="e">
        <v>#NULL!</v>
      </c>
      <c r="EV253" s="7" t="e">
        <v>#NULL!</v>
      </c>
      <c r="EW253" s="3">
        <v>1</v>
      </c>
      <c r="EX253" s="5">
        <v>3</v>
      </c>
      <c r="EY253" s="1" t="s">
        <v>380</v>
      </c>
      <c r="EZ253" s="3">
        <v>2</v>
      </c>
      <c r="FA253" s="6">
        <v>1.5</v>
      </c>
      <c r="FB253" s="1" t="s">
        <v>352</v>
      </c>
      <c r="FC253" s="6">
        <v>2</v>
      </c>
      <c r="FD253" s="5">
        <v>1.5</v>
      </c>
      <c r="FE253" s="1" t="s">
        <v>351</v>
      </c>
      <c r="FF253" s="3">
        <v>2</v>
      </c>
      <c r="FG253" s="5">
        <v>1.5</v>
      </c>
      <c r="FH253" s="3">
        <v>5</v>
      </c>
      <c r="FI253" s="3">
        <v>4</v>
      </c>
      <c r="FJ253" s="3">
        <v>1</v>
      </c>
      <c r="FK253" s="3">
        <v>3</v>
      </c>
      <c r="FL253" s="3">
        <v>5</v>
      </c>
      <c r="FM253" s="3">
        <v>5</v>
      </c>
      <c r="FN253" s="3">
        <v>3</v>
      </c>
      <c r="FO253" s="3">
        <v>1</v>
      </c>
      <c r="FP253" s="3">
        <v>5</v>
      </c>
      <c r="FQ253" s="3">
        <v>5</v>
      </c>
      <c r="FR253" s="3">
        <v>5</v>
      </c>
      <c r="FS253" s="3">
        <v>3</v>
      </c>
      <c r="FT253" s="3">
        <v>4.833333333333333</v>
      </c>
      <c r="FU253" s="3">
        <v>2.6666666666666665</v>
      </c>
      <c r="FV253" s="3">
        <v>6</v>
      </c>
      <c r="FW253" s="3">
        <v>1</v>
      </c>
      <c r="FX253" s="7" t="e">
        <v>#NULL!</v>
      </c>
      <c r="FY253" s="3">
        <v>7</v>
      </c>
      <c r="FZ253" s="3">
        <v>7</v>
      </c>
      <c r="GA253" s="3">
        <v>6</v>
      </c>
      <c r="GB253" s="3">
        <v>7</v>
      </c>
      <c r="GC253" s="3">
        <v>7</v>
      </c>
      <c r="GD253" s="5">
        <v>6.666666666666667</v>
      </c>
      <c r="GE253" s="3">
        <v>5</v>
      </c>
      <c r="GF253" s="3">
        <v>4</v>
      </c>
      <c r="GG253" s="3">
        <v>5</v>
      </c>
      <c r="GH253" s="3">
        <v>1</v>
      </c>
      <c r="GI253" s="3">
        <v>5</v>
      </c>
      <c r="GJ253" s="3">
        <v>3</v>
      </c>
      <c r="GK253" s="3">
        <v>2</v>
      </c>
      <c r="GL253" s="3">
        <v>4</v>
      </c>
      <c r="GM253" s="3">
        <v>5</v>
      </c>
      <c r="GN253" s="3">
        <v>5</v>
      </c>
      <c r="GO253" s="3">
        <v>4</v>
      </c>
      <c r="GP253" s="3">
        <v>5</v>
      </c>
      <c r="GQ253" s="3">
        <v>1</v>
      </c>
      <c r="GR253" s="3">
        <v>5</v>
      </c>
      <c r="GS253" s="3">
        <v>3</v>
      </c>
      <c r="GT253" s="3">
        <v>4</v>
      </c>
      <c r="GU253" s="3">
        <v>5</v>
      </c>
      <c r="GV253" s="3">
        <v>2</v>
      </c>
      <c r="GW253" s="3">
        <v>5</v>
      </c>
      <c r="GX253" s="3">
        <v>2</v>
      </c>
      <c r="GY253" s="5">
        <v>4.9000000000000004</v>
      </c>
      <c r="GZ253" s="5">
        <v>2.6</v>
      </c>
      <c r="HA253" s="3">
        <v>7</v>
      </c>
      <c r="HB253" s="3">
        <v>6</v>
      </c>
      <c r="HC253" s="3">
        <v>7</v>
      </c>
      <c r="HD253" s="3">
        <v>6</v>
      </c>
      <c r="HE253" s="3">
        <v>7</v>
      </c>
      <c r="HF253" s="3">
        <v>7</v>
      </c>
      <c r="HG253" s="3">
        <v>7</v>
      </c>
      <c r="HH253" s="3">
        <v>6</v>
      </c>
      <c r="HI253" s="5">
        <v>6.625</v>
      </c>
      <c r="HJ253" s="3">
        <v>4</v>
      </c>
      <c r="HK253" s="3">
        <v>4</v>
      </c>
      <c r="HL253" s="3">
        <v>3</v>
      </c>
      <c r="HM253" s="3">
        <v>3</v>
      </c>
      <c r="HN253" s="3">
        <v>1</v>
      </c>
      <c r="HO253" s="3">
        <v>3</v>
      </c>
      <c r="HP253" s="5">
        <v>1</v>
      </c>
      <c r="HQ253" s="5">
        <v>4</v>
      </c>
      <c r="HR253" s="5">
        <v>2</v>
      </c>
      <c r="HS253" s="5">
        <v>2.8333333333333335</v>
      </c>
      <c r="HT253" s="3">
        <v>6</v>
      </c>
      <c r="HU253" s="3">
        <v>5</v>
      </c>
      <c r="HV253" s="3">
        <v>6</v>
      </c>
      <c r="HW253" s="3">
        <v>5</v>
      </c>
      <c r="HX253" s="3">
        <v>4</v>
      </c>
      <c r="HY253" s="3">
        <v>6</v>
      </c>
      <c r="HZ253" s="5">
        <v>5.333333333333333</v>
      </c>
      <c r="IA253" s="3">
        <v>7</v>
      </c>
      <c r="IB253" s="3">
        <v>6</v>
      </c>
      <c r="IC253" s="3">
        <v>4</v>
      </c>
      <c r="ID253" s="3">
        <v>1</v>
      </c>
      <c r="IE253" s="3">
        <v>1</v>
      </c>
      <c r="IF253" s="3">
        <v>6</v>
      </c>
      <c r="IG253" s="3">
        <v>7</v>
      </c>
      <c r="IH253" s="3">
        <v>7</v>
      </c>
      <c r="II253" s="3">
        <v>6</v>
      </c>
      <c r="IJ253" s="3">
        <v>7</v>
      </c>
      <c r="IK253" s="3">
        <v>6</v>
      </c>
      <c r="IL253" s="3">
        <v>7</v>
      </c>
      <c r="IM253" s="5">
        <v>6.5</v>
      </c>
      <c r="IN253" s="5">
        <v>3</v>
      </c>
      <c r="IO253" s="5">
        <v>6.75</v>
      </c>
      <c r="IP253" s="3">
        <v>5</v>
      </c>
      <c r="IQ253" s="3">
        <v>1</v>
      </c>
      <c r="IR253" s="3">
        <v>4</v>
      </c>
      <c r="IS253" s="3">
        <v>2</v>
      </c>
      <c r="IT253" s="3">
        <v>5</v>
      </c>
      <c r="IU253" s="3">
        <v>5</v>
      </c>
      <c r="IV253" s="3">
        <v>3</v>
      </c>
      <c r="IW253" s="3">
        <v>1</v>
      </c>
      <c r="IX253" s="3">
        <v>5</v>
      </c>
      <c r="IY253" s="3">
        <v>3</v>
      </c>
      <c r="IZ253" s="3">
        <v>5</v>
      </c>
      <c r="JA253" s="3">
        <v>5</v>
      </c>
      <c r="JB253" s="3">
        <v>5</v>
      </c>
      <c r="JC253" s="3">
        <v>5</v>
      </c>
      <c r="JD253" s="3">
        <v>5</v>
      </c>
      <c r="JE253" s="3">
        <v>4</v>
      </c>
      <c r="JF253" s="3">
        <v>1</v>
      </c>
      <c r="JG253" s="3">
        <v>5</v>
      </c>
      <c r="JH253" s="3">
        <v>4</v>
      </c>
      <c r="JI253" s="3">
        <v>4</v>
      </c>
      <c r="JJ253" s="3">
        <v>1</v>
      </c>
      <c r="JK253" s="3">
        <v>5</v>
      </c>
      <c r="JL253" s="3">
        <v>5</v>
      </c>
      <c r="JM253" s="3">
        <v>5</v>
      </c>
      <c r="JN253" s="5">
        <v>5</v>
      </c>
      <c r="JO253" s="5">
        <v>3.75</v>
      </c>
      <c r="JP253" s="5">
        <v>4.75</v>
      </c>
      <c r="JQ253" s="5">
        <v>2.75</v>
      </c>
      <c r="JR253" s="5">
        <v>5</v>
      </c>
      <c r="JS253" s="5">
        <v>2</v>
      </c>
      <c r="JT253" s="3">
        <v>5</v>
      </c>
      <c r="JU253" s="3">
        <v>999</v>
      </c>
      <c r="JV253" s="3">
        <v>1</v>
      </c>
      <c r="JW253" s="3">
        <v>999</v>
      </c>
      <c r="JX253" s="3">
        <v>3</v>
      </c>
      <c r="JY253" s="3">
        <v>999</v>
      </c>
      <c r="JZ253" s="3">
        <v>1</v>
      </c>
      <c r="KA253" s="3">
        <v>999</v>
      </c>
      <c r="KB253" s="3">
        <v>4</v>
      </c>
      <c r="KC253" s="3">
        <v>999</v>
      </c>
      <c r="KD253" s="3">
        <v>5</v>
      </c>
      <c r="KE253" s="3">
        <v>999</v>
      </c>
      <c r="KF253" s="3">
        <v>1</v>
      </c>
      <c r="KG253" s="3">
        <v>999</v>
      </c>
      <c r="KH253" s="3">
        <v>4</v>
      </c>
      <c r="KI253" s="3">
        <v>999</v>
      </c>
      <c r="KJ253" s="3">
        <v>2</v>
      </c>
      <c r="KK253" s="3">
        <v>999</v>
      </c>
      <c r="KL253" s="3">
        <v>4</v>
      </c>
      <c r="KM253" s="3">
        <v>999</v>
      </c>
      <c r="KN253" s="3">
        <v>1</v>
      </c>
      <c r="KO253" s="3">
        <v>999</v>
      </c>
      <c r="KP253" s="3">
        <v>1</v>
      </c>
      <c r="KQ253" s="3">
        <v>999</v>
      </c>
      <c r="KR253" s="3">
        <v>5</v>
      </c>
      <c r="KS253" s="3">
        <v>999</v>
      </c>
      <c r="KT253" s="3">
        <v>2</v>
      </c>
      <c r="KU253" s="3">
        <v>999</v>
      </c>
      <c r="KV253" s="3">
        <v>4</v>
      </c>
      <c r="KW253" s="3">
        <v>999</v>
      </c>
      <c r="KX253" s="3">
        <v>4</v>
      </c>
      <c r="KY253" s="3">
        <v>999</v>
      </c>
      <c r="KZ253" s="5">
        <v>1.8888888888888888</v>
      </c>
      <c r="LA253" s="7" t="e">
        <v>#NULL!</v>
      </c>
      <c r="LB253" s="5">
        <v>4.2857142857142856</v>
      </c>
      <c r="LC253" s="7" t="e">
        <v>#NULL!</v>
      </c>
      <c r="LD253" s="3">
        <v>5</v>
      </c>
      <c r="LE253" s="3">
        <v>999</v>
      </c>
      <c r="LF253" s="5">
        <v>4</v>
      </c>
      <c r="LG253" s="3">
        <v>999</v>
      </c>
      <c r="LH253" s="3">
        <v>5</v>
      </c>
      <c r="LI253" s="3">
        <v>999</v>
      </c>
      <c r="LJ253" s="3">
        <v>4</v>
      </c>
      <c r="LK253" s="3">
        <v>999</v>
      </c>
      <c r="LL253" s="3">
        <v>3</v>
      </c>
      <c r="LM253" s="3">
        <v>999</v>
      </c>
      <c r="LN253" s="3">
        <v>4</v>
      </c>
      <c r="LO253" s="3">
        <v>999</v>
      </c>
      <c r="LP253" s="3">
        <v>5</v>
      </c>
      <c r="LQ253" s="3">
        <v>999</v>
      </c>
      <c r="LR253" s="3">
        <v>4</v>
      </c>
      <c r="LS253" s="3">
        <v>999</v>
      </c>
      <c r="LT253" s="5">
        <v>4.25</v>
      </c>
      <c r="LU253" s="7" t="e">
        <v>#NULL!</v>
      </c>
      <c r="LV253" s="3">
        <v>3</v>
      </c>
      <c r="LW253" s="3">
        <v>0</v>
      </c>
      <c r="LX253" s="3">
        <v>2</v>
      </c>
      <c r="LY253" s="3">
        <v>0</v>
      </c>
      <c r="LZ253" s="3">
        <v>3</v>
      </c>
      <c r="MA253" s="3">
        <v>2</v>
      </c>
      <c r="MB253" s="3">
        <v>3</v>
      </c>
      <c r="MC253" s="3">
        <v>3</v>
      </c>
      <c r="MD253" s="3">
        <v>3</v>
      </c>
      <c r="ME253" s="3">
        <v>2</v>
      </c>
      <c r="MF253" s="5">
        <f t="shared" si="165"/>
        <v>21</v>
      </c>
      <c r="MG253" s="5">
        <f t="shared" si="166"/>
        <v>2.1</v>
      </c>
      <c r="MH253" s="3">
        <v>6</v>
      </c>
      <c r="MI253" s="3">
        <v>5</v>
      </c>
      <c r="MJ253" s="3">
        <v>7</v>
      </c>
      <c r="MK253" s="3">
        <v>5</v>
      </c>
      <c r="ML253" s="3">
        <v>6</v>
      </c>
      <c r="MM253" s="3">
        <v>7</v>
      </c>
      <c r="MN253" s="3">
        <v>6</v>
      </c>
      <c r="MO253" s="3">
        <v>7</v>
      </c>
      <c r="MP253" s="3">
        <v>7</v>
      </c>
      <c r="MQ253" s="5">
        <v>6.2222222222222223</v>
      </c>
      <c r="MR253" s="3">
        <v>1</v>
      </c>
      <c r="MS253" s="3">
        <v>999</v>
      </c>
      <c r="MT253" s="3">
        <v>1</v>
      </c>
      <c r="MU253" s="3">
        <v>999</v>
      </c>
      <c r="MV253" s="3">
        <v>1</v>
      </c>
      <c r="MW253" s="3">
        <v>999</v>
      </c>
      <c r="MX253" s="3">
        <v>4</v>
      </c>
      <c r="MY253" s="3">
        <v>999</v>
      </c>
      <c r="MZ253" s="3">
        <v>5</v>
      </c>
      <c r="NA253" s="3">
        <v>999</v>
      </c>
      <c r="NB253" s="3">
        <v>4</v>
      </c>
      <c r="NC253" s="3">
        <v>999</v>
      </c>
      <c r="ND253" s="5">
        <v>1</v>
      </c>
      <c r="NE253" s="7" t="e">
        <v>#NULL!</v>
      </c>
      <c r="NF253" s="5">
        <v>4.333333333333333</v>
      </c>
      <c r="NG253" s="7" t="e">
        <v>#NULL!</v>
      </c>
      <c r="NH253" s="3">
        <v>4</v>
      </c>
      <c r="NI253" s="3">
        <v>999</v>
      </c>
      <c r="NJ253" s="3">
        <v>4</v>
      </c>
      <c r="NK253" s="3">
        <v>999</v>
      </c>
      <c r="NL253" s="3">
        <v>5</v>
      </c>
      <c r="NM253" s="3">
        <v>999</v>
      </c>
      <c r="NN253" s="3">
        <v>1</v>
      </c>
      <c r="NO253" s="3">
        <v>999</v>
      </c>
      <c r="NP253" s="3">
        <v>1</v>
      </c>
      <c r="NQ253" s="3">
        <v>999</v>
      </c>
      <c r="NR253" s="3">
        <v>4</v>
      </c>
      <c r="NS253" s="3">
        <v>999</v>
      </c>
      <c r="NT253" s="3">
        <v>1</v>
      </c>
      <c r="NU253" s="3">
        <v>999</v>
      </c>
      <c r="NV253" s="5">
        <v>2.8571428571428572</v>
      </c>
      <c r="NW253" s="7" t="e">
        <v>#NULL!</v>
      </c>
      <c r="NX253" s="4">
        <v>43423</v>
      </c>
      <c r="NY253" s="3">
        <v>5</v>
      </c>
      <c r="NZ253" s="3">
        <v>5</v>
      </c>
      <c r="OA253" s="3">
        <v>3</v>
      </c>
      <c r="OB253" s="3">
        <v>4</v>
      </c>
      <c r="OC253" s="3">
        <v>5</v>
      </c>
      <c r="OD253" s="3">
        <v>4</v>
      </c>
      <c r="OE253" s="3">
        <v>3</v>
      </c>
      <c r="OF253" s="3">
        <v>3</v>
      </c>
      <c r="OG253" s="3">
        <v>4</v>
      </c>
      <c r="OH253" s="3">
        <v>5</v>
      </c>
      <c r="OI253" s="3">
        <v>5</v>
      </c>
      <c r="OJ253" s="3">
        <v>4</v>
      </c>
      <c r="OK253" s="5">
        <v>4.666666666666667</v>
      </c>
      <c r="OL253" s="5">
        <v>3.6666666666666665</v>
      </c>
      <c r="OM253" s="3">
        <v>3</v>
      </c>
      <c r="ON253" s="3">
        <v>4</v>
      </c>
      <c r="OO253" s="3">
        <v>3</v>
      </c>
      <c r="OP253" s="3">
        <v>2</v>
      </c>
      <c r="OQ253" s="3">
        <v>1</v>
      </c>
      <c r="OR253" s="3">
        <v>1</v>
      </c>
      <c r="OS253" s="5">
        <v>2.3333333333333335</v>
      </c>
      <c r="OT253" s="3">
        <v>6</v>
      </c>
      <c r="OU253" s="3">
        <v>5</v>
      </c>
      <c r="OV253" s="3">
        <v>6</v>
      </c>
      <c r="OW253" s="3">
        <v>6</v>
      </c>
      <c r="OX253" s="3">
        <v>4</v>
      </c>
      <c r="OY253" s="3">
        <v>6</v>
      </c>
      <c r="OZ253" s="5">
        <v>5.5</v>
      </c>
      <c r="VN253">
        <v>15</v>
      </c>
      <c r="VO253">
        <v>0</v>
      </c>
      <c r="VP253">
        <v>0</v>
      </c>
      <c r="VQ253">
        <v>0</v>
      </c>
      <c r="VR253">
        <v>76</v>
      </c>
      <c r="VS253">
        <v>1612.8</v>
      </c>
      <c r="VT253">
        <v>21.2</v>
      </c>
      <c r="VU253">
        <v>146.6</v>
      </c>
      <c r="VV253">
        <v>75</v>
      </c>
      <c r="VW253">
        <v>21763.5</v>
      </c>
      <c r="VX253">
        <v>290.2</v>
      </c>
      <c r="VY253">
        <v>5372.8</v>
      </c>
      <c r="VZ253">
        <v>0.3</v>
      </c>
      <c r="WA253">
        <v>1978.5</v>
      </c>
      <c r="WB253" s="36">
        <v>4039</v>
      </c>
      <c r="WC253" s="36">
        <v>2114.25</v>
      </c>
      <c r="WD253" s="36">
        <v>230</v>
      </c>
      <c r="WE253" s="36">
        <v>41</v>
      </c>
      <c r="WF253" s="36">
        <v>62.87</v>
      </c>
      <c r="WG253" s="36">
        <v>32.909999999999997</v>
      </c>
      <c r="WH253" s="36">
        <v>3.58</v>
      </c>
      <c r="WI253" s="36">
        <v>0.64</v>
      </c>
      <c r="WJ253" s="36">
        <v>271</v>
      </c>
      <c r="WK253" s="36">
        <v>4.22</v>
      </c>
      <c r="WL253" s="36">
        <v>33.875</v>
      </c>
      <c r="WM253" s="37">
        <v>5427</v>
      </c>
      <c r="WN253" s="37">
        <v>2989.5</v>
      </c>
      <c r="WO253" s="37">
        <v>291.25</v>
      </c>
      <c r="WP253" s="37">
        <v>54.5</v>
      </c>
      <c r="WQ253" s="37">
        <v>61.94</v>
      </c>
      <c r="WR253" s="37">
        <v>34.119999999999997</v>
      </c>
      <c r="WS253" s="37">
        <v>3.32</v>
      </c>
      <c r="WT253" s="37">
        <v>0.62</v>
      </c>
      <c r="WU253" s="37">
        <v>345.75</v>
      </c>
      <c r="WV253" s="37">
        <v>3.95</v>
      </c>
      <c r="WW253" s="37">
        <v>31.431999999999999</v>
      </c>
      <c r="WX253" s="38">
        <v>3269.5</v>
      </c>
      <c r="WY253" s="38">
        <v>1816</v>
      </c>
      <c r="WZ253" s="38">
        <v>187</v>
      </c>
      <c r="XA253" s="38">
        <v>31.5</v>
      </c>
      <c r="XB253" s="38">
        <v>61.64</v>
      </c>
      <c r="XC253" s="38">
        <v>34.24</v>
      </c>
      <c r="XD253" s="38">
        <v>3.53</v>
      </c>
      <c r="XE253" s="38">
        <v>0.59</v>
      </c>
      <c r="XF253" s="38">
        <v>218.5</v>
      </c>
      <c r="XG253" s="38">
        <v>4.12</v>
      </c>
      <c r="XH253" s="38">
        <v>36.417000000000002</v>
      </c>
      <c r="XI253" s="39">
        <v>4657.5</v>
      </c>
      <c r="XJ253" s="39">
        <v>2691.25</v>
      </c>
      <c r="XK253" s="39">
        <v>248.25</v>
      </c>
      <c r="XL253" s="39">
        <v>45</v>
      </c>
      <c r="XM253" s="39">
        <v>60.95</v>
      </c>
      <c r="XN253" s="39">
        <v>35.22</v>
      </c>
      <c r="XO253" s="39">
        <v>3.25</v>
      </c>
      <c r="XP253" s="39">
        <v>0.59</v>
      </c>
      <c r="XQ253" s="39">
        <v>293.25</v>
      </c>
      <c r="XR253" s="39">
        <v>3.84</v>
      </c>
      <c r="XS253" s="39">
        <v>32.582999999999998</v>
      </c>
      <c r="XT253" t="s">
        <v>1325</v>
      </c>
      <c r="XU253">
        <v>11</v>
      </c>
      <c r="XV253">
        <v>17</v>
      </c>
      <c r="XW253" s="37">
        <v>8</v>
      </c>
      <c r="XX253" s="37">
        <v>3</v>
      </c>
      <c r="XY253" s="37">
        <v>1</v>
      </c>
      <c r="XZ253" s="39">
        <v>6</v>
      </c>
      <c r="YA253" s="39">
        <v>3</v>
      </c>
      <c r="YB253" s="39">
        <v>1</v>
      </c>
    </row>
    <row r="254" spans="1:652" x14ac:dyDescent="0.2">
      <c r="A254" s="11">
        <v>276</v>
      </c>
      <c r="B254" s="19" t="s">
        <v>896</v>
      </c>
      <c r="C254" s="3">
        <v>1</v>
      </c>
      <c r="D254" s="3" t="str">
        <f t="shared" si="155"/>
        <v>1</v>
      </c>
      <c r="E254" s="4">
        <v>37947</v>
      </c>
      <c r="F254" s="4">
        <v>43411</v>
      </c>
      <c r="G254" s="5">
        <v>14.959616700889802</v>
      </c>
      <c r="H254" s="21">
        <v>4</v>
      </c>
      <c r="I254" s="3">
        <v>9</v>
      </c>
      <c r="J254" s="3">
        <v>20</v>
      </c>
      <c r="K254" s="3">
        <v>1</v>
      </c>
      <c r="L254" s="3">
        <v>2</v>
      </c>
      <c r="M254" s="3">
        <v>180</v>
      </c>
      <c r="N254" s="6">
        <v>126</v>
      </c>
      <c r="O254" s="6">
        <v>179.5</v>
      </c>
      <c r="P254" s="5">
        <v>4.1338582677165352</v>
      </c>
      <c r="Q254" s="5">
        <v>247.84200000000001</v>
      </c>
      <c r="R254" s="5">
        <v>112.4</v>
      </c>
      <c r="S254" s="5">
        <v>34.700000000000003</v>
      </c>
      <c r="T254" s="5">
        <v>1</v>
      </c>
      <c r="U254" s="5">
        <v>44.7</v>
      </c>
      <c r="V254" s="5">
        <v>1</v>
      </c>
      <c r="W254" s="5">
        <v>38.799999999999997</v>
      </c>
      <c r="X254" s="5">
        <v>28.2</v>
      </c>
      <c r="Y254" s="5">
        <v>21</v>
      </c>
      <c r="Z254" s="5">
        <v>30.8</v>
      </c>
      <c r="AA254" s="5">
        <v>24</v>
      </c>
      <c r="AB254" s="5">
        <v>22.3</v>
      </c>
      <c r="AC254" s="5">
        <f t="shared" si="156"/>
        <v>38.799999999999997</v>
      </c>
      <c r="AD254" s="5">
        <f t="shared" si="157"/>
        <v>30.8</v>
      </c>
      <c r="AE254" s="5">
        <f t="shared" si="158"/>
        <v>69.599999999999994</v>
      </c>
      <c r="AF254" s="5">
        <f t="shared" si="159"/>
        <v>34.799999999999997</v>
      </c>
      <c r="AG254" s="5">
        <f t="shared" si="160"/>
        <v>76.733999999999995</v>
      </c>
      <c r="AH254" s="5">
        <f t="shared" si="161"/>
        <v>153.46799999999999</v>
      </c>
      <c r="AI254" s="5">
        <v>3</v>
      </c>
      <c r="AJ254" s="3">
        <v>13</v>
      </c>
      <c r="AK254" s="5">
        <v>33.4</v>
      </c>
      <c r="AL254" s="5">
        <v>1</v>
      </c>
      <c r="AM254" s="5">
        <v>1.6666666666666667</v>
      </c>
      <c r="AN254" s="5"/>
      <c r="AO254" s="5"/>
      <c r="AP254" s="5"/>
      <c r="AQ254" s="5"/>
      <c r="AR254" s="5"/>
      <c r="AS254" s="5" t="e">
        <f t="shared" si="162"/>
        <v>#DIV/0!</v>
      </c>
      <c r="AT254" s="5">
        <v>14.03</v>
      </c>
      <c r="AU254" s="5">
        <v>13.88</v>
      </c>
      <c r="AV254" s="5">
        <v>-1.35</v>
      </c>
      <c r="AW254" s="5">
        <v>9</v>
      </c>
      <c r="AX254" s="3">
        <v>28</v>
      </c>
      <c r="AY254" s="3">
        <v>27</v>
      </c>
      <c r="AZ254" s="3"/>
      <c r="BA254" s="5">
        <v>-1.42</v>
      </c>
      <c r="BB254" s="5"/>
      <c r="BC254" s="5">
        <v>8</v>
      </c>
      <c r="BD254" s="5"/>
      <c r="BE254" s="3">
        <v>19</v>
      </c>
      <c r="BF254" s="3">
        <v>18</v>
      </c>
      <c r="BG254" s="5">
        <v>-1.58</v>
      </c>
      <c r="BH254" s="5">
        <v>6</v>
      </c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3">
        <v>36</v>
      </c>
      <c r="CA254" s="3">
        <v>41</v>
      </c>
      <c r="CB254" s="3">
        <v>40</v>
      </c>
      <c r="CC254" s="5">
        <v>16.093440000000001</v>
      </c>
      <c r="CD254" s="5">
        <v>18.32864</v>
      </c>
      <c r="CE254" s="5">
        <v>17.881599999999999</v>
      </c>
      <c r="CF254" s="5">
        <v>2.67</v>
      </c>
      <c r="CG254" s="5">
        <v>100</v>
      </c>
      <c r="CH254" s="3">
        <v>47</v>
      </c>
      <c r="CI254" s="3">
        <v>45</v>
      </c>
      <c r="CJ254" s="3">
        <v>46</v>
      </c>
      <c r="CK254" s="5">
        <v>21.01088</v>
      </c>
      <c r="CL254" s="5">
        <v>20.116800000000001</v>
      </c>
      <c r="CM254" s="5">
        <v>20.563839999999999</v>
      </c>
      <c r="CN254" s="5">
        <v>2.39</v>
      </c>
      <c r="CO254" s="5">
        <v>99</v>
      </c>
      <c r="CP254" s="6">
        <v>137</v>
      </c>
      <c r="CQ254" s="6">
        <v>127</v>
      </c>
      <c r="CR254" s="6">
        <v>124</v>
      </c>
      <c r="CS254" s="5">
        <v>-0.15</v>
      </c>
      <c r="CT254" s="5">
        <v>44</v>
      </c>
      <c r="CU254" s="7" t="e">
        <v>#NULL!</v>
      </c>
      <c r="CV254" s="7" t="e">
        <v>#NULL!</v>
      </c>
      <c r="CW254" s="7" t="e">
        <v>#NULL!</v>
      </c>
      <c r="CX254" s="7" t="e">
        <v>#NULL!</v>
      </c>
      <c r="CY254" s="7" t="e">
        <v>#NULL!</v>
      </c>
      <c r="CZ254" s="7" t="e">
        <v>#NULL!</v>
      </c>
      <c r="DA254" s="7" t="e">
        <v>#NULL!</v>
      </c>
      <c r="DB254" s="7" t="e">
        <v>#NULL!</v>
      </c>
      <c r="DC254" s="7" t="e">
        <v>#NULL!</v>
      </c>
      <c r="DD254" s="7" t="e">
        <v>#NULL!</v>
      </c>
      <c r="DE254" s="7" t="e">
        <v>#NULL!</v>
      </c>
      <c r="DF254" s="7" t="e">
        <v>#NULL!</v>
      </c>
      <c r="DG254" s="7" t="e">
        <v>#NULL!</v>
      </c>
      <c r="DH254" s="7" t="e">
        <v>#NULL!</v>
      </c>
      <c r="DI254" s="7"/>
      <c r="DJ254" s="7"/>
      <c r="DK254" s="7"/>
      <c r="DL254" s="7"/>
      <c r="DM254" s="7"/>
      <c r="DN254" s="7"/>
      <c r="DO254" s="7"/>
      <c r="DP254" s="7"/>
      <c r="DQ254" s="3">
        <v>1</v>
      </c>
      <c r="DR254" s="3">
        <v>1</v>
      </c>
      <c r="DS254" s="3">
        <v>1</v>
      </c>
      <c r="DT254" s="3">
        <v>1</v>
      </c>
      <c r="DU254" s="3">
        <v>1</v>
      </c>
      <c r="DV254" s="5">
        <v>7</v>
      </c>
      <c r="DW254" s="5">
        <v>-3</v>
      </c>
      <c r="DX254" s="5">
        <v>26.5</v>
      </c>
      <c r="DY254" s="5">
        <v>-1.5</v>
      </c>
      <c r="DZ254" s="5">
        <v>99.5</v>
      </c>
      <c r="EA254" s="5">
        <v>5.0600000000000005</v>
      </c>
      <c r="EB254" s="5">
        <v>44.333333333333336</v>
      </c>
      <c r="EC254" s="5">
        <v>0.5600000000000005</v>
      </c>
      <c r="ED254" s="5">
        <v>2</v>
      </c>
      <c r="EE254" s="7" t="e">
        <v>#NULL!</v>
      </c>
      <c r="EF254" s="7" t="e">
        <v>#NULL!</v>
      </c>
      <c r="EG254" s="7" t="e">
        <v>#NULL!</v>
      </c>
      <c r="EH254" s="7" t="e">
        <v>#NULL!</v>
      </c>
      <c r="EI254" s="7" t="e">
        <v>#NULL!</v>
      </c>
      <c r="EJ254" s="7" t="e">
        <v>#NULL!</v>
      </c>
      <c r="EK254" s="7" t="e">
        <v>#NULL!</v>
      </c>
      <c r="EL254" s="7" t="e">
        <v>#NULL!</v>
      </c>
      <c r="EM254" s="7" t="e">
        <v>#NULL!</v>
      </c>
      <c r="EN254" s="7" t="e">
        <v>#NULL!</v>
      </c>
      <c r="EO254" s="7" t="e">
        <v>#NULL!</v>
      </c>
      <c r="EP254" s="7" t="e">
        <v>#NULL!</v>
      </c>
      <c r="EQ254" s="7" t="e">
        <v>#NULL!</v>
      </c>
      <c r="ER254" s="7" t="e">
        <v>#NULL!</v>
      </c>
      <c r="ES254" s="7" t="e">
        <v>#NULL!</v>
      </c>
      <c r="ET254" s="7" t="e">
        <v>#NULL!</v>
      </c>
      <c r="EU254" s="7" t="e">
        <v>#NULL!</v>
      </c>
      <c r="EV254" s="7" t="e">
        <v>#NULL!</v>
      </c>
      <c r="EW254" s="3">
        <v>1</v>
      </c>
      <c r="EX254" s="5">
        <v>1</v>
      </c>
      <c r="EY254" s="1" t="s">
        <v>351</v>
      </c>
      <c r="EZ254" s="3">
        <v>0</v>
      </c>
      <c r="FA254" s="6">
        <v>4.5</v>
      </c>
      <c r="FB254" s="1" t="s">
        <v>393</v>
      </c>
      <c r="FC254" s="6">
        <v>1</v>
      </c>
      <c r="FD254" s="5">
        <v>1</v>
      </c>
      <c r="FE254" s="1" t="s">
        <v>394</v>
      </c>
      <c r="FF254" s="7" t="e">
        <v>#NULL!</v>
      </c>
      <c r="FG254" s="5">
        <v>4</v>
      </c>
      <c r="FH254" s="3">
        <v>4</v>
      </c>
      <c r="FI254" s="3">
        <v>3</v>
      </c>
      <c r="FJ254" s="3">
        <v>3</v>
      </c>
      <c r="FK254" s="3">
        <v>5</v>
      </c>
      <c r="FL254" s="3">
        <v>4</v>
      </c>
      <c r="FM254" s="3">
        <v>5</v>
      </c>
      <c r="FN254" s="3">
        <v>4</v>
      </c>
      <c r="FO254" s="3">
        <v>4</v>
      </c>
      <c r="FP254" s="3">
        <v>4</v>
      </c>
      <c r="FQ254" s="3">
        <v>5</v>
      </c>
      <c r="FR254" s="3">
        <v>2</v>
      </c>
      <c r="FS254" s="3">
        <v>5</v>
      </c>
      <c r="FT254" s="3">
        <v>4.166666666666667</v>
      </c>
      <c r="FU254" s="3">
        <v>3.8333333333333335</v>
      </c>
      <c r="FV254" s="3">
        <v>2</v>
      </c>
      <c r="FW254" s="3">
        <v>6</v>
      </c>
      <c r="FX254" s="7" t="e">
        <v>#NULL!</v>
      </c>
      <c r="FY254" s="3">
        <v>7</v>
      </c>
      <c r="FZ254" s="3">
        <v>6</v>
      </c>
      <c r="GA254" s="3">
        <v>6</v>
      </c>
      <c r="GB254" s="3">
        <v>7</v>
      </c>
      <c r="GC254" s="3">
        <v>4</v>
      </c>
      <c r="GD254" s="5">
        <v>5.333333333333333</v>
      </c>
      <c r="GE254" s="3">
        <v>1</v>
      </c>
      <c r="GF254" s="3">
        <v>5</v>
      </c>
      <c r="GG254" s="3">
        <v>1</v>
      </c>
      <c r="GH254" s="3">
        <v>5</v>
      </c>
      <c r="GI254" s="3">
        <v>1</v>
      </c>
      <c r="GJ254" s="3">
        <v>1</v>
      </c>
      <c r="GK254" s="3">
        <v>1</v>
      </c>
      <c r="GL254" s="3">
        <v>5</v>
      </c>
      <c r="GM254" s="3">
        <v>5</v>
      </c>
      <c r="GN254" s="3">
        <v>1</v>
      </c>
      <c r="GO254" s="3">
        <v>5</v>
      </c>
      <c r="GP254" s="3">
        <v>1</v>
      </c>
      <c r="GQ254" s="3">
        <v>4</v>
      </c>
      <c r="GR254" s="3">
        <v>1</v>
      </c>
      <c r="GS254" s="3">
        <v>5</v>
      </c>
      <c r="GT254" s="3">
        <v>4</v>
      </c>
      <c r="GU254" s="3">
        <v>2</v>
      </c>
      <c r="GV254" s="3">
        <v>4</v>
      </c>
      <c r="GW254" s="3">
        <v>1</v>
      </c>
      <c r="GX254" s="3">
        <v>5</v>
      </c>
      <c r="GY254" s="5">
        <v>1.8</v>
      </c>
      <c r="GZ254" s="5">
        <v>4</v>
      </c>
      <c r="HA254" s="3">
        <v>6</v>
      </c>
      <c r="HB254" s="3">
        <v>6</v>
      </c>
      <c r="HC254" s="3">
        <v>6</v>
      </c>
      <c r="HD254" s="3">
        <v>7</v>
      </c>
      <c r="HE254" s="3">
        <v>5</v>
      </c>
      <c r="HF254" s="3">
        <v>5</v>
      </c>
      <c r="HG254" s="3">
        <v>4</v>
      </c>
      <c r="HH254" s="3">
        <v>3</v>
      </c>
      <c r="HI254" s="5">
        <v>5.25</v>
      </c>
      <c r="HJ254" s="3">
        <v>4</v>
      </c>
      <c r="HK254" s="3">
        <v>3</v>
      </c>
      <c r="HL254" s="3">
        <v>3</v>
      </c>
      <c r="HM254" s="3">
        <v>2</v>
      </c>
      <c r="HN254" s="3">
        <v>1</v>
      </c>
      <c r="HO254" s="3">
        <v>6</v>
      </c>
      <c r="HP254" s="5">
        <v>2</v>
      </c>
      <c r="HQ254" s="5">
        <v>4</v>
      </c>
      <c r="HR254" s="7" t="e">
        <v>#NULL!</v>
      </c>
      <c r="HS254" s="5">
        <v>3</v>
      </c>
      <c r="HT254" s="3">
        <v>6</v>
      </c>
      <c r="HU254" s="3">
        <v>5</v>
      </c>
      <c r="HV254" s="3">
        <v>5</v>
      </c>
      <c r="HW254" s="3">
        <v>5</v>
      </c>
      <c r="HX254" s="3">
        <v>5</v>
      </c>
      <c r="HY254" s="3">
        <v>6</v>
      </c>
      <c r="HZ254" s="5">
        <v>5.333333333333333</v>
      </c>
      <c r="IA254" s="3">
        <v>6</v>
      </c>
      <c r="IB254" s="3">
        <v>5</v>
      </c>
      <c r="IC254" s="3">
        <v>2</v>
      </c>
      <c r="ID254" s="3">
        <v>4</v>
      </c>
      <c r="IE254" s="3">
        <v>3</v>
      </c>
      <c r="IF254" s="3">
        <v>2</v>
      </c>
      <c r="IG254" s="3">
        <v>6</v>
      </c>
      <c r="IH254" s="3">
        <v>6</v>
      </c>
      <c r="II254" s="3">
        <v>5</v>
      </c>
      <c r="IJ254" s="3">
        <v>6</v>
      </c>
      <c r="IK254" s="3">
        <v>3</v>
      </c>
      <c r="IL254" s="3">
        <v>4</v>
      </c>
      <c r="IM254" s="5">
        <v>5</v>
      </c>
      <c r="IN254" s="5">
        <v>2.75</v>
      </c>
      <c r="IO254" s="5">
        <v>5.25</v>
      </c>
      <c r="IP254" s="3">
        <v>3</v>
      </c>
      <c r="IQ254" s="3">
        <v>3</v>
      </c>
      <c r="IR254" s="3">
        <v>2</v>
      </c>
      <c r="IS254" s="3">
        <v>3</v>
      </c>
      <c r="IT254" s="3">
        <v>4</v>
      </c>
      <c r="IU254" s="3">
        <v>4</v>
      </c>
      <c r="IV254" s="3">
        <v>4</v>
      </c>
      <c r="IW254" s="3">
        <v>3</v>
      </c>
      <c r="IX254" s="3">
        <v>4</v>
      </c>
      <c r="IY254" s="3">
        <v>2</v>
      </c>
      <c r="IZ254" s="3">
        <v>3</v>
      </c>
      <c r="JA254" s="3">
        <v>3</v>
      </c>
      <c r="JB254" s="3">
        <v>4</v>
      </c>
      <c r="JC254" s="3">
        <v>2</v>
      </c>
      <c r="JD254" s="3">
        <v>4</v>
      </c>
      <c r="JE254" s="3">
        <v>2</v>
      </c>
      <c r="JF254" s="3">
        <v>2</v>
      </c>
      <c r="JG254" s="3">
        <v>4</v>
      </c>
      <c r="JH254" s="3">
        <v>3</v>
      </c>
      <c r="JI254" s="3">
        <v>3</v>
      </c>
      <c r="JJ254" s="3">
        <v>3</v>
      </c>
      <c r="JK254" s="3">
        <v>4</v>
      </c>
      <c r="JL254" s="3">
        <v>3</v>
      </c>
      <c r="JM254" s="3">
        <v>4</v>
      </c>
      <c r="JN254" s="5">
        <v>3.75</v>
      </c>
      <c r="JO254" s="5">
        <v>2.25</v>
      </c>
      <c r="JP254" s="5">
        <v>3.5</v>
      </c>
      <c r="JQ254" s="5">
        <v>3</v>
      </c>
      <c r="JR254" s="5">
        <v>3.75</v>
      </c>
      <c r="JS254" s="5">
        <v>2.75</v>
      </c>
      <c r="JT254" s="3">
        <v>3</v>
      </c>
      <c r="JU254" s="3">
        <v>2</v>
      </c>
      <c r="JV254" s="3">
        <v>5</v>
      </c>
      <c r="JW254" s="3">
        <v>4</v>
      </c>
      <c r="JX254" s="3">
        <v>2</v>
      </c>
      <c r="JY254" s="3">
        <v>2</v>
      </c>
      <c r="JZ254" s="3">
        <v>2</v>
      </c>
      <c r="KA254" s="3">
        <v>2</v>
      </c>
      <c r="KB254" s="3">
        <v>4</v>
      </c>
      <c r="KC254" s="3">
        <v>2</v>
      </c>
      <c r="KD254" s="3">
        <v>4</v>
      </c>
      <c r="KE254" s="3">
        <v>3</v>
      </c>
      <c r="KF254" s="3">
        <v>2</v>
      </c>
      <c r="KG254" s="3">
        <v>2</v>
      </c>
      <c r="KH254" s="3">
        <v>2</v>
      </c>
      <c r="KI254" s="3">
        <v>2</v>
      </c>
      <c r="KJ254" s="3">
        <v>2</v>
      </c>
      <c r="KK254" s="3">
        <v>2</v>
      </c>
      <c r="KL254" s="3">
        <v>2</v>
      </c>
      <c r="KM254" s="3">
        <v>1</v>
      </c>
      <c r="KN254" s="3">
        <v>1</v>
      </c>
      <c r="KO254" s="3">
        <v>2</v>
      </c>
      <c r="KP254" s="3">
        <v>3</v>
      </c>
      <c r="KQ254" s="3">
        <v>2</v>
      </c>
      <c r="KR254" s="3">
        <v>2</v>
      </c>
      <c r="KS254" s="3">
        <v>1</v>
      </c>
      <c r="KT254" s="3">
        <v>3</v>
      </c>
      <c r="KU254" s="3">
        <v>2</v>
      </c>
      <c r="KV254" s="3">
        <v>2</v>
      </c>
      <c r="KW254" s="3">
        <v>1</v>
      </c>
      <c r="KX254" s="3">
        <v>1</v>
      </c>
      <c r="KY254" s="3">
        <v>1</v>
      </c>
      <c r="KZ254" s="5">
        <v>2.4444444444444446</v>
      </c>
      <c r="LA254" s="5">
        <v>2.1111111111111112</v>
      </c>
      <c r="LB254" s="5">
        <v>2.5714285714285716</v>
      </c>
      <c r="LC254" s="5">
        <v>1.7142857142857142</v>
      </c>
      <c r="LD254" s="3">
        <v>5</v>
      </c>
      <c r="LE254" s="3">
        <v>5</v>
      </c>
      <c r="LF254" s="5">
        <v>4</v>
      </c>
      <c r="LG254" s="3">
        <v>4</v>
      </c>
      <c r="LH254" s="3">
        <v>4</v>
      </c>
      <c r="LI254" s="3">
        <v>4</v>
      </c>
      <c r="LJ254" s="3">
        <v>4</v>
      </c>
      <c r="LK254" s="3">
        <v>4</v>
      </c>
      <c r="LL254" s="3">
        <v>3</v>
      </c>
      <c r="LM254" s="3">
        <v>3</v>
      </c>
      <c r="LN254" s="3">
        <v>3</v>
      </c>
      <c r="LO254" s="3">
        <v>3</v>
      </c>
      <c r="LP254" s="3">
        <v>3</v>
      </c>
      <c r="LQ254" s="3">
        <v>3</v>
      </c>
      <c r="LR254" s="3">
        <v>5</v>
      </c>
      <c r="LS254" s="3">
        <v>5</v>
      </c>
      <c r="LT254" s="5">
        <v>3.875</v>
      </c>
      <c r="LU254" s="5">
        <v>3.875</v>
      </c>
      <c r="LV254" s="3">
        <v>2</v>
      </c>
      <c r="LW254" s="3">
        <v>2</v>
      </c>
      <c r="LX254" s="3">
        <v>2</v>
      </c>
      <c r="LY254" s="3">
        <v>1</v>
      </c>
      <c r="LZ254" s="3">
        <v>3</v>
      </c>
      <c r="MA254" s="3">
        <v>3</v>
      </c>
      <c r="MB254" s="3">
        <v>2</v>
      </c>
      <c r="MC254" s="3">
        <v>3</v>
      </c>
      <c r="MD254" s="3">
        <v>4</v>
      </c>
      <c r="ME254" s="3">
        <v>3</v>
      </c>
      <c r="MF254" s="5">
        <f t="shared" si="165"/>
        <v>25</v>
      </c>
      <c r="MG254" s="5">
        <f t="shared" si="166"/>
        <v>2.5</v>
      </c>
      <c r="MH254" s="3">
        <v>2</v>
      </c>
      <c r="MI254" s="3">
        <v>2</v>
      </c>
      <c r="MJ254" s="3">
        <v>2</v>
      </c>
      <c r="MK254" s="3">
        <v>2</v>
      </c>
      <c r="ML254" s="3">
        <v>2</v>
      </c>
      <c r="MM254" s="3">
        <v>2</v>
      </c>
      <c r="MN254" s="3">
        <v>6</v>
      </c>
      <c r="MO254" s="3">
        <v>7</v>
      </c>
      <c r="MP254" s="3">
        <v>7</v>
      </c>
      <c r="MQ254" s="5">
        <v>3.5555555555555554</v>
      </c>
      <c r="MR254" s="3">
        <v>1</v>
      </c>
      <c r="MS254" s="3">
        <v>1</v>
      </c>
      <c r="MT254" s="3">
        <v>1</v>
      </c>
      <c r="MU254" s="3">
        <v>1</v>
      </c>
      <c r="MV254" s="3">
        <v>1</v>
      </c>
      <c r="MW254" s="3">
        <v>1</v>
      </c>
      <c r="MX254" s="3">
        <v>1</v>
      </c>
      <c r="MY254" s="3">
        <v>1</v>
      </c>
      <c r="MZ254" s="3">
        <v>1</v>
      </c>
      <c r="NA254" s="3">
        <v>1</v>
      </c>
      <c r="NB254" s="3">
        <v>1</v>
      </c>
      <c r="NC254" s="3">
        <v>1</v>
      </c>
      <c r="ND254" s="5">
        <v>1</v>
      </c>
      <c r="NE254" s="5">
        <v>1</v>
      </c>
      <c r="NF254" s="5">
        <v>1</v>
      </c>
      <c r="NG254" s="5">
        <v>1</v>
      </c>
      <c r="NH254" s="3">
        <v>4</v>
      </c>
      <c r="NI254" s="3">
        <v>2</v>
      </c>
      <c r="NJ254" s="3">
        <v>4</v>
      </c>
      <c r="NK254" s="3">
        <v>2</v>
      </c>
      <c r="NL254" s="3">
        <v>4</v>
      </c>
      <c r="NM254" s="3">
        <v>2</v>
      </c>
      <c r="NN254" s="3">
        <v>1</v>
      </c>
      <c r="NO254" s="3">
        <v>1</v>
      </c>
      <c r="NP254" s="3">
        <v>1</v>
      </c>
      <c r="NQ254" s="3">
        <v>1</v>
      </c>
      <c r="NR254" s="3">
        <v>4</v>
      </c>
      <c r="NS254" s="3">
        <v>3</v>
      </c>
      <c r="NT254" s="3">
        <v>3</v>
      </c>
      <c r="NU254" s="3">
        <v>3</v>
      </c>
      <c r="NV254" s="5">
        <v>3</v>
      </c>
      <c r="NW254" s="5">
        <v>2</v>
      </c>
      <c r="NX254" s="4">
        <v>43423</v>
      </c>
      <c r="NY254" s="3">
        <v>5</v>
      </c>
      <c r="NZ254" s="3">
        <v>4</v>
      </c>
      <c r="OA254" s="3">
        <v>4</v>
      </c>
      <c r="OB254" s="3">
        <v>3</v>
      </c>
      <c r="OC254" s="3">
        <v>5</v>
      </c>
      <c r="OD254" s="3">
        <v>5</v>
      </c>
      <c r="OE254" s="3">
        <v>4</v>
      </c>
      <c r="OF254" s="3">
        <v>2</v>
      </c>
      <c r="OG254" s="3">
        <v>5</v>
      </c>
      <c r="OH254" s="3">
        <v>4</v>
      </c>
      <c r="OI254" s="3">
        <v>4</v>
      </c>
      <c r="OJ254" s="3">
        <v>3</v>
      </c>
      <c r="OK254" s="5">
        <v>4.666666666666667</v>
      </c>
      <c r="OL254" s="5">
        <v>3.3333333333333335</v>
      </c>
      <c r="OM254" s="3">
        <v>3</v>
      </c>
      <c r="ON254" s="3">
        <v>4</v>
      </c>
      <c r="OO254" s="3">
        <v>3</v>
      </c>
      <c r="OP254" s="3">
        <v>3</v>
      </c>
      <c r="OQ254" s="3">
        <v>2</v>
      </c>
      <c r="OR254" s="3">
        <v>2</v>
      </c>
      <c r="OS254" s="5">
        <v>2.8333333333333335</v>
      </c>
      <c r="OT254" s="3">
        <v>5</v>
      </c>
      <c r="OU254" s="3">
        <v>5</v>
      </c>
      <c r="OV254" s="3">
        <v>5</v>
      </c>
      <c r="OW254" s="3">
        <v>5</v>
      </c>
      <c r="OX254" s="3">
        <v>4</v>
      </c>
      <c r="OY254" s="3">
        <v>5</v>
      </c>
      <c r="OZ254" s="5">
        <v>4.833333333333333</v>
      </c>
      <c r="VN254">
        <v>15</v>
      </c>
      <c r="VO254">
        <v>0</v>
      </c>
      <c r="VP254">
        <v>0</v>
      </c>
      <c r="VQ254">
        <v>0</v>
      </c>
      <c r="VR254">
        <v>56</v>
      </c>
      <c r="VS254">
        <v>2326.8000000000002</v>
      </c>
      <c r="VT254">
        <v>41.5</v>
      </c>
      <c r="VU254">
        <v>581.70000000000005</v>
      </c>
      <c r="VV254">
        <v>55</v>
      </c>
      <c r="VW254">
        <v>7065</v>
      </c>
      <c r="VX254">
        <v>128.5</v>
      </c>
      <c r="VY254">
        <v>3518.3</v>
      </c>
      <c r="VZ254">
        <v>0.3</v>
      </c>
      <c r="WA254">
        <v>1766.3</v>
      </c>
      <c r="WB254" s="36">
        <v>2617.5</v>
      </c>
      <c r="WC254" s="36">
        <v>124.75</v>
      </c>
      <c r="WD254" s="36">
        <v>23</v>
      </c>
      <c r="WE254" s="36">
        <v>0.75</v>
      </c>
      <c r="WF254" s="36">
        <v>94.63</v>
      </c>
      <c r="WG254" s="36">
        <v>4.51</v>
      </c>
      <c r="WH254" s="36">
        <v>0.83</v>
      </c>
      <c r="WI254" s="36">
        <v>0.03</v>
      </c>
      <c r="WJ254" s="36">
        <v>23.75</v>
      </c>
      <c r="WK254" s="36">
        <v>0.86</v>
      </c>
      <c r="WL254" s="36">
        <v>5.9379999999999997</v>
      </c>
      <c r="WM254" s="37">
        <v>2617.5</v>
      </c>
      <c r="WN254" s="37">
        <v>124.75</v>
      </c>
      <c r="WO254" s="37">
        <v>23</v>
      </c>
      <c r="WP254" s="37">
        <v>0.75</v>
      </c>
      <c r="WQ254" s="37">
        <v>94.63</v>
      </c>
      <c r="WR254" s="37">
        <v>4.51</v>
      </c>
      <c r="WS254" s="37">
        <v>0.83</v>
      </c>
      <c r="WT254" s="37">
        <v>0.03</v>
      </c>
      <c r="WU254" s="37">
        <v>23.75</v>
      </c>
      <c r="WV254" s="37">
        <v>0.86</v>
      </c>
      <c r="WW254" s="37">
        <v>5.9379999999999997</v>
      </c>
      <c r="WX254" s="38">
        <v>2125.25</v>
      </c>
      <c r="WY254" s="38">
        <v>94.25</v>
      </c>
      <c r="WZ254" s="38">
        <v>15.75</v>
      </c>
      <c r="XA254" s="38">
        <v>0.75</v>
      </c>
      <c r="XB254" s="38">
        <v>95.05</v>
      </c>
      <c r="XC254" s="38">
        <v>4.22</v>
      </c>
      <c r="XD254" s="38">
        <v>0.7</v>
      </c>
      <c r="XE254" s="38">
        <v>0.03</v>
      </c>
      <c r="XF254" s="38">
        <v>16.5</v>
      </c>
      <c r="XG254" s="38">
        <v>0.74</v>
      </c>
      <c r="XH254" s="38">
        <v>5.5</v>
      </c>
      <c r="XI254" s="39">
        <v>2125.25</v>
      </c>
      <c r="XJ254" s="39">
        <v>94.25</v>
      </c>
      <c r="XK254" s="39">
        <v>15.75</v>
      </c>
      <c r="XL254" s="39">
        <v>0.75</v>
      </c>
      <c r="XM254" s="39">
        <v>95.05</v>
      </c>
      <c r="XN254" s="39">
        <v>4.22</v>
      </c>
      <c r="XO254" s="39">
        <v>0.7</v>
      </c>
      <c r="XP254" s="39">
        <v>0.03</v>
      </c>
      <c r="XQ254" s="39">
        <v>16.5</v>
      </c>
      <c r="XR254" s="39">
        <v>0.74</v>
      </c>
      <c r="XS254" s="39">
        <v>5.5</v>
      </c>
      <c r="XT254" t="s">
        <v>1326</v>
      </c>
      <c r="XU254">
        <v>4</v>
      </c>
      <c r="XV254">
        <v>15</v>
      </c>
      <c r="XW254" s="37">
        <v>4</v>
      </c>
      <c r="XX254" s="37">
        <v>0</v>
      </c>
      <c r="XY254" s="37">
        <v>2</v>
      </c>
      <c r="XZ254" s="39">
        <v>3</v>
      </c>
      <c r="YA254" s="39">
        <v>0</v>
      </c>
      <c r="YB254" s="39">
        <v>2</v>
      </c>
    </row>
    <row r="255" spans="1:652" x14ac:dyDescent="0.2">
      <c r="A255" s="11">
        <v>277</v>
      </c>
      <c r="B255" s="19" t="s">
        <v>772</v>
      </c>
      <c r="C255" s="3">
        <v>0</v>
      </c>
      <c r="D255" s="3" t="str">
        <f t="shared" si="155"/>
        <v>2</v>
      </c>
      <c r="E255" s="4">
        <v>38167</v>
      </c>
      <c r="F255" s="4">
        <v>43411</v>
      </c>
      <c r="G255" s="5">
        <v>14.35728952772074</v>
      </c>
      <c r="H255" s="21">
        <v>4</v>
      </c>
      <c r="I255" s="3">
        <v>9</v>
      </c>
      <c r="J255" s="3">
        <v>20</v>
      </c>
      <c r="K255" s="3">
        <v>1</v>
      </c>
      <c r="L255" s="3">
        <v>2</v>
      </c>
      <c r="M255" s="3">
        <v>180</v>
      </c>
      <c r="N255" s="6">
        <v>123</v>
      </c>
      <c r="O255" s="6">
        <v>185.5</v>
      </c>
      <c r="P255" s="5">
        <v>4.0354330708661417</v>
      </c>
      <c r="Q255" s="5">
        <v>205.72649999999999</v>
      </c>
      <c r="R255" s="5">
        <v>93.3</v>
      </c>
      <c r="S255" s="5">
        <v>27</v>
      </c>
      <c r="T255" s="5">
        <v>1</v>
      </c>
      <c r="U255" s="5">
        <v>27.7</v>
      </c>
      <c r="V255" s="5">
        <v>2</v>
      </c>
      <c r="W255" s="5">
        <v>42</v>
      </c>
      <c r="X255" s="5">
        <v>40.1</v>
      </c>
      <c r="Y255" s="5">
        <v>41.5</v>
      </c>
      <c r="Z255" s="5">
        <v>37.9</v>
      </c>
      <c r="AA255" s="5">
        <v>40.4</v>
      </c>
      <c r="AB255" s="5">
        <v>35.5</v>
      </c>
      <c r="AC255" s="5">
        <f t="shared" si="156"/>
        <v>42</v>
      </c>
      <c r="AD255" s="5">
        <f t="shared" si="157"/>
        <v>40.4</v>
      </c>
      <c r="AE255" s="5">
        <f t="shared" si="158"/>
        <v>82.4</v>
      </c>
      <c r="AF255" s="5">
        <f t="shared" si="159"/>
        <v>41.2</v>
      </c>
      <c r="AG255" s="5">
        <f t="shared" si="160"/>
        <v>90.846000000000004</v>
      </c>
      <c r="AH255" s="5">
        <f t="shared" si="161"/>
        <v>181.69200000000001</v>
      </c>
      <c r="AI255" s="5">
        <v>3</v>
      </c>
      <c r="AJ255" s="3">
        <v>13</v>
      </c>
      <c r="AK255" s="5">
        <v>34.1</v>
      </c>
      <c r="AL255" s="5">
        <v>1</v>
      </c>
      <c r="AM255" s="5">
        <v>2</v>
      </c>
      <c r="AN255" s="5"/>
      <c r="AO255" s="5"/>
      <c r="AP255" s="5"/>
      <c r="AQ255" s="5"/>
      <c r="AR255" s="5"/>
      <c r="AS255" s="5" t="e">
        <f t="shared" si="162"/>
        <v>#DIV/0!</v>
      </c>
      <c r="AT255" s="5">
        <v>11.72</v>
      </c>
      <c r="AU255" s="5">
        <v>14.46</v>
      </c>
      <c r="AV255" s="5">
        <v>-0.74</v>
      </c>
      <c r="AW255" s="5">
        <v>23</v>
      </c>
      <c r="AX255" s="3">
        <v>27</v>
      </c>
      <c r="AY255" s="3">
        <v>29</v>
      </c>
      <c r="AZ255" s="3"/>
      <c r="BA255" s="5">
        <v>-1.57</v>
      </c>
      <c r="BB255" s="5"/>
      <c r="BC255" s="5">
        <v>6</v>
      </c>
      <c r="BD255" s="5"/>
      <c r="BE255" s="3">
        <v>22</v>
      </c>
      <c r="BF255" s="3">
        <v>25</v>
      </c>
      <c r="BG255" s="5">
        <v>-0.26</v>
      </c>
      <c r="BH255" s="5">
        <v>40</v>
      </c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3">
        <v>62</v>
      </c>
      <c r="CA255" s="3">
        <v>65</v>
      </c>
      <c r="CB255" s="3">
        <v>63</v>
      </c>
      <c r="CC255" s="5">
        <v>27.716480000000001</v>
      </c>
      <c r="CD255" s="5">
        <v>29.057600000000001</v>
      </c>
      <c r="CE255" s="5">
        <v>28.163519999999998</v>
      </c>
      <c r="CF255" s="5">
        <v>3.33</v>
      </c>
      <c r="CG255" s="5">
        <v>100</v>
      </c>
      <c r="CH255" s="3">
        <v>42</v>
      </c>
      <c r="CI255" s="3">
        <v>40</v>
      </c>
      <c r="CJ255" s="3">
        <v>42</v>
      </c>
      <c r="CK255" s="5">
        <v>18.775680000000001</v>
      </c>
      <c r="CL255" s="5">
        <v>17.881599999999999</v>
      </c>
      <c r="CM255" s="5">
        <v>18.775680000000001</v>
      </c>
      <c r="CN255" s="5">
        <v>-0.28000000000000003</v>
      </c>
      <c r="CO255" s="5">
        <v>39</v>
      </c>
      <c r="CP255" s="6">
        <v>169</v>
      </c>
      <c r="CQ255" s="6">
        <v>188</v>
      </c>
      <c r="CR255" s="6">
        <v>177</v>
      </c>
      <c r="CS255" s="5">
        <v>0.56999999999999995</v>
      </c>
      <c r="CT255" s="5">
        <v>72</v>
      </c>
      <c r="CU255" s="7" t="e">
        <v>#NULL!</v>
      </c>
      <c r="CV255" s="7" t="e">
        <v>#NULL!</v>
      </c>
      <c r="CW255" s="7" t="e">
        <v>#NULL!</v>
      </c>
      <c r="CX255" s="7" t="e">
        <v>#NULL!</v>
      </c>
      <c r="CY255" s="7" t="e">
        <v>#NULL!</v>
      </c>
      <c r="CZ255" s="7" t="e">
        <v>#NULL!</v>
      </c>
      <c r="DA255" s="7" t="e">
        <v>#NULL!</v>
      </c>
      <c r="DB255" s="7" t="e">
        <v>#NULL!</v>
      </c>
      <c r="DC255" s="7" t="e">
        <v>#NULL!</v>
      </c>
      <c r="DD255" s="7" t="e">
        <v>#NULL!</v>
      </c>
      <c r="DE255" s="7" t="e">
        <v>#NULL!</v>
      </c>
      <c r="DF255" s="7" t="e">
        <v>#NULL!</v>
      </c>
      <c r="DG255" s="7" t="e">
        <v>#NULL!</v>
      </c>
      <c r="DH255" s="7" t="e">
        <v>#NULL!</v>
      </c>
      <c r="DI255" s="7"/>
      <c r="DJ255" s="7"/>
      <c r="DK255" s="7"/>
      <c r="DL255" s="7"/>
      <c r="DM255" s="7"/>
      <c r="DN255" s="7"/>
      <c r="DO255" s="7"/>
      <c r="DP255" s="7"/>
      <c r="DQ255" s="3">
        <v>1</v>
      </c>
      <c r="DR255" s="3">
        <v>1</v>
      </c>
      <c r="DS255" s="3">
        <v>1</v>
      </c>
      <c r="DT255" s="3">
        <v>1</v>
      </c>
      <c r="DU255" s="3">
        <v>1</v>
      </c>
      <c r="DV255" s="5">
        <v>23</v>
      </c>
      <c r="DW255" s="5">
        <v>-1.83</v>
      </c>
      <c r="DX255" s="5">
        <v>47.5</v>
      </c>
      <c r="DY255" s="5">
        <v>-0.17000000000000004</v>
      </c>
      <c r="DZ255" s="5">
        <v>69.5</v>
      </c>
      <c r="EA255" s="5">
        <v>3.05</v>
      </c>
      <c r="EB255" s="5">
        <v>46.666666666666664</v>
      </c>
      <c r="EC255" s="5">
        <v>1.0499999999999998</v>
      </c>
      <c r="ED255" s="5">
        <v>2</v>
      </c>
      <c r="EE255" s="7" t="e">
        <v>#NULL!</v>
      </c>
      <c r="EF255" s="7" t="e">
        <v>#NULL!</v>
      </c>
      <c r="EG255" s="7" t="e">
        <v>#NULL!</v>
      </c>
      <c r="EH255" s="7" t="e">
        <v>#NULL!</v>
      </c>
      <c r="EI255" s="7" t="e">
        <v>#NULL!</v>
      </c>
      <c r="EJ255" s="7" t="e">
        <v>#NULL!</v>
      </c>
      <c r="EK255" s="7" t="e">
        <v>#NULL!</v>
      </c>
      <c r="EL255" s="7" t="e">
        <v>#NULL!</v>
      </c>
      <c r="EM255" s="7" t="e">
        <v>#NULL!</v>
      </c>
      <c r="EN255" s="7" t="e">
        <v>#NULL!</v>
      </c>
      <c r="EO255" s="7" t="e">
        <v>#NULL!</v>
      </c>
      <c r="EP255" s="7" t="e">
        <v>#NULL!</v>
      </c>
      <c r="EQ255" s="7" t="e">
        <v>#NULL!</v>
      </c>
      <c r="ER255" s="7" t="e">
        <v>#NULL!</v>
      </c>
      <c r="ES255" s="7" t="e">
        <v>#NULL!</v>
      </c>
      <c r="ET255" s="7" t="e">
        <v>#NULL!</v>
      </c>
      <c r="EU255" s="7" t="e">
        <v>#NULL!</v>
      </c>
      <c r="EV255" s="7" t="e">
        <v>#NULL!</v>
      </c>
      <c r="EW255" s="3">
        <v>0</v>
      </c>
      <c r="EX255" s="5">
        <v>1</v>
      </c>
      <c r="EY255" s="1" t="s">
        <v>387</v>
      </c>
      <c r="EZ255" s="3">
        <v>0</v>
      </c>
      <c r="FA255" s="6">
        <v>2</v>
      </c>
      <c r="FC255" s="7" t="e">
        <v>#NULL!</v>
      </c>
      <c r="FD255" s="7" t="e">
        <v>#NULL!</v>
      </c>
      <c r="FE255" s="1" t="s">
        <v>394</v>
      </c>
      <c r="FF255" s="7" t="e">
        <v>#NULL!</v>
      </c>
      <c r="FG255" s="7" t="e">
        <v>#NULL!</v>
      </c>
      <c r="FH255" s="3">
        <v>4</v>
      </c>
      <c r="FI255" s="3">
        <v>3</v>
      </c>
      <c r="FJ255" s="3">
        <v>1</v>
      </c>
      <c r="FK255" s="3">
        <v>5</v>
      </c>
      <c r="FL255" s="3">
        <v>3</v>
      </c>
      <c r="FM255" s="3">
        <v>4</v>
      </c>
      <c r="FN255" s="3">
        <v>1</v>
      </c>
      <c r="FO255" s="3">
        <v>2</v>
      </c>
      <c r="FP255" s="3">
        <v>4</v>
      </c>
      <c r="FQ255" s="3">
        <v>2</v>
      </c>
      <c r="FR255" s="3">
        <v>1</v>
      </c>
      <c r="FS255" s="3">
        <v>5</v>
      </c>
      <c r="FT255" s="3">
        <v>3.3333333333333335</v>
      </c>
      <c r="FU255" s="3">
        <v>2.5</v>
      </c>
      <c r="FV255" s="3">
        <v>3</v>
      </c>
      <c r="FW255" s="3">
        <v>6</v>
      </c>
      <c r="FX255" s="7" t="e">
        <v>#NULL!</v>
      </c>
      <c r="FY255" s="3">
        <v>3</v>
      </c>
      <c r="FZ255" s="3">
        <v>6</v>
      </c>
      <c r="GA255" s="3">
        <v>5</v>
      </c>
      <c r="GB255" s="3">
        <v>4</v>
      </c>
      <c r="GC255" s="3">
        <v>6</v>
      </c>
      <c r="GD255" s="5">
        <v>4.5</v>
      </c>
      <c r="GE255" s="3">
        <v>3</v>
      </c>
      <c r="GF255" s="3">
        <v>2</v>
      </c>
      <c r="GG255" s="3">
        <v>4</v>
      </c>
      <c r="GH255" s="3">
        <v>2</v>
      </c>
      <c r="GI255" s="3">
        <v>3</v>
      </c>
      <c r="GJ255" s="3">
        <v>1</v>
      </c>
      <c r="GK255" s="3">
        <v>1</v>
      </c>
      <c r="GL255" s="3">
        <v>3</v>
      </c>
      <c r="GM255" s="3">
        <v>2</v>
      </c>
      <c r="GN255" s="3">
        <v>4</v>
      </c>
      <c r="GO255" s="3">
        <v>2</v>
      </c>
      <c r="GP255" s="3">
        <v>3</v>
      </c>
      <c r="GQ255" s="3">
        <v>1</v>
      </c>
      <c r="GR255" s="3">
        <v>2</v>
      </c>
      <c r="GS255" s="3">
        <v>2</v>
      </c>
      <c r="GT255" s="3">
        <v>2</v>
      </c>
      <c r="GU255" s="3">
        <v>2</v>
      </c>
      <c r="GV255" s="3">
        <v>2</v>
      </c>
      <c r="GW255" s="3">
        <v>3</v>
      </c>
      <c r="GX255" s="3">
        <v>1</v>
      </c>
      <c r="GY255" s="5">
        <v>2.8</v>
      </c>
      <c r="GZ255" s="5">
        <v>1.7</v>
      </c>
      <c r="HA255" s="3">
        <v>4</v>
      </c>
      <c r="HB255" s="3">
        <v>4</v>
      </c>
      <c r="HC255" s="3">
        <v>4</v>
      </c>
      <c r="HD255" s="3">
        <v>4</v>
      </c>
      <c r="HE255" s="3">
        <v>4</v>
      </c>
      <c r="HF255" s="3">
        <v>5</v>
      </c>
      <c r="HG255" s="3">
        <v>1</v>
      </c>
      <c r="HH255" s="3">
        <v>5</v>
      </c>
      <c r="HI255" s="5">
        <v>3.875</v>
      </c>
      <c r="HJ255" s="3">
        <v>2</v>
      </c>
      <c r="HK255" s="3">
        <v>1</v>
      </c>
      <c r="HL255" s="3">
        <v>3</v>
      </c>
      <c r="HM255" s="3">
        <v>1</v>
      </c>
      <c r="HN255" s="3">
        <v>2</v>
      </c>
      <c r="HO255" s="3">
        <v>3</v>
      </c>
      <c r="HP255" s="5">
        <v>4</v>
      </c>
      <c r="HQ255" s="5">
        <v>3</v>
      </c>
      <c r="HR255" s="5">
        <v>2</v>
      </c>
      <c r="HS255" s="5">
        <v>2.5</v>
      </c>
      <c r="HT255" s="3">
        <v>1</v>
      </c>
      <c r="HU255" s="3">
        <v>1</v>
      </c>
      <c r="HV255" s="3">
        <v>1</v>
      </c>
      <c r="HW255" s="3">
        <v>1</v>
      </c>
      <c r="HX255" s="3">
        <v>1</v>
      </c>
      <c r="HY255" s="3">
        <v>1</v>
      </c>
      <c r="HZ255" s="5">
        <v>1</v>
      </c>
      <c r="IA255" s="3">
        <v>4</v>
      </c>
      <c r="IB255" s="3">
        <v>4</v>
      </c>
      <c r="IC255" s="3">
        <v>4</v>
      </c>
      <c r="ID255" s="3">
        <v>4</v>
      </c>
      <c r="IE255" s="3">
        <v>4</v>
      </c>
      <c r="IF255" s="3">
        <v>4</v>
      </c>
      <c r="IG255" s="3">
        <v>4</v>
      </c>
      <c r="IH255" s="3">
        <v>4</v>
      </c>
      <c r="II255" s="3">
        <v>4</v>
      </c>
      <c r="IJ255" s="3">
        <v>4</v>
      </c>
      <c r="IK255" s="3">
        <v>4</v>
      </c>
      <c r="IL255" s="3">
        <v>4</v>
      </c>
      <c r="IM255" s="5">
        <v>4</v>
      </c>
      <c r="IN255" s="5">
        <v>4</v>
      </c>
      <c r="IO255" s="5">
        <v>4</v>
      </c>
      <c r="IP255" s="3">
        <v>4</v>
      </c>
      <c r="IQ255" s="3">
        <v>2</v>
      </c>
      <c r="IR255" s="3">
        <v>3</v>
      </c>
      <c r="IS255" s="3">
        <v>5</v>
      </c>
      <c r="IT255" s="3">
        <v>4</v>
      </c>
      <c r="IU255" s="3">
        <v>3</v>
      </c>
      <c r="IV255" s="3">
        <v>3</v>
      </c>
      <c r="IW255" s="3">
        <v>3</v>
      </c>
      <c r="IX255" s="3">
        <v>4</v>
      </c>
      <c r="IY255" s="3">
        <v>1</v>
      </c>
      <c r="IZ255" s="3">
        <v>4</v>
      </c>
      <c r="JA255" s="3">
        <v>3</v>
      </c>
      <c r="JB255" s="3">
        <v>3</v>
      </c>
      <c r="JC255" s="3">
        <v>3</v>
      </c>
      <c r="JD255" s="3">
        <v>1</v>
      </c>
      <c r="JE255" s="3">
        <v>4</v>
      </c>
      <c r="JF255" s="3">
        <v>1</v>
      </c>
      <c r="JG255" s="3">
        <v>3</v>
      </c>
      <c r="JH255" s="3">
        <v>2</v>
      </c>
      <c r="JI255" s="3">
        <v>3</v>
      </c>
      <c r="JJ255" s="3">
        <v>2</v>
      </c>
      <c r="JK255" s="3">
        <v>3</v>
      </c>
      <c r="JL255" s="3">
        <v>3</v>
      </c>
      <c r="JM255" s="3">
        <v>3</v>
      </c>
      <c r="JN255" s="5">
        <v>3.25</v>
      </c>
      <c r="JO255" s="5">
        <v>2.5</v>
      </c>
      <c r="JP255" s="5">
        <v>2.75</v>
      </c>
      <c r="JQ255" s="5">
        <v>3</v>
      </c>
      <c r="JR255" s="5">
        <v>3.5</v>
      </c>
      <c r="JS255" s="5">
        <v>2.5</v>
      </c>
      <c r="JT255" s="3">
        <v>5</v>
      </c>
      <c r="JU255" s="3">
        <v>3</v>
      </c>
      <c r="JV255" s="3">
        <v>1</v>
      </c>
      <c r="JW255" s="3">
        <v>1</v>
      </c>
      <c r="JX255" s="3">
        <v>4</v>
      </c>
      <c r="JY255" s="3">
        <v>2</v>
      </c>
      <c r="JZ255" s="3">
        <v>1</v>
      </c>
      <c r="KA255" s="3">
        <v>1</v>
      </c>
      <c r="KB255" s="3">
        <v>5</v>
      </c>
      <c r="KC255" s="3">
        <v>5</v>
      </c>
      <c r="KD255" s="3">
        <v>4</v>
      </c>
      <c r="KE255" s="3">
        <v>4</v>
      </c>
      <c r="KF255" s="3">
        <v>1</v>
      </c>
      <c r="KG255" s="3">
        <v>1</v>
      </c>
      <c r="KH255" s="3">
        <v>1</v>
      </c>
      <c r="KI255" s="3">
        <v>1</v>
      </c>
      <c r="KJ255" s="3">
        <v>1</v>
      </c>
      <c r="KK255" s="3">
        <v>1</v>
      </c>
      <c r="KL255" s="3">
        <v>3</v>
      </c>
      <c r="KM255" s="3">
        <v>3</v>
      </c>
      <c r="KN255" s="3">
        <v>1</v>
      </c>
      <c r="KO255" s="3">
        <v>1</v>
      </c>
      <c r="KP255" s="3">
        <v>1</v>
      </c>
      <c r="KQ255" s="3">
        <v>1</v>
      </c>
      <c r="KR255" s="3">
        <v>4</v>
      </c>
      <c r="KS255" s="3">
        <v>4</v>
      </c>
      <c r="KT255" s="3">
        <v>1</v>
      </c>
      <c r="KU255" s="3">
        <v>1</v>
      </c>
      <c r="KV255" s="3">
        <v>1</v>
      </c>
      <c r="KW255" s="3">
        <v>1</v>
      </c>
      <c r="KX255" s="3">
        <v>1</v>
      </c>
      <c r="KY255" s="3">
        <v>1</v>
      </c>
      <c r="KZ255" s="5">
        <v>1</v>
      </c>
      <c r="LA255" s="5">
        <v>1</v>
      </c>
      <c r="LB255" s="5">
        <v>3.7142857142857144</v>
      </c>
      <c r="LC255" s="5">
        <v>3.1428571428571428</v>
      </c>
      <c r="LD255" s="3">
        <v>4</v>
      </c>
      <c r="LE255" s="3">
        <v>4</v>
      </c>
      <c r="LF255" s="5">
        <v>4</v>
      </c>
      <c r="LG255" s="3">
        <v>4</v>
      </c>
      <c r="LH255" s="3">
        <v>4</v>
      </c>
      <c r="LI255" s="3">
        <v>4</v>
      </c>
      <c r="LJ255" s="3">
        <v>4</v>
      </c>
      <c r="LK255" s="3">
        <v>4</v>
      </c>
      <c r="LL255" s="3">
        <v>4</v>
      </c>
      <c r="LM255" s="3">
        <v>4</v>
      </c>
      <c r="LN255" s="3">
        <v>4</v>
      </c>
      <c r="LO255" s="3">
        <v>4</v>
      </c>
      <c r="LP255" s="3">
        <v>4</v>
      </c>
      <c r="LQ255" s="3">
        <v>4</v>
      </c>
      <c r="LR255" s="3">
        <v>3</v>
      </c>
      <c r="LS255" s="3">
        <v>3</v>
      </c>
      <c r="LT255" s="5">
        <v>3.875</v>
      </c>
      <c r="LU255" s="5">
        <v>3.875</v>
      </c>
      <c r="LV255" s="3">
        <v>3</v>
      </c>
      <c r="LW255" s="3">
        <v>2</v>
      </c>
      <c r="LX255" s="3">
        <v>2</v>
      </c>
      <c r="LY255" s="3">
        <v>2</v>
      </c>
      <c r="LZ255" s="3">
        <v>1</v>
      </c>
      <c r="MA255" s="3">
        <v>1</v>
      </c>
      <c r="MB255" s="3">
        <v>1</v>
      </c>
      <c r="MC255" s="3">
        <v>1</v>
      </c>
      <c r="MD255" s="3">
        <v>1</v>
      </c>
      <c r="ME255" s="3">
        <v>1</v>
      </c>
      <c r="MF255" s="5">
        <f t="shared" si="165"/>
        <v>15</v>
      </c>
      <c r="MG255" s="5">
        <f t="shared" si="166"/>
        <v>1.5</v>
      </c>
      <c r="MH255" s="3">
        <v>1</v>
      </c>
      <c r="MI255" s="3">
        <v>4</v>
      </c>
      <c r="MJ255" s="3">
        <v>6</v>
      </c>
      <c r="MK255" s="3">
        <v>1</v>
      </c>
      <c r="ML255" s="3">
        <v>1</v>
      </c>
      <c r="MM255" s="3">
        <v>4</v>
      </c>
      <c r="MN255" s="3">
        <v>2</v>
      </c>
      <c r="MO255" s="3">
        <v>5</v>
      </c>
      <c r="MP255" s="3">
        <v>4</v>
      </c>
      <c r="MQ255" s="5">
        <v>3.1111111111111112</v>
      </c>
      <c r="MR255" s="3">
        <v>1</v>
      </c>
      <c r="MS255" s="3">
        <v>1</v>
      </c>
      <c r="MT255" s="3">
        <v>1</v>
      </c>
      <c r="MU255" s="3">
        <v>1</v>
      </c>
      <c r="MV255" s="3">
        <v>1</v>
      </c>
      <c r="MW255" s="3">
        <v>1</v>
      </c>
      <c r="MX255" s="3">
        <v>1</v>
      </c>
      <c r="MY255" s="3">
        <v>1</v>
      </c>
      <c r="MZ255" s="3">
        <v>2</v>
      </c>
      <c r="NA255" s="3">
        <v>2</v>
      </c>
      <c r="NB255" s="3">
        <v>1</v>
      </c>
      <c r="NC255" s="3">
        <v>1</v>
      </c>
      <c r="ND255" s="5">
        <v>1</v>
      </c>
      <c r="NE255" s="5">
        <v>1</v>
      </c>
      <c r="NF255" s="5">
        <v>1.3333333333333333</v>
      </c>
      <c r="NG255" s="5">
        <v>1.3333333333333333</v>
      </c>
      <c r="NH255" s="3">
        <v>3</v>
      </c>
      <c r="NI255" s="3">
        <v>3</v>
      </c>
      <c r="NJ255" s="3">
        <v>3</v>
      </c>
      <c r="NK255" s="3">
        <v>3</v>
      </c>
      <c r="NL255" s="3">
        <v>3</v>
      </c>
      <c r="NM255" s="3">
        <v>3</v>
      </c>
      <c r="NN255" s="3">
        <v>3</v>
      </c>
      <c r="NO255" s="3">
        <v>3</v>
      </c>
      <c r="NP255" s="3">
        <v>3</v>
      </c>
      <c r="NQ255" s="3">
        <v>3</v>
      </c>
      <c r="NR255" s="3">
        <v>3</v>
      </c>
      <c r="NS255" s="3">
        <v>3</v>
      </c>
      <c r="NT255" s="3">
        <v>3</v>
      </c>
      <c r="NU255" s="3">
        <v>3</v>
      </c>
      <c r="NV255" s="5">
        <v>3</v>
      </c>
      <c r="NW255" s="5">
        <v>3</v>
      </c>
      <c r="NX255" s="4">
        <v>43423</v>
      </c>
      <c r="NY255" s="3">
        <v>3</v>
      </c>
      <c r="NZ255" s="3">
        <v>3</v>
      </c>
      <c r="OA255" s="3">
        <v>1</v>
      </c>
      <c r="OB255" s="3">
        <v>4</v>
      </c>
      <c r="OC255" s="3">
        <v>3</v>
      </c>
      <c r="OD255" s="3">
        <v>3</v>
      </c>
      <c r="OE255" s="3">
        <v>1</v>
      </c>
      <c r="OF255" s="3">
        <v>2</v>
      </c>
      <c r="OG255" s="3">
        <v>3</v>
      </c>
      <c r="OH255" s="3">
        <v>5</v>
      </c>
      <c r="OI255" s="3">
        <v>2</v>
      </c>
      <c r="OJ255" s="3">
        <v>3</v>
      </c>
      <c r="OK255" s="5">
        <v>3.3333333333333335</v>
      </c>
      <c r="OL255" s="5">
        <v>2.1666666666666665</v>
      </c>
      <c r="OM255" s="3">
        <v>2</v>
      </c>
      <c r="ON255" s="3">
        <v>2</v>
      </c>
      <c r="OO255" s="3">
        <v>2</v>
      </c>
      <c r="OP255" s="3">
        <v>2</v>
      </c>
      <c r="OQ255" s="3">
        <v>2</v>
      </c>
      <c r="OR255" s="3">
        <v>4</v>
      </c>
      <c r="OS255" s="5">
        <v>2.3333333333333335</v>
      </c>
      <c r="OT255" s="3">
        <v>3</v>
      </c>
      <c r="OU255" s="3">
        <v>2</v>
      </c>
      <c r="OV255" s="3">
        <v>1</v>
      </c>
      <c r="OW255" s="3">
        <v>1</v>
      </c>
      <c r="OX255" s="3">
        <v>1</v>
      </c>
      <c r="OY255" s="3">
        <v>1</v>
      </c>
      <c r="OZ255" s="5">
        <v>1.5</v>
      </c>
      <c r="VN255">
        <v>15</v>
      </c>
      <c r="VO255">
        <v>0</v>
      </c>
      <c r="VP255">
        <v>0</v>
      </c>
      <c r="VQ255">
        <v>0</v>
      </c>
      <c r="VR255">
        <v>118</v>
      </c>
      <c r="VS255">
        <v>2463.3000000000002</v>
      </c>
      <c r="VT255">
        <v>20.9</v>
      </c>
      <c r="VU255">
        <v>351.9</v>
      </c>
      <c r="VV255">
        <v>117</v>
      </c>
      <c r="VW255">
        <v>6956.8</v>
      </c>
      <c r="VX255">
        <v>59.5</v>
      </c>
      <c r="VY255">
        <v>1094.3</v>
      </c>
      <c r="VZ255">
        <v>0.3</v>
      </c>
      <c r="WA255">
        <v>993.8</v>
      </c>
      <c r="WB255" s="36">
        <v>3565</v>
      </c>
      <c r="WC255" s="36">
        <v>996.75</v>
      </c>
      <c r="WD255" s="36">
        <v>104.5</v>
      </c>
      <c r="WE255" s="36">
        <v>31.75</v>
      </c>
      <c r="WF255" s="36">
        <v>75.88</v>
      </c>
      <c r="WG255" s="36">
        <v>21.22</v>
      </c>
      <c r="WH255" s="36">
        <v>2.2200000000000002</v>
      </c>
      <c r="WI255" s="36">
        <v>0.68</v>
      </c>
      <c r="WJ255" s="36">
        <v>136.25</v>
      </c>
      <c r="WK255" s="36">
        <v>2.9</v>
      </c>
      <c r="WL255" s="36">
        <v>27.25</v>
      </c>
      <c r="WM255" s="37">
        <v>4773.5</v>
      </c>
      <c r="WN255" s="37">
        <v>1188.25</v>
      </c>
      <c r="WO255" s="37">
        <v>108</v>
      </c>
      <c r="WP255" s="37">
        <v>32.25</v>
      </c>
      <c r="WQ255" s="37">
        <v>78.23</v>
      </c>
      <c r="WR255" s="37">
        <v>19.47</v>
      </c>
      <c r="WS255" s="37">
        <v>1.77</v>
      </c>
      <c r="WT255" s="37">
        <v>0.53</v>
      </c>
      <c r="WU255" s="37">
        <v>140.25</v>
      </c>
      <c r="WV255" s="37">
        <v>2.2999999999999998</v>
      </c>
      <c r="WW255" s="37">
        <v>20.036000000000001</v>
      </c>
      <c r="WX255" s="38">
        <v>3565</v>
      </c>
      <c r="WY255" s="38">
        <v>996.75</v>
      </c>
      <c r="WZ255" s="38">
        <v>104.5</v>
      </c>
      <c r="XA255" s="38">
        <v>31.75</v>
      </c>
      <c r="XB255" s="38">
        <v>75.88</v>
      </c>
      <c r="XC255" s="38">
        <v>21.22</v>
      </c>
      <c r="XD255" s="38">
        <v>2.2200000000000002</v>
      </c>
      <c r="XE255" s="38">
        <v>0.68</v>
      </c>
      <c r="XF255" s="38">
        <v>136.25</v>
      </c>
      <c r="XG255" s="38">
        <v>2.9</v>
      </c>
      <c r="XH255" s="38">
        <v>27.25</v>
      </c>
      <c r="XI255" s="39">
        <v>4773.5</v>
      </c>
      <c r="XJ255" s="39">
        <v>1188.25</v>
      </c>
      <c r="XK255" s="39">
        <v>108</v>
      </c>
      <c r="XL255" s="39">
        <v>32.25</v>
      </c>
      <c r="XM255" s="39">
        <v>78.23</v>
      </c>
      <c r="XN255" s="39">
        <v>19.47</v>
      </c>
      <c r="XO255" s="39">
        <v>1.77</v>
      </c>
      <c r="XP255" s="39">
        <v>0.53</v>
      </c>
      <c r="XQ255" s="39">
        <v>140.25</v>
      </c>
      <c r="XR255" s="39">
        <v>2.2999999999999998</v>
      </c>
      <c r="XS255" s="39">
        <v>20.036000000000001</v>
      </c>
      <c r="XT255" t="s">
        <v>1327</v>
      </c>
      <c r="XU255">
        <v>7</v>
      </c>
      <c r="XV255">
        <v>9</v>
      </c>
      <c r="XW255" s="37">
        <v>5</v>
      </c>
      <c r="XX255" s="37">
        <v>2</v>
      </c>
      <c r="XY255" s="37">
        <v>1</v>
      </c>
      <c r="XZ255" s="39">
        <v>5</v>
      </c>
      <c r="YA255" s="39">
        <v>2</v>
      </c>
      <c r="YB255" s="39">
        <v>1</v>
      </c>
    </row>
    <row r="256" spans="1:652" x14ac:dyDescent="0.2">
      <c r="A256" s="11">
        <v>278</v>
      </c>
      <c r="B256" s="19" t="s">
        <v>897</v>
      </c>
      <c r="C256" s="3">
        <v>1</v>
      </c>
      <c r="D256" s="3" t="str">
        <f t="shared" si="155"/>
        <v>1</v>
      </c>
      <c r="E256" s="4">
        <v>37770</v>
      </c>
      <c r="F256" s="4">
        <v>43411</v>
      </c>
      <c r="G256" s="5">
        <v>15.444216290212184</v>
      </c>
      <c r="H256" s="21">
        <v>4</v>
      </c>
      <c r="I256" s="3">
        <v>9</v>
      </c>
      <c r="J256" s="3">
        <v>20</v>
      </c>
      <c r="K256" s="3">
        <v>1</v>
      </c>
      <c r="L256" s="3">
        <v>2</v>
      </c>
      <c r="M256" s="3">
        <v>180</v>
      </c>
      <c r="N256" s="6">
        <v>118</v>
      </c>
      <c r="O256" s="6">
        <v>171</v>
      </c>
      <c r="P256" s="5">
        <v>3.8713910761154859</v>
      </c>
      <c r="Q256" s="5">
        <v>180.58950000000002</v>
      </c>
      <c r="R256" s="5">
        <v>81.900000000000006</v>
      </c>
      <c r="S256" s="5">
        <v>27.8</v>
      </c>
      <c r="T256" s="5">
        <v>2</v>
      </c>
      <c r="U256" s="5">
        <v>35.799999999999997</v>
      </c>
      <c r="V256" s="5">
        <v>1</v>
      </c>
      <c r="W256" s="5">
        <v>31</v>
      </c>
      <c r="X256" s="5">
        <v>28.7</v>
      </c>
      <c r="Y256" s="5">
        <v>24.7</v>
      </c>
      <c r="Z256" s="5">
        <v>18.600000000000001</v>
      </c>
      <c r="AA256" s="5">
        <v>20.3</v>
      </c>
      <c r="AB256" s="5">
        <v>23.9</v>
      </c>
      <c r="AC256" s="5">
        <f t="shared" si="156"/>
        <v>31</v>
      </c>
      <c r="AD256" s="5">
        <f t="shared" si="157"/>
        <v>23.9</v>
      </c>
      <c r="AE256" s="5">
        <f t="shared" si="158"/>
        <v>54.9</v>
      </c>
      <c r="AF256" s="5">
        <f t="shared" si="159"/>
        <v>27.45</v>
      </c>
      <c r="AG256" s="5">
        <f t="shared" si="160"/>
        <v>60.527250000000002</v>
      </c>
      <c r="AH256" s="5">
        <f t="shared" si="161"/>
        <v>121.0545</v>
      </c>
      <c r="AI256" s="5">
        <v>2</v>
      </c>
      <c r="AJ256" s="3">
        <v>14</v>
      </c>
      <c r="AK256" s="5">
        <v>33.299999999999997</v>
      </c>
      <c r="AL256" s="5">
        <v>1</v>
      </c>
      <c r="AM256" s="5">
        <v>1.3333333333333333</v>
      </c>
      <c r="AN256" s="5"/>
      <c r="AO256" s="5"/>
      <c r="AP256" s="5"/>
      <c r="AQ256" s="5"/>
      <c r="AR256" s="5"/>
      <c r="AS256" s="5" t="e">
        <f t="shared" si="162"/>
        <v>#DIV/0!</v>
      </c>
      <c r="AT256" s="5">
        <v>13.53</v>
      </c>
      <c r="AU256" s="5">
        <v>12.84</v>
      </c>
      <c r="AV256" s="5">
        <v>-0.54</v>
      </c>
      <c r="AW256" s="5">
        <v>29</v>
      </c>
      <c r="AX256" s="3">
        <v>30</v>
      </c>
      <c r="AY256" s="3">
        <v>32</v>
      </c>
      <c r="AZ256" s="3"/>
      <c r="BA256" s="5">
        <v>-0.9</v>
      </c>
      <c r="BB256" s="5"/>
      <c r="BC256" s="5">
        <v>18</v>
      </c>
      <c r="BD256" s="5"/>
      <c r="BE256" s="3">
        <v>14</v>
      </c>
      <c r="BF256" s="3">
        <v>25</v>
      </c>
      <c r="BG256" s="5">
        <v>0</v>
      </c>
      <c r="BH256" s="5">
        <v>50</v>
      </c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3">
        <v>38</v>
      </c>
      <c r="CA256" s="3">
        <v>35</v>
      </c>
      <c r="CB256" s="3">
        <v>35</v>
      </c>
      <c r="CC256" s="5">
        <v>16.98752</v>
      </c>
      <c r="CD256" s="5">
        <v>15.6464</v>
      </c>
      <c r="CE256" s="5">
        <v>15.6464</v>
      </c>
      <c r="CF256" s="5">
        <v>2.0099999999999998</v>
      </c>
      <c r="CG256" s="5">
        <v>98</v>
      </c>
      <c r="CH256" s="3">
        <v>37</v>
      </c>
      <c r="CI256" s="3">
        <v>24</v>
      </c>
      <c r="CJ256" s="3">
        <v>38</v>
      </c>
      <c r="CK256" s="5">
        <v>16.540479999999999</v>
      </c>
      <c r="CL256" s="5">
        <v>10.728960000000001</v>
      </c>
      <c r="CM256" s="5">
        <v>16.98752</v>
      </c>
      <c r="CN256" s="5">
        <v>0.91</v>
      </c>
      <c r="CO256" s="5">
        <v>82</v>
      </c>
      <c r="CP256" s="6">
        <v>129</v>
      </c>
      <c r="CQ256" s="6">
        <v>140</v>
      </c>
      <c r="CR256" s="6">
        <v>78</v>
      </c>
      <c r="CS256" s="5">
        <v>-0.09</v>
      </c>
      <c r="CT256" s="5">
        <v>46</v>
      </c>
      <c r="CU256" s="7" t="e">
        <v>#NULL!</v>
      </c>
      <c r="CV256" s="7" t="e">
        <v>#NULL!</v>
      </c>
      <c r="CW256" s="7" t="e">
        <v>#NULL!</v>
      </c>
      <c r="CX256" s="7" t="e">
        <v>#NULL!</v>
      </c>
      <c r="CY256" s="7" t="e">
        <v>#NULL!</v>
      </c>
      <c r="CZ256" s="7" t="e">
        <v>#NULL!</v>
      </c>
      <c r="DA256" s="7" t="e">
        <v>#NULL!</v>
      </c>
      <c r="DB256" s="7" t="e">
        <v>#NULL!</v>
      </c>
      <c r="DC256" s="7" t="e">
        <v>#NULL!</v>
      </c>
      <c r="DD256" s="7" t="e">
        <v>#NULL!</v>
      </c>
      <c r="DE256" s="7" t="e">
        <v>#NULL!</v>
      </c>
      <c r="DF256" s="7" t="e">
        <v>#NULL!</v>
      </c>
      <c r="DG256" s="7" t="e">
        <v>#NULL!</v>
      </c>
      <c r="DH256" s="7" t="e">
        <v>#NULL!</v>
      </c>
      <c r="DI256" s="7"/>
      <c r="DJ256" s="7"/>
      <c r="DK256" s="7"/>
      <c r="DL256" s="7"/>
      <c r="DM256" s="7"/>
      <c r="DN256" s="7"/>
      <c r="DO256" s="7"/>
      <c r="DP256" s="7"/>
      <c r="DQ256" s="3">
        <v>1</v>
      </c>
      <c r="DR256" s="3">
        <v>1</v>
      </c>
      <c r="DS256" s="3">
        <v>1</v>
      </c>
      <c r="DT256" s="3">
        <v>1</v>
      </c>
      <c r="DU256" s="3">
        <v>1</v>
      </c>
      <c r="DV256" s="5">
        <v>34</v>
      </c>
      <c r="DW256" s="5">
        <v>-0.9</v>
      </c>
      <c r="DX256" s="5">
        <v>37.5</v>
      </c>
      <c r="DY256" s="5">
        <v>-0.63</v>
      </c>
      <c r="DZ256" s="5">
        <v>90</v>
      </c>
      <c r="EA256" s="5">
        <v>2.92</v>
      </c>
      <c r="EB256" s="5">
        <v>53.833333333333336</v>
      </c>
      <c r="EC256" s="5">
        <v>1.39</v>
      </c>
      <c r="ED256" s="5">
        <v>2</v>
      </c>
      <c r="EE256" s="7" t="e">
        <v>#NULL!</v>
      </c>
      <c r="EF256" s="7" t="e">
        <v>#NULL!</v>
      </c>
      <c r="EG256" s="7" t="e">
        <v>#NULL!</v>
      </c>
      <c r="EH256" s="7" t="e">
        <v>#NULL!</v>
      </c>
      <c r="EI256" s="7" t="e">
        <v>#NULL!</v>
      </c>
      <c r="EJ256" s="7" t="e">
        <v>#NULL!</v>
      </c>
      <c r="EK256" s="7" t="e">
        <v>#NULL!</v>
      </c>
      <c r="EL256" s="7" t="e">
        <v>#NULL!</v>
      </c>
      <c r="EM256" s="7" t="e">
        <v>#NULL!</v>
      </c>
      <c r="EN256" s="7" t="e">
        <v>#NULL!</v>
      </c>
      <c r="EO256" s="7" t="e">
        <v>#NULL!</v>
      </c>
      <c r="EP256" s="7" t="e">
        <v>#NULL!</v>
      </c>
      <c r="EQ256" s="7" t="e">
        <v>#NULL!</v>
      </c>
      <c r="ER256" s="7" t="e">
        <v>#NULL!</v>
      </c>
      <c r="ES256" s="7" t="e">
        <v>#NULL!</v>
      </c>
      <c r="ET256" s="7" t="e">
        <v>#NULL!</v>
      </c>
      <c r="EU256" s="7" t="e">
        <v>#NULL!</v>
      </c>
      <c r="EV256" s="7" t="e">
        <v>#NULL!</v>
      </c>
      <c r="EW256" s="3">
        <v>0</v>
      </c>
      <c r="EX256" s="5">
        <v>1</v>
      </c>
      <c r="EY256" s="1" t="s">
        <v>355</v>
      </c>
      <c r="EZ256" s="3">
        <v>1</v>
      </c>
      <c r="FA256" s="6">
        <v>1.5</v>
      </c>
      <c r="FB256" s="1" t="s">
        <v>351</v>
      </c>
      <c r="FC256" s="6">
        <v>1</v>
      </c>
      <c r="FD256" s="5">
        <v>1</v>
      </c>
      <c r="FE256" s="1" t="s">
        <v>437</v>
      </c>
      <c r="FF256" s="3">
        <v>0</v>
      </c>
      <c r="FG256" s="5">
        <v>3</v>
      </c>
      <c r="FH256" s="3">
        <v>3</v>
      </c>
      <c r="FI256" s="3">
        <v>3</v>
      </c>
      <c r="FJ256" s="3">
        <v>1</v>
      </c>
      <c r="FK256" s="3">
        <v>3</v>
      </c>
      <c r="FL256" s="3">
        <v>2</v>
      </c>
      <c r="FM256" s="3">
        <v>2</v>
      </c>
      <c r="FN256" s="3">
        <v>2</v>
      </c>
      <c r="FO256" s="3">
        <v>1</v>
      </c>
      <c r="FP256" s="3">
        <v>3</v>
      </c>
      <c r="FQ256" s="3">
        <v>3</v>
      </c>
      <c r="FR256" s="3">
        <v>3</v>
      </c>
      <c r="FS256" s="3">
        <v>3</v>
      </c>
      <c r="FT256" s="3">
        <v>2.6666666666666665</v>
      </c>
      <c r="FU256" s="3">
        <v>2.1666666666666665</v>
      </c>
      <c r="FV256" s="3">
        <v>1</v>
      </c>
      <c r="FW256" s="3">
        <v>4</v>
      </c>
      <c r="FX256" s="7" t="e">
        <v>#NULL!</v>
      </c>
      <c r="FY256" s="3">
        <v>2</v>
      </c>
      <c r="FZ256" s="3">
        <v>5</v>
      </c>
      <c r="GA256" s="3">
        <v>2</v>
      </c>
      <c r="GB256" s="3">
        <v>6</v>
      </c>
      <c r="GC256" s="3">
        <v>4</v>
      </c>
      <c r="GD256" s="5">
        <v>3.3333333333333335</v>
      </c>
      <c r="GE256" s="3">
        <v>2</v>
      </c>
      <c r="GF256" s="3">
        <v>2</v>
      </c>
      <c r="GG256" s="3">
        <v>3</v>
      </c>
      <c r="GH256" s="3">
        <v>4</v>
      </c>
      <c r="GI256" s="3">
        <v>3</v>
      </c>
      <c r="GJ256" s="3">
        <v>1</v>
      </c>
      <c r="GK256" s="3">
        <v>4</v>
      </c>
      <c r="GL256" s="3">
        <v>4</v>
      </c>
      <c r="GM256" s="3">
        <v>2</v>
      </c>
      <c r="GN256" s="3">
        <v>2</v>
      </c>
      <c r="GO256" s="3">
        <v>3</v>
      </c>
      <c r="GP256" s="3">
        <v>3</v>
      </c>
      <c r="GQ256" s="3">
        <v>3</v>
      </c>
      <c r="GR256" s="3">
        <v>5</v>
      </c>
      <c r="GS256" s="3">
        <v>5</v>
      </c>
      <c r="GT256" s="3">
        <v>2</v>
      </c>
      <c r="GU256" s="3">
        <v>3</v>
      </c>
      <c r="GV256" s="3">
        <v>3</v>
      </c>
      <c r="GW256" s="3">
        <v>3</v>
      </c>
      <c r="GX256" s="3">
        <v>3</v>
      </c>
      <c r="GY256" s="5">
        <v>2.8</v>
      </c>
      <c r="GZ256" s="5">
        <v>3.2</v>
      </c>
      <c r="HA256" s="3">
        <v>3</v>
      </c>
      <c r="HB256" s="3">
        <v>4</v>
      </c>
      <c r="HC256" s="3">
        <v>4</v>
      </c>
      <c r="HD256" s="3">
        <v>3</v>
      </c>
      <c r="HE256" s="3">
        <v>3</v>
      </c>
      <c r="HF256" s="3">
        <v>3</v>
      </c>
      <c r="HG256" s="3">
        <v>4</v>
      </c>
      <c r="HH256" s="3">
        <v>4</v>
      </c>
      <c r="HI256" s="5">
        <v>3.5</v>
      </c>
      <c r="HJ256" s="3">
        <v>3</v>
      </c>
      <c r="HK256" s="3">
        <v>4</v>
      </c>
      <c r="HL256" s="3">
        <v>3</v>
      </c>
      <c r="HM256" s="3">
        <v>2</v>
      </c>
      <c r="HN256" s="3">
        <v>1</v>
      </c>
      <c r="HO256" s="3">
        <v>3</v>
      </c>
      <c r="HP256" s="5">
        <v>1</v>
      </c>
      <c r="HQ256" s="5">
        <v>4</v>
      </c>
      <c r="HR256" s="5">
        <v>2</v>
      </c>
      <c r="HS256" s="5">
        <v>2.5</v>
      </c>
      <c r="HT256" s="3">
        <v>3</v>
      </c>
      <c r="HU256" s="3">
        <v>4</v>
      </c>
      <c r="HV256" s="3">
        <v>3</v>
      </c>
      <c r="HW256" s="3">
        <v>4</v>
      </c>
      <c r="HX256" s="3">
        <v>1</v>
      </c>
      <c r="HY256" s="3">
        <v>3</v>
      </c>
      <c r="HZ256" s="5">
        <v>3</v>
      </c>
      <c r="IA256" s="3">
        <v>7</v>
      </c>
      <c r="IB256" s="3">
        <v>6</v>
      </c>
      <c r="IC256" s="3">
        <v>4</v>
      </c>
      <c r="ID256" s="3">
        <v>4</v>
      </c>
      <c r="IE256" s="3">
        <v>4</v>
      </c>
      <c r="IF256" s="3">
        <v>4</v>
      </c>
      <c r="IG256" s="3">
        <v>5</v>
      </c>
      <c r="IH256" s="3">
        <v>6</v>
      </c>
      <c r="II256" s="3">
        <v>4</v>
      </c>
      <c r="IJ256" s="3">
        <v>3</v>
      </c>
      <c r="IK256" s="3">
        <v>4</v>
      </c>
      <c r="IL256" s="3">
        <v>2</v>
      </c>
      <c r="IM256" s="5">
        <v>5.25</v>
      </c>
      <c r="IN256" s="5">
        <v>4</v>
      </c>
      <c r="IO256" s="5">
        <v>4</v>
      </c>
      <c r="IP256" s="3">
        <v>3</v>
      </c>
      <c r="IQ256" s="3">
        <v>1</v>
      </c>
      <c r="IR256" s="3">
        <v>4</v>
      </c>
      <c r="IS256" s="3">
        <v>1</v>
      </c>
      <c r="IT256" s="3">
        <v>2</v>
      </c>
      <c r="IU256" s="3">
        <v>3</v>
      </c>
      <c r="IV256" s="3">
        <v>3</v>
      </c>
      <c r="IW256" s="3">
        <v>4</v>
      </c>
      <c r="IX256" s="3">
        <v>4</v>
      </c>
      <c r="IY256" s="3">
        <v>2</v>
      </c>
      <c r="IZ256" s="3">
        <v>4</v>
      </c>
      <c r="JA256" s="3">
        <v>3</v>
      </c>
      <c r="JB256" s="3">
        <v>4</v>
      </c>
      <c r="JC256" s="3">
        <v>3</v>
      </c>
      <c r="JD256" s="3">
        <v>4</v>
      </c>
      <c r="JE256" s="3">
        <v>4</v>
      </c>
      <c r="JF256" s="3">
        <v>2</v>
      </c>
      <c r="JG256" s="3">
        <v>2</v>
      </c>
      <c r="JH256" s="3">
        <v>3</v>
      </c>
      <c r="JI256" s="3">
        <v>4</v>
      </c>
      <c r="JJ256" s="3">
        <v>4</v>
      </c>
      <c r="JK256" s="3">
        <v>3</v>
      </c>
      <c r="JL256" s="3">
        <v>3</v>
      </c>
      <c r="JM256" s="3">
        <v>3</v>
      </c>
      <c r="JN256" s="5">
        <v>3.25</v>
      </c>
      <c r="JO256" s="5">
        <v>3.25</v>
      </c>
      <c r="JP256" s="5">
        <v>3.75</v>
      </c>
      <c r="JQ256" s="5">
        <v>2.25</v>
      </c>
      <c r="JR256" s="5">
        <v>2.75</v>
      </c>
      <c r="JS256" s="5">
        <v>3</v>
      </c>
      <c r="JT256" s="3">
        <v>999</v>
      </c>
      <c r="JU256" s="3">
        <v>999</v>
      </c>
      <c r="JV256" s="3">
        <v>999</v>
      </c>
      <c r="JW256" s="3">
        <v>999</v>
      </c>
      <c r="JX256" s="3">
        <v>999</v>
      </c>
      <c r="JY256" s="3">
        <v>999</v>
      </c>
      <c r="JZ256" s="3">
        <v>999</v>
      </c>
      <c r="KA256" s="3">
        <v>999</v>
      </c>
      <c r="KB256" s="3">
        <v>999</v>
      </c>
      <c r="KC256" s="3">
        <v>999</v>
      </c>
      <c r="KD256" s="3">
        <v>999</v>
      </c>
      <c r="KE256" s="3">
        <v>999</v>
      </c>
      <c r="KF256" s="3">
        <v>999</v>
      </c>
      <c r="KG256" s="3">
        <v>999</v>
      </c>
      <c r="KH256" s="3">
        <v>999</v>
      </c>
      <c r="KI256" s="3">
        <v>999</v>
      </c>
      <c r="KJ256" s="3">
        <v>1</v>
      </c>
      <c r="KK256" s="3">
        <v>3</v>
      </c>
      <c r="KL256" s="3">
        <v>5</v>
      </c>
      <c r="KM256" s="3">
        <v>3</v>
      </c>
      <c r="KN256" s="3">
        <v>2</v>
      </c>
      <c r="KO256" s="3">
        <v>3</v>
      </c>
      <c r="KP256" s="3">
        <v>2</v>
      </c>
      <c r="KQ256" s="3">
        <v>3</v>
      </c>
      <c r="KR256" s="3">
        <v>4</v>
      </c>
      <c r="KS256" s="3">
        <v>3</v>
      </c>
      <c r="KT256" s="3">
        <v>1</v>
      </c>
      <c r="KU256" s="3">
        <v>3</v>
      </c>
      <c r="KV256" s="3">
        <v>1</v>
      </c>
      <c r="KW256" s="3">
        <v>3</v>
      </c>
      <c r="KX256" s="3">
        <v>4</v>
      </c>
      <c r="KY256" s="3">
        <v>3</v>
      </c>
      <c r="KZ256" s="5">
        <v>1.4</v>
      </c>
      <c r="LA256" s="5">
        <v>3</v>
      </c>
      <c r="LB256" s="5">
        <v>4.333333333333333</v>
      </c>
      <c r="LC256" s="5">
        <v>3</v>
      </c>
      <c r="LD256" s="3">
        <v>4</v>
      </c>
      <c r="LE256" s="3">
        <v>3</v>
      </c>
      <c r="LF256" s="5">
        <v>4</v>
      </c>
      <c r="LG256" s="3">
        <v>3</v>
      </c>
      <c r="LH256" s="3">
        <v>5</v>
      </c>
      <c r="LI256" s="3">
        <v>3</v>
      </c>
      <c r="LJ256" s="3">
        <v>4</v>
      </c>
      <c r="LK256" s="3">
        <v>3</v>
      </c>
      <c r="LL256" s="3">
        <v>3</v>
      </c>
      <c r="LM256" s="3">
        <v>3</v>
      </c>
      <c r="LN256" s="3">
        <v>5</v>
      </c>
      <c r="LO256" s="3">
        <v>3</v>
      </c>
      <c r="LP256" s="3">
        <v>3</v>
      </c>
      <c r="LQ256" s="3">
        <v>3</v>
      </c>
      <c r="LR256" s="3">
        <v>4</v>
      </c>
      <c r="LS256" s="3">
        <v>3</v>
      </c>
      <c r="LT256" s="5">
        <v>4</v>
      </c>
      <c r="LU256" s="5">
        <v>3</v>
      </c>
      <c r="LV256" s="3">
        <v>1</v>
      </c>
      <c r="LW256" s="3">
        <v>1</v>
      </c>
      <c r="LX256" s="3">
        <v>1</v>
      </c>
      <c r="LY256" s="3">
        <v>2</v>
      </c>
      <c r="LZ256" s="3">
        <v>1</v>
      </c>
      <c r="MA256" s="3">
        <v>1</v>
      </c>
      <c r="MB256" s="3">
        <v>1</v>
      </c>
      <c r="MC256" s="3">
        <v>3</v>
      </c>
      <c r="MD256" s="3">
        <v>2</v>
      </c>
      <c r="ME256" s="3">
        <v>3</v>
      </c>
      <c r="MF256" s="5">
        <f t="shared" si="165"/>
        <v>16</v>
      </c>
      <c r="MG256" s="5">
        <f t="shared" si="166"/>
        <v>1.6</v>
      </c>
      <c r="MH256" s="3">
        <v>2</v>
      </c>
      <c r="MI256" s="3">
        <v>1</v>
      </c>
      <c r="MJ256" s="3">
        <v>5</v>
      </c>
      <c r="MK256" s="3">
        <v>2</v>
      </c>
      <c r="ML256" s="3">
        <v>3</v>
      </c>
      <c r="MM256" s="3">
        <v>2</v>
      </c>
      <c r="MN256" s="3">
        <v>5</v>
      </c>
      <c r="MO256" s="3">
        <v>5</v>
      </c>
      <c r="MP256" s="3">
        <v>5</v>
      </c>
      <c r="MQ256" s="5">
        <v>3.3333333333333335</v>
      </c>
      <c r="MR256" s="3">
        <v>1</v>
      </c>
      <c r="MS256" s="3">
        <v>3</v>
      </c>
      <c r="MT256" s="3">
        <v>1</v>
      </c>
      <c r="MU256" s="3">
        <v>3</v>
      </c>
      <c r="MV256" s="3">
        <v>1</v>
      </c>
      <c r="MW256" s="3">
        <v>3</v>
      </c>
      <c r="MX256" s="3">
        <v>1</v>
      </c>
      <c r="MY256" s="3">
        <v>3</v>
      </c>
      <c r="MZ256" s="3">
        <v>1</v>
      </c>
      <c r="NA256" s="3">
        <v>3</v>
      </c>
      <c r="NB256" s="3">
        <v>4</v>
      </c>
      <c r="NC256" s="3">
        <v>3</v>
      </c>
      <c r="ND256" s="5">
        <v>1</v>
      </c>
      <c r="NE256" s="5">
        <v>3</v>
      </c>
      <c r="NF256" s="5">
        <v>2</v>
      </c>
      <c r="NG256" s="5">
        <v>3</v>
      </c>
      <c r="NH256" s="3">
        <v>1</v>
      </c>
      <c r="NI256" s="3">
        <v>3</v>
      </c>
      <c r="NJ256" s="3">
        <v>1</v>
      </c>
      <c r="NK256" s="3">
        <v>3</v>
      </c>
      <c r="NL256" s="3">
        <v>1</v>
      </c>
      <c r="NM256" s="3">
        <v>3</v>
      </c>
      <c r="NN256" s="3">
        <v>2</v>
      </c>
      <c r="NO256" s="3">
        <v>3</v>
      </c>
      <c r="NP256" s="3">
        <v>4</v>
      </c>
      <c r="NQ256" s="3">
        <v>3</v>
      </c>
      <c r="NR256" s="3">
        <v>3</v>
      </c>
      <c r="NS256" s="3">
        <v>3</v>
      </c>
      <c r="NT256" s="3">
        <v>3</v>
      </c>
      <c r="NU256" s="3">
        <v>3</v>
      </c>
      <c r="NV256" s="5">
        <v>2.1428571428571428</v>
      </c>
      <c r="NW256" s="5">
        <v>3</v>
      </c>
      <c r="NX256" s="4">
        <v>43423</v>
      </c>
      <c r="NY256" s="3">
        <v>3</v>
      </c>
      <c r="NZ256" s="3">
        <v>4</v>
      </c>
      <c r="OA256" s="3">
        <v>3</v>
      </c>
      <c r="OB256" s="3">
        <v>5</v>
      </c>
      <c r="OC256" s="3">
        <v>3</v>
      </c>
      <c r="OD256" s="3">
        <v>3</v>
      </c>
      <c r="OE256" s="3">
        <v>2</v>
      </c>
      <c r="OF256" s="3">
        <v>5</v>
      </c>
      <c r="OG256" s="3">
        <v>3</v>
      </c>
      <c r="OH256" s="3">
        <v>4</v>
      </c>
      <c r="OI256" s="3">
        <v>4</v>
      </c>
      <c r="OJ256" s="3">
        <v>3</v>
      </c>
      <c r="OK256" s="5">
        <v>3.3333333333333335</v>
      </c>
      <c r="OL256" s="5">
        <v>3.6666666666666665</v>
      </c>
      <c r="OM256" s="3">
        <v>2</v>
      </c>
      <c r="ON256" s="3">
        <v>3</v>
      </c>
      <c r="OO256" s="3">
        <v>3</v>
      </c>
      <c r="OP256" s="3">
        <v>1</v>
      </c>
      <c r="OQ256" s="3">
        <v>1</v>
      </c>
      <c r="OR256" s="3">
        <v>3</v>
      </c>
      <c r="OS256" s="5">
        <v>2.1666666666666665</v>
      </c>
      <c r="OT256" s="3">
        <v>3</v>
      </c>
      <c r="OU256" s="3">
        <v>3</v>
      </c>
      <c r="OV256" s="3">
        <v>2</v>
      </c>
      <c r="OW256" s="3">
        <v>3</v>
      </c>
      <c r="OX256" s="3">
        <v>2</v>
      </c>
      <c r="OY256" s="3">
        <v>1</v>
      </c>
      <c r="OZ256" s="5">
        <v>2.3333333333333335</v>
      </c>
    </row>
    <row r="257" spans="1:652" x14ac:dyDescent="0.2">
      <c r="A257" s="11">
        <v>279</v>
      </c>
      <c r="B257" s="19" t="s">
        <v>773</v>
      </c>
      <c r="C257" s="3">
        <v>0</v>
      </c>
      <c r="D257" s="3" t="str">
        <f t="shared" si="155"/>
        <v>2</v>
      </c>
      <c r="E257" s="4">
        <v>38029</v>
      </c>
      <c r="F257" s="4">
        <v>43411</v>
      </c>
      <c r="G257" s="5">
        <v>14.735112936344969</v>
      </c>
      <c r="H257" s="21">
        <v>4</v>
      </c>
      <c r="I257" s="3">
        <v>9</v>
      </c>
      <c r="J257" s="3">
        <v>20</v>
      </c>
      <c r="K257" s="3">
        <v>1</v>
      </c>
      <c r="L257" s="3">
        <v>999</v>
      </c>
      <c r="M257" s="3">
        <v>180</v>
      </c>
      <c r="N257" s="6">
        <v>117.5</v>
      </c>
      <c r="O257" s="6">
        <v>176.5</v>
      </c>
      <c r="P257" s="5">
        <v>3.8549868766404196</v>
      </c>
      <c r="Q257" s="5">
        <v>126.126</v>
      </c>
      <c r="R257" s="5">
        <v>57.2</v>
      </c>
      <c r="S257" s="5">
        <v>18.5</v>
      </c>
      <c r="T257" s="5">
        <v>3</v>
      </c>
      <c r="U257" s="5">
        <v>12.5</v>
      </c>
      <c r="V257" s="5">
        <v>3</v>
      </c>
      <c r="W257" s="5">
        <v>32.4</v>
      </c>
      <c r="X257" s="5">
        <v>34.200000000000003</v>
      </c>
      <c r="Y257" s="5">
        <v>35.5</v>
      </c>
      <c r="Z257" s="5">
        <v>36.4</v>
      </c>
      <c r="AA257" s="5">
        <v>34.9</v>
      </c>
      <c r="AB257" s="5">
        <v>37.9</v>
      </c>
      <c r="AC257" s="5">
        <f t="shared" si="156"/>
        <v>35.5</v>
      </c>
      <c r="AD257" s="5">
        <f t="shared" si="157"/>
        <v>37.9</v>
      </c>
      <c r="AE257" s="5">
        <f t="shared" si="158"/>
        <v>73.400000000000006</v>
      </c>
      <c r="AF257" s="5">
        <f t="shared" si="159"/>
        <v>36.700000000000003</v>
      </c>
      <c r="AG257" s="5">
        <f t="shared" si="160"/>
        <v>80.923500000000004</v>
      </c>
      <c r="AH257" s="5">
        <f t="shared" si="161"/>
        <v>161.84700000000001</v>
      </c>
      <c r="AI257" s="5">
        <v>2</v>
      </c>
      <c r="AJ257" s="3">
        <v>32</v>
      </c>
      <c r="AK257" s="5">
        <v>40.4</v>
      </c>
      <c r="AL257" s="5">
        <v>2</v>
      </c>
      <c r="AM257" s="5">
        <v>2.3333333333333335</v>
      </c>
      <c r="AN257" s="5"/>
      <c r="AO257" s="5"/>
      <c r="AP257" s="5"/>
      <c r="AQ257" s="5"/>
      <c r="AR257" s="5"/>
      <c r="AS257" s="5" t="e">
        <f t="shared" si="162"/>
        <v>#DIV/0!</v>
      </c>
      <c r="AT257" s="5">
        <v>11.72</v>
      </c>
      <c r="AU257" s="5">
        <v>11.47</v>
      </c>
      <c r="AV257" s="5">
        <v>-0.69</v>
      </c>
      <c r="AW257" s="5">
        <v>25</v>
      </c>
      <c r="AX257" s="3">
        <v>20</v>
      </c>
      <c r="AY257" s="3">
        <v>25</v>
      </c>
      <c r="AZ257" s="3"/>
      <c r="BA257" s="5">
        <v>-2.3199999999999998</v>
      </c>
      <c r="BB257" s="5"/>
      <c r="BC257" s="5">
        <v>1</v>
      </c>
      <c r="BD257" s="5"/>
      <c r="BE257" s="3">
        <v>23</v>
      </c>
      <c r="BF257" s="3">
        <v>22</v>
      </c>
      <c r="BG257" s="5">
        <v>-0.9</v>
      </c>
      <c r="BH257" s="5">
        <v>18</v>
      </c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3">
        <v>39</v>
      </c>
      <c r="CA257" s="3">
        <v>42</v>
      </c>
      <c r="CB257" s="3">
        <v>41</v>
      </c>
      <c r="CC257" s="5">
        <v>17.434560000000001</v>
      </c>
      <c r="CD257" s="5">
        <v>18.775680000000001</v>
      </c>
      <c r="CE257" s="5">
        <v>18.32864</v>
      </c>
      <c r="CF257" s="5">
        <v>0.41</v>
      </c>
      <c r="CG257" s="5">
        <v>66</v>
      </c>
      <c r="CH257" s="3">
        <v>45</v>
      </c>
      <c r="CI257" s="3">
        <v>47</v>
      </c>
      <c r="CJ257" s="3">
        <v>42</v>
      </c>
      <c r="CK257" s="5">
        <v>20.116800000000001</v>
      </c>
      <c r="CL257" s="5">
        <v>21.01088</v>
      </c>
      <c r="CM257" s="5">
        <v>18.775680000000001</v>
      </c>
      <c r="CN257" s="5">
        <v>0.28999999999999998</v>
      </c>
      <c r="CO257" s="5">
        <v>61</v>
      </c>
      <c r="CP257" s="6">
        <v>187</v>
      </c>
      <c r="CQ257" s="6">
        <v>178</v>
      </c>
      <c r="CR257" s="6">
        <v>195</v>
      </c>
      <c r="CS257" s="5">
        <v>0.63</v>
      </c>
      <c r="CT257" s="5">
        <v>74</v>
      </c>
      <c r="CU257" s="7" t="e">
        <v>#NULL!</v>
      </c>
      <c r="CV257" s="7" t="e">
        <v>#NULL!</v>
      </c>
      <c r="CW257" s="7" t="e">
        <v>#NULL!</v>
      </c>
      <c r="CX257" s="7" t="e">
        <v>#NULL!</v>
      </c>
      <c r="CY257" s="7" t="e">
        <v>#NULL!</v>
      </c>
      <c r="CZ257" s="7" t="e">
        <v>#NULL!</v>
      </c>
      <c r="DA257" s="7" t="e">
        <v>#NULL!</v>
      </c>
      <c r="DB257" s="7" t="e">
        <v>#NULL!</v>
      </c>
      <c r="DC257" s="7" t="e">
        <v>#NULL!</v>
      </c>
      <c r="DD257" s="7" t="e">
        <v>#NULL!</v>
      </c>
      <c r="DE257" s="7" t="e">
        <v>#NULL!</v>
      </c>
      <c r="DF257" s="7" t="e">
        <v>#NULL!</v>
      </c>
      <c r="DG257" s="7" t="e">
        <v>#NULL!</v>
      </c>
      <c r="DH257" s="7" t="e">
        <v>#NULL!</v>
      </c>
      <c r="DI257" s="7"/>
      <c r="DJ257" s="7"/>
      <c r="DK257" s="7"/>
      <c r="DL257" s="7"/>
      <c r="DM257" s="7"/>
      <c r="DN257" s="7"/>
      <c r="DO257" s="7"/>
      <c r="DP257" s="7"/>
      <c r="DQ257" s="3">
        <v>0</v>
      </c>
      <c r="DR257" s="3">
        <v>1</v>
      </c>
      <c r="DS257" s="3">
        <v>1</v>
      </c>
      <c r="DT257" s="3">
        <v>1</v>
      </c>
      <c r="DU257" s="3">
        <v>0</v>
      </c>
      <c r="DV257" s="5">
        <v>9.5</v>
      </c>
      <c r="DW257" s="5">
        <v>-3.2199999999999998</v>
      </c>
      <c r="DX257" s="5">
        <v>49.5</v>
      </c>
      <c r="DY257" s="5">
        <v>-5.9999999999999942E-2</v>
      </c>
      <c r="DZ257" s="5">
        <v>63.5</v>
      </c>
      <c r="EA257" s="5">
        <v>0.7</v>
      </c>
      <c r="EB257" s="5">
        <v>40.833333333333336</v>
      </c>
      <c r="EC257" s="5">
        <v>-2.58</v>
      </c>
      <c r="ED257" s="5">
        <v>2</v>
      </c>
      <c r="EE257" s="7" t="e">
        <v>#NULL!</v>
      </c>
      <c r="EF257" s="7" t="e">
        <v>#NULL!</v>
      </c>
      <c r="EG257" s="7" t="e">
        <v>#NULL!</v>
      </c>
      <c r="EH257" s="7" t="e">
        <v>#NULL!</v>
      </c>
      <c r="EI257" s="7" t="e">
        <v>#NULL!</v>
      </c>
      <c r="EJ257" s="7" t="e">
        <v>#NULL!</v>
      </c>
      <c r="EK257" s="7" t="e">
        <v>#NULL!</v>
      </c>
      <c r="EL257" s="7" t="e">
        <v>#NULL!</v>
      </c>
      <c r="EM257" s="7" t="e">
        <v>#NULL!</v>
      </c>
      <c r="EN257" s="7" t="e">
        <v>#NULL!</v>
      </c>
      <c r="EO257" s="7" t="e">
        <v>#NULL!</v>
      </c>
      <c r="EP257" s="7" t="e">
        <v>#NULL!</v>
      </c>
      <c r="EQ257" s="7" t="e">
        <v>#NULL!</v>
      </c>
      <c r="ER257" s="7" t="e">
        <v>#NULL!</v>
      </c>
      <c r="ES257" s="7" t="e">
        <v>#NULL!</v>
      </c>
      <c r="ET257" s="7" t="e">
        <v>#NULL!</v>
      </c>
      <c r="EU257" s="7" t="e">
        <v>#NULL!</v>
      </c>
      <c r="EV257" s="7" t="e">
        <v>#NULL!</v>
      </c>
      <c r="EW257" s="3">
        <v>0</v>
      </c>
      <c r="EX257" s="5">
        <v>1</v>
      </c>
      <c r="EY257" s="1" t="s">
        <v>348</v>
      </c>
      <c r="EZ257" s="3">
        <v>999</v>
      </c>
      <c r="FA257" s="6">
        <v>0</v>
      </c>
      <c r="FB257" s="1" t="s">
        <v>395</v>
      </c>
      <c r="FC257" s="6">
        <v>999</v>
      </c>
      <c r="FD257" s="5">
        <v>0</v>
      </c>
      <c r="FE257" s="1" t="s">
        <v>352</v>
      </c>
      <c r="FF257" s="3">
        <v>999</v>
      </c>
      <c r="FG257" s="5">
        <v>0</v>
      </c>
      <c r="FH257" s="3">
        <v>3</v>
      </c>
      <c r="FI257" s="3">
        <v>3</v>
      </c>
      <c r="FJ257" s="3">
        <v>2</v>
      </c>
      <c r="FK257" s="3">
        <v>2</v>
      </c>
      <c r="FL257" s="3">
        <v>3</v>
      </c>
      <c r="FM257" s="3">
        <v>3</v>
      </c>
      <c r="FN257" s="3">
        <v>2</v>
      </c>
      <c r="FO257" s="3">
        <v>1</v>
      </c>
      <c r="FP257" s="3">
        <v>3</v>
      </c>
      <c r="FQ257" s="3">
        <v>3</v>
      </c>
      <c r="FR257" s="3">
        <v>2</v>
      </c>
      <c r="FS257" s="3">
        <v>1</v>
      </c>
      <c r="FT257" s="3">
        <v>3</v>
      </c>
      <c r="FU257" s="3">
        <v>1.6666666666666667</v>
      </c>
      <c r="FV257" s="3">
        <v>4</v>
      </c>
      <c r="FW257" s="3">
        <v>3</v>
      </c>
      <c r="FX257" s="7" t="e">
        <v>#NULL!</v>
      </c>
      <c r="FY257" s="3">
        <v>3</v>
      </c>
      <c r="FZ257" s="3">
        <v>4</v>
      </c>
      <c r="GA257" s="3">
        <v>3</v>
      </c>
      <c r="GB257" s="3">
        <v>5</v>
      </c>
      <c r="GC257" s="3">
        <v>3</v>
      </c>
      <c r="GD257" s="5">
        <v>3.6666666666666665</v>
      </c>
      <c r="GE257" s="3">
        <v>2</v>
      </c>
      <c r="GF257" s="3">
        <v>1</v>
      </c>
      <c r="GG257" s="3">
        <v>2</v>
      </c>
      <c r="GH257" s="3">
        <v>1</v>
      </c>
      <c r="GI257" s="3">
        <v>2</v>
      </c>
      <c r="GJ257" s="3">
        <v>1</v>
      </c>
      <c r="GK257" s="3">
        <v>1</v>
      </c>
      <c r="GL257" s="3">
        <v>1</v>
      </c>
      <c r="GM257" s="3">
        <v>2</v>
      </c>
      <c r="GN257" s="3">
        <v>2</v>
      </c>
      <c r="GO257" s="3">
        <v>1</v>
      </c>
      <c r="GP257" s="3">
        <v>2</v>
      </c>
      <c r="GQ257" s="3">
        <v>1</v>
      </c>
      <c r="GR257" s="3">
        <v>3</v>
      </c>
      <c r="GS257" s="3">
        <v>3</v>
      </c>
      <c r="GT257" s="3">
        <v>3</v>
      </c>
      <c r="GU257" s="3">
        <v>2</v>
      </c>
      <c r="GV257" s="3">
        <v>1</v>
      </c>
      <c r="GW257" s="3">
        <v>2</v>
      </c>
      <c r="GX257" s="3">
        <v>1</v>
      </c>
      <c r="GY257" s="5">
        <v>2.2000000000000002</v>
      </c>
      <c r="GZ257" s="5">
        <v>1.2</v>
      </c>
      <c r="HA257" s="3">
        <v>4</v>
      </c>
      <c r="HB257" s="3">
        <v>3</v>
      </c>
      <c r="HC257" s="3">
        <v>5</v>
      </c>
      <c r="HD257" s="3">
        <v>5</v>
      </c>
      <c r="HE257" s="3">
        <v>5</v>
      </c>
      <c r="HF257" s="3">
        <v>4</v>
      </c>
      <c r="HG257" s="3">
        <v>5</v>
      </c>
      <c r="HH257" s="3">
        <v>6</v>
      </c>
      <c r="HI257" s="5">
        <v>4.625</v>
      </c>
      <c r="HJ257" s="3">
        <v>1</v>
      </c>
      <c r="HK257" s="3">
        <v>2</v>
      </c>
      <c r="HL257" s="3">
        <v>1</v>
      </c>
      <c r="HM257" s="3">
        <v>1</v>
      </c>
      <c r="HN257" s="3">
        <v>2</v>
      </c>
      <c r="HO257" s="3">
        <v>4</v>
      </c>
      <c r="HP257" s="5">
        <v>3</v>
      </c>
      <c r="HQ257" s="5">
        <v>3</v>
      </c>
      <c r="HR257" s="5">
        <v>1</v>
      </c>
      <c r="HS257" s="5">
        <v>1.6666666666666667</v>
      </c>
      <c r="HT257" s="3">
        <v>1</v>
      </c>
      <c r="HU257" s="3">
        <v>1</v>
      </c>
      <c r="HV257" s="3">
        <v>1</v>
      </c>
      <c r="HW257" s="3">
        <v>1</v>
      </c>
      <c r="HX257" s="3">
        <v>1</v>
      </c>
      <c r="HY257" s="3">
        <v>1</v>
      </c>
      <c r="HZ257" s="5">
        <v>1</v>
      </c>
      <c r="IA257" s="3">
        <v>4</v>
      </c>
      <c r="IB257" s="3">
        <v>4</v>
      </c>
      <c r="IC257" s="3">
        <v>1</v>
      </c>
      <c r="ID257" s="3">
        <v>1</v>
      </c>
      <c r="IE257" s="3">
        <v>1</v>
      </c>
      <c r="IF257" s="3">
        <v>1</v>
      </c>
      <c r="IG257" s="3">
        <v>2</v>
      </c>
      <c r="IH257" s="3">
        <v>4</v>
      </c>
      <c r="II257" s="3">
        <v>4</v>
      </c>
      <c r="IJ257" s="3">
        <v>4</v>
      </c>
      <c r="IK257" s="3">
        <v>4</v>
      </c>
      <c r="IL257" s="3">
        <v>4</v>
      </c>
      <c r="IM257" s="5">
        <v>4</v>
      </c>
      <c r="IN257" s="5">
        <v>1</v>
      </c>
      <c r="IO257" s="5">
        <v>3.5</v>
      </c>
      <c r="IP257" s="3">
        <v>3</v>
      </c>
      <c r="IQ257" s="3">
        <v>2</v>
      </c>
      <c r="IR257" s="3">
        <v>3</v>
      </c>
      <c r="IS257" s="3">
        <v>3</v>
      </c>
      <c r="IT257" s="3">
        <v>2</v>
      </c>
      <c r="IU257" s="3">
        <v>3</v>
      </c>
      <c r="IV257" s="3">
        <v>3</v>
      </c>
      <c r="IW257" s="3">
        <v>3</v>
      </c>
      <c r="IX257" s="3">
        <v>3</v>
      </c>
      <c r="IY257" s="3">
        <v>2</v>
      </c>
      <c r="IZ257" s="3">
        <v>1</v>
      </c>
      <c r="JA257" s="3">
        <v>3</v>
      </c>
      <c r="JB257" s="3">
        <v>3</v>
      </c>
      <c r="JC257" s="3">
        <v>3</v>
      </c>
      <c r="JD257" s="3">
        <v>3</v>
      </c>
      <c r="JE257" s="3">
        <v>1</v>
      </c>
      <c r="JF257" s="3">
        <v>2</v>
      </c>
      <c r="JG257" s="3">
        <v>2</v>
      </c>
      <c r="JH257" s="3">
        <v>2</v>
      </c>
      <c r="JI257" s="3">
        <v>3</v>
      </c>
      <c r="JJ257" s="3">
        <v>3</v>
      </c>
      <c r="JK257" s="3">
        <v>2</v>
      </c>
      <c r="JL257" s="3">
        <v>2</v>
      </c>
      <c r="JM257" s="3">
        <v>3</v>
      </c>
      <c r="JN257" s="5">
        <v>2.75</v>
      </c>
      <c r="JO257" s="5">
        <v>2</v>
      </c>
      <c r="JP257" s="5">
        <v>3</v>
      </c>
      <c r="JQ257" s="5">
        <v>2.5</v>
      </c>
      <c r="JR257" s="5">
        <v>2</v>
      </c>
      <c r="JS257" s="5">
        <v>2.75</v>
      </c>
      <c r="JT257" s="3">
        <v>3</v>
      </c>
      <c r="JU257" s="3">
        <v>3</v>
      </c>
      <c r="JV257" s="3">
        <v>3</v>
      </c>
      <c r="JW257" s="3">
        <v>3</v>
      </c>
      <c r="JX257" s="3">
        <v>3</v>
      </c>
      <c r="JY257" s="3">
        <v>3</v>
      </c>
      <c r="JZ257" s="3">
        <v>3</v>
      </c>
      <c r="KA257" s="3">
        <v>3</v>
      </c>
      <c r="KB257" s="3">
        <v>3</v>
      </c>
      <c r="KC257" s="3">
        <v>3</v>
      </c>
      <c r="KD257" s="3">
        <v>3</v>
      </c>
      <c r="KE257" s="3">
        <v>4</v>
      </c>
      <c r="KF257" s="3">
        <v>3</v>
      </c>
      <c r="KG257" s="3">
        <v>3</v>
      </c>
      <c r="KH257" s="3">
        <v>3</v>
      </c>
      <c r="KI257" s="3">
        <v>3</v>
      </c>
      <c r="KJ257" s="3">
        <v>4</v>
      </c>
      <c r="KK257" s="3">
        <v>3</v>
      </c>
      <c r="KL257" s="3">
        <v>3</v>
      </c>
      <c r="KM257" s="3">
        <v>3</v>
      </c>
      <c r="KN257" s="3">
        <v>3</v>
      </c>
      <c r="KO257" s="3">
        <v>3</v>
      </c>
      <c r="KP257" s="3">
        <v>3</v>
      </c>
      <c r="KQ257" s="3">
        <v>3</v>
      </c>
      <c r="KR257" s="3">
        <v>3</v>
      </c>
      <c r="KS257" s="3">
        <v>3</v>
      </c>
      <c r="KT257" s="3">
        <v>3</v>
      </c>
      <c r="KU257" s="3">
        <v>3</v>
      </c>
      <c r="KV257" s="3">
        <v>3</v>
      </c>
      <c r="KW257" s="3">
        <v>3</v>
      </c>
      <c r="KX257" s="3">
        <v>3</v>
      </c>
      <c r="KY257" s="3">
        <v>3</v>
      </c>
      <c r="KZ257" s="5">
        <v>3.1111111111111112</v>
      </c>
      <c r="LA257" s="5">
        <v>3</v>
      </c>
      <c r="LB257" s="5">
        <v>3</v>
      </c>
      <c r="LC257" s="5">
        <v>3.1428571428571428</v>
      </c>
      <c r="LD257" s="3">
        <v>3</v>
      </c>
      <c r="LE257" s="3">
        <v>3</v>
      </c>
      <c r="LF257" s="5">
        <v>3</v>
      </c>
      <c r="LG257" s="3">
        <v>3</v>
      </c>
      <c r="LH257" s="3">
        <v>3</v>
      </c>
      <c r="LI257" s="3">
        <v>3</v>
      </c>
      <c r="LJ257" s="3">
        <v>3</v>
      </c>
      <c r="LK257" s="3">
        <v>3</v>
      </c>
      <c r="LL257" s="3">
        <v>3</v>
      </c>
      <c r="LM257" s="3">
        <v>3</v>
      </c>
      <c r="LN257" s="3">
        <v>3</v>
      </c>
      <c r="LO257" s="3">
        <v>3</v>
      </c>
      <c r="LP257" s="3">
        <v>3</v>
      </c>
      <c r="LQ257" s="3">
        <v>3</v>
      </c>
      <c r="LR257" s="3">
        <v>3</v>
      </c>
      <c r="LS257" s="3">
        <v>3</v>
      </c>
      <c r="LT257" s="5">
        <v>3</v>
      </c>
      <c r="LU257" s="5">
        <v>3</v>
      </c>
      <c r="LV257" s="3">
        <v>1</v>
      </c>
      <c r="LW257" s="3">
        <v>2</v>
      </c>
      <c r="LX257" s="3">
        <v>1</v>
      </c>
      <c r="LY257" s="3">
        <v>2</v>
      </c>
      <c r="LZ257" s="3">
        <v>1</v>
      </c>
      <c r="MA257" s="3">
        <v>1</v>
      </c>
      <c r="MB257" s="3">
        <v>1</v>
      </c>
      <c r="MC257" s="3">
        <v>1</v>
      </c>
      <c r="MD257" s="3">
        <v>1</v>
      </c>
      <c r="ME257" s="3">
        <v>1</v>
      </c>
      <c r="MF257" s="5">
        <f t="shared" si="165"/>
        <v>12</v>
      </c>
      <c r="MG257" s="5">
        <f t="shared" si="166"/>
        <v>1.2</v>
      </c>
      <c r="MH257" s="3">
        <v>2</v>
      </c>
      <c r="MI257" s="3">
        <v>2</v>
      </c>
      <c r="MJ257" s="3">
        <v>2</v>
      </c>
      <c r="MK257" s="3">
        <v>2</v>
      </c>
      <c r="ML257" s="3">
        <v>2</v>
      </c>
      <c r="MM257" s="3">
        <v>2</v>
      </c>
      <c r="MN257" s="3">
        <v>3</v>
      </c>
      <c r="MO257" s="3">
        <v>4</v>
      </c>
      <c r="MP257" s="3">
        <v>4</v>
      </c>
      <c r="MQ257" s="5">
        <v>2.5555555555555554</v>
      </c>
      <c r="MR257" s="3">
        <v>3</v>
      </c>
      <c r="MS257" s="3">
        <v>3</v>
      </c>
      <c r="MT257" s="3">
        <v>3</v>
      </c>
      <c r="MU257" s="3">
        <v>3</v>
      </c>
      <c r="MV257" s="3">
        <v>3</v>
      </c>
      <c r="MW257" s="3">
        <v>3</v>
      </c>
      <c r="MX257" s="3">
        <v>3</v>
      </c>
      <c r="MY257" s="3">
        <v>3</v>
      </c>
      <c r="MZ257" s="3">
        <v>3</v>
      </c>
      <c r="NA257" s="3">
        <v>3</v>
      </c>
      <c r="NB257" s="3">
        <v>3</v>
      </c>
      <c r="NC257" s="3">
        <v>3</v>
      </c>
      <c r="ND257" s="5">
        <v>3</v>
      </c>
      <c r="NE257" s="5">
        <v>3</v>
      </c>
      <c r="NF257" s="5">
        <v>3</v>
      </c>
      <c r="NG257" s="5">
        <v>3</v>
      </c>
      <c r="NH257" s="3">
        <v>3</v>
      </c>
      <c r="NI257" s="3">
        <v>3</v>
      </c>
      <c r="NJ257" s="3">
        <v>3</v>
      </c>
      <c r="NK257" s="3">
        <v>3</v>
      </c>
      <c r="NL257" s="3">
        <v>3</v>
      </c>
      <c r="NM257" s="3">
        <v>3</v>
      </c>
      <c r="NN257" s="3">
        <v>3</v>
      </c>
      <c r="NO257" s="3">
        <v>3</v>
      </c>
      <c r="NP257" s="3">
        <v>3</v>
      </c>
      <c r="NQ257" s="3">
        <v>3</v>
      </c>
      <c r="NR257" s="3">
        <v>3</v>
      </c>
      <c r="NS257" s="3">
        <v>3</v>
      </c>
      <c r="NT257" s="3">
        <v>3</v>
      </c>
      <c r="NU257" s="3">
        <v>3</v>
      </c>
      <c r="NV257" s="5">
        <v>3</v>
      </c>
      <c r="NW257" s="5">
        <v>3</v>
      </c>
      <c r="NX257" s="4">
        <v>43423</v>
      </c>
      <c r="NY257" s="3">
        <v>3</v>
      </c>
      <c r="NZ257" s="3">
        <v>3</v>
      </c>
      <c r="OA257" s="3">
        <v>3</v>
      </c>
      <c r="OB257" s="3">
        <v>2</v>
      </c>
      <c r="OC257" s="3">
        <v>3</v>
      </c>
      <c r="OD257" s="3">
        <v>3</v>
      </c>
      <c r="OE257" s="3">
        <v>2</v>
      </c>
      <c r="OF257" s="3">
        <v>2</v>
      </c>
      <c r="OG257" s="3">
        <v>3</v>
      </c>
      <c r="OH257" s="3">
        <v>3</v>
      </c>
      <c r="OI257" s="3">
        <v>2</v>
      </c>
      <c r="OJ257" s="3">
        <v>2</v>
      </c>
      <c r="OK257" s="5">
        <v>3</v>
      </c>
      <c r="OL257" s="5">
        <v>2.1666666666666665</v>
      </c>
      <c r="OM257" s="3">
        <v>2</v>
      </c>
      <c r="ON257" s="3">
        <v>3</v>
      </c>
      <c r="OO257" s="3">
        <v>2</v>
      </c>
      <c r="OP257" s="3">
        <v>2</v>
      </c>
      <c r="OQ257" s="3">
        <v>3</v>
      </c>
      <c r="OR257" s="3">
        <v>3</v>
      </c>
      <c r="OS257" s="5">
        <v>2.5</v>
      </c>
      <c r="OT257" s="3">
        <v>3</v>
      </c>
      <c r="OU257" s="3">
        <v>2</v>
      </c>
      <c r="OV257" s="3">
        <v>2</v>
      </c>
      <c r="OW257" s="3">
        <v>2</v>
      </c>
      <c r="OX257" s="3">
        <v>2</v>
      </c>
      <c r="OY257" s="3">
        <v>2</v>
      </c>
      <c r="OZ257" s="5">
        <v>2.1666666666666665</v>
      </c>
      <c r="VN257">
        <v>15</v>
      </c>
      <c r="VO257">
        <v>8</v>
      </c>
      <c r="VP257">
        <v>94.5</v>
      </c>
      <c r="VQ257">
        <v>11.8</v>
      </c>
      <c r="VR257">
        <v>41</v>
      </c>
      <c r="VS257">
        <v>846</v>
      </c>
      <c r="VT257">
        <v>20.6</v>
      </c>
      <c r="VU257">
        <v>120.9</v>
      </c>
      <c r="VV257">
        <v>40</v>
      </c>
      <c r="VW257">
        <v>9570.2999999999993</v>
      </c>
      <c r="VX257">
        <v>239.3</v>
      </c>
      <c r="VY257">
        <v>2903</v>
      </c>
      <c r="VZ257">
        <v>0.3</v>
      </c>
      <c r="WA257">
        <v>1367.2</v>
      </c>
      <c r="WB257" s="36">
        <v>2501</v>
      </c>
      <c r="WC257" s="36">
        <v>1235.5</v>
      </c>
      <c r="WD257" s="36">
        <v>326.5</v>
      </c>
      <c r="WE257" s="36">
        <v>124.5</v>
      </c>
      <c r="WF257" s="36">
        <v>59.73</v>
      </c>
      <c r="WG257" s="36">
        <v>29.5</v>
      </c>
      <c r="WH257" s="36">
        <v>7.8</v>
      </c>
      <c r="WI257" s="36">
        <v>2.97</v>
      </c>
      <c r="WJ257" s="36">
        <v>451</v>
      </c>
      <c r="WK257" s="36">
        <v>10.77</v>
      </c>
      <c r="WL257" s="36">
        <v>75.167000000000002</v>
      </c>
      <c r="WM257" s="37">
        <v>2932.75</v>
      </c>
      <c r="WN257" s="37">
        <v>1424.5</v>
      </c>
      <c r="WO257" s="37">
        <v>374.25</v>
      </c>
      <c r="WP257" s="37">
        <v>144</v>
      </c>
      <c r="WQ257" s="37">
        <v>60.15</v>
      </c>
      <c r="WR257" s="37">
        <v>29.22</v>
      </c>
      <c r="WS257" s="37">
        <v>7.68</v>
      </c>
      <c r="WT257" s="37">
        <v>2.95</v>
      </c>
      <c r="WU257" s="37">
        <v>518.25</v>
      </c>
      <c r="WV257" s="37">
        <v>10.63</v>
      </c>
      <c r="WW257" s="37">
        <v>74.036000000000001</v>
      </c>
      <c r="WX257" s="38">
        <v>1820.25</v>
      </c>
      <c r="WY257" s="38">
        <v>977</v>
      </c>
      <c r="WZ257" s="38">
        <v>261.75</v>
      </c>
      <c r="XA257" s="38">
        <v>103</v>
      </c>
      <c r="XB257" s="38">
        <v>57.57</v>
      </c>
      <c r="XC257" s="38">
        <v>30.9</v>
      </c>
      <c r="XD257" s="38">
        <v>8.2799999999999994</v>
      </c>
      <c r="XE257" s="38">
        <v>3.26</v>
      </c>
      <c r="XF257" s="38">
        <v>364.75</v>
      </c>
      <c r="XG257" s="38">
        <v>11.54</v>
      </c>
      <c r="XH257" s="38">
        <v>91.188000000000002</v>
      </c>
      <c r="XI257" s="39">
        <v>2252</v>
      </c>
      <c r="XJ257" s="39">
        <v>1166</v>
      </c>
      <c r="XK257" s="39">
        <v>309.5</v>
      </c>
      <c r="XL257" s="39">
        <v>122.5</v>
      </c>
      <c r="XM257" s="39">
        <v>58.49</v>
      </c>
      <c r="XN257" s="39">
        <v>30.29</v>
      </c>
      <c r="XO257" s="39">
        <v>8.0399999999999991</v>
      </c>
      <c r="XP257" s="39">
        <v>3.18</v>
      </c>
      <c r="XQ257" s="39">
        <v>432</v>
      </c>
      <c r="XR257" s="39">
        <v>11.22</v>
      </c>
      <c r="XS257" s="39">
        <v>86.4</v>
      </c>
      <c r="XT257" t="s">
        <v>1328</v>
      </c>
      <c r="XU257">
        <v>7</v>
      </c>
      <c r="XV257">
        <v>8</v>
      </c>
      <c r="XW257" s="37">
        <v>6</v>
      </c>
      <c r="XX257" s="37">
        <v>1</v>
      </c>
      <c r="XY257" s="37">
        <v>1</v>
      </c>
      <c r="XZ257" s="39">
        <v>4</v>
      </c>
      <c r="YA257" s="39">
        <v>1</v>
      </c>
      <c r="YB257" s="39">
        <v>1</v>
      </c>
    </row>
    <row r="258" spans="1:652" x14ac:dyDescent="0.2">
      <c r="A258" s="11">
        <v>280</v>
      </c>
      <c r="B258" s="19" t="s">
        <v>774</v>
      </c>
      <c r="C258" s="3">
        <v>0</v>
      </c>
      <c r="D258" s="3" t="str">
        <f t="shared" ref="D258:D321" si="167">IF(C258=0,"2","1")</f>
        <v>2</v>
      </c>
      <c r="E258" s="4">
        <v>38110</v>
      </c>
      <c r="F258" s="4">
        <v>43411</v>
      </c>
      <c r="G258" s="5">
        <v>14.513347022587268</v>
      </c>
      <c r="H258" s="21">
        <v>4</v>
      </c>
      <c r="I258" s="3">
        <v>9</v>
      </c>
      <c r="J258" s="3">
        <v>20</v>
      </c>
      <c r="K258" s="3">
        <v>1</v>
      </c>
      <c r="L258" s="3">
        <v>2</v>
      </c>
      <c r="M258" s="3">
        <v>180</v>
      </c>
      <c r="N258" s="6">
        <v>119</v>
      </c>
      <c r="O258" s="6">
        <v>170</v>
      </c>
      <c r="P258" s="5">
        <v>3.9041994750656168</v>
      </c>
      <c r="Q258" s="5">
        <v>116.20350000000001</v>
      </c>
      <c r="R258" s="5">
        <v>52.7</v>
      </c>
      <c r="S258" s="5">
        <v>18.2</v>
      </c>
      <c r="T258" s="5">
        <v>3</v>
      </c>
      <c r="U258" s="5">
        <v>13.4</v>
      </c>
      <c r="V258" s="5">
        <v>3</v>
      </c>
      <c r="W258" s="5">
        <v>36.6</v>
      </c>
      <c r="X258" s="5">
        <v>36.799999999999997</v>
      </c>
      <c r="Y258" s="5">
        <v>34.200000000000003</v>
      </c>
      <c r="Z258" s="5">
        <v>36.5</v>
      </c>
      <c r="AA258" s="5">
        <v>33.4</v>
      </c>
      <c r="AB258" s="5">
        <v>33.4</v>
      </c>
      <c r="AC258" s="5">
        <f t="shared" ref="AC258:AC321" si="168">MAX(W258:Y258)</f>
        <v>36.799999999999997</v>
      </c>
      <c r="AD258" s="5">
        <f t="shared" ref="AD258:AD321" si="169">MAX(Z258:AB258)</f>
        <v>36.5</v>
      </c>
      <c r="AE258" s="5">
        <f t="shared" ref="AE258:AE321" si="170">SUM(AC258:AD258)</f>
        <v>73.3</v>
      </c>
      <c r="AF258" s="5">
        <f t="shared" ref="AF258:AF321" si="171">AVERAGE(AC258:AD258)</f>
        <v>36.65</v>
      </c>
      <c r="AG258" s="5">
        <f t="shared" ref="AG258:AG321" si="172">AF258*2.205</f>
        <v>80.813249999999996</v>
      </c>
      <c r="AH258" s="5">
        <f t="shared" ref="AH258:AH321" si="173">AE258*2.205</f>
        <v>161.62649999999999</v>
      </c>
      <c r="AI258" s="5">
        <v>2</v>
      </c>
      <c r="AJ258" s="3">
        <v>80</v>
      </c>
      <c r="AK258" s="5">
        <v>57.6</v>
      </c>
      <c r="AL258" s="5">
        <v>3</v>
      </c>
      <c r="AM258" s="5">
        <v>2.6666666666666665</v>
      </c>
      <c r="AN258" s="5"/>
      <c r="AO258" s="5"/>
      <c r="AP258" s="5"/>
      <c r="AQ258" s="5"/>
      <c r="AR258" s="5"/>
      <c r="AS258" s="5" t="e">
        <f t="shared" ref="AS258:AS321" si="174">AVERAGE(AN258:AR258)</f>
        <v>#DIV/0!</v>
      </c>
      <c r="AT258" s="5">
        <v>10.56</v>
      </c>
      <c r="AU258" s="5">
        <v>10.28</v>
      </c>
      <c r="AV258" s="5">
        <v>0.88</v>
      </c>
      <c r="AW258" s="5">
        <v>81</v>
      </c>
      <c r="AX258" s="3">
        <v>38</v>
      </c>
      <c r="AY258" s="3">
        <v>38</v>
      </c>
      <c r="AZ258" s="3"/>
      <c r="BA258" s="5">
        <v>-0.4</v>
      </c>
      <c r="BB258" s="5"/>
      <c r="BC258" s="5">
        <v>34</v>
      </c>
      <c r="BD258" s="5"/>
      <c r="BE258" s="3">
        <v>26</v>
      </c>
      <c r="BF258" s="3">
        <v>27</v>
      </c>
      <c r="BG258" s="5">
        <v>0.11</v>
      </c>
      <c r="BH258" s="5">
        <v>55</v>
      </c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3">
        <v>65</v>
      </c>
      <c r="CA258" s="3">
        <v>63</v>
      </c>
      <c r="CB258" s="3">
        <v>61</v>
      </c>
      <c r="CC258" s="5">
        <v>29.057600000000001</v>
      </c>
      <c r="CD258" s="5">
        <v>28.163519999999998</v>
      </c>
      <c r="CE258" s="5">
        <v>27.269439999999999</v>
      </c>
      <c r="CF258" s="5">
        <v>3.18</v>
      </c>
      <c r="CG258" s="5">
        <v>100</v>
      </c>
      <c r="CH258" s="3">
        <v>44</v>
      </c>
      <c r="CI258" s="3">
        <v>43</v>
      </c>
      <c r="CJ258" s="3">
        <v>43</v>
      </c>
      <c r="CK258" s="5">
        <v>19.66976</v>
      </c>
      <c r="CL258" s="5">
        <v>19.222719999999999</v>
      </c>
      <c r="CM258" s="5">
        <v>19.222719999999999</v>
      </c>
      <c r="CN258" s="5">
        <v>-0.19</v>
      </c>
      <c r="CO258" s="5">
        <v>42</v>
      </c>
      <c r="CP258" s="6">
        <v>162</v>
      </c>
      <c r="CQ258" s="6">
        <v>177</v>
      </c>
      <c r="CR258" s="6">
        <v>179</v>
      </c>
      <c r="CS258" s="5">
        <v>0.01</v>
      </c>
      <c r="CT258" s="5">
        <v>50</v>
      </c>
      <c r="CU258" s="7" t="e">
        <v>#NULL!</v>
      </c>
      <c r="CV258" s="7" t="e">
        <v>#NULL!</v>
      </c>
      <c r="CW258" s="7" t="e">
        <v>#NULL!</v>
      </c>
      <c r="CX258" s="7" t="e">
        <v>#NULL!</v>
      </c>
      <c r="CY258" s="7" t="e">
        <v>#NULL!</v>
      </c>
      <c r="CZ258" s="7" t="e">
        <v>#NULL!</v>
      </c>
      <c r="DA258" s="7" t="e">
        <v>#NULL!</v>
      </c>
      <c r="DB258" s="7" t="e">
        <v>#NULL!</v>
      </c>
      <c r="DC258" s="7" t="e">
        <v>#NULL!</v>
      </c>
      <c r="DD258" s="7" t="e">
        <v>#NULL!</v>
      </c>
      <c r="DE258" s="7" t="e">
        <v>#NULL!</v>
      </c>
      <c r="DF258" s="7" t="e">
        <v>#NULL!</v>
      </c>
      <c r="DG258" s="7" t="e">
        <v>#NULL!</v>
      </c>
      <c r="DH258" s="7" t="e">
        <v>#NULL!</v>
      </c>
      <c r="DI258" s="7"/>
      <c r="DJ258" s="7"/>
      <c r="DK258" s="7"/>
      <c r="DL258" s="7"/>
      <c r="DM258" s="7"/>
      <c r="DN258" s="7"/>
      <c r="DO258" s="7"/>
      <c r="DP258" s="7"/>
      <c r="DQ258" s="3">
        <v>1</v>
      </c>
      <c r="DR258" s="3">
        <v>1</v>
      </c>
      <c r="DS258" s="3">
        <v>1</v>
      </c>
      <c r="DT258" s="3">
        <v>1</v>
      </c>
      <c r="DU258" s="3">
        <v>1</v>
      </c>
      <c r="DV258" s="5">
        <v>44.5</v>
      </c>
      <c r="DW258" s="5">
        <v>-0.29000000000000004</v>
      </c>
      <c r="DX258" s="5">
        <v>65.5</v>
      </c>
      <c r="DY258" s="5">
        <v>0.89</v>
      </c>
      <c r="DZ258" s="5">
        <v>71</v>
      </c>
      <c r="EA258" s="5">
        <v>2.99</v>
      </c>
      <c r="EB258" s="5">
        <v>60.333333333333336</v>
      </c>
      <c r="EC258" s="5">
        <v>3.5900000000000003</v>
      </c>
      <c r="ED258" s="5">
        <v>2</v>
      </c>
      <c r="EE258" s="7" t="e">
        <v>#NULL!</v>
      </c>
      <c r="EF258" s="7" t="e">
        <v>#NULL!</v>
      </c>
      <c r="EG258" s="7" t="e">
        <v>#NULL!</v>
      </c>
      <c r="EH258" s="7" t="e">
        <v>#NULL!</v>
      </c>
      <c r="EI258" s="7" t="e">
        <v>#NULL!</v>
      </c>
      <c r="EJ258" s="7" t="e">
        <v>#NULL!</v>
      </c>
      <c r="EK258" s="7" t="e">
        <v>#NULL!</v>
      </c>
      <c r="EL258" s="7" t="e">
        <v>#NULL!</v>
      </c>
      <c r="EM258" s="7" t="e">
        <v>#NULL!</v>
      </c>
      <c r="EN258" s="7" t="e">
        <v>#NULL!</v>
      </c>
      <c r="EO258" s="7" t="e">
        <v>#NULL!</v>
      </c>
      <c r="EP258" s="7" t="e">
        <v>#NULL!</v>
      </c>
      <c r="EQ258" s="7" t="e">
        <v>#NULL!</v>
      </c>
      <c r="ER258" s="7" t="e">
        <v>#NULL!</v>
      </c>
      <c r="ES258" s="7" t="e">
        <v>#NULL!</v>
      </c>
      <c r="ET258" s="7" t="e">
        <v>#NULL!</v>
      </c>
      <c r="EU258" s="7" t="e">
        <v>#NULL!</v>
      </c>
      <c r="EV258" s="7" t="e">
        <v>#NULL!</v>
      </c>
      <c r="EW258" s="3">
        <v>1</v>
      </c>
      <c r="EX258" s="5">
        <v>3</v>
      </c>
      <c r="EY258" s="1" t="s">
        <v>351</v>
      </c>
      <c r="EZ258" s="3">
        <v>2</v>
      </c>
      <c r="FA258" s="6">
        <v>16</v>
      </c>
      <c r="FB258" s="1" t="s">
        <v>391</v>
      </c>
      <c r="FC258" s="6">
        <v>2</v>
      </c>
      <c r="FD258" s="7" t="e">
        <v>#NULL!</v>
      </c>
      <c r="FE258" s="1" t="s">
        <v>350</v>
      </c>
      <c r="FF258" s="3">
        <v>2</v>
      </c>
      <c r="FG258" s="7" t="e">
        <v>#NULL!</v>
      </c>
      <c r="FH258" s="3">
        <v>5</v>
      </c>
      <c r="FI258" s="3">
        <v>5</v>
      </c>
      <c r="FJ258" s="3">
        <v>5</v>
      </c>
      <c r="FK258" s="3">
        <v>2</v>
      </c>
      <c r="FL258" s="3">
        <v>5</v>
      </c>
      <c r="FM258" s="3">
        <v>5</v>
      </c>
      <c r="FN258" s="3">
        <v>4</v>
      </c>
      <c r="FO258" s="3">
        <v>2</v>
      </c>
      <c r="FP258" s="3">
        <v>5</v>
      </c>
      <c r="FQ258" s="3">
        <v>5</v>
      </c>
      <c r="FR258" s="3">
        <v>4</v>
      </c>
      <c r="FS258" s="3">
        <v>3</v>
      </c>
      <c r="FT258" s="3">
        <v>5</v>
      </c>
      <c r="FU258" s="3">
        <v>3.3333333333333335</v>
      </c>
      <c r="FV258" s="3">
        <v>6</v>
      </c>
      <c r="FW258" s="3">
        <v>1</v>
      </c>
      <c r="FX258" s="7" t="e">
        <v>#NULL!</v>
      </c>
      <c r="FY258" s="3">
        <v>6</v>
      </c>
      <c r="FZ258" s="3">
        <v>7</v>
      </c>
      <c r="GA258" s="3">
        <v>7</v>
      </c>
      <c r="GB258" s="3">
        <v>7</v>
      </c>
      <c r="GC258" s="3">
        <v>6</v>
      </c>
      <c r="GD258" s="5">
        <v>6.5</v>
      </c>
      <c r="GE258" s="3">
        <v>5</v>
      </c>
      <c r="GF258" s="3">
        <v>1</v>
      </c>
      <c r="GG258" s="3">
        <v>5</v>
      </c>
      <c r="GH258" s="3">
        <v>1</v>
      </c>
      <c r="GI258" s="3">
        <v>5</v>
      </c>
      <c r="GJ258" s="3">
        <v>1</v>
      </c>
      <c r="GK258" s="3">
        <v>1</v>
      </c>
      <c r="GL258" s="3">
        <v>4</v>
      </c>
      <c r="GM258" s="3">
        <v>2</v>
      </c>
      <c r="GN258" s="3">
        <v>5</v>
      </c>
      <c r="GO258" s="3">
        <v>4</v>
      </c>
      <c r="GP258" s="3">
        <v>5</v>
      </c>
      <c r="GQ258" s="3">
        <v>2</v>
      </c>
      <c r="GR258" s="3">
        <v>5</v>
      </c>
      <c r="GS258" s="3">
        <v>1</v>
      </c>
      <c r="GT258" s="3">
        <v>5</v>
      </c>
      <c r="GU258" s="3">
        <v>4</v>
      </c>
      <c r="GV258" s="3">
        <v>1</v>
      </c>
      <c r="GW258" s="3">
        <v>5</v>
      </c>
      <c r="GX258" s="3">
        <v>1</v>
      </c>
      <c r="GY258" s="5">
        <v>4.5999999999999996</v>
      </c>
      <c r="GZ258" s="5">
        <v>1.7</v>
      </c>
      <c r="HA258" s="3">
        <v>6</v>
      </c>
      <c r="HB258" s="3">
        <v>6</v>
      </c>
      <c r="HC258" s="3">
        <v>7</v>
      </c>
      <c r="HD258" s="3">
        <v>6</v>
      </c>
      <c r="HE258" s="3">
        <v>5</v>
      </c>
      <c r="HF258" s="3">
        <v>7</v>
      </c>
      <c r="HG258" s="3">
        <v>6</v>
      </c>
      <c r="HH258" s="3">
        <v>7</v>
      </c>
      <c r="HI258" s="5">
        <v>6.25</v>
      </c>
      <c r="HJ258" s="3">
        <v>4</v>
      </c>
      <c r="HK258" s="3">
        <v>3</v>
      </c>
      <c r="HL258" s="3">
        <v>999</v>
      </c>
      <c r="HM258" s="3">
        <v>3</v>
      </c>
      <c r="HN258" s="3">
        <v>2</v>
      </c>
      <c r="HO258" s="3">
        <v>1</v>
      </c>
      <c r="HP258" s="5">
        <v>2</v>
      </c>
      <c r="HQ258" s="5">
        <v>3</v>
      </c>
      <c r="HR258" s="5">
        <v>4</v>
      </c>
      <c r="HS258" s="5">
        <v>3.2</v>
      </c>
      <c r="HT258" s="3">
        <v>4</v>
      </c>
      <c r="HU258" s="3">
        <v>6</v>
      </c>
      <c r="HV258" s="3">
        <v>6</v>
      </c>
      <c r="HW258" s="3">
        <v>6</v>
      </c>
      <c r="HX258" s="3">
        <v>4</v>
      </c>
      <c r="HY258" s="3">
        <v>6</v>
      </c>
      <c r="HZ258" s="5">
        <v>5.333333333333333</v>
      </c>
      <c r="IA258" s="3">
        <v>6</v>
      </c>
      <c r="IB258" s="3">
        <v>5</v>
      </c>
      <c r="IC258" s="3">
        <v>6</v>
      </c>
      <c r="ID258" s="3">
        <v>6</v>
      </c>
      <c r="IE258" s="3">
        <v>5</v>
      </c>
      <c r="IF258" s="3">
        <v>4</v>
      </c>
      <c r="IG258" s="3">
        <v>5</v>
      </c>
      <c r="IH258" s="3">
        <v>5</v>
      </c>
      <c r="II258" s="3">
        <v>5</v>
      </c>
      <c r="IJ258" s="3">
        <v>6</v>
      </c>
      <c r="IK258" s="3">
        <v>5</v>
      </c>
      <c r="IL258" s="3">
        <v>5</v>
      </c>
      <c r="IM258" s="5">
        <v>5.25</v>
      </c>
      <c r="IN258" s="5">
        <v>5.25</v>
      </c>
      <c r="IO258" s="5">
        <v>5.25</v>
      </c>
      <c r="IP258" s="3">
        <v>4</v>
      </c>
      <c r="IQ258" s="3">
        <v>4</v>
      </c>
      <c r="IR258" s="3">
        <v>3</v>
      </c>
      <c r="IS258" s="3">
        <v>4</v>
      </c>
      <c r="IT258" s="3">
        <v>4</v>
      </c>
      <c r="IU258" s="3">
        <v>3</v>
      </c>
      <c r="IV258" s="3">
        <v>5</v>
      </c>
      <c r="IW258" s="3">
        <v>3</v>
      </c>
      <c r="IX258" s="3">
        <v>4</v>
      </c>
      <c r="IY258" s="3">
        <v>3</v>
      </c>
      <c r="IZ258" s="3">
        <v>4</v>
      </c>
      <c r="JA258" s="3">
        <v>2</v>
      </c>
      <c r="JB258" s="3">
        <v>5</v>
      </c>
      <c r="JC258" s="3">
        <v>3</v>
      </c>
      <c r="JD258" s="3">
        <v>4</v>
      </c>
      <c r="JE258" s="3">
        <v>2</v>
      </c>
      <c r="JF258" s="3">
        <v>5</v>
      </c>
      <c r="JG258" s="3">
        <v>4</v>
      </c>
      <c r="JH258" s="3">
        <v>5</v>
      </c>
      <c r="JI258" s="3">
        <v>4</v>
      </c>
      <c r="JJ258" s="3">
        <v>5</v>
      </c>
      <c r="JK258" s="3">
        <v>4</v>
      </c>
      <c r="JL258" s="3">
        <v>5</v>
      </c>
      <c r="JM258" s="3">
        <v>4</v>
      </c>
      <c r="JN258" s="5">
        <v>4</v>
      </c>
      <c r="JO258" s="5">
        <v>3.25</v>
      </c>
      <c r="JP258" s="5">
        <v>3.5</v>
      </c>
      <c r="JQ258" s="5">
        <v>4.75</v>
      </c>
      <c r="JR258" s="5">
        <v>4</v>
      </c>
      <c r="JS258" s="5">
        <v>3.75</v>
      </c>
      <c r="JT258" s="3">
        <v>4</v>
      </c>
      <c r="JU258" s="3">
        <v>4</v>
      </c>
      <c r="JV258" s="3">
        <v>4</v>
      </c>
      <c r="JW258" s="3">
        <v>4</v>
      </c>
      <c r="JX258" s="3">
        <v>5</v>
      </c>
      <c r="JY258" s="3">
        <v>4</v>
      </c>
      <c r="JZ258" s="3">
        <v>4</v>
      </c>
      <c r="KA258" s="3">
        <v>1</v>
      </c>
      <c r="KB258" s="3">
        <v>4</v>
      </c>
      <c r="KC258" s="3">
        <v>3</v>
      </c>
      <c r="KD258" s="3">
        <v>5</v>
      </c>
      <c r="KE258" s="3">
        <v>2</v>
      </c>
      <c r="KF258" s="3">
        <v>1</v>
      </c>
      <c r="KG258" s="3">
        <v>1</v>
      </c>
      <c r="KH258" s="3">
        <v>1</v>
      </c>
      <c r="KI258" s="3">
        <v>1</v>
      </c>
      <c r="KJ258" s="3">
        <v>1</v>
      </c>
      <c r="KK258" s="3">
        <v>1</v>
      </c>
      <c r="KL258" s="3">
        <v>4</v>
      </c>
      <c r="KM258" s="3">
        <v>4</v>
      </c>
      <c r="KN258" s="3">
        <v>1</v>
      </c>
      <c r="KO258" s="3">
        <v>1</v>
      </c>
      <c r="KP258" s="3">
        <v>2</v>
      </c>
      <c r="KQ258" s="3">
        <v>2</v>
      </c>
      <c r="KR258" s="3">
        <v>5</v>
      </c>
      <c r="KS258" s="3">
        <v>2</v>
      </c>
      <c r="KT258" s="3">
        <v>1</v>
      </c>
      <c r="KU258" s="3">
        <v>1</v>
      </c>
      <c r="KV258" s="3">
        <v>1</v>
      </c>
      <c r="KW258" s="3">
        <v>1</v>
      </c>
      <c r="KX258" s="3">
        <v>5</v>
      </c>
      <c r="KY258" s="3">
        <v>5</v>
      </c>
      <c r="KZ258" s="5">
        <v>1.7777777777777777</v>
      </c>
      <c r="LA258" s="5">
        <v>1.4444444444444444</v>
      </c>
      <c r="LB258" s="5">
        <v>4.5714285714285712</v>
      </c>
      <c r="LC258" s="5">
        <v>3.4285714285714284</v>
      </c>
      <c r="LD258" s="3">
        <v>4</v>
      </c>
      <c r="LE258" s="3">
        <v>4</v>
      </c>
      <c r="LF258" s="5">
        <v>5</v>
      </c>
      <c r="LG258" s="3">
        <v>5</v>
      </c>
      <c r="LH258" s="3">
        <v>5</v>
      </c>
      <c r="LI258" s="3">
        <v>5</v>
      </c>
      <c r="LJ258" s="3">
        <v>5</v>
      </c>
      <c r="LK258" s="3">
        <v>5</v>
      </c>
      <c r="LL258" s="3">
        <v>4</v>
      </c>
      <c r="LM258" s="3">
        <v>4</v>
      </c>
      <c r="LN258" s="3">
        <v>4</v>
      </c>
      <c r="LO258" s="3">
        <v>4</v>
      </c>
      <c r="LP258" s="3">
        <v>4</v>
      </c>
      <c r="LQ258" s="3">
        <v>4</v>
      </c>
      <c r="LR258" s="3">
        <v>5</v>
      </c>
      <c r="LS258" s="3">
        <v>2</v>
      </c>
      <c r="LT258" s="5">
        <v>4.5</v>
      </c>
      <c r="LU258" s="5">
        <v>4.125</v>
      </c>
      <c r="LV258" s="3">
        <v>3</v>
      </c>
      <c r="LW258" s="3">
        <v>1</v>
      </c>
      <c r="LX258" s="3">
        <v>1</v>
      </c>
      <c r="LY258" s="3">
        <v>2</v>
      </c>
      <c r="LZ258" s="3">
        <v>1</v>
      </c>
      <c r="MA258" s="3">
        <v>1</v>
      </c>
      <c r="MB258" s="3">
        <v>1</v>
      </c>
      <c r="MC258" s="3">
        <v>1</v>
      </c>
      <c r="MD258" s="3">
        <v>1</v>
      </c>
      <c r="ME258" s="3">
        <v>1</v>
      </c>
      <c r="MF258" s="5">
        <f t="shared" si="165"/>
        <v>13</v>
      </c>
      <c r="MG258" s="5">
        <f t="shared" si="166"/>
        <v>1.3</v>
      </c>
      <c r="MH258" s="3">
        <v>1</v>
      </c>
      <c r="MI258" s="3">
        <v>1</v>
      </c>
      <c r="MJ258" s="3">
        <v>1</v>
      </c>
      <c r="MK258" s="3">
        <v>5</v>
      </c>
      <c r="ML258" s="3">
        <v>5</v>
      </c>
      <c r="MM258" s="3">
        <v>2</v>
      </c>
      <c r="MN258" s="3">
        <v>5</v>
      </c>
      <c r="MO258" s="3">
        <v>6</v>
      </c>
      <c r="MP258" s="3">
        <v>6</v>
      </c>
      <c r="MQ258" s="5">
        <v>3.5555555555555554</v>
      </c>
      <c r="MR258" s="3">
        <v>1</v>
      </c>
      <c r="MS258" s="3">
        <v>1</v>
      </c>
      <c r="MT258" s="3">
        <v>1</v>
      </c>
      <c r="MU258" s="3">
        <v>1</v>
      </c>
      <c r="MV258" s="3">
        <v>1</v>
      </c>
      <c r="MW258" s="3">
        <v>1</v>
      </c>
      <c r="MX258" s="3">
        <v>1</v>
      </c>
      <c r="MY258" s="3">
        <v>1</v>
      </c>
      <c r="MZ258" s="3">
        <v>1</v>
      </c>
      <c r="NA258" s="3">
        <v>1</v>
      </c>
      <c r="NB258" s="3">
        <v>1</v>
      </c>
      <c r="NC258" s="3">
        <v>4</v>
      </c>
      <c r="ND258" s="5">
        <v>1</v>
      </c>
      <c r="NE258" s="5">
        <v>1</v>
      </c>
      <c r="NF258" s="5">
        <v>1</v>
      </c>
      <c r="NG258" s="5">
        <v>2</v>
      </c>
      <c r="NH258" s="3">
        <v>4</v>
      </c>
      <c r="NI258" s="3">
        <v>2</v>
      </c>
      <c r="NJ258" s="3">
        <v>4</v>
      </c>
      <c r="NK258" s="3">
        <v>2</v>
      </c>
      <c r="NL258" s="3">
        <v>4</v>
      </c>
      <c r="NM258" s="3">
        <v>2</v>
      </c>
      <c r="NN258" s="3">
        <v>1</v>
      </c>
      <c r="NO258" s="3">
        <v>1</v>
      </c>
      <c r="NP258" s="3">
        <v>1</v>
      </c>
      <c r="NQ258" s="3">
        <v>1</v>
      </c>
      <c r="NR258" s="3">
        <v>4</v>
      </c>
      <c r="NS258" s="3">
        <v>1</v>
      </c>
      <c r="NT258" s="3">
        <v>1</v>
      </c>
      <c r="NU258" s="3">
        <v>1</v>
      </c>
      <c r="NV258" s="5">
        <v>2.7142857142857144</v>
      </c>
      <c r="NW258" s="5">
        <v>1.4285714285714286</v>
      </c>
      <c r="NX258" s="4">
        <v>43423</v>
      </c>
      <c r="NY258" s="3">
        <v>5</v>
      </c>
      <c r="NZ258" s="3">
        <v>5</v>
      </c>
      <c r="OA258" s="3">
        <v>5</v>
      </c>
      <c r="OB258" s="3">
        <v>2</v>
      </c>
      <c r="OC258" s="3">
        <v>5</v>
      </c>
      <c r="OD258" s="3">
        <v>5</v>
      </c>
      <c r="OE258" s="3">
        <v>4</v>
      </c>
      <c r="OF258" s="3">
        <v>1</v>
      </c>
      <c r="OG258" s="3">
        <v>5</v>
      </c>
      <c r="OH258" s="3">
        <v>5</v>
      </c>
      <c r="OI258" s="3">
        <v>5</v>
      </c>
      <c r="OJ258" s="3">
        <v>1</v>
      </c>
      <c r="OK258" s="5">
        <v>5</v>
      </c>
      <c r="OL258" s="5">
        <v>3</v>
      </c>
      <c r="OM258" s="3">
        <v>4</v>
      </c>
      <c r="ON258" s="3">
        <v>4</v>
      </c>
      <c r="OO258" s="3">
        <v>3</v>
      </c>
      <c r="OP258" s="3">
        <v>3</v>
      </c>
      <c r="OQ258" s="3">
        <v>2</v>
      </c>
      <c r="OR258" s="3">
        <v>1</v>
      </c>
      <c r="OS258" s="5">
        <v>2.8333333333333335</v>
      </c>
      <c r="OT258" s="3">
        <v>5</v>
      </c>
      <c r="OU258" s="3">
        <v>5</v>
      </c>
      <c r="OV258" s="3">
        <v>5</v>
      </c>
      <c r="OW258" s="3">
        <v>5</v>
      </c>
      <c r="OX258" s="3">
        <v>5</v>
      </c>
      <c r="OY258" s="3">
        <v>5</v>
      </c>
      <c r="OZ258" s="5">
        <v>5</v>
      </c>
      <c r="VN258">
        <v>15</v>
      </c>
      <c r="VO258">
        <v>12</v>
      </c>
      <c r="VP258">
        <v>158.30000000000001</v>
      </c>
      <c r="VQ258">
        <v>13.2</v>
      </c>
      <c r="VR258">
        <v>79</v>
      </c>
      <c r="VS258">
        <v>1515.3</v>
      </c>
      <c r="VT258">
        <v>19.2</v>
      </c>
      <c r="VU258">
        <v>216.5</v>
      </c>
      <c r="VV258">
        <v>78</v>
      </c>
      <c r="VW258">
        <v>7449.5</v>
      </c>
      <c r="VX258">
        <v>95.5</v>
      </c>
      <c r="VY258">
        <v>1408.8</v>
      </c>
      <c r="VZ258">
        <v>0.3</v>
      </c>
      <c r="WA258">
        <v>1064.2</v>
      </c>
      <c r="WB258" s="36">
        <v>2923.75</v>
      </c>
      <c r="WC258" s="36">
        <v>1077.75</v>
      </c>
      <c r="WD258" s="36">
        <v>245</v>
      </c>
      <c r="WE258" s="36">
        <v>141.5</v>
      </c>
      <c r="WF258" s="36">
        <v>66.63</v>
      </c>
      <c r="WG258" s="36">
        <v>24.56</v>
      </c>
      <c r="WH258" s="36">
        <v>5.58</v>
      </c>
      <c r="WI258" s="36">
        <v>3.22</v>
      </c>
      <c r="WJ258" s="36">
        <v>386.5</v>
      </c>
      <c r="WK258" s="36">
        <v>8.81</v>
      </c>
      <c r="WL258" s="36">
        <v>77.3</v>
      </c>
      <c r="WM258" s="37">
        <v>4094.5</v>
      </c>
      <c r="WN258" s="37">
        <v>1437.75</v>
      </c>
      <c r="WO258" s="37">
        <v>289.25</v>
      </c>
      <c r="WP258" s="37">
        <v>165.5</v>
      </c>
      <c r="WQ258" s="37">
        <v>68.39</v>
      </c>
      <c r="WR258" s="37">
        <v>24.01</v>
      </c>
      <c r="WS258" s="37">
        <v>4.83</v>
      </c>
      <c r="WT258" s="37">
        <v>2.76</v>
      </c>
      <c r="WU258" s="37">
        <v>454.75</v>
      </c>
      <c r="WV258" s="37">
        <v>7.6</v>
      </c>
      <c r="WW258" s="37">
        <v>64.963999999999999</v>
      </c>
      <c r="WX258" s="38">
        <v>2923.75</v>
      </c>
      <c r="WY258" s="38">
        <v>1077.75</v>
      </c>
      <c r="WZ258" s="38">
        <v>245</v>
      </c>
      <c r="XA258" s="38">
        <v>141.5</v>
      </c>
      <c r="XB258" s="38">
        <v>66.63</v>
      </c>
      <c r="XC258" s="38">
        <v>24.56</v>
      </c>
      <c r="XD258" s="38">
        <v>5.58</v>
      </c>
      <c r="XE258" s="38">
        <v>3.22</v>
      </c>
      <c r="XF258" s="38">
        <v>386.5</v>
      </c>
      <c r="XG258" s="38">
        <v>8.81</v>
      </c>
      <c r="XH258" s="38">
        <v>77.3</v>
      </c>
      <c r="XI258" s="39">
        <v>3706</v>
      </c>
      <c r="XJ258" s="39">
        <v>1272.5</v>
      </c>
      <c r="XK258" s="39">
        <v>268.75</v>
      </c>
      <c r="XL258" s="39">
        <v>147.75</v>
      </c>
      <c r="XM258" s="39">
        <v>68.69</v>
      </c>
      <c r="XN258" s="39">
        <v>23.59</v>
      </c>
      <c r="XO258" s="39">
        <v>4.9800000000000004</v>
      </c>
      <c r="XP258" s="39">
        <v>2.74</v>
      </c>
      <c r="XQ258" s="39">
        <v>416.5</v>
      </c>
      <c r="XR258" s="39">
        <v>7.72</v>
      </c>
      <c r="XS258" s="39">
        <v>69.417000000000002</v>
      </c>
      <c r="XT258" t="s">
        <v>1329</v>
      </c>
      <c r="XU258">
        <v>7</v>
      </c>
      <c r="XV258">
        <v>8</v>
      </c>
      <c r="XW258" s="37">
        <v>5</v>
      </c>
      <c r="XX258" s="37">
        <v>2</v>
      </c>
      <c r="XY258" s="37">
        <v>1</v>
      </c>
      <c r="XZ258" s="39">
        <v>5</v>
      </c>
      <c r="YA258" s="39">
        <v>1</v>
      </c>
      <c r="YB258" s="39">
        <v>1</v>
      </c>
    </row>
    <row r="259" spans="1:652" x14ac:dyDescent="0.2">
      <c r="A259" s="11">
        <v>281</v>
      </c>
      <c r="B259" s="19" t="s">
        <v>775</v>
      </c>
      <c r="C259" s="3">
        <v>0</v>
      </c>
      <c r="D259" s="3" t="str">
        <f t="shared" si="167"/>
        <v>2</v>
      </c>
      <c r="E259" s="4">
        <v>37659</v>
      </c>
      <c r="F259" s="4">
        <v>43412</v>
      </c>
      <c r="G259" s="5">
        <v>15.750855578370979</v>
      </c>
      <c r="H259" s="21">
        <v>4</v>
      </c>
      <c r="I259" s="3">
        <v>10</v>
      </c>
      <c r="J259" s="3">
        <v>21</v>
      </c>
      <c r="K259" s="3">
        <v>1</v>
      </c>
      <c r="L259" s="3">
        <v>2</v>
      </c>
      <c r="M259" s="3">
        <v>180</v>
      </c>
      <c r="N259" s="6">
        <v>115</v>
      </c>
      <c r="O259" s="6">
        <v>159</v>
      </c>
      <c r="P259" s="5">
        <v>3.772965879265092</v>
      </c>
      <c r="Q259" s="5">
        <v>100.3275</v>
      </c>
      <c r="R259" s="5">
        <v>45.5</v>
      </c>
      <c r="S259" s="5">
        <v>18</v>
      </c>
      <c r="T259" s="5">
        <v>3</v>
      </c>
      <c r="U259" s="5">
        <v>14.8</v>
      </c>
      <c r="V259" s="5">
        <v>3</v>
      </c>
      <c r="W259" s="5">
        <v>27</v>
      </c>
      <c r="X259" s="5">
        <v>30.3</v>
      </c>
      <c r="Y259" s="5">
        <v>37.200000000000003</v>
      </c>
      <c r="Z259" s="5">
        <v>31.3</v>
      </c>
      <c r="AA259" s="5">
        <v>31.2</v>
      </c>
      <c r="AB259" s="5">
        <v>32.1</v>
      </c>
      <c r="AC259" s="5">
        <f t="shared" si="168"/>
        <v>37.200000000000003</v>
      </c>
      <c r="AD259" s="5">
        <f t="shared" si="169"/>
        <v>32.1</v>
      </c>
      <c r="AE259" s="5">
        <f t="shared" si="170"/>
        <v>69.300000000000011</v>
      </c>
      <c r="AF259" s="5">
        <f t="shared" si="171"/>
        <v>34.650000000000006</v>
      </c>
      <c r="AG259" s="5">
        <f t="shared" si="172"/>
        <v>76.403250000000014</v>
      </c>
      <c r="AH259" s="5">
        <f t="shared" si="173"/>
        <v>152.80650000000003</v>
      </c>
      <c r="AI259" s="5">
        <v>2</v>
      </c>
      <c r="AJ259" s="3">
        <v>29</v>
      </c>
      <c r="AK259" s="5">
        <v>38.200000000000003</v>
      </c>
      <c r="AL259" s="5">
        <v>1</v>
      </c>
      <c r="AM259" s="5">
        <v>2</v>
      </c>
      <c r="AN259" s="5"/>
      <c r="AO259" s="5"/>
      <c r="AP259" s="5"/>
      <c r="AQ259" s="5"/>
      <c r="AR259" s="5"/>
      <c r="AS259" s="5" t="e">
        <f t="shared" si="174"/>
        <v>#DIV/0!</v>
      </c>
      <c r="AT259" s="5">
        <v>12.47</v>
      </c>
      <c r="AU259" s="5">
        <v>12.41</v>
      </c>
      <c r="AV259" s="5">
        <v>-1.94</v>
      </c>
      <c r="AW259" s="5">
        <v>3</v>
      </c>
      <c r="AX259" s="3">
        <v>34</v>
      </c>
      <c r="AY259" s="3">
        <v>31</v>
      </c>
      <c r="AZ259" s="3"/>
      <c r="BA259" s="5">
        <v>-1.22</v>
      </c>
      <c r="BB259" s="5"/>
      <c r="BC259" s="5">
        <v>11</v>
      </c>
      <c r="BD259" s="5"/>
      <c r="BE259" s="3">
        <v>21</v>
      </c>
      <c r="BF259" s="3">
        <v>26</v>
      </c>
      <c r="BG259" s="5">
        <v>-0.38</v>
      </c>
      <c r="BH259" s="5">
        <v>35</v>
      </c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3">
        <v>45</v>
      </c>
      <c r="CA259" s="3">
        <v>43</v>
      </c>
      <c r="CB259" s="3">
        <v>42</v>
      </c>
      <c r="CC259" s="5">
        <v>20.116800000000001</v>
      </c>
      <c r="CD259" s="5">
        <v>19.222719999999999</v>
      </c>
      <c r="CE259" s="5">
        <v>18.775680000000001</v>
      </c>
      <c r="CF259" s="5">
        <v>0.47</v>
      </c>
      <c r="CG259" s="5">
        <v>68</v>
      </c>
      <c r="CH259" s="3">
        <v>36</v>
      </c>
      <c r="CI259" s="3">
        <v>39</v>
      </c>
      <c r="CJ259" s="3">
        <v>36</v>
      </c>
      <c r="CK259" s="5">
        <v>16.093440000000001</v>
      </c>
      <c r="CL259" s="5">
        <v>17.434560000000001</v>
      </c>
      <c r="CM259" s="5">
        <v>16.093440000000001</v>
      </c>
      <c r="CN259" s="5">
        <v>-1.25</v>
      </c>
      <c r="CO259" s="5">
        <v>11</v>
      </c>
      <c r="CP259" s="6">
        <v>148</v>
      </c>
      <c r="CQ259" s="6">
        <v>147</v>
      </c>
      <c r="CR259" s="6">
        <v>146</v>
      </c>
      <c r="CS259" s="5">
        <v>-1.5</v>
      </c>
      <c r="CT259" s="5">
        <v>7</v>
      </c>
      <c r="CU259" s="7" t="e">
        <v>#NULL!</v>
      </c>
      <c r="CV259" s="7" t="e">
        <v>#NULL!</v>
      </c>
      <c r="CW259" s="7" t="e">
        <v>#NULL!</v>
      </c>
      <c r="CX259" s="7" t="e">
        <v>#NULL!</v>
      </c>
      <c r="CY259" s="7" t="e">
        <v>#NULL!</v>
      </c>
      <c r="CZ259" s="7" t="e">
        <v>#NULL!</v>
      </c>
      <c r="DA259" s="7" t="e">
        <v>#NULL!</v>
      </c>
      <c r="DB259" s="7" t="e">
        <v>#NULL!</v>
      </c>
      <c r="DC259" s="7" t="e">
        <v>#NULL!</v>
      </c>
      <c r="DD259" s="7" t="e">
        <v>#NULL!</v>
      </c>
      <c r="DE259" s="7" t="e">
        <v>#NULL!</v>
      </c>
      <c r="DF259" s="7" t="e">
        <v>#NULL!</v>
      </c>
      <c r="DG259" s="7" t="e">
        <v>#NULL!</v>
      </c>
      <c r="DH259" s="7" t="e">
        <v>#NULL!</v>
      </c>
      <c r="DI259" s="7"/>
      <c r="DJ259" s="7"/>
      <c r="DK259" s="7"/>
      <c r="DL259" s="7"/>
      <c r="DM259" s="7"/>
      <c r="DN259" s="7"/>
      <c r="DO259" s="7"/>
      <c r="DP259" s="7"/>
      <c r="DQ259" s="3">
        <v>1</v>
      </c>
      <c r="DR259" s="3">
        <v>1</v>
      </c>
      <c r="DS259" s="3">
        <v>1</v>
      </c>
      <c r="DT259" s="3">
        <v>1</v>
      </c>
      <c r="DU259" s="3">
        <v>1</v>
      </c>
      <c r="DV259" s="5">
        <v>23</v>
      </c>
      <c r="DW259" s="5">
        <v>-1.6</v>
      </c>
      <c r="DX259" s="5">
        <v>5</v>
      </c>
      <c r="DY259" s="5">
        <v>-3.44</v>
      </c>
      <c r="DZ259" s="5">
        <v>39.5</v>
      </c>
      <c r="EA259" s="5">
        <v>-0.78</v>
      </c>
      <c r="EB259" s="5">
        <v>22.5</v>
      </c>
      <c r="EC259" s="5">
        <v>-5.82</v>
      </c>
      <c r="ED259" s="5">
        <v>1</v>
      </c>
      <c r="EE259" s="7" t="e">
        <v>#NULL!</v>
      </c>
      <c r="EF259" s="7" t="e">
        <v>#NULL!</v>
      </c>
      <c r="EG259" s="7" t="e">
        <v>#NULL!</v>
      </c>
      <c r="EH259" s="7" t="e">
        <v>#NULL!</v>
      </c>
      <c r="EI259" s="7" t="e">
        <v>#NULL!</v>
      </c>
      <c r="EJ259" s="7" t="e">
        <v>#NULL!</v>
      </c>
      <c r="EK259" s="7" t="e">
        <v>#NULL!</v>
      </c>
      <c r="EL259" s="7" t="e">
        <v>#NULL!</v>
      </c>
      <c r="EM259" s="7" t="e">
        <v>#NULL!</v>
      </c>
      <c r="EN259" s="7" t="e">
        <v>#NULL!</v>
      </c>
      <c r="EO259" s="7" t="e">
        <v>#NULL!</v>
      </c>
      <c r="EP259" s="7" t="e">
        <v>#NULL!</v>
      </c>
      <c r="EQ259" s="7" t="e">
        <v>#NULL!</v>
      </c>
      <c r="ER259" s="7" t="e">
        <v>#NULL!</v>
      </c>
      <c r="ES259" s="7" t="e">
        <v>#NULL!</v>
      </c>
      <c r="ET259" s="7" t="e">
        <v>#NULL!</v>
      </c>
      <c r="EU259" s="7" t="e">
        <v>#NULL!</v>
      </c>
      <c r="EV259" s="7" t="e">
        <v>#NULL!</v>
      </c>
      <c r="EW259" s="3">
        <v>0</v>
      </c>
      <c r="EX259" s="5">
        <v>0</v>
      </c>
      <c r="EY259" s="1" t="s">
        <v>396</v>
      </c>
      <c r="EZ259" s="3">
        <v>1</v>
      </c>
      <c r="FA259" s="6">
        <v>2</v>
      </c>
      <c r="FB259" s="1" t="s">
        <v>350</v>
      </c>
      <c r="FC259" s="6">
        <v>1</v>
      </c>
      <c r="FD259" s="5">
        <v>1</v>
      </c>
      <c r="FE259" s="1" t="s">
        <v>350</v>
      </c>
      <c r="FF259" s="3">
        <v>1</v>
      </c>
      <c r="FG259" s="5">
        <v>1</v>
      </c>
      <c r="FH259" s="3">
        <v>4</v>
      </c>
      <c r="FI259" s="3">
        <v>4</v>
      </c>
      <c r="FJ259" s="3">
        <v>3</v>
      </c>
      <c r="FK259" s="3">
        <v>3</v>
      </c>
      <c r="FL259" s="3">
        <v>4</v>
      </c>
      <c r="FM259" s="3">
        <v>3</v>
      </c>
      <c r="FN259" s="3">
        <v>2</v>
      </c>
      <c r="FO259" s="3">
        <v>1</v>
      </c>
      <c r="FP259" s="3">
        <v>3</v>
      </c>
      <c r="FQ259" s="3">
        <v>5</v>
      </c>
      <c r="FR259" s="3">
        <v>4</v>
      </c>
      <c r="FS259" s="3">
        <v>1</v>
      </c>
      <c r="FT259" s="3">
        <v>3.8333333333333335</v>
      </c>
      <c r="FU259" s="3">
        <v>2.3333333333333335</v>
      </c>
      <c r="FV259" s="3">
        <v>7</v>
      </c>
      <c r="FW259" s="3">
        <v>1</v>
      </c>
      <c r="FX259" s="7" t="e">
        <v>#NULL!</v>
      </c>
      <c r="FY259" s="3">
        <v>5</v>
      </c>
      <c r="FZ259" s="3">
        <v>6</v>
      </c>
      <c r="GA259" s="3">
        <v>6</v>
      </c>
      <c r="GB259" s="3">
        <v>7</v>
      </c>
      <c r="GC259" s="3">
        <v>7</v>
      </c>
      <c r="GD259" s="5">
        <v>6.333333333333333</v>
      </c>
      <c r="GE259" s="3">
        <v>2</v>
      </c>
      <c r="GF259" s="3">
        <v>1</v>
      </c>
      <c r="GG259" s="3">
        <v>4</v>
      </c>
      <c r="GH259" s="3">
        <v>1</v>
      </c>
      <c r="GI259" s="3">
        <v>4</v>
      </c>
      <c r="GJ259" s="3">
        <v>1</v>
      </c>
      <c r="GK259" s="3">
        <v>1</v>
      </c>
      <c r="GL259" s="3">
        <v>1</v>
      </c>
      <c r="GM259" s="3">
        <v>4</v>
      </c>
      <c r="GN259" s="3">
        <v>4</v>
      </c>
      <c r="GO259" s="3">
        <v>1</v>
      </c>
      <c r="GP259" s="3">
        <v>4</v>
      </c>
      <c r="GQ259" s="3">
        <v>1</v>
      </c>
      <c r="GR259" s="3">
        <v>4</v>
      </c>
      <c r="GS259" s="3">
        <v>1</v>
      </c>
      <c r="GT259" s="3">
        <v>4</v>
      </c>
      <c r="GU259" s="3">
        <v>4</v>
      </c>
      <c r="GV259" s="3">
        <v>1</v>
      </c>
      <c r="GW259" s="3">
        <v>4</v>
      </c>
      <c r="GX259" s="3">
        <v>1</v>
      </c>
      <c r="GY259" s="5">
        <v>3.8</v>
      </c>
      <c r="GZ259" s="5">
        <v>1</v>
      </c>
      <c r="HA259" s="3">
        <v>5</v>
      </c>
      <c r="HB259" s="3">
        <v>5</v>
      </c>
      <c r="HC259" s="3">
        <v>5</v>
      </c>
      <c r="HD259" s="3">
        <v>5</v>
      </c>
      <c r="HE259" s="3">
        <v>5</v>
      </c>
      <c r="HF259" s="3">
        <v>5</v>
      </c>
      <c r="HG259" s="3">
        <v>5</v>
      </c>
      <c r="HH259" s="3">
        <v>5</v>
      </c>
      <c r="HI259" s="5">
        <v>5</v>
      </c>
      <c r="HJ259" s="3">
        <v>3</v>
      </c>
      <c r="HK259" s="3">
        <v>3</v>
      </c>
      <c r="HL259" s="3">
        <v>3</v>
      </c>
      <c r="HM259" s="3">
        <v>2</v>
      </c>
      <c r="HN259" s="3">
        <v>3</v>
      </c>
      <c r="HO259" s="3">
        <v>2</v>
      </c>
      <c r="HP259" s="5">
        <v>2</v>
      </c>
      <c r="HQ259" s="5">
        <v>2</v>
      </c>
      <c r="HR259" s="5">
        <v>3</v>
      </c>
      <c r="HS259" s="5">
        <v>2.5</v>
      </c>
      <c r="HT259" s="3">
        <v>6</v>
      </c>
      <c r="HU259" s="3">
        <v>6</v>
      </c>
      <c r="HV259" s="3">
        <v>6</v>
      </c>
      <c r="HW259" s="3">
        <v>6</v>
      </c>
      <c r="HX259" s="3">
        <v>3</v>
      </c>
      <c r="HY259" s="3">
        <v>6</v>
      </c>
      <c r="HZ259" s="5">
        <v>5.5</v>
      </c>
      <c r="IA259" s="3">
        <v>3</v>
      </c>
      <c r="IB259" s="3">
        <v>7</v>
      </c>
      <c r="IC259" s="3">
        <v>5</v>
      </c>
      <c r="ID259" s="3">
        <v>7</v>
      </c>
      <c r="IE259" s="3">
        <v>7</v>
      </c>
      <c r="IF259" s="3">
        <v>5</v>
      </c>
      <c r="IG259" s="3">
        <v>1</v>
      </c>
      <c r="IH259" s="3">
        <v>7</v>
      </c>
      <c r="II259" s="3">
        <v>7</v>
      </c>
      <c r="IJ259" s="3">
        <v>1</v>
      </c>
      <c r="IK259" s="3">
        <v>7</v>
      </c>
      <c r="IL259" s="3">
        <v>1</v>
      </c>
      <c r="IM259" s="5">
        <v>6</v>
      </c>
      <c r="IN259" s="5">
        <v>6</v>
      </c>
      <c r="IO259" s="5">
        <v>2.5</v>
      </c>
      <c r="IP259" s="3">
        <v>5</v>
      </c>
      <c r="IQ259" s="3">
        <v>5</v>
      </c>
      <c r="IR259" s="3">
        <v>1</v>
      </c>
      <c r="IS259" s="3">
        <v>1</v>
      </c>
      <c r="IT259" s="3">
        <v>5</v>
      </c>
      <c r="IU259" s="3">
        <v>5</v>
      </c>
      <c r="IV259" s="3">
        <v>1</v>
      </c>
      <c r="IW259" s="3">
        <v>1</v>
      </c>
      <c r="IX259" s="3">
        <v>5</v>
      </c>
      <c r="IY259" s="3">
        <v>5</v>
      </c>
      <c r="IZ259" s="3">
        <v>5</v>
      </c>
      <c r="JA259" s="3">
        <v>5</v>
      </c>
      <c r="JB259" s="3">
        <v>5</v>
      </c>
      <c r="JC259" s="3">
        <v>1</v>
      </c>
      <c r="JD259" s="3">
        <v>5</v>
      </c>
      <c r="JE259" s="3">
        <v>3</v>
      </c>
      <c r="JF259" s="3">
        <v>1</v>
      </c>
      <c r="JG259" s="3">
        <v>5</v>
      </c>
      <c r="JH259" s="3">
        <v>5</v>
      </c>
      <c r="JI259" s="3">
        <v>3</v>
      </c>
      <c r="JJ259" s="3">
        <v>1</v>
      </c>
      <c r="JK259" s="3">
        <v>5</v>
      </c>
      <c r="JL259" s="3">
        <v>1</v>
      </c>
      <c r="JM259" s="3">
        <v>5</v>
      </c>
      <c r="JN259" s="5">
        <v>5</v>
      </c>
      <c r="JO259" s="5">
        <v>3.5</v>
      </c>
      <c r="JP259" s="5">
        <v>4.5</v>
      </c>
      <c r="JQ259" s="5">
        <v>1</v>
      </c>
      <c r="JR259" s="5">
        <v>5</v>
      </c>
      <c r="JS259" s="5">
        <v>2</v>
      </c>
      <c r="JT259" s="3">
        <v>4</v>
      </c>
      <c r="JU259" s="3">
        <v>4</v>
      </c>
      <c r="JV259" s="3">
        <v>4</v>
      </c>
      <c r="JW259" s="3">
        <v>4</v>
      </c>
      <c r="JX259" s="3">
        <v>2</v>
      </c>
      <c r="JY259" s="3">
        <v>2</v>
      </c>
      <c r="JZ259" s="3">
        <v>1</v>
      </c>
      <c r="KA259" s="3">
        <v>1</v>
      </c>
      <c r="KB259" s="3">
        <v>4</v>
      </c>
      <c r="KC259" s="3">
        <v>4</v>
      </c>
      <c r="KD259" s="3">
        <v>4</v>
      </c>
      <c r="KE259" s="3">
        <v>4</v>
      </c>
      <c r="KF259" s="3">
        <v>2</v>
      </c>
      <c r="KG259" s="3">
        <v>2</v>
      </c>
      <c r="KH259" s="3">
        <v>2</v>
      </c>
      <c r="KI259" s="3">
        <v>2</v>
      </c>
      <c r="KJ259" s="3">
        <v>2</v>
      </c>
      <c r="KK259" s="3">
        <v>2</v>
      </c>
      <c r="KL259" s="3">
        <v>3</v>
      </c>
      <c r="KM259" s="3">
        <v>3</v>
      </c>
      <c r="KN259" s="3">
        <v>1</v>
      </c>
      <c r="KO259" s="3">
        <v>1</v>
      </c>
      <c r="KP259" s="3">
        <v>4</v>
      </c>
      <c r="KQ259" s="3">
        <v>4</v>
      </c>
      <c r="KR259" s="3">
        <v>4</v>
      </c>
      <c r="KS259" s="3">
        <v>4</v>
      </c>
      <c r="KT259" s="3">
        <v>2</v>
      </c>
      <c r="KU259" s="3">
        <v>2</v>
      </c>
      <c r="KV259" s="3">
        <v>4</v>
      </c>
      <c r="KW259" s="3">
        <v>4</v>
      </c>
      <c r="KX259" s="3">
        <v>4</v>
      </c>
      <c r="KY259" s="3">
        <v>4</v>
      </c>
      <c r="KZ259" s="5">
        <v>2.4444444444444446</v>
      </c>
      <c r="LA259" s="5">
        <v>2.4444444444444446</v>
      </c>
      <c r="LB259" s="5">
        <v>3.5714285714285716</v>
      </c>
      <c r="LC259" s="5">
        <v>3.5714285714285716</v>
      </c>
      <c r="LD259" s="3">
        <v>4</v>
      </c>
      <c r="LE259" s="3">
        <v>4</v>
      </c>
      <c r="LF259" s="5">
        <v>4</v>
      </c>
      <c r="LG259" s="3">
        <v>4</v>
      </c>
      <c r="LH259" s="3">
        <v>4</v>
      </c>
      <c r="LI259" s="3">
        <v>4</v>
      </c>
      <c r="LJ259" s="3">
        <v>4</v>
      </c>
      <c r="LK259" s="3">
        <v>4</v>
      </c>
      <c r="LL259" s="3">
        <v>4</v>
      </c>
      <c r="LM259" s="3">
        <v>4</v>
      </c>
      <c r="LN259" s="3">
        <v>4</v>
      </c>
      <c r="LO259" s="3">
        <v>4</v>
      </c>
      <c r="LP259" s="3">
        <v>4</v>
      </c>
      <c r="LQ259" s="3">
        <v>4</v>
      </c>
      <c r="LR259" s="3">
        <v>4</v>
      </c>
      <c r="LS259" s="3">
        <v>4</v>
      </c>
      <c r="LT259" s="5">
        <v>4</v>
      </c>
      <c r="LU259" s="5">
        <v>4</v>
      </c>
      <c r="LV259" s="3">
        <v>3</v>
      </c>
      <c r="LW259" s="3">
        <v>3</v>
      </c>
      <c r="LX259" s="3">
        <v>3</v>
      </c>
      <c r="LY259" s="3">
        <v>1</v>
      </c>
      <c r="LZ259" s="3">
        <v>3</v>
      </c>
      <c r="MA259" s="3">
        <v>3</v>
      </c>
      <c r="MB259" s="3">
        <v>3</v>
      </c>
      <c r="MC259" s="3">
        <v>3</v>
      </c>
      <c r="MD259" s="3">
        <v>3</v>
      </c>
      <c r="ME259" s="3">
        <v>3</v>
      </c>
      <c r="MF259" s="5">
        <f t="shared" si="165"/>
        <v>28</v>
      </c>
      <c r="MG259" s="5">
        <f t="shared" si="166"/>
        <v>2.8</v>
      </c>
      <c r="MH259" s="3">
        <v>2</v>
      </c>
      <c r="MI259" s="3">
        <v>2</v>
      </c>
      <c r="MJ259" s="3">
        <v>6</v>
      </c>
      <c r="MK259" s="3">
        <v>2</v>
      </c>
      <c r="ML259" s="3">
        <v>2</v>
      </c>
      <c r="MM259" s="3">
        <v>6</v>
      </c>
      <c r="MN259" s="3">
        <v>6</v>
      </c>
      <c r="MO259" s="3">
        <v>6</v>
      </c>
      <c r="MP259" s="3">
        <v>6</v>
      </c>
      <c r="MQ259" s="5">
        <v>4.2222222222222223</v>
      </c>
      <c r="MR259" s="3">
        <v>2</v>
      </c>
      <c r="MS259" s="3">
        <v>2</v>
      </c>
      <c r="MT259" s="3">
        <v>2</v>
      </c>
      <c r="MU259" s="3">
        <v>2</v>
      </c>
      <c r="MV259" s="3">
        <v>2</v>
      </c>
      <c r="MW259" s="3">
        <v>2</v>
      </c>
      <c r="MX259" s="3">
        <v>2</v>
      </c>
      <c r="MY259" s="3">
        <v>2</v>
      </c>
      <c r="MZ259" s="3">
        <v>3</v>
      </c>
      <c r="NA259" s="3">
        <v>3</v>
      </c>
      <c r="NB259" s="3">
        <v>2</v>
      </c>
      <c r="NC259" s="3">
        <v>2</v>
      </c>
      <c r="ND259" s="5">
        <v>2</v>
      </c>
      <c r="NE259" s="5">
        <v>2</v>
      </c>
      <c r="NF259" s="5">
        <v>2.3333333333333335</v>
      </c>
      <c r="NG259" s="5">
        <v>2.3333333333333335</v>
      </c>
      <c r="NH259" s="3">
        <v>4</v>
      </c>
      <c r="NI259" s="3">
        <v>4</v>
      </c>
      <c r="NJ259" s="3">
        <v>4</v>
      </c>
      <c r="NK259" s="3">
        <v>4</v>
      </c>
      <c r="NL259" s="3">
        <v>4</v>
      </c>
      <c r="NM259" s="3">
        <v>4</v>
      </c>
      <c r="NN259" s="3">
        <v>4</v>
      </c>
      <c r="NO259" s="3">
        <v>4</v>
      </c>
      <c r="NP259" s="3">
        <v>3</v>
      </c>
      <c r="NQ259" s="3">
        <v>3</v>
      </c>
      <c r="NR259" s="3">
        <v>4</v>
      </c>
      <c r="NS259" s="3">
        <v>4</v>
      </c>
      <c r="NT259" s="3">
        <v>4</v>
      </c>
      <c r="NU259" s="3">
        <v>4</v>
      </c>
      <c r="NV259" s="5">
        <v>3.8571428571428572</v>
      </c>
      <c r="NW259" s="5">
        <v>3.8571428571428572</v>
      </c>
      <c r="NX259" s="4">
        <v>43420</v>
      </c>
      <c r="NY259" s="3">
        <v>5</v>
      </c>
      <c r="NZ259" s="3">
        <v>3</v>
      </c>
      <c r="OA259" s="3">
        <v>5</v>
      </c>
      <c r="OB259" s="3">
        <v>3</v>
      </c>
      <c r="OC259" s="3">
        <v>4</v>
      </c>
      <c r="OD259" s="3">
        <v>4</v>
      </c>
      <c r="OE259" s="3">
        <v>3</v>
      </c>
      <c r="OF259" s="3">
        <v>1</v>
      </c>
      <c r="OG259" s="3">
        <v>3</v>
      </c>
      <c r="OH259" s="3">
        <v>4</v>
      </c>
      <c r="OI259" s="3">
        <v>3</v>
      </c>
      <c r="OJ259" s="3">
        <v>3</v>
      </c>
      <c r="OK259" s="5">
        <v>3.8333333333333335</v>
      </c>
      <c r="OL259" s="5">
        <v>3</v>
      </c>
      <c r="OM259" s="3">
        <v>4</v>
      </c>
      <c r="ON259" s="3">
        <v>3</v>
      </c>
      <c r="OO259" s="3">
        <v>3</v>
      </c>
      <c r="OP259" s="3">
        <v>4</v>
      </c>
      <c r="OQ259" s="3">
        <v>3</v>
      </c>
      <c r="OR259" s="3">
        <v>1</v>
      </c>
      <c r="OS259" s="5">
        <v>3</v>
      </c>
      <c r="OT259" s="3">
        <v>6</v>
      </c>
      <c r="OU259" s="3">
        <v>6</v>
      </c>
      <c r="OV259" s="3">
        <v>6</v>
      </c>
      <c r="OW259" s="3">
        <v>6</v>
      </c>
      <c r="OX259" s="3">
        <v>5</v>
      </c>
      <c r="OY259" s="3">
        <v>5</v>
      </c>
      <c r="OZ259" s="5">
        <v>5.666666666666667</v>
      </c>
      <c r="UK259" s="1">
        <v>58</v>
      </c>
      <c r="UL259" s="1">
        <v>50</v>
      </c>
      <c r="UM259" s="1">
        <v>48</v>
      </c>
      <c r="UN259" s="1">
        <v>777</v>
      </c>
      <c r="UO259" s="1">
        <v>49</v>
      </c>
      <c r="UP259" s="1">
        <v>45</v>
      </c>
      <c r="UQ259" s="1">
        <v>777</v>
      </c>
      <c r="VN259">
        <v>15</v>
      </c>
      <c r="VO259">
        <v>0</v>
      </c>
      <c r="VP259">
        <v>0</v>
      </c>
      <c r="VQ259">
        <v>0</v>
      </c>
      <c r="VR259">
        <v>37</v>
      </c>
      <c r="VS259">
        <v>854</v>
      </c>
      <c r="VT259">
        <v>23.1</v>
      </c>
      <c r="VU259">
        <v>284.7</v>
      </c>
      <c r="VV259">
        <v>36</v>
      </c>
      <c r="VW259">
        <v>9412</v>
      </c>
      <c r="VX259">
        <v>261.39999999999998</v>
      </c>
      <c r="VY259">
        <v>6805</v>
      </c>
      <c r="VZ259">
        <v>0.3</v>
      </c>
      <c r="WA259">
        <v>3137.3</v>
      </c>
      <c r="WB259" s="36">
        <v>1389</v>
      </c>
      <c r="WC259" s="36">
        <v>254.25</v>
      </c>
      <c r="WD259" s="36">
        <v>40.5</v>
      </c>
      <c r="WE259" s="36">
        <v>11.25</v>
      </c>
      <c r="WF259" s="36">
        <v>81.95</v>
      </c>
      <c r="WG259" s="36">
        <v>15</v>
      </c>
      <c r="WH259" s="36">
        <v>2.39</v>
      </c>
      <c r="WI259" s="36">
        <v>0.66</v>
      </c>
      <c r="WJ259" s="36">
        <v>51.75</v>
      </c>
      <c r="WK259" s="36">
        <v>3.05</v>
      </c>
      <c r="WL259" s="36">
        <v>17.25</v>
      </c>
      <c r="WM259" s="37">
        <v>1389</v>
      </c>
      <c r="WN259" s="37">
        <v>254.25</v>
      </c>
      <c r="WO259" s="37">
        <v>40.5</v>
      </c>
      <c r="WP259" s="37">
        <v>11.25</v>
      </c>
      <c r="WQ259" s="37">
        <v>81.95</v>
      </c>
      <c r="WR259" s="37">
        <v>15</v>
      </c>
      <c r="WS259" s="37">
        <v>2.39</v>
      </c>
      <c r="WT259" s="37">
        <v>0.66</v>
      </c>
      <c r="WU259" s="37">
        <v>51.75</v>
      </c>
      <c r="WV259" s="37">
        <v>3.05</v>
      </c>
      <c r="WW259" s="37">
        <v>17.25</v>
      </c>
      <c r="WX259" s="38">
        <v>542.25</v>
      </c>
      <c r="WY259" s="38">
        <v>60</v>
      </c>
      <c r="WZ259" s="38">
        <v>9.75</v>
      </c>
      <c r="XA259" s="38">
        <v>2</v>
      </c>
      <c r="XB259" s="38">
        <v>88.31</v>
      </c>
      <c r="XC259" s="38">
        <v>9.77</v>
      </c>
      <c r="XD259" s="38">
        <v>1.59</v>
      </c>
      <c r="XE259" s="38">
        <v>0.33</v>
      </c>
      <c r="XF259" s="38">
        <v>11.75</v>
      </c>
      <c r="XG259" s="38">
        <v>1.91</v>
      </c>
      <c r="XH259" s="38">
        <v>11.75</v>
      </c>
      <c r="XI259" s="39">
        <v>542.25</v>
      </c>
      <c r="XJ259" s="39">
        <v>60</v>
      </c>
      <c r="XK259" s="39">
        <v>9.75</v>
      </c>
      <c r="XL259" s="39">
        <v>2</v>
      </c>
      <c r="XM259" s="39">
        <v>88.31</v>
      </c>
      <c r="XN259" s="39">
        <v>9.77</v>
      </c>
      <c r="XO259" s="39">
        <v>1.59</v>
      </c>
      <c r="XP259" s="39">
        <v>0.33</v>
      </c>
      <c r="XQ259" s="39">
        <v>11.75</v>
      </c>
      <c r="XR259" s="39">
        <v>1.91</v>
      </c>
      <c r="XS259" s="39">
        <v>11.75</v>
      </c>
      <c r="XT259" t="s">
        <v>1330</v>
      </c>
      <c r="XU259">
        <v>3</v>
      </c>
      <c r="XV259">
        <v>10</v>
      </c>
      <c r="XW259" s="37">
        <v>3</v>
      </c>
      <c r="XX259" s="37">
        <v>0</v>
      </c>
      <c r="XY259" s="37">
        <v>2</v>
      </c>
      <c r="XZ259" s="39">
        <v>1</v>
      </c>
      <c r="YA259" s="39">
        <v>0</v>
      </c>
      <c r="YB259" s="39">
        <v>3</v>
      </c>
    </row>
    <row r="260" spans="1:652" x14ac:dyDescent="0.2">
      <c r="A260" s="11">
        <v>282</v>
      </c>
      <c r="B260" s="19" t="s">
        <v>898</v>
      </c>
      <c r="C260" s="3">
        <v>1</v>
      </c>
      <c r="D260" s="3" t="str">
        <f t="shared" si="167"/>
        <v>1</v>
      </c>
      <c r="E260" s="4">
        <v>37155</v>
      </c>
      <c r="F260" s="4">
        <v>43412</v>
      </c>
      <c r="G260" s="5">
        <v>17.130732375085557</v>
      </c>
      <c r="H260" s="21">
        <v>4</v>
      </c>
      <c r="I260" s="3">
        <v>11</v>
      </c>
      <c r="J260" s="3">
        <v>21</v>
      </c>
      <c r="K260" s="3">
        <v>1</v>
      </c>
      <c r="L260" s="3">
        <v>0</v>
      </c>
      <c r="M260" s="3">
        <v>180</v>
      </c>
      <c r="N260" s="6">
        <v>107</v>
      </c>
      <c r="O260" s="6">
        <v>151</v>
      </c>
      <c r="P260" s="5">
        <v>3.5104986876640418</v>
      </c>
      <c r="Q260" s="5">
        <v>105.6195</v>
      </c>
      <c r="R260" s="5">
        <v>47.9</v>
      </c>
      <c r="S260" s="5">
        <v>21</v>
      </c>
      <c r="T260" s="5">
        <v>3</v>
      </c>
      <c r="U260" s="5">
        <v>14.7</v>
      </c>
      <c r="V260" s="5">
        <v>4</v>
      </c>
      <c r="W260" s="5">
        <v>26</v>
      </c>
      <c r="X260" s="5">
        <v>30</v>
      </c>
      <c r="Y260" s="5">
        <v>23</v>
      </c>
      <c r="Z260" s="5">
        <v>25</v>
      </c>
      <c r="AA260" s="5">
        <v>31</v>
      </c>
      <c r="AB260" s="5">
        <v>24</v>
      </c>
      <c r="AC260" s="5">
        <f t="shared" si="168"/>
        <v>30</v>
      </c>
      <c r="AD260" s="5">
        <f t="shared" si="169"/>
        <v>31</v>
      </c>
      <c r="AE260" s="5">
        <f t="shared" si="170"/>
        <v>61</v>
      </c>
      <c r="AF260" s="5">
        <f t="shared" si="171"/>
        <v>30.5</v>
      </c>
      <c r="AG260" s="5">
        <f t="shared" si="172"/>
        <v>67.252499999999998</v>
      </c>
      <c r="AH260" s="5">
        <f t="shared" si="173"/>
        <v>134.505</v>
      </c>
      <c r="AI260" s="5">
        <v>2</v>
      </c>
      <c r="AJ260" s="3">
        <v>30</v>
      </c>
      <c r="AK260" s="5">
        <v>37</v>
      </c>
      <c r="AL260" s="5">
        <v>2</v>
      </c>
      <c r="AM260" s="5">
        <v>2.6666666666666665</v>
      </c>
      <c r="AN260" s="5"/>
      <c r="AO260" s="5"/>
      <c r="AP260" s="5"/>
      <c r="AQ260" s="5"/>
      <c r="AR260" s="5"/>
      <c r="AS260" s="5" t="e">
        <f t="shared" si="174"/>
        <v>#DIV/0!</v>
      </c>
      <c r="AT260" s="5">
        <v>11.13</v>
      </c>
      <c r="AU260" s="5">
        <v>11</v>
      </c>
      <c r="AV260" s="5">
        <v>0.79</v>
      </c>
      <c r="AW260" s="5">
        <v>79</v>
      </c>
      <c r="AX260" s="3">
        <v>35</v>
      </c>
      <c r="AY260" s="3">
        <v>31</v>
      </c>
      <c r="AZ260" s="3"/>
      <c r="BA260" s="5">
        <v>-0.76</v>
      </c>
      <c r="BB260" s="5"/>
      <c r="BC260" s="5">
        <v>22</v>
      </c>
      <c r="BD260" s="5"/>
      <c r="BE260" s="3">
        <v>25</v>
      </c>
      <c r="BF260" s="3">
        <v>29</v>
      </c>
      <c r="BG260" s="5">
        <v>0.72</v>
      </c>
      <c r="BH260" s="5">
        <v>77</v>
      </c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3">
        <v>33</v>
      </c>
      <c r="CA260" s="3">
        <v>36</v>
      </c>
      <c r="CB260" s="3">
        <v>36</v>
      </c>
      <c r="CC260" s="5">
        <v>14.752319999999999</v>
      </c>
      <c r="CD260" s="5">
        <v>16.093440000000001</v>
      </c>
      <c r="CE260" s="5">
        <v>16.093440000000001</v>
      </c>
      <c r="CF260" s="5">
        <v>1.1599999999999999</v>
      </c>
      <c r="CG260" s="5">
        <v>88</v>
      </c>
      <c r="CH260" s="3">
        <v>27</v>
      </c>
      <c r="CI260" s="3">
        <v>28</v>
      </c>
      <c r="CJ260" s="3">
        <v>32</v>
      </c>
      <c r="CK260" s="5">
        <v>12.070079999999999</v>
      </c>
      <c r="CL260" s="5">
        <v>12.51712</v>
      </c>
      <c r="CM260" s="5">
        <v>14.30528</v>
      </c>
      <c r="CN260" s="5">
        <v>-0.39</v>
      </c>
      <c r="CO260" s="5">
        <v>35</v>
      </c>
      <c r="CP260" s="6">
        <v>173</v>
      </c>
      <c r="CQ260" s="6">
        <v>185</v>
      </c>
      <c r="CR260" s="6">
        <v>164</v>
      </c>
      <c r="CS260" s="5">
        <v>1.36</v>
      </c>
      <c r="CT260" s="5">
        <v>91</v>
      </c>
      <c r="CU260" s="7" t="e">
        <v>#NULL!</v>
      </c>
      <c r="CV260" s="7" t="e">
        <v>#NULL!</v>
      </c>
      <c r="CW260" s="7" t="e">
        <v>#NULL!</v>
      </c>
      <c r="CX260" s="7" t="e">
        <v>#NULL!</v>
      </c>
      <c r="CY260" s="7" t="e">
        <v>#NULL!</v>
      </c>
      <c r="CZ260" s="7" t="e">
        <v>#NULL!</v>
      </c>
      <c r="DA260" s="7" t="e">
        <v>#NULL!</v>
      </c>
      <c r="DB260" s="7" t="e">
        <v>#NULL!</v>
      </c>
      <c r="DC260" s="7" t="e">
        <v>#NULL!</v>
      </c>
      <c r="DD260" s="7" t="e">
        <v>#NULL!</v>
      </c>
      <c r="DE260" s="7" t="e">
        <v>#NULL!</v>
      </c>
      <c r="DF260" s="7" t="e">
        <v>#NULL!</v>
      </c>
      <c r="DG260" s="7" t="e">
        <v>#NULL!</v>
      </c>
      <c r="DH260" s="7" t="e">
        <v>#NULL!</v>
      </c>
      <c r="DI260" s="7"/>
      <c r="DJ260" s="7"/>
      <c r="DK260" s="7"/>
      <c r="DL260" s="7"/>
      <c r="DM260" s="7"/>
      <c r="DN260" s="7"/>
      <c r="DO260" s="7"/>
      <c r="DP260" s="7"/>
      <c r="DQ260" s="3">
        <v>1</v>
      </c>
      <c r="DR260" s="3">
        <v>1</v>
      </c>
      <c r="DS260" s="3">
        <v>1</v>
      </c>
      <c r="DT260" s="3">
        <v>1</v>
      </c>
      <c r="DU260" s="3">
        <v>1</v>
      </c>
      <c r="DV260" s="5">
        <v>49.5</v>
      </c>
      <c r="DW260" s="5">
        <v>-4.0000000000000042E-2</v>
      </c>
      <c r="DX260" s="5">
        <v>85</v>
      </c>
      <c r="DY260" s="5">
        <v>2.1500000000000004</v>
      </c>
      <c r="DZ260" s="5">
        <v>61.5</v>
      </c>
      <c r="EA260" s="5">
        <v>0.76999999999999991</v>
      </c>
      <c r="EB260" s="5">
        <v>65.333333333333329</v>
      </c>
      <c r="EC260" s="5">
        <v>2.8800000000000003</v>
      </c>
      <c r="ED260" s="5">
        <v>2</v>
      </c>
      <c r="EE260" s="7" t="e">
        <v>#NULL!</v>
      </c>
      <c r="EF260" s="7" t="e">
        <v>#NULL!</v>
      </c>
      <c r="EG260" s="7" t="e">
        <v>#NULL!</v>
      </c>
      <c r="EH260" s="7" t="e">
        <v>#NULL!</v>
      </c>
      <c r="EI260" s="7" t="e">
        <v>#NULL!</v>
      </c>
      <c r="EJ260" s="7" t="e">
        <v>#NULL!</v>
      </c>
      <c r="EK260" s="7" t="e">
        <v>#NULL!</v>
      </c>
      <c r="EL260" s="7" t="e">
        <v>#NULL!</v>
      </c>
      <c r="EM260" s="7" t="e">
        <v>#NULL!</v>
      </c>
      <c r="EN260" s="7" t="e">
        <v>#NULL!</v>
      </c>
      <c r="EO260" s="7" t="e">
        <v>#NULL!</v>
      </c>
      <c r="EP260" s="7" t="e">
        <v>#NULL!</v>
      </c>
      <c r="EQ260" s="7" t="e">
        <v>#NULL!</v>
      </c>
      <c r="ER260" s="7" t="e">
        <v>#NULL!</v>
      </c>
      <c r="ES260" s="7" t="e">
        <v>#NULL!</v>
      </c>
      <c r="ET260" s="7" t="e">
        <v>#NULL!</v>
      </c>
      <c r="EU260" s="7" t="e">
        <v>#NULL!</v>
      </c>
      <c r="EV260" s="7" t="e">
        <v>#NULL!</v>
      </c>
      <c r="EW260" s="3">
        <v>1</v>
      </c>
      <c r="EX260" s="5">
        <v>2</v>
      </c>
      <c r="EY260" s="1" t="s">
        <v>440</v>
      </c>
      <c r="EZ260" s="3">
        <v>2</v>
      </c>
      <c r="FA260" s="6">
        <v>1</v>
      </c>
      <c r="FB260" s="1" t="s">
        <v>350</v>
      </c>
      <c r="FC260" s="6">
        <v>2</v>
      </c>
      <c r="FD260" s="5">
        <v>1</v>
      </c>
      <c r="FE260" s="1" t="s">
        <v>394</v>
      </c>
      <c r="FF260" s="3">
        <v>999</v>
      </c>
      <c r="FG260" s="5">
        <v>999</v>
      </c>
      <c r="FH260" s="3">
        <v>4</v>
      </c>
      <c r="FI260" s="3">
        <v>5</v>
      </c>
      <c r="FJ260" s="3">
        <v>3</v>
      </c>
      <c r="FK260" s="3">
        <v>5</v>
      </c>
      <c r="FL260" s="3">
        <v>5</v>
      </c>
      <c r="FM260" s="3">
        <v>5</v>
      </c>
      <c r="FN260" s="3">
        <v>5</v>
      </c>
      <c r="FO260" s="3">
        <v>5</v>
      </c>
      <c r="FP260" s="3">
        <v>4</v>
      </c>
      <c r="FQ260" s="3">
        <v>5</v>
      </c>
      <c r="FR260" s="3">
        <v>5</v>
      </c>
      <c r="FS260" s="3">
        <v>5</v>
      </c>
      <c r="FT260" s="3">
        <v>4.666666666666667</v>
      </c>
      <c r="FU260" s="3">
        <v>4.666666666666667</v>
      </c>
      <c r="FV260" s="3">
        <v>7</v>
      </c>
      <c r="FW260" s="3">
        <v>1</v>
      </c>
      <c r="FX260" s="7" t="e">
        <v>#NULL!</v>
      </c>
      <c r="FY260" s="3">
        <v>6</v>
      </c>
      <c r="FZ260" s="3">
        <v>7</v>
      </c>
      <c r="GA260" s="3">
        <v>7</v>
      </c>
      <c r="GB260" s="3">
        <v>7</v>
      </c>
      <c r="GC260" s="3">
        <v>7</v>
      </c>
      <c r="GD260" s="5">
        <v>6.833333333333333</v>
      </c>
      <c r="GE260" s="3">
        <v>5</v>
      </c>
      <c r="GF260" s="3">
        <v>4</v>
      </c>
      <c r="GG260" s="3">
        <v>5</v>
      </c>
      <c r="GH260" s="3">
        <v>4</v>
      </c>
      <c r="GI260" s="3">
        <v>5</v>
      </c>
      <c r="GJ260" s="3">
        <v>1</v>
      </c>
      <c r="GK260" s="3">
        <v>1</v>
      </c>
      <c r="GL260" s="3">
        <v>2</v>
      </c>
      <c r="GM260" s="3">
        <v>5</v>
      </c>
      <c r="GN260" s="3">
        <v>5</v>
      </c>
      <c r="GO260" s="3">
        <v>2</v>
      </c>
      <c r="GP260" s="3">
        <v>5</v>
      </c>
      <c r="GQ260" s="3">
        <v>1</v>
      </c>
      <c r="GR260" s="3">
        <v>5</v>
      </c>
      <c r="GS260" s="3">
        <v>1</v>
      </c>
      <c r="GT260" s="3">
        <v>5</v>
      </c>
      <c r="GU260" s="3">
        <v>4</v>
      </c>
      <c r="GV260" s="3">
        <v>5</v>
      </c>
      <c r="GW260" s="3">
        <v>5</v>
      </c>
      <c r="GX260" s="3">
        <v>1</v>
      </c>
      <c r="GY260" s="5">
        <v>4.9000000000000004</v>
      </c>
      <c r="GZ260" s="5">
        <v>2.2000000000000002</v>
      </c>
      <c r="HA260" s="3">
        <v>7</v>
      </c>
      <c r="HB260" s="3">
        <v>7</v>
      </c>
      <c r="HC260" s="3">
        <v>7</v>
      </c>
      <c r="HD260" s="3">
        <v>6</v>
      </c>
      <c r="HE260" s="3">
        <v>7</v>
      </c>
      <c r="HF260" s="3">
        <v>7</v>
      </c>
      <c r="HG260" s="3">
        <v>7</v>
      </c>
      <c r="HH260" s="3">
        <v>7</v>
      </c>
      <c r="HI260" s="5">
        <v>6.875</v>
      </c>
      <c r="HJ260" s="3">
        <v>3</v>
      </c>
      <c r="HK260" s="3">
        <v>3</v>
      </c>
      <c r="HL260" s="3">
        <v>4</v>
      </c>
      <c r="HM260" s="3">
        <v>4</v>
      </c>
      <c r="HN260" s="3">
        <v>1</v>
      </c>
      <c r="HO260" s="3">
        <v>1</v>
      </c>
      <c r="HP260" s="5">
        <v>2</v>
      </c>
      <c r="HQ260" s="5">
        <v>4</v>
      </c>
      <c r="HR260" s="5">
        <v>4</v>
      </c>
      <c r="HS260" s="5">
        <v>3.5</v>
      </c>
      <c r="HT260" s="3">
        <v>6</v>
      </c>
      <c r="HU260" s="3">
        <v>6</v>
      </c>
      <c r="HV260" s="3">
        <v>6</v>
      </c>
      <c r="HW260" s="3">
        <v>6</v>
      </c>
      <c r="HX260" s="3">
        <v>6</v>
      </c>
      <c r="HY260" s="3">
        <v>6</v>
      </c>
      <c r="HZ260" s="5">
        <v>6</v>
      </c>
      <c r="IA260" s="3">
        <v>7</v>
      </c>
      <c r="IB260" s="3">
        <v>5</v>
      </c>
      <c r="IC260" s="3">
        <v>6</v>
      </c>
      <c r="ID260" s="3">
        <v>6</v>
      </c>
      <c r="IE260" s="3">
        <v>6</v>
      </c>
      <c r="IF260" s="3">
        <v>7</v>
      </c>
      <c r="IG260" s="3">
        <v>4</v>
      </c>
      <c r="IH260" s="3">
        <v>7</v>
      </c>
      <c r="II260" s="3">
        <v>5</v>
      </c>
      <c r="IJ260" s="3">
        <v>4</v>
      </c>
      <c r="IK260" s="3">
        <v>5</v>
      </c>
      <c r="IL260" s="3">
        <v>5</v>
      </c>
      <c r="IM260" s="5">
        <v>6</v>
      </c>
      <c r="IN260" s="5">
        <v>6.25</v>
      </c>
      <c r="IO260" s="5">
        <v>4.5</v>
      </c>
      <c r="IP260" s="3">
        <v>5</v>
      </c>
      <c r="IQ260" s="3">
        <v>5</v>
      </c>
      <c r="IR260" s="3">
        <v>4</v>
      </c>
      <c r="IS260" s="3">
        <v>1</v>
      </c>
      <c r="IT260" s="3">
        <v>4</v>
      </c>
      <c r="IU260" s="3">
        <v>5</v>
      </c>
      <c r="IV260" s="3">
        <v>3</v>
      </c>
      <c r="IW260" s="3">
        <v>4</v>
      </c>
      <c r="IX260" s="3">
        <v>5</v>
      </c>
      <c r="IY260" s="3">
        <v>3</v>
      </c>
      <c r="IZ260" s="3">
        <v>5</v>
      </c>
      <c r="JA260" s="3">
        <v>5</v>
      </c>
      <c r="JB260" s="3">
        <v>5</v>
      </c>
      <c r="JC260" s="3">
        <v>4</v>
      </c>
      <c r="JD260" s="3">
        <v>5</v>
      </c>
      <c r="JE260" s="3">
        <v>3</v>
      </c>
      <c r="JF260" s="3">
        <v>4</v>
      </c>
      <c r="JG260" s="3">
        <v>5</v>
      </c>
      <c r="JH260" s="3">
        <v>5</v>
      </c>
      <c r="JI260" s="3">
        <v>5</v>
      </c>
      <c r="JJ260" s="3">
        <v>4</v>
      </c>
      <c r="JK260" s="3">
        <v>4</v>
      </c>
      <c r="JL260" s="3">
        <v>3</v>
      </c>
      <c r="JM260" s="3">
        <v>4</v>
      </c>
      <c r="JN260" s="5">
        <v>4.75</v>
      </c>
      <c r="JO260" s="5">
        <v>3.75</v>
      </c>
      <c r="JP260" s="5">
        <v>5</v>
      </c>
      <c r="JQ260" s="5">
        <v>2.75</v>
      </c>
      <c r="JR260" s="5">
        <v>4.5</v>
      </c>
      <c r="JS260" s="5">
        <v>4.25</v>
      </c>
      <c r="JT260" s="3">
        <v>3</v>
      </c>
      <c r="JU260" s="3">
        <v>3</v>
      </c>
      <c r="JV260" s="3">
        <v>4</v>
      </c>
      <c r="JW260" s="3">
        <v>4</v>
      </c>
      <c r="JX260" s="3">
        <v>2</v>
      </c>
      <c r="JY260" s="3">
        <v>2</v>
      </c>
      <c r="JZ260" s="3">
        <v>1</v>
      </c>
      <c r="KA260" s="3">
        <v>1</v>
      </c>
      <c r="KB260" s="3">
        <v>5</v>
      </c>
      <c r="KC260" s="3">
        <v>5</v>
      </c>
      <c r="KD260" s="3">
        <v>5</v>
      </c>
      <c r="KE260" s="3">
        <v>5</v>
      </c>
      <c r="KF260" s="3">
        <v>2</v>
      </c>
      <c r="KG260" s="3">
        <v>2</v>
      </c>
      <c r="KH260" s="3">
        <v>2</v>
      </c>
      <c r="KI260" s="3">
        <v>2</v>
      </c>
      <c r="KJ260" s="3">
        <v>3</v>
      </c>
      <c r="KK260" s="3">
        <v>3</v>
      </c>
      <c r="KL260" s="3">
        <v>3</v>
      </c>
      <c r="KM260" s="3">
        <v>3</v>
      </c>
      <c r="KN260" s="3">
        <v>4</v>
      </c>
      <c r="KO260" s="3">
        <v>4</v>
      </c>
      <c r="KP260" s="3">
        <v>3</v>
      </c>
      <c r="KQ260" s="3">
        <v>3</v>
      </c>
      <c r="KR260" s="3">
        <v>5</v>
      </c>
      <c r="KS260" s="3">
        <v>5</v>
      </c>
      <c r="KT260" s="3">
        <v>2</v>
      </c>
      <c r="KU260" s="3">
        <v>2</v>
      </c>
      <c r="KV260" s="3">
        <v>2</v>
      </c>
      <c r="KW260" s="3">
        <v>2</v>
      </c>
      <c r="KX260" s="3">
        <v>4</v>
      </c>
      <c r="KY260" s="3">
        <v>4</v>
      </c>
      <c r="KZ260" s="5">
        <v>2.5555555555555554</v>
      </c>
      <c r="LA260" s="5">
        <v>2.5555555555555554</v>
      </c>
      <c r="LB260" s="5">
        <v>3.8571428571428572</v>
      </c>
      <c r="LC260" s="5">
        <v>3.8571428571428572</v>
      </c>
      <c r="LD260" s="3">
        <v>5</v>
      </c>
      <c r="LE260" s="3">
        <v>5</v>
      </c>
      <c r="LF260" s="5">
        <v>4</v>
      </c>
      <c r="LG260" s="3">
        <v>4</v>
      </c>
      <c r="LH260" s="3">
        <v>4</v>
      </c>
      <c r="LI260" s="3">
        <v>4</v>
      </c>
      <c r="LJ260" s="3">
        <v>5</v>
      </c>
      <c r="LK260" s="3">
        <v>5</v>
      </c>
      <c r="LL260" s="3">
        <v>5</v>
      </c>
      <c r="LM260" s="3">
        <v>5</v>
      </c>
      <c r="LN260" s="3">
        <v>4</v>
      </c>
      <c r="LO260" s="3">
        <v>4</v>
      </c>
      <c r="LP260" s="3">
        <v>4</v>
      </c>
      <c r="LQ260" s="3">
        <v>4</v>
      </c>
      <c r="LR260" s="3">
        <v>3</v>
      </c>
      <c r="LS260" s="3">
        <v>3</v>
      </c>
      <c r="LT260" s="5">
        <v>4.25</v>
      </c>
      <c r="LU260" s="5">
        <v>4.25</v>
      </c>
      <c r="LV260" s="3">
        <v>3</v>
      </c>
      <c r="LW260" s="3">
        <v>3</v>
      </c>
      <c r="LX260" s="3">
        <v>2</v>
      </c>
      <c r="LY260" s="3">
        <v>2</v>
      </c>
      <c r="LZ260" s="3">
        <v>3</v>
      </c>
      <c r="MA260" s="3">
        <v>2</v>
      </c>
      <c r="MB260" s="3">
        <v>3</v>
      </c>
      <c r="MC260" s="3">
        <v>3</v>
      </c>
      <c r="MD260" s="3">
        <v>3</v>
      </c>
      <c r="ME260" s="3">
        <v>2</v>
      </c>
      <c r="MF260" s="5">
        <f t="shared" ref="MF260:MF291" si="175">SUM(LV260:ME260)</f>
        <v>26</v>
      </c>
      <c r="MG260" s="5">
        <f t="shared" ref="MG260:MG291" si="176">AVERAGE(LV260:ME260)</f>
        <v>2.6</v>
      </c>
      <c r="MH260" s="3">
        <v>6</v>
      </c>
      <c r="MI260" s="3">
        <v>7</v>
      </c>
      <c r="MJ260" s="3">
        <v>7</v>
      </c>
      <c r="MK260" s="3">
        <v>7</v>
      </c>
      <c r="ML260" s="3">
        <v>6</v>
      </c>
      <c r="MM260" s="3">
        <v>6</v>
      </c>
      <c r="MN260" s="3">
        <v>6</v>
      </c>
      <c r="MO260" s="3">
        <v>6</v>
      </c>
      <c r="MP260" s="3">
        <v>6</v>
      </c>
      <c r="MQ260" s="5">
        <v>6.333333333333333</v>
      </c>
      <c r="MR260" s="3">
        <v>3</v>
      </c>
      <c r="MS260" s="3">
        <v>3</v>
      </c>
      <c r="MT260" s="3">
        <v>3</v>
      </c>
      <c r="MU260" s="3">
        <v>3</v>
      </c>
      <c r="MV260" s="3">
        <v>3</v>
      </c>
      <c r="MW260" s="3">
        <v>3</v>
      </c>
      <c r="MX260" s="3">
        <v>3</v>
      </c>
      <c r="MY260" s="3">
        <v>3</v>
      </c>
      <c r="MZ260" s="3">
        <v>3</v>
      </c>
      <c r="NA260" s="3">
        <v>3</v>
      </c>
      <c r="NB260" s="3">
        <v>3</v>
      </c>
      <c r="NC260" s="3">
        <v>3</v>
      </c>
      <c r="ND260" s="5">
        <v>3</v>
      </c>
      <c r="NE260" s="5">
        <v>3</v>
      </c>
      <c r="NF260" s="5">
        <v>3</v>
      </c>
      <c r="NG260" s="5">
        <v>3</v>
      </c>
      <c r="NH260" s="3">
        <v>5</v>
      </c>
      <c r="NI260" s="3">
        <v>5</v>
      </c>
      <c r="NJ260" s="3">
        <v>5</v>
      </c>
      <c r="NK260" s="3">
        <v>5</v>
      </c>
      <c r="NL260" s="3">
        <v>5</v>
      </c>
      <c r="NM260" s="3">
        <v>5</v>
      </c>
      <c r="NN260" s="3">
        <v>5</v>
      </c>
      <c r="NO260" s="3">
        <v>5</v>
      </c>
      <c r="NP260" s="3">
        <v>3</v>
      </c>
      <c r="NQ260" s="3">
        <v>3</v>
      </c>
      <c r="NR260" s="3">
        <v>4</v>
      </c>
      <c r="NS260" s="3">
        <v>4</v>
      </c>
      <c r="NT260" s="3">
        <v>4</v>
      </c>
      <c r="NU260" s="3">
        <v>4</v>
      </c>
      <c r="NV260" s="5">
        <v>4.4285714285714288</v>
      </c>
      <c r="NW260" s="5">
        <v>4.4285714285714288</v>
      </c>
      <c r="NX260" s="4">
        <v>43420</v>
      </c>
      <c r="NY260" s="3">
        <v>5</v>
      </c>
      <c r="NZ260" s="3">
        <v>4</v>
      </c>
      <c r="OA260" s="3">
        <v>3</v>
      </c>
      <c r="OB260" s="3">
        <v>5</v>
      </c>
      <c r="OC260" s="3">
        <v>4</v>
      </c>
      <c r="OD260" s="3">
        <v>4</v>
      </c>
      <c r="OE260" s="3">
        <v>3</v>
      </c>
      <c r="OF260" s="3">
        <v>3</v>
      </c>
      <c r="OG260" s="3">
        <v>4</v>
      </c>
      <c r="OH260" s="3">
        <v>5</v>
      </c>
      <c r="OI260" s="3">
        <v>5</v>
      </c>
      <c r="OJ260" s="3">
        <v>5</v>
      </c>
      <c r="OK260" s="5">
        <v>4.333333333333333</v>
      </c>
      <c r="OL260" s="5">
        <v>4</v>
      </c>
      <c r="OM260" s="3">
        <v>4</v>
      </c>
      <c r="ON260" s="3">
        <v>3</v>
      </c>
      <c r="OO260" s="3">
        <v>3</v>
      </c>
      <c r="OP260" s="3">
        <v>4</v>
      </c>
      <c r="OQ260" s="3">
        <v>3</v>
      </c>
      <c r="OR260" s="3">
        <v>4</v>
      </c>
      <c r="OS260" s="5">
        <v>3.5</v>
      </c>
      <c r="OT260" s="3">
        <v>6</v>
      </c>
      <c r="OU260" s="3">
        <v>6</v>
      </c>
      <c r="OV260" s="3">
        <v>5</v>
      </c>
      <c r="OW260" s="3">
        <v>6</v>
      </c>
      <c r="OX260" s="3">
        <v>6</v>
      </c>
      <c r="OY260" s="3">
        <v>6</v>
      </c>
      <c r="OZ260" s="5">
        <v>5.833333333333333</v>
      </c>
      <c r="UK260" s="1">
        <v>45</v>
      </c>
      <c r="UL260" s="1">
        <v>43</v>
      </c>
      <c r="UM260" s="1">
        <v>43</v>
      </c>
      <c r="UN260" s="1">
        <v>777</v>
      </c>
      <c r="UO260" s="1">
        <v>33</v>
      </c>
      <c r="UP260" s="1">
        <v>35</v>
      </c>
      <c r="UQ260" s="1">
        <v>777</v>
      </c>
    </row>
    <row r="261" spans="1:652" x14ac:dyDescent="0.2">
      <c r="A261" s="11">
        <v>283</v>
      </c>
      <c r="B261" s="19" t="s">
        <v>899</v>
      </c>
      <c r="C261" s="3">
        <v>1</v>
      </c>
      <c r="D261" s="3" t="str">
        <f t="shared" si="167"/>
        <v>1</v>
      </c>
      <c r="E261" s="4">
        <v>37734</v>
      </c>
      <c r="F261" s="4">
        <v>43412</v>
      </c>
      <c r="G261" s="5">
        <v>15.545516769336071</v>
      </c>
      <c r="H261" s="21">
        <v>4</v>
      </c>
      <c r="I261" s="3">
        <v>10</v>
      </c>
      <c r="J261" s="3">
        <v>21</v>
      </c>
      <c r="K261" s="3">
        <v>1</v>
      </c>
      <c r="L261" s="3">
        <v>2</v>
      </c>
      <c r="M261" s="3">
        <v>180</v>
      </c>
      <c r="N261" s="6">
        <v>112</v>
      </c>
      <c r="O261" s="6">
        <v>155</v>
      </c>
      <c r="P261" s="5">
        <v>3.674540682414698</v>
      </c>
      <c r="Q261" s="5">
        <v>191.83500000000001</v>
      </c>
      <c r="R261" s="5">
        <v>87</v>
      </c>
      <c r="S261" s="5">
        <v>36.200000000000003</v>
      </c>
      <c r="T261" s="5">
        <v>1</v>
      </c>
      <c r="U261" s="5">
        <v>44.8</v>
      </c>
      <c r="V261" s="5">
        <v>1</v>
      </c>
      <c r="W261" s="5">
        <v>30.3</v>
      </c>
      <c r="X261" s="5">
        <v>31.2</v>
      </c>
      <c r="Y261" s="5">
        <v>32</v>
      </c>
      <c r="Z261" s="5">
        <v>28.6</v>
      </c>
      <c r="AA261" s="5">
        <v>30.8</v>
      </c>
      <c r="AB261" s="5">
        <v>29.2</v>
      </c>
      <c r="AC261" s="5">
        <f t="shared" si="168"/>
        <v>32</v>
      </c>
      <c r="AD261" s="5">
        <f t="shared" si="169"/>
        <v>30.8</v>
      </c>
      <c r="AE261" s="5">
        <f t="shared" si="170"/>
        <v>62.8</v>
      </c>
      <c r="AF261" s="5">
        <f t="shared" si="171"/>
        <v>31.4</v>
      </c>
      <c r="AG261" s="5">
        <f t="shared" si="172"/>
        <v>69.236999999999995</v>
      </c>
      <c r="AH261" s="5">
        <f t="shared" si="173"/>
        <v>138.47399999999999</v>
      </c>
      <c r="AI261" s="5">
        <v>3</v>
      </c>
      <c r="AJ261" s="3">
        <v>11</v>
      </c>
      <c r="AK261" s="5">
        <v>32.1</v>
      </c>
      <c r="AL261" s="5">
        <v>1</v>
      </c>
      <c r="AM261" s="5">
        <v>1.6666666666666667</v>
      </c>
      <c r="AN261" s="5"/>
      <c r="AO261" s="5"/>
      <c r="AP261" s="5"/>
      <c r="AQ261" s="5"/>
      <c r="AR261" s="5"/>
      <c r="AS261" s="5" t="e">
        <f t="shared" si="174"/>
        <v>#DIV/0!</v>
      </c>
      <c r="AT261" s="5">
        <v>15.78</v>
      </c>
      <c r="AU261" s="5">
        <v>13.87</v>
      </c>
      <c r="AV261" s="5">
        <v>-1.5</v>
      </c>
      <c r="AW261" s="5">
        <v>7</v>
      </c>
      <c r="AX261" s="3">
        <v>35</v>
      </c>
      <c r="AY261" s="3">
        <v>41</v>
      </c>
      <c r="AZ261" s="3"/>
      <c r="BA261" s="5">
        <v>0.33</v>
      </c>
      <c r="BB261" s="5"/>
      <c r="BC261" s="5">
        <v>63</v>
      </c>
      <c r="BD261" s="5"/>
      <c r="BE261" s="3">
        <v>21</v>
      </c>
      <c r="BF261" s="3">
        <v>24</v>
      </c>
      <c r="BG261" s="5">
        <v>-0.36</v>
      </c>
      <c r="BH261" s="5">
        <v>36</v>
      </c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3">
        <v>32</v>
      </c>
      <c r="CA261" s="3">
        <v>32</v>
      </c>
      <c r="CB261" s="3">
        <v>32</v>
      </c>
      <c r="CC261" s="5">
        <v>14.30528</v>
      </c>
      <c r="CD261" s="5">
        <v>14.30528</v>
      </c>
      <c r="CE261" s="5">
        <v>14.30528</v>
      </c>
      <c r="CF261" s="5">
        <v>0.75</v>
      </c>
      <c r="CG261" s="5">
        <v>77</v>
      </c>
      <c r="CH261" s="3">
        <v>31</v>
      </c>
      <c r="CI261" s="3">
        <v>32</v>
      </c>
      <c r="CJ261" s="3">
        <v>32</v>
      </c>
      <c r="CK261" s="5">
        <v>13.85824</v>
      </c>
      <c r="CL261" s="5">
        <v>14.30528</v>
      </c>
      <c r="CM261" s="5">
        <v>14.30528</v>
      </c>
      <c r="CN261" s="5">
        <v>-0.21</v>
      </c>
      <c r="CO261" s="5">
        <v>42</v>
      </c>
      <c r="CP261" s="6">
        <v>140</v>
      </c>
      <c r="CQ261" s="6">
        <v>139</v>
      </c>
      <c r="CR261" s="6">
        <v>142</v>
      </c>
      <c r="CS261" s="5">
        <v>-0.09</v>
      </c>
      <c r="CT261" s="5">
        <v>47</v>
      </c>
      <c r="CU261" s="7" t="e">
        <v>#NULL!</v>
      </c>
      <c r="CV261" s="7" t="e">
        <v>#NULL!</v>
      </c>
      <c r="CW261" s="7" t="e">
        <v>#NULL!</v>
      </c>
      <c r="CX261" s="7" t="e">
        <v>#NULL!</v>
      </c>
      <c r="CY261" s="7" t="e">
        <v>#NULL!</v>
      </c>
      <c r="CZ261" s="7" t="e">
        <v>#NULL!</v>
      </c>
      <c r="DA261" s="7" t="e">
        <v>#NULL!</v>
      </c>
      <c r="DB261" s="7" t="e">
        <v>#NULL!</v>
      </c>
      <c r="DC261" s="7" t="e">
        <v>#NULL!</v>
      </c>
      <c r="DD261" s="7" t="e">
        <v>#NULL!</v>
      </c>
      <c r="DE261" s="7" t="e">
        <v>#NULL!</v>
      </c>
      <c r="DF261" s="7" t="e">
        <v>#NULL!</v>
      </c>
      <c r="DG261" s="7" t="e">
        <v>#NULL!</v>
      </c>
      <c r="DH261" s="7" t="e">
        <v>#NULL!</v>
      </c>
      <c r="DI261" s="7"/>
      <c r="DJ261" s="7"/>
      <c r="DK261" s="7"/>
      <c r="DL261" s="7"/>
      <c r="DM261" s="7"/>
      <c r="DN261" s="7"/>
      <c r="DO261" s="7"/>
      <c r="DP261" s="7"/>
      <c r="DQ261" s="3">
        <v>1</v>
      </c>
      <c r="DR261" s="3">
        <v>1</v>
      </c>
      <c r="DS261" s="3">
        <v>1</v>
      </c>
      <c r="DT261" s="3">
        <v>1</v>
      </c>
      <c r="DU261" s="3">
        <v>1</v>
      </c>
      <c r="DV261" s="5">
        <v>49.5</v>
      </c>
      <c r="DW261" s="5">
        <v>-2.9999999999999971E-2</v>
      </c>
      <c r="DX261" s="5">
        <v>27</v>
      </c>
      <c r="DY261" s="5">
        <v>-1.59</v>
      </c>
      <c r="DZ261" s="5">
        <v>59.5</v>
      </c>
      <c r="EA261" s="5">
        <v>0.54</v>
      </c>
      <c r="EB261" s="5">
        <v>45.333333333333336</v>
      </c>
      <c r="EC261" s="5">
        <v>-1.08</v>
      </c>
      <c r="ED261" s="5">
        <v>2</v>
      </c>
      <c r="EE261" s="7" t="e">
        <v>#NULL!</v>
      </c>
      <c r="EF261" s="7" t="e">
        <v>#NULL!</v>
      </c>
      <c r="EG261" s="7" t="e">
        <v>#NULL!</v>
      </c>
      <c r="EH261" s="7" t="e">
        <v>#NULL!</v>
      </c>
      <c r="EI261" s="7" t="e">
        <v>#NULL!</v>
      </c>
      <c r="EJ261" s="7" t="e">
        <v>#NULL!</v>
      </c>
      <c r="EK261" s="7" t="e">
        <v>#NULL!</v>
      </c>
      <c r="EL261" s="7" t="e">
        <v>#NULL!</v>
      </c>
      <c r="EM261" s="7" t="e">
        <v>#NULL!</v>
      </c>
      <c r="EN261" s="7" t="e">
        <v>#NULL!</v>
      </c>
      <c r="EO261" s="7" t="e">
        <v>#NULL!</v>
      </c>
      <c r="EP261" s="7" t="e">
        <v>#NULL!</v>
      </c>
      <c r="EQ261" s="7" t="e">
        <v>#NULL!</v>
      </c>
      <c r="ER261" s="7" t="e">
        <v>#NULL!</v>
      </c>
      <c r="ES261" s="7" t="e">
        <v>#NULL!</v>
      </c>
      <c r="ET261" s="7" t="e">
        <v>#NULL!</v>
      </c>
      <c r="EU261" s="7" t="e">
        <v>#NULL!</v>
      </c>
      <c r="EV261" s="7" t="e">
        <v>#NULL!</v>
      </c>
      <c r="EW261" s="3">
        <v>0</v>
      </c>
      <c r="EX261" s="5">
        <v>0</v>
      </c>
      <c r="EY261" s="1" t="s">
        <v>372</v>
      </c>
      <c r="EZ261" s="3">
        <v>1</v>
      </c>
      <c r="FA261" s="6">
        <v>999</v>
      </c>
      <c r="FB261" s="1" t="s">
        <v>385</v>
      </c>
      <c r="FC261" s="6">
        <v>1</v>
      </c>
      <c r="FD261" s="5">
        <v>2</v>
      </c>
      <c r="FE261" s="1" t="s">
        <v>441</v>
      </c>
      <c r="FF261" s="3">
        <v>1</v>
      </c>
      <c r="FG261" s="5">
        <v>0.5</v>
      </c>
      <c r="FH261" s="3">
        <v>4</v>
      </c>
      <c r="FI261" s="3">
        <v>4</v>
      </c>
      <c r="FJ261" s="3">
        <v>3</v>
      </c>
      <c r="FK261" s="3">
        <v>4</v>
      </c>
      <c r="FL261" s="3">
        <v>4</v>
      </c>
      <c r="FM261" s="3">
        <v>4</v>
      </c>
      <c r="FN261" s="3">
        <v>3</v>
      </c>
      <c r="FO261" s="3">
        <v>2</v>
      </c>
      <c r="FP261" s="3">
        <v>3</v>
      </c>
      <c r="FQ261" s="3">
        <v>4</v>
      </c>
      <c r="FR261" s="3">
        <v>4</v>
      </c>
      <c r="FS261" s="3">
        <v>3</v>
      </c>
      <c r="FT261" s="3">
        <v>3.8333333333333335</v>
      </c>
      <c r="FU261" s="3">
        <v>3.1666666666666665</v>
      </c>
      <c r="FV261" s="3">
        <v>5</v>
      </c>
      <c r="FW261" s="3">
        <v>4</v>
      </c>
      <c r="FX261" s="7" t="e">
        <v>#NULL!</v>
      </c>
      <c r="FY261" s="3">
        <v>4</v>
      </c>
      <c r="FZ261" s="3">
        <v>4</v>
      </c>
      <c r="GA261" s="3">
        <v>3</v>
      </c>
      <c r="GB261" s="3">
        <v>3</v>
      </c>
      <c r="GC261" s="3">
        <v>3</v>
      </c>
      <c r="GD261" s="5">
        <v>3.6666666666666665</v>
      </c>
      <c r="GE261" s="3">
        <v>2</v>
      </c>
      <c r="GF261" s="3">
        <v>3</v>
      </c>
      <c r="GG261" s="3">
        <v>3</v>
      </c>
      <c r="GH261" s="3">
        <v>2</v>
      </c>
      <c r="GI261" s="3">
        <v>3</v>
      </c>
      <c r="GJ261" s="3">
        <v>2</v>
      </c>
      <c r="GK261" s="3">
        <v>3</v>
      </c>
      <c r="GL261" s="3">
        <v>3</v>
      </c>
      <c r="GM261" s="3">
        <v>3</v>
      </c>
      <c r="GN261" s="3">
        <v>2</v>
      </c>
      <c r="GO261" s="3">
        <v>3</v>
      </c>
      <c r="GP261" s="3">
        <v>2</v>
      </c>
      <c r="GQ261" s="3">
        <v>3</v>
      </c>
      <c r="GR261" s="3">
        <v>2</v>
      </c>
      <c r="GS261" s="3">
        <v>3</v>
      </c>
      <c r="GT261" s="3">
        <v>2</v>
      </c>
      <c r="GU261" s="3">
        <v>2</v>
      </c>
      <c r="GV261" s="3">
        <v>3</v>
      </c>
      <c r="GW261" s="3">
        <v>3</v>
      </c>
      <c r="GX261" s="3">
        <v>3</v>
      </c>
      <c r="GY261" s="5">
        <v>2.4</v>
      </c>
      <c r="GZ261" s="5">
        <v>2.8</v>
      </c>
      <c r="HA261" s="3">
        <v>4</v>
      </c>
      <c r="HB261" s="3">
        <v>4</v>
      </c>
      <c r="HC261" s="3">
        <v>4</v>
      </c>
      <c r="HD261" s="3">
        <v>5</v>
      </c>
      <c r="HE261" s="3">
        <v>4</v>
      </c>
      <c r="HF261" s="3">
        <v>4</v>
      </c>
      <c r="HG261" s="3">
        <v>5</v>
      </c>
      <c r="HH261" s="3">
        <v>5</v>
      </c>
      <c r="HI261" s="5">
        <v>4.375</v>
      </c>
      <c r="HJ261" s="3">
        <v>2</v>
      </c>
      <c r="HK261" s="3">
        <v>3</v>
      </c>
      <c r="HL261" s="3">
        <v>2</v>
      </c>
      <c r="HM261" s="3">
        <v>2</v>
      </c>
      <c r="HN261" s="3">
        <v>3</v>
      </c>
      <c r="HO261" s="3">
        <v>3</v>
      </c>
      <c r="HP261" s="5">
        <v>2</v>
      </c>
      <c r="HQ261" s="5">
        <v>2</v>
      </c>
      <c r="HR261" s="5">
        <v>2</v>
      </c>
      <c r="HS261" s="5">
        <v>2</v>
      </c>
      <c r="HT261" s="3">
        <v>2</v>
      </c>
      <c r="HU261" s="3">
        <v>2</v>
      </c>
      <c r="HV261" s="3">
        <v>2</v>
      </c>
      <c r="HW261" s="3">
        <v>2</v>
      </c>
      <c r="HX261" s="3">
        <v>2</v>
      </c>
      <c r="HY261" s="3">
        <v>2</v>
      </c>
      <c r="HZ261" s="5">
        <v>2</v>
      </c>
      <c r="IA261" s="3">
        <v>6</v>
      </c>
      <c r="IB261" s="3">
        <v>4</v>
      </c>
      <c r="IC261" s="3">
        <v>3</v>
      </c>
      <c r="ID261" s="3">
        <v>3</v>
      </c>
      <c r="IE261" s="3">
        <v>3</v>
      </c>
      <c r="IF261" s="3">
        <v>3</v>
      </c>
      <c r="IG261" s="3">
        <v>4</v>
      </c>
      <c r="IH261" s="3">
        <v>5</v>
      </c>
      <c r="II261" s="3">
        <v>5</v>
      </c>
      <c r="IJ261" s="3">
        <v>4</v>
      </c>
      <c r="IK261" s="3">
        <v>4</v>
      </c>
      <c r="IL261" s="3">
        <v>4</v>
      </c>
      <c r="IM261" s="5">
        <v>5</v>
      </c>
      <c r="IN261" s="5">
        <v>3</v>
      </c>
      <c r="IO261" s="5">
        <v>4</v>
      </c>
      <c r="IP261" s="3">
        <v>3</v>
      </c>
      <c r="IQ261" s="3">
        <v>3</v>
      </c>
      <c r="IR261" s="3">
        <v>4</v>
      </c>
      <c r="IS261" s="3">
        <v>3</v>
      </c>
      <c r="IT261" s="3">
        <v>3</v>
      </c>
      <c r="IU261" s="3">
        <v>4</v>
      </c>
      <c r="IV261" s="3">
        <v>4</v>
      </c>
      <c r="IW261" s="3">
        <v>4</v>
      </c>
      <c r="IX261" s="3">
        <v>3</v>
      </c>
      <c r="IY261" s="3">
        <v>3</v>
      </c>
      <c r="IZ261" s="3">
        <v>4</v>
      </c>
      <c r="JA261" s="3">
        <v>3</v>
      </c>
      <c r="JB261" s="3">
        <v>3</v>
      </c>
      <c r="JC261" s="3">
        <v>4</v>
      </c>
      <c r="JD261" s="3">
        <v>3</v>
      </c>
      <c r="JE261" s="3">
        <v>3</v>
      </c>
      <c r="JF261" s="3">
        <v>3</v>
      </c>
      <c r="JG261" s="3">
        <v>4</v>
      </c>
      <c r="JH261" s="3">
        <v>3</v>
      </c>
      <c r="JI261" s="3">
        <v>2</v>
      </c>
      <c r="JJ261" s="3">
        <v>2</v>
      </c>
      <c r="JK261" s="3">
        <v>3</v>
      </c>
      <c r="JL261" s="3">
        <v>3</v>
      </c>
      <c r="JM261" s="3">
        <v>3</v>
      </c>
      <c r="JN261" s="5">
        <v>3.25</v>
      </c>
      <c r="JO261" s="5">
        <v>3.25</v>
      </c>
      <c r="JP261" s="5">
        <v>2.75</v>
      </c>
      <c r="JQ261" s="5">
        <v>3.25</v>
      </c>
      <c r="JR261" s="5">
        <v>3.5</v>
      </c>
      <c r="JS261" s="5">
        <v>3.25</v>
      </c>
      <c r="JT261" s="3">
        <v>3</v>
      </c>
      <c r="JU261" s="3">
        <v>3</v>
      </c>
      <c r="JV261" s="3">
        <v>2</v>
      </c>
      <c r="JW261" s="3">
        <v>2</v>
      </c>
      <c r="JX261" s="3">
        <v>3</v>
      </c>
      <c r="JY261" s="3">
        <v>3</v>
      </c>
      <c r="JZ261" s="3">
        <v>1</v>
      </c>
      <c r="KA261" s="3">
        <v>1</v>
      </c>
      <c r="KB261" s="3">
        <v>5</v>
      </c>
      <c r="KC261" s="3">
        <v>5</v>
      </c>
      <c r="KD261" s="3">
        <v>5</v>
      </c>
      <c r="KE261" s="3">
        <v>5</v>
      </c>
      <c r="KF261" s="3">
        <v>1</v>
      </c>
      <c r="KG261" s="3">
        <v>1</v>
      </c>
      <c r="KH261" s="3">
        <v>1</v>
      </c>
      <c r="KI261" s="3">
        <v>1</v>
      </c>
      <c r="KJ261" s="3">
        <v>1</v>
      </c>
      <c r="KK261" s="3">
        <v>1</v>
      </c>
      <c r="KL261" s="3">
        <v>3</v>
      </c>
      <c r="KM261" s="3">
        <v>3</v>
      </c>
      <c r="KN261" s="3">
        <v>1</v>
      </c>
      <c r="KO261" s="3">
        <v>1</v>
      </c>
      <c r="KP261" s="3">
        <v>1</v>
      </c>
      <c r="KQ261" s="3">
        <v>1</v>
      </c>
      <c r="KR261" s="3">
        <v>4</v>
      </c>
      <c r="KS261" s="3">
        <v>4</v>
      </c>
      <c r="KT261" s="3">
        <v>1</v>
      </c>
      <c r="KU261" s="3">
        <v>1</v>
      </c>
      <c r="KV261" s="3">
        <v>4</v>
      </c>
      <c r="KW261" s="3">
        <v>4</v>
      </c>
      <c r="KX261" s="3">
        <v>5</v>
      </c>
      <c r="KY261" s="3">
        <v>5</v>
      </c>
      <c r="KZ261" s="5">
        <v>1.4444444444444444</v>
      </c>
      <c r="LA261" s="5">
        <v>1.4444444444444444</v>
      </c>
      <c r="LB261" s="5">
        <v>4</v>
      </c>
      <c r="LC261" s="5">
        <v>4</v>
      </c>
      <c r="LD261" s="3">
        <v>4</v>
      </c>
      <c r="LE261" s="3">
        <v>4</v>
      </c>
      <c r="LF261" s="5">
        <v>4</v>
      </c>
      <c r="LG261" s="3">
        <v>4</v>
      </c>
      <c r="LH261" s="3">
        <v>3</v>
      </c>
      <c r="LI261" s="3">
        <v>3</v>
      </c>
      <c r="LJ261" s="3">
        <v>5</v>
      </c>
      <c r="LK261" s="3">
        <v>5</v>
      </c>
      <c r="LL261" s="3">
        <v>5</v>
      </c>
      <c r="LM261" s="3">
        <v>5</v>
      </c>
      <c r="LN261" s="3">
        <v>4</v>
      </c>
      <c r="LO261" s="3">
        <v>4</v>
      </c>
      <c r="LP261" s="3">
        <v>5</v>
      </c>
      <c r="LQ261" s="3">
        <v>5</v>
      </c>
      <c r="LR261" s="3">
        <v>3</v>
      </c>
      <c r="LS261" s="3">
        <v>3</v>
      </c>
      <c r="LT261" s="5">
        <v>4.125</v>
      </c>
      <c r="LU261" s="5">
        <v>4.125</v>
      </c>
      <c r="LV261" s="3">
        <v>2</v>
      </c>
      <c r="LW261" s="3">
        <v>2</v>
      </c>
      <c r="LX261" s="3">
        <v>2</v>
      </c>
      <c r="LY261" s="3">
        <v>1</v>
      </c>
      <c r="LZ261" s="3">
        <v>3</v>
      </c>
      <c r="MA261" s="3">
        <v>2</v>
      </c>
      <c r="MB261" s="3">
        <v>2</v>
      </c>
      <c r="MC261" s="3">
        <v>2</v>
      </c>
      <c r="MD261" s="3">
        <v>2</v>
      </c>
      <c r="ME261" s="3">
        <v>2</v>
      </c>
      <c r="MF261" s="5">
        <f t="shared" si="175"/>
        <v>20</v>
      </c>
      <c r="MG261" s="5">
        <f t="shared" si="176"/>
        <v>2</v>
      </c>
      <c r="MH261" s="3">
        <v>2</v>
      </c>
      <c r="MI261" s="3">
        <v>2</v>
      </c>
      <c r="MJ261" s="3">
        <v>4</v>
      </c>
      <c r="MK261" s="3">
        <v>1</v>
      </c>
      <c r="ML261" s="3">
        <v>1</v>
      </c>
      <c r="MM261" s="3">
        <v>2</v>
      </c>
      <c r="MN261" s="3">
        <v>4</v>
      </c>
      <c r="MO261" s="3">
        <v>5</v>
      </c>
      <c r="MP261" s="3">
        <v>5</v>
      </c>
      <c r="MQ261" s="5">
        <v>2.8888888888888888</v>
      </c>
      <c r="MR261" s="3">
        <v>2</v>
      </c>
      <c r="MS261" s="3">
        <v>2</v>
      </c>
      <c r="MT261" s="3">
        <v>2</v>
      </c>
      <c r="MU261" s="3">
        <v>2</v>
      </c>
      <c r="MV261" s="3">
        <v>2</v>
      </c>
      <c r="MW261" s="3">
        <v>2</v>
      </c>
      <c r="MX261" s="3">
        <v>4</v>
      </c>
      <c r="MY261" s="3">
        <v>4</v>
      </c>
      <c r="MZ261" s="3">
        <v>4</v>
      </c>
      <c r="NA261" s="3">
        <v>4</v>
      </c>
      <c r="NB261" s="3">
        <v>4</v>
      </c>
      <c r="NC261" s="3">
        <v>4</v>
      </c>
      <c r="ND261" s="5">
        <v>2</v>
      </c>
      <c r="NE261" s="5">
        <v>2</v>
      </c>
      <c r="NF261" s="5">
        <v>4</v>
      </c>
      <c r="NG261" s="5">
        <v>4</v>
      </c>
      <c r="NH261" s="3">
        <v>4</v>
      </c>
      <c r="NI261" s="3">
        <v>4</v>
      </c>
      <c r="NJ261" s="3">
        <v>2</v>
      </c>
      <c r="NK261" s="3">
        <v>2</v>
      </c>
      <c r="NL261" s="3">
        <v>2</v>
      </c>
      <c r="NM261" s="3">
        <v>2</v>
      </c>
      <c r="NN261" s="3">
        <v>3</v>
      </c>
      <c r="NO261" s="3">
        <v>3</v>
      </c>
      <c r="NP261" s="3">
        <v>2</v>
      </c>
      <c r="NQ261" s="3">
        <v>2</v>
      </c>
      <c r="NR261" s="3">
        <v>2</v>
      </c>
      <c r="NS261" s="3">
        <v>2</v>
      </c>
      <c r="NT261" s="3">
        <v>3</v>
      </c>
      <c r="NU261" s="3">
        <v>3</v>
      </c>
      <c r="NV261" s="5">
        <v>2.5714285714285716</v>
      </c>
      <c r="NW261" s="5">
        <v>2.5714285714285716</v>
      </c>
      <c r="NX261" s="4">
        <v>43420</v>
      </c>
      <c r="NY261" s="3">
        <v>4</v>
      </c>
      <c r="NZ261" s="3">
        <v>4</v>
      </c>
      <c r="OA261" s="3">
        <v>3</v>
      </c>
      <c r="OB261" s="3">
        <v>4</v>
      </c>
      <c r="OC261" s="3">
        <v>3</v>
      </c>
      <c r="OD261" s="3">
        <v>4</v>
      </c>
      <c r="OE261" s="3">
        <v>3</v>
      </c>
      <c r="OF261" s="3">
        <v>2</v>
      </c>
      <c r="OG261" s="3">
        <v>3</v>
      </c>
      <c r="OH261" s="3">
        <v>3</v>
      </c>
      <c r="OI261" s="3">
        <v>2</v>
      </c>
      <c r="OJ261" s="3">
        <v>1</v>
      </c>
      <c r="OK261" s="5">
        <v>3.5</v>
      </c>
      <c r="OL261" s="5">
        <v>2.5</v>
      </c>
      <c r="OM261" s="3">
        <v>2</v>
      </c>
      <c r="ON261" s="3">
        <v>4</v>
      </c>
      <c r="OO261" s="3">
        <v>3</v>
      </c>
      <c r="OP261" s="3">
        <v>2</v>
      </c>
      <c r="OQ261" s="3">
        <v>2</v>
      </c>
      <c r="OR261" s="3">
        <v>3</v>
      </c>
      <c r="OS261" s="5">
        <v>2.6666666666666665</v>
      </c>
      <c r="OT261" s="3">
        <v>3</v>
      </c>
      <c r="OU261" s="3">
        <v>2</v>
      </c>
      <c r="OV261" s="3">
        <v>1</v>
      </c>
      <c r="OW261" s="3">
        <v>2</v>
      </c>
      <c r="OX261" s="3">
        <v>1</v>
      </c>
      <c r="OY261" s="3">
        <v>1</v>
      </c>
      <c r="OZ261" s="5">
        <v>1.6666666666666667</v>
      </c>
      <c r="UK261" s="1">
        <v>31</v>
      </c>
      <c r="UL261" s="1">
        <v>27</v>
      </c>
      <c r="UM261" s="1">
        <v>28</v>
      </c>
      <c r="UN261" s="1">
        <v>777</v>
      </c>
      <c r="UO261" s="1">
        <v>32</v>
      </c>
      <c r="UP261" s="1">
        <v>26</v>
      </c>
      <c r="UQ261" s="1">
        <v>777</v>
      </c>
      <c r="VN261">
        <v>15</v>
      </c>
      <c r="VO261">
        <v>0</v>
      </c>
      <c r="VP261">
        <v>0</v>
      </c>
      <c r="VQ261">
        <v>0</v>
      </c>
      <c r="VR261">
        <v>117</v>
      </c>
      <c r="VS261">
        <v>2555.3000000000002</v>
      </c>
      <c r="VT261">
        <v>21.8</v>
      </c>
      <c r="VU261">
        <v>283.89999999999998</v>
      </c>
      <c r="VV261">
        <v>116</v>
      </c>
      <c r="VW261">
        <v>9629.2999999999993</v>
      </c>
      <c r="VX261">
        <v>83</v>
      </c>
      <c r="VY261">
        <v>1030.5</v>
      </c>
      <c r="VZ261">
        <v>0.3</v>
      </c>
      <c r="WA261">
        <v>1069.9000000000001</v>
      </c>
      <c r="WB261" s="36">
        <v>4666.5</v>
      </c>
      <c r="WC261" s="36">
        <v>1174.75</v>
      </c>
      <c r="WD261" s="36">
        <v>67.75</v>
      </c>
      <c r="WE261" s="36">
        <v>10</v>
      </c>
      <c r="WF261" s="36">
        <v>78.84</v>
      </c>
      <c r="WG261" s="36">
        <v>19.850000000000001</v>
      </c>
      <c r="WH261" s="36">
        <v>1.1399999999999999</v>
      </c>
      <c r="WI261" s="36">
        <v>0.17</v>
      </c>
      <c r="WJ261" s="36">
        <v>77.75</v>
      </c>
      <c r="WK261" s="36">
        <v>1.31</v>
      </c>
      <c r="WL261" s="36">
        <v>11.106999999999999</v>
      </c>
      <c r="WM261" s="37">
        <v>5526.75</v>
      </c>
      <c r="WN261" s="37">
        <v>1622</v>
      </c>
      <c r="WO261" s="37">
        <v>87.25</v>
      </c>
      <c r="WP261" s="37">
        <v>12</v>
      </c>
      <c r="WQ261" s="37">
        <v>76.25</v>
      </c>
      <c r="WR261" s="37">
        <v>22.38</v>
      </c>
      <c r="WS261" s="37">
        <v>1.2</v>
      </c>
      <c r="WT261" s="37">
        <v>0.17</v>
      </c>
      <c r="WU261" s="37">
        <v>99.25</v>
      </c>
      <c r="WV261" s="37">
        <v>1.37</v>
      </c>
      <c r="WW261" s="37">
        <v>11.028</v>
      </c>
      <c r="WX261" s="38">
        <v>4666.5</v>
      </c>
      <c r="WY261" s="38">
        <v>1174.75</v>
      </c>
      <c r="WZ261" s="38">
        <v>67.75</v>
      </c>
      <c r="XA261" s="38">
        <v>10</v>
      </c>
      <c r="XB261" s="38">
        <v>78.84</v>
      </c>
      <c r="XC261" s="38">
        <v>19.850000000000001</v>
      </c>
      <c r="XD261" s="38">
        <v>1.1399999999999999</v>
      </c>
      <c r="XE261" s="38">
        <v>0.17</v>
      </c>
      <c r="XF261" s="38">
        <v>77.75</v>
      </c>
      <c r="XG261" s="38">
        <v>1.31</v>
      </c>
      <c r="XH261" s="38">
        <v>11.106999999999999</v>
      </c>
      <c r="XI261" s="39">
        <v>5526.75</v>
      </c>
      <c r="XJ261" s="39">
        <v>1622</v>
      </c>
      <c r="XK261" s="39">
        <v>87.25</v>
      </c>
      <c r="XL261" s="39">
        <v>12</v>
      </c>
      <c r="XM261" s="39">
        <v>76.25</v>
      </c>
      <c r="XN261" s="39">
        <v>22.38</v>
      </c>
      <c r="XO261" s="39">
        <v>1.2</v>
      </c>
      <c r="XP261" s="39">
        <v>0.17</v>
      </c>
      <c r="XQ261" s="39">
        <v>99.25</v>
      </c>
      <c r="XR261" s="39">
        <v>1.37</v>
      </c>
      <c r="XS261" s="39">
        <v>11.028</v>
      </c>
      <c r="XT261" t="s">
        <v>1331</v>
      </c>
      <c r="XU261">
        <v>9</v>
      </c>
      <c r="XV261">
        <v>21</v>
      </c>
      <c r="XW261" s="37">
        <v>7</v>
      </c>
      <c r="XX261" s="37">
        <v>2</v>
      </c>
      <c r="XY261" s="37">
        <v>1</v>
      </c>
      <c r="XZ261" s="39">
        <v>7</v>
      </c>
      <c r="YA261" s="39">
        <v>2</v>
      </c>
      <c r="YB261" s="39">
        <v>1</v>
      </c>
    </row>
    <row r="262" spans="1:652" x14ac:dyDescent="0.2">
      <c r="A262" s="11">
        <v>284</v>
      </c>
      <c r="B262" s="19" t="s">
        <v>776</v>
      </c>
      <c r="C262" s="3">
        <v>0</v>
      </c>
      <c r="D262" s="3" t="str">
        <f t="shared" si="167"/>
        <v>2</v>
      </c>
      <c r="E262" s="4">
        <v>37674</v>
      </c>
      <c r="F262" s="4">
        <v>43418</v>
      </c>
      <c r="G262" s="5">
        <v>15.72621492128679</v>
      </c>
      <c r="H262" s="21">
        <v>4</v>
      </c>
      <c r="I262" s="3">
        <v>9</v>
      </c>
      <c r="J262" s="3">
        <v>21</v>
      </c>
      <c r="K262" s="3">
        <v>1</v>
      </c>
      <c r="L262" s="3">
        <v>2</v>
      </c>
      <c r="M262" s="3">
        <v>180</v>
      </c>
      <c r="N262" s="6">
        <v>117</v>
      </c>
      <c r="O262" s="6">
        <v>170</v>
      </c>
      <c r="P262" s="5">
        <v>3.8385826771653542</v>
      </c>
      <c r="Q262" s="5">
        <v>126.56700000000001</v>
      </c>
      <c r="R262" s="5">
        <v>57.4</v>
      </c>
      <c r="S262" s="5">
        <v>19.899999999999999</v>
      </c>
      <c r="T262" s="5">
        <v>3</v>
      </c>
      <c r="U262" s="5">
        <v>16.399999999999999</v>
      </c>
      <c r="V262" s="5">
        <v>3</v>
      </c>
      <c r="W262" s="5">
        <v>24.8</v>
      </c>
      <c r="X262" s="5">
        <v>25.2</v>
      </c>
      <c r="Y262" s="5">
        <v>23.4</v>
      </c>
      <c r="Z262" s="5">
        <v>23.7</v>
      </c>
      <c r="AA262" s="5">
        <v>24.6</v>
      </c>
      <c r="AB262" s="5">
        <v>22</v>
      </c>
      <c r="AC262" s="5">
        <f t="shared" si="168"/>
        <v>25.2</v>
      </c>
      <c r="AD262" s="5">
        <f t="shared" si="169"/>
        <v>24.6</v>
      </c>
      <c r="AE262" s="5">
        <f t="shared" si="170"/>
        <v>49.8</v>
      </c>
      <c r="AF262" s="5">
        <f t="shared" si="171"/>
        <v>24.9</v>
      </c>
      <c r="AG262" s="5">
        <f t="shared" si="172"/>
        <v>54.904499999999999</v>
      </c>
      <c r="AH262" s="5">
        <f t="shared" si="173"/>
        <v>109.809</v>
      </c>
      <c r="AI262" s="5">
        <v>1</v>
      </c>
      <c r="AJ262" s="3">
        <v>32</v>
      </c>
      <c r="AK262" s="5">
        <v>39.299999999999997</v>
      </c>
      <c r="AL262" s="5">
        <v>1</v>
      </c>
      <c r="AM262" s="5">
        <v>1.6666666666666667</v>
      </c>
      <c r="AN262" s="5"/>
      <c r="AO262" s="5"/>
      <c r="AP262" s="5"/>
      <c r="AQ262" s="5"/>
      <c r="AR262" s="5"/>
      <c r="AS262" s="5" t="e">
        <f t="shared" si="174"/>
        <v>#DIV/0!</v>
      </c>
      <c r="AT262" s="5">
        <v>12.44</v>
      </c>
      <c r="AU262" s="5">
        <v>12.06</v>
      </c>
      <c r="AV262" s="5">
        <v>-1.64</v>
      </c>
      <c r="AW262" s="5">
        <v>5</v>
      </c>
      <c r="AX262" s="3">
        <v>23</v>
      </c>
      <c r="AY262" s="3">
        <v>29</v>
      </c>
      <c r="AZ262" s="3"/>
      <c r="BA262" s="5">
        <v>-1.99</v>
      </c>
      <c r="BB262" s="5"/>
      <c r="BC262" s="5">
        <v>2</v>
      </c>
      <c r="BD262" s="5"/>
      <c r="BE262" s="3">
        <v>22</v>
      </c>
      <c r="BF262" s="3">
        <v>26</v>
      </c>
      <c r="BG262" s="5">
        <v>-0.13</v>
      </c>
      <c r="BH262" s="5">
        <v>45</v>
      </c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3">
        <v>62</v>
      </c>
      <c r="CA262" s="3">
        <v>61</v>
      </c>
      <c r="CB262" s="3">
        <v>60</v>
      </c>
      <c r="CC262" s="5">
        <v>27.716480000000001</v>
      </c>
      <c r="CD262" s="5">
        <v>27.269439999999999</v>
      </c>
      <c r="CE262" s="5">
        <v>26.822399999999998</v>
      </c>
      <c r="CF262" s="5">
        <v>2.57</v>
      </c>
      <c r="CG262" s="5">
        <v>99</v>
      </c>
      <c r="CH262" s="3">
        <v>38</v>
      </c>
      <c r="CI262" s="3">
        <v>38</v>
      </c>
      <c r="CJ262" s="3">
        <v>38</v>
      </c>
      <c r="CK262" s="5">
        <v>16.98752</v>
      </c>
      <c r="CL262" s="5">
        <v>16.98752</v>
      </c>
      <c r="CM262" s="5">
        <v>16.98752</v>
      </c>
      <c r="CN262" s="5">
        <v>-1.37</v>
      </c>
      <c r="CO262" s="5">
        <v>9</v>
      </c>
      <c r="CP262" s="6">
        <v>158</v>
      </c>
      <c r="CQ262" s="6">
        <v>165</v>
      </c>
      <c r="CR262" s="6">
        <v>163</v>
      </c>
      <c r="CS262" s="5">
        <v>-0.9</v>
      </c>
      <c r="CT262" s="5">
        <v>18</v>
      </c>
      <c r="CU262" s="7" t="e">
        <v>#NULL!</v>
      </c>
      <c r="CV262" s="7" t="e">
        <v>#NULL!</v>
      </c>
      <c r="CW262" s="7" t="e">
        <v>#NULL!</v>
      </c>
      <c r="CX262" s="7" t="e">
        <v>#NULL!</v>
      </c>
      <c r="CY262" s="7" t="e">
        <v>#NULL!</v>
      </c>
      <c r="CZ262" s="7" t="e">
        <v>#NULL!</v>
      </c>
      <c r="DA262" s="7" t="e">
        <v>#NULL!</v>
      </c>
      <c r="DB262" s="7" t="e">
        <v>#NULL!</v>
      </c>
      <c r="DC262" s="7" t="e">
        <v>#NULL!</v>
      </c>
      <c r="DD262" s="7" t="e">
        <v>#NULL!</v>
      </c>
      <c r="DE262" s="7" t="e">
        <v>#NULL!</v>
      </c>
      <c r="DF262" s="7" t="e">
        <v>#NULL!</v>
      </c>
      <c r="DG262" s="7" t="e">
        <v>#NULL!</v>
      </c>
      <c r="DH262" s="7" t="e">
        <v>#NULL!</v>
      </c>
      <c r="DI262" s="7"/>
      <c r="DJ262" s="7"/>
      <c r="DK262" s="7"/>
      <c r="DL262" s="7"/>
      <c r="DM262" s="7"/>
      <c r="DN262" s="7"/>
      <c r="DO262" s="7"/>
      <c r="DP262" s="7"/>
      <c r="DQ262" s="3">
        <v>1</v>
      </c>
      <c r="DR262" s="3">
        <v>1</v>
      </c>
      <c r="DS262" s="3">
        <v>1</v>
      </c>
      <c r="DT262" s="3">
        <v>1</v>
      </c>
      <c r="DU262" s="3">
        <v>1</v>
      </c>
      <c r="DV262" s="5">
        <v>23.5</v>
      </c>
      <c r="DW262" s="5">
        <v>-2.12</v>
      </c>
      <c r="DX262" s="5">
        <v>11.5</v>
      </c>
      <c r="DY262" s="5">
        <v>-2.54</v>
      </c>
      <c r="DZ262" s="5">
        <v>54</v>
      </c>
      <c r="EA262" s="5">
        <v>1.1999999999999997</v>
      </c>
      <c r="EB262" s="5">
        <v>29.666666666666668</v>
      </c>
      <c r="EC262" s="5">
        <v>-3.4600000000000004</v>
      </c>
      <c r="ED262" s="5">
        <v>2</v>
      </c>
      <c r="EE262" s="7" t="e">
        <v>#NULL!</v>
      </c>
      <c r="EF262" s="7" t="e">
        <v>#NULL!</v>
      </c>
      <c r="EG262" s="7" t="e">
        <v>#NULL!</v>
      </c>
      <c r="EH262" s="7" t="e">
        <v>#NULL!</v>
      </c>
      <c r="EI262" s="7" t="e">
        <v>#NULL!</v>
      </c>
      <c r="EJ262" s="7" t="e">
        <v>#NULL!</v>
      </c>
      <c r="EK262" s="7" t="e">
        <v>#NULL!</v>
      </c>
      <c r="EL262" s="7" t="e">
        <v>#NULL!</v>
      </c>
      <c r="EM262" s="7" t="e">
        <v>#NULL!</v>
      </c>
      <c r="EN262" s="7" t="e">
        <v>#NULL!</v>
      </c>
      <c r="EO262" s="7" t="e">
        <v>#NULL!</v>
      </c>
      <c r="EP262" s="7" t="e">
        <v>#NULL!</v>
      </c>
      <c r="EQ262" s="7" t="e">
        <v>#NULL!</v>
      </c>
      <c r="ER262" s="7" t="e">
        <v>#NULL!</v>
      </c>
      <c r="ES262" s="7" t="e">
        <v>#NULL!</v>
      </c>
      <c r="ET262" s="7" t="e">
        <v>#NULL!</v>
      </c>
      <c r="EU262" s="7" t="e">
        <v>#NULL!</v>
      </c>
      <c r="EV262" s="7" t="e">
        <v>#NULL!</v>
      </c>
      <c r="EW262" s="3">
        <v>0</v>
      </c>
      <c r="EX262" s="5">
        <v>0</v>
      </c>
      <c r="EY262" s="1" t="s">
        <v>350</v>
      </c>
      <c r="EZ262" s="3">
        <v>1</v>
      </c>
      <c r="FA262" s="6">
        <v>999</v>
      </c>
      <c r="FB262" s="1" t="s">
        <v>351</v>
      </c>
      <c r="FC262" s="6">
        <v>1</v>
      </c>
      <c r="FD262" s="5">
        <v>3</v>
      </c>
      <c r="FE262" s="1" t="s">
        <v>394</v>
      </c>
      <c r="FF262" s="7" t="e">
        <v>#NULL!</v>
      </c>
      <c r="FG262" s="7" t="e">
        <v>#NULL!</v>
      </c>
      <c r="FH262" s="3">
        <v>4</v>
      </c>
      <c r="FI262" s="3">
        <v>4</v>
      </c>
      <c r="FJ262" s="3">
        <v>3</v>
      </c>
      <c r="FK262" s="3">
        <v>1</v>
      </c>
      <c r="FL262" s="3">
        <v>4</v>
      </c>
      <c r="FM262" s="3">
        <v>4</v>
      </c>
      <c r="FN262" s="3">
        <v>1</v>
      </c>
      <c r="FO262" s="3">
        <v>1</v>
      </c>
      <c r="FP262" s="3">
        <v>4</v>
      </c>
      <c r="FQ262" s="3">
        <v>5</v>
      </c>
      <c r="FR262" s="3">
        <v>5</v>
      </c>
      <c r="FS262" s="3">
        <v>1</v>
      </c>
      <c r="FT262" s="3">
        <v>4.166666666666667</v>
      </c>
      <c r="FU262" s="3">
        <v>2</v>
      </c>
      <c r="FV262" s="3">
        <v>4</v>
      </c>
      <c r="FW262" s="3">
        <v>3</v>
      </c>
      <c r="FX262" s="7" t="e">
        <v>#NULL!</v>
      </c>
      <c r="FY262" s="3">
        <v>4</v>
      </c>
      <c r="FZ262" s="3">
        <v>4</v>
      </c>
      <c r="GA262" s="3">
        <v>4</v>
      </c>
      <c r="GB262" s="3">
        <v>5</v>
      </c>
      <c r="GC262" s="3">
        <v>4</v>
      </c>
      <c r="GD262" s="5">
        <v>4.166666666666667</v>
      </c>
      <c r="GE262" s="3">
        <v>3</v>
      </c>
      <c r="GF262" s="3">
        <v>1</v>
      </c>
      <c r="GG262" s="3">
        <v>4</v>
      </c>
      <c r="GH262" s="3">
        <v>1</v>
      </c>
      <c r="GI262" s="3">
        <v>5</v>
      </c>
      <c r="GJ262" s="3">
        <v>1</v>
      </c>
      <c r="GK262" s="3">
        <v>1</v>
      </c>
      <c r="GL262" s="3">
        <v>2</v>
      </c>
      <c r="GM262" s="3">
        <v>1</v>
      </c>
      <c r="GN262" s="3">
        <v>2</v>
      </c>
      <c r="GO262" s="3">
        <v>1</v>
      </c>
      <c r="GP262" s="3">
        <v>2</v>
      </c>
      <c r="GQ262" s="3">
        <v>1</v>
      </c>
      <c r="GR262" s="3">
        <v>3</v>
      </c>
      <c r="GS262" s="3">
        <v>1</v>
      </c>
      <c r="GT262" s="3">
        <v>3</v>
      </c>
      <c r="GU262" s="3">
        <v>1</v>
      </c>
      <c r="GV262" s="3">
        <v>1</v>
      </c>
      <c r="GW262" s="3">
        <v>3</v>
      </c>
      <c r="GX262" s="3">
        <v>1</v>
      </c>
      <c r="GY262" s="5">
        <v>2.7</v>
      </c>
      <c r="GZ262" s="5">
        <v>1.1000000000000001</v>
      </c>
      <c r="HA262" s="3">
        <v>6</v>
      </c>
      <c r="HB262" s="3">
        <v>4</v>
      </c>
      <c r="HC262" s="3">
        <v>4</v>
      </c>
      <c r="HD262" s="3">
        <v>4</v>
      </c>
      <c r="HE262" s="3">
        <v>7</v>
      </c>
      <c r="HF262" s="3">
        <v>4</v>
      </c>
      <c r="HG262" s="3">
        <v>5</v>
      </c>
      <c r="HH262" s="3">
        <v>7</v>
      </c>
      <c r="HI262" s="5">
        <v>5.125</v>
      </c>
      <c r="HJ262" s="3">
        <v>3</v>
      </c>
      <c r="HK262" s="3">
        <v>1</v>
      </c>
      <c r="HL262" s="3">
        <v>3</v>
      </c>
      <c r="HM262" s="3">
        <v>3</v>
      </c>
      <c r="HN262" s="3">
        <v>1</v>
      </c>
      <c r="HO262" s="3">
        <v>1</v>
      </c>
      <c r="HP262" s="5">
        <v>4</v>
      </c>
      <c r="HQ262" s="5">
        <v>4</v>
      </c>
      <c r="HR262" s="5">
        <v>4</v>
      </c>
      <c r="HS262" s="5">
        <v>3.5</v>
      </c>
      <c r="HT262" s="3">
        <v>6</v>
      </c>
      <c r="HU262" s="3">
        <v>6</v>
      </c>
      <c r="HV262" s="3">
        <v>6</v>
      </c>
      <c r="HW262" s="3">
        <v>6</v>
      </c>
      <c r="HX262" s="3">
        <v>4</v>
      </c>
      <c r="HY262" s="3">
        <v>6</v>
      </c>
      <c r="HZ262" s="5">
        <v>5.666666666666667</v>
      </c>
      <c r="IA262" s="3">
        <v>7</v>
      </c>
      <c r="IB262" s="3">
        <v>1</v>
      </c>
      <c r="IC262" s="3">
        <v>1</v>
      </c>
      <c r="ID262" s="3">
        <v>2</v>
      </c>
      <c r="IE262" s="3">
        <v>2</v>
      </c>
      <c r="IF262" s="3">
        <v>3</v>
      </c>
      <c r="IG262" s="3">
        <v>1</v>
      </c>
      <c r="IH262" s="3">
        <v>4</v>
      </c>
      <c r="II262" s="3">
        <v>4</v>
      </c>
      <c r="IJ262" s="3">
        <v>1</v>
      </c>
      <c r="IK262" s="3">
        <v>1</v>
      </c>
      <c r="IL262" s="3">
        <v>1</v>
      </c>
      <c r="IM262" s="5">
        <v>4</v>
      </c>
      <c r="IN262" s="5">
        <v>2</v>
      </c>
      <c r="IO262" s="5">
        <v>1</v>
      </c>
      <c r="IP262" s="3">
        <v>1</v>
      </c>
      <c r="IQ262" s="3">
        <v>1</v>
      </c>
      <c r="IR262" s="3">
        <v>2</v>
      </c>
      <c r="IS262" s="3">
        <v>1</v>
      </c>
      <c r="IT262" s="3">
        <v>4</v>
      </c>
      <c r="IU262" s="3">
        <v>5</v>
      </c>
      <c r="IV262" s="3">
        <v>1</v>
      </c>
      <c r="IW262" s="3">
        <v>1</v>
      </c>
      <c r="IX262" s="3">
        <v>3</v>
      </c>
      <c r="IY262" s="3">
        <v>1</v>
      </c>
      <c r="IZ262" s="3">
        <v>4</v>
      </c>
      <c r="JA262" s="3">
        <v>4</v>
      </c>
      <c r="JB262" s="3">
        <v>2</v>
      </c>
      <c r="JC262" s="3">
        <v>4</v>
      </c>
      <c r="JD262" s="3">
        <v>5</v>
      </c>
      <c r="JE262" s="3">
        <v>1</v>
      </c>
      <c r="JF262" s="3">
        <v>1</v>
      </c>
      <c r="JG262" s="3">
        <v>4</v>
      </c>
      <c r="JH262" s="3">
        <v>3</v>
      </c>
      <c r="JI262" s="3">
        <v>5</v>
      </c>
      <c r="JJ262" s="3">
        <v>1</v>
      </c>
      <c r="JK262" s="3">
        <v>3</v>
      </c>
      <c r="JL262" s="3">
        <v>1</v>
      </c>
      <c r="JM262" s="3">
        <v>3</v>
      </c>
      <c r="JN262" s="5">
        <v>2.75</v>
      </c>
      <c r="JO262" s="5">
        <v>1.75</v>
      </c>
      <c r="JP262" s="5">
        <v>4.25</v>
      </c>
      <c r="JQ262" s="5">
        <v>1</v>
      </c>
      <c r="JR262" s="5">
        <v>3.75</v>
      </c>
      <c r="JS262" s="5">
        <v>1.75</v>
      </c>
      <c r="JT262" s="3">
        <v>5</v>
      </c>
      <c r="JU262" s="3">
        <v>5</v>
      </c>
      <c r="JV262" s="3">
        <v>1</v>
      </c>
      <c r="JW262" s="3">
        <v>1</v>
      </c>
      <c r="JX262" s="3">
        <v>5</v>
      </c>
      <c r="JY262" s="3">
        <v>5</v>
      </c>
      <c r="JZ262" s="3">
        <v>1</v>
      </c>
      <c r="KA262" s="3">
        <v>1</v>
      </c>
      <c r="KB262" s="3">
        <v>5</v>
      </c>
      <c r="KC262" s="3">
        <v>5</v>
      </c>
      <c r="KD262" s="3">
        <v>5</v>
      </c>
      <c r="KE262" s="3">
        <v>5</v>
      </c>
      <c r="KF262" s="3">
        <v>1</v>
      </c>
      <c r="KG262" s="3">
        <v>1</v>
      </c>
      <c r="KH262" s="3">
        <v>1</v>
      </c>
      <c r="KI262" s="3">
        <v>1</v>
      </c>
      <c r="KJ262" s="3">
        <v>1</v>
      </c>
      <c r="KK262" s="3">
        <v>1</v>
      </c>
      <c r="KL262" s="3">
        <v>4</v>
      </c>
      <c r="KM262" s="3">
        <v>4</v>
      </c>
      <c r="KN262" s="3">
        <v>1</v>
      </c>
      <c r="KO262" s="3">
        <v>1</v>
      </c>
      <c r="KP262" s="3">
        <v>1</v>
      </c>
      <c r="KQ262" s="3">
        <v>1</v>
      </c>
      <c r="KR262" s="3">
        <v>4</v>
      </c>
      <c r="KS262" s="3">
        <v>4</v>
      </c>
      <c r="KT262" s="3">
        <v>1</v>
      </c>
      <c r="KU262" s="3">
        <v>1</v>
      </c>
      <c r="KV262" s="3">
        <v>1</v>
      </c>
      <c r="KW262" s="3">
        <v>1</v>
      </c>
      <c r="KX262" s="3">
        <v>4</v>
      </c>
      <c r="KY262" s="3">
        <v>4</v>
      </c>
      <c r="KZ262" s="5">
        <v>1</v>
      </c>
      <c r="LA262" s="5">
        <v>1</v>
      </c>
      <c r="LB262" s="5">
        <v>4.5714285714285712</v>
      </c>
      <c r="LC262" s="5">
        <v>4.5714285714285712</v>
      </c>
      <c r="LD262" s="3">
        <v>5</v>
      </c>
      <c r="LE262" s="3">
        <v>5</v>
      </c>
      <c r="LF262" s="5">
        <v>5</v>
      </c>
      <c r="LG262" s="3">
        <v>5</v>
      </c>
      <c r="LH262" s="3">
        <v>5</v>
      </c>
      <c r="LI262" s="3">
        <v>5</v>
      </c>
      <c r="LJ262" s="3">
        <v>5</v>
      </c>
      <c r="LK262" s="3">
        <v>5</v>
      </c>
      <c r="LL262" s="3">
        <v>4</v>
      </c>
      <c r="LM262" s="3">
        <v>4</v>
      </c>
      <c r="LN262" s="3">
        <v>4</v>
      </c>
      <c r="LO262" s="3">
        <v>4</v>
      </c>
      <c r="LP262" s="3">
        <v>4</v>
      </c>
      <c r="LQ262" s="3">
        <v>4</v>
      </c>
      <c r="LR262" s="3">
        <v>4</v>
      </c>
      <c r="LS262" s="3">
        <v>4</v>
      </c>
      <c r="LT262" s="5">
        <v>4.5</v>
      </c>
      <c r="LU262" s="5">
        <v>4.5</v>
      </c>
      <c r="LV262" s="3">
        <v>3</v>
      </c>
      <c r="LW262" s="3">
        <v>1</v>
      </c>
      <c r="LX262" s="3">
        <v>2</v>
      </c>
      <c r="LY262" s="3">
        <v>1</v>
      </c>
      <c r="LZ262" s="3">
        <v>3</v>
      </c>
      <c r="MA262" s="3">
        <v>3</v>
      </c>
      <c r="MB262" s="3">
        <v>1</v>
      </c>
      <c r="MC262" s="3">
        <v>2</v>
      </c>
      <c r="MD262" s="3">
        <v>3</v>
      </c>
      <c r="ME262" s="3">
        <v>1</v>
      </c>
      <c r="MF262" s="5">
        <f t="shared" si="175"/>
        <v>20</v>
      </c>
      <c r="MG262" s="5">
        <f t="shared" si="176"/>
        <v>2</v>
      </c>
      <c r="MH262" s="3">
        <v>1</v>
      </c>
      <c r="MI262" s="3">
        <v>2</v>
      </c>
      <c r="MJ262" s="3">
        <v>5</v>
      </c>
      <c r="MK262" s="3">
        <v>4</v>
      </c>
      <c r="ML262" s="3">
        <v>5</v>
      </c>
      <c r="MM262" s="3">
        <v>4</v>
      </c>
      <c r="MN262" s="3">
        <v>7</v>
      </c>
      <c r="MO262" s="3">
        <v>7</v>
      </c>
      <c r="MP262" s="3">
        <v>7</v>
      </c>
      <c r="MQ262" s="5">
        <v>4.666666666666667</v>
      </c>
      <c r="MR262" s="3">
        <v>1</v>
      </c>
      <c r="MS262" s="3">
        <v>1</v>
      </c>
      <c r="MT262" s="3">
        <v>1</v>
      </c>
      <c r="MU262" s="3">
        <v>1</v>
      </c>
      <c r="MV262" s="3">
        <v>1</v>
      </c>
      <c r="MW262" s="3">
        <v>1</v>
      </c>
      <c r="MX262" s="3">
        <v>4</v>
      </c>
      <c r="MY262" s="3">
        <v>4</v>
      </c>
      <c r="MZ262" s="3">
        <v>4</v>
      </c>
      <c r="NA262" s="3">
        <v>4</v>
      </c>
      <c r="NB262" s="3">
        <v>1</v>
      </c>
      <c r="NC262" s="3">
        <v>1</v>
      </c>
      <c r="ND262" s="5">
        <v>1</v>
      </c>
      <c r="NE262" s="5">
        <v>1</v>
      </c>
      <c r="NF262" s="5">
        <v>3</v>
      </c>
      <c r="NG262" s="5">
        <v>3</v>
      </c>
      <c r="NH262" s="3">
        <v>4</v>
      </c>
      <c r="NI262" s="3">
        <v>4</v>
      </c>
      <c r="NJ262" s="3">
        <v>4</v>
      </c>
      <c r="NK262" s="3">
        <v>4</v>
      </c>
      <c r="NL262" s="3">
        <v>4</v>
      </c>
      <c r="NM262" s="3">
        <v>4</v>
      </c>
      <c r="NN262" s="3">
        <v>5</v>
      </c>
      <c r="NO262" s="3">
        <v>5</v>
      </c>
      <c r="NP262" s="3">
        <v>1</v>
      </c>
      <c r="NQ262" s="3">
        <v>1</v>
      </c>
      <c r="NR262" s="3">
        <v>4</v>
      </c>
      <c r="NS262" s="3">
        <v>4</v>
      </c>
      <c r="NT262" s="3">
        <v>4</v>
      </c>
      <c r="NU262" s="3">
        <v>4</v>
      </c>
      <c r="NV262" s="5">
        <v>3.7142857142857144</v>
      </c>
      <c r="NW262" s="5">
        <v>3.7142857142857144</v>
      </c>
      <c r="NX262" s="4">
        <v>43420</v>
      </c>
      <c r="NY262" s="3">
        <v>5</v>
      </c>
      <c r="NZ262" s="3">
        <v>5</v>
      </c>
      <c r="OA262" s="3">
        <v>2</v>
      </c>
      <c r="OB262" s="3">
        <v>2</v>
      </c>
      <c r="OC262" s="3">
        <v>5</v>
      </c>
      <c r="OD262" s="3">
        <v>5</v>
      </c>
      <c r="OE262" s="3">
        <v>2</v>
      </c>
      <c r="OF262" s="3">
        <v>1</v>
      </c>
      <c r="OG262" s="3">
        <v>5</v>
      </c>
      <c r="OH262" s="3">
        <v>5</v>
      </c>
      <c r="OI262" s="3">
        <v>5</v>
      </c>
      <c r="OJ262" s="3">
        <v>2</v>
      </c>
      <c r="OK262" s="5">
        <v>5</v>
      </c>
      <c r="OL262" s="5">
        <v>2.3333333333333335</v>
      </c>
      <c r="OM262" s="3">
        <v>3</v>
      </c>
      <c r="ON262" s="3">
        <v>2</v>
      </c>
      <c r="OO262" s="3">
        <v>3</v>
      </c>
      <c r="OP262" s="3">
        <v>3</v>
      </c>
      <c r="OQ262" s="3">
        <v>2</v>
      </c>
      <c r="OR262" s="3">
        <v>2</v>
      </c>
      <c r="OS262" s="5">
        <v>2.5</v>
      </c>
      <c r="OT262" s="3">
        <v>5</v>
      </c>
      <c r="OU262" s="3">
        <v>5</v>
      </c>
      <c r="OV262" s="3">
        <v>6</v>
      </c>
      <c r="OW262" s="3">
        <v>6</v>
      </c>
      <c r="OX262" s="3">
        <v>4</v>
      </c>
      <c r="OY262" s="3">
        <v>6</v>
      </c>
      <c r="OZ262" s="5">
        <v>5.333333333333333</v>
      </c>
      <c r="UK262" s="1">
        <v>999</v>
      </c>
      <c r="UL262" s="1">
        <v>999</v>
      </c>
      <c r="UM262" s="1">
        <v>999</v>
      </c>
      <c r="UN262" s="1">
        <v>999</v>
      </c>
      <c r="UO262" s="1">
        <v>999</v>
      </c>
      <c r="UP262" s="1">
        <v>999</v>
      </c>
      <c r="UQ262" s="1">
        <v>999</v>
      </c>
      <c r="VN262">
        <v>15</v>
      </c>
      <c r="VO262">
        <v>10</v>
      </c>
      <c r="VP262">
        <v>148</v>
      </c>
      <c r="VQ262">
        <v>14.8</v>
      </c>
      <c r="VR262">
        <v>98</v>
      </c>
      <c r="VS262">
        <v>2434.3000000000002</v>
      </c>
      <c r="VT262">
        <v>24.8</v>
      </c>
      <c r="VU262">
        <v>405.7</v>
      </c>
      <c r="VV262">
        <v>97</v>
      </c>
      <c r="VW262">
        <v>12745.8</v>
      </c>
      <c r="VX262">
        <v>131.4</v>
      </c>
      <c r="VY262">
        <v>4108.8</v>
      </c>
      <c r="VZ262">
        <v>0.3</v>
      </c>
      <c r="WA262">
        <v>2124.3000000000002</v>
      </c>
      <c r="WB262" s="36">
        <v>4189.75</v>
      </c>
      <c r="WC262" s="36">
        <v>907</v>
      </c>
      <c r="WD262" s="36">
        <v>182.75</v>
      </c>
      <c r="WE262" s="36">
        <v>151.5</v>
      </c>
      <c r="WF262" s="36">
        <v>77.150000000000006</v>
      </c>
      <c r="WG262" s="36">
        <v>16.7</v>
      </c>
      <c r="WH262" s="36">
        <v>3.36</v>
      </c>
      <c r="WI262" s="36">
        <v>2.79</v>
      </c>
      <c r="WJ262" s="36">
        <v>334.25</v>
      </c>
      <c r="WK262" s="36">
        <v>6.15</v>
      </c>
      <c r="WL262" s="36">
        <v>55.707999999999998</v>
      </c>
      <c r="WM262" s="37">
        <v>4189.75</v>
      </c>
      <c r="WN262" s="37">
        <v>907</v>
      </c>
      <c r="WO262" s="37">
        <v>182.75</v>
      </c>
      <c r="WP262" s="37">
        <v>151.5</v>
      </c>
      <c r="WQ262" s="37">
        <v>77.150000000000006</v>
      </c>
      <c r="WR262" s="37">
        <v>16.7</v>
      </c>
      <c r="WS262" s="37">
        <v>3.36</v>
      </c>
      <c r="WT262" s="37">
        <v>2.79</v>
      </c>
      <c r="WU262" s="37">
        <v>334.25</v>
      </c>
      <c r="WV262" s="37">
        <v>6.15</v>
      </c>
      <c r="WW262" s="37">
        <v>55.707999999999998</v>
      </c>
      <c r="WX262" s="38">
        <v>3763.5</v>
      </c>
      <c r="WY262" s="38">
        <v>771.25</v>
      </c>
      <c r="WZ262" s="38">
        <v>164.75</v>
      </c>
      <c r="XA262" s="38">
        <v>147.5</v>
      </c>
      <c r="XB262" s="38">
        <v>77.650000000000006</v>
      </c>
      <c r="XC262" s="38">
        <v>15.91</v>
      </c>
      <c r="XD262" s="38">
        <v>3.4</v>
      </c>
      <c r="XE262" s="38">
        <v>3.04</v>
      </c>
      <c r="XF262" s="38">
        <v>312.25</v>
      </c>
      <c r="XG262" s="38">
        <v>6.44</v>
      </c>
      <c r="XH262" s="38">
        <v>62.45</v>
      </c>
      <c r="XI262" s="39">
        <v>3763.5</v>
      </c>
      <c r="XJ262" s="39">
        <v>771.25</v>
      </c>
      <c r="XK262" s="39">
        <v>164.75</v>
      </c>
      <c r="XL262" s="39">
        <v>147.5</v>
      </c>
      <c r="XM262" s="39">
        <v>77.650000000000006</v>
      </c>
      <c r="XN262" s="39">
        <v>15.91</v>
      </c>
      <c r="XO262" s="39">
        <v>3.4</v>
      </c>
      <c r="XP262" s="39">
        <v>3.04</v>
      </c>
      <c r="XQ262" s="39">
        <v>312.25</v>
      </c>
      <c r="XR262" s="39">
        <v>6.44</v>
      </c>
      <c r="XS262" s="39">
        <v>62.45</v>
      </c>
      <c r="XT262" t="s">
        <v>1332</v>
      </c>
      <c r="XU262">
        <v>6</v>
      </c>
      <c r="XV262">
        <v>15</v>
      </c>
      <c r="XW262" s="37">
        <v>6</v>
      </c>
      <c r="XX262" s="37">
        <v>0</v>
      </c>
      <c r="XY262" s="37">
        <v>2</v>
      </c>
      <c r="XZ262" s="39">
        <v>5</v>
      </c>
      <c r="YA262" s="39">
        <v>0</v>
      </c>
      <c r="YB262" s="39">
        <v>2</v>
      </c>
    </row>
    <row r="263" spans="1:652" x14ac:dyDescent="0.2">
      <c r="A263" s="11">
        <v>285</v>
      </c>
      <c r="B263" s="19" t="s">
        <v>777</v>
      </c>
      <c r="C263" s="3">
        <v>0</v>
      </c>
      <c r="D263" s="3" t="str">
        <f t="shared" si="167"/>
        <v>2</v>
      </c>
      <c r="E263" s="4">
        <v>37997</v>
      </c>
      <c r="F263" s="4">
        <v>43412</v>
      </c>
      <c r="G263" s="5">
        <v>14.825462012320328</v>
      </c>
      <c r="H263" s="21">
        <v>4</v>
      </c>
      <c r="I263" s="3">
        <v>9</v>
      </c>
      <c r="J263" s="3">
        <v>21</v>
      </c>
      <c r="K263" s="3">
        <v>1</v>
      </c>
      <c r="L263" s="3">
        <v>2</v>
      </c>
      <c r="M263" s="3">
        <v>180</v>
      </c>
      <c r="N263" s="6">
        <v>118.5</v>
      </c>
      <c r="O263" s="6">
        <v>171.5</v>
      </c>
      <c r="P263" s="5">
        <v>3.8877952755905514</v>
      </c>
      <c r="Q263" s="5">
        <v>127.22850000000001</v>
      </c>
      <c r="R263" s="5">
        <v>57.7</v>
      </c>
      <c r="S263" s="5">
        <v>19.7</v>
      </c>
      <c r="T263" s="5">
        <v>3</v>
      </c>
      <c r="U263" s="5">
        <v>13.2</v>
      </c>
      <c r="V263" s="5">
        <v>3</v>
      </c>
      <c r="W263" s="5">
        <v>39.1</v>
      </c>
      <c r="X263" s="5">
        <v>41.4</v>
      </c>
      <c r="Y263" s="5">
        <v>42.1</v>
      </c>
      <c r="Z263" s="5">
        <v>39.700000000000003</v>
      </c>
      <c r="AA263" s="5">
        <v>37.1</v>
      </c>
      <c r="AB263" s="5">
        <v>39.4</v>
      </c>
      <c r="AC263" s="5">
        <f t="shared" si="168"/>
        <v>42.1</v>
      </c>
      <c r="AD263" s="5">
        <f t="shared" si="169"/>
        <v>39.700000000000003</v>
      </c>
      <c r="AE263" s="5">
        <f t="shared" si="170"/>
        <v>81.800000000000011</v>
      </c>
      <c r="AF263" s="5">
        <f t="shared" si="171"/>
        <v>40.900000000000006</v>
      </c>
      <c r="AG263" s="5">
        <f t="shared" si="172"/>
        <v>90.184500000000014</v>
      </c>
      <c r="AH263" s="5">
        <f t="shared" si="173"/>
        <v>180.36900000000003</v>
      </c>
      <c r="AI263" s="5">
        <v>3</v>
      </c>
      <c r="AJ263" s="3">
        <v>58</v>
      </c>
      <c r="AK263" s="5">
        <v>49.5</v>
      </c>
      <c r="AL263" s="5">
        <v>3</v>
      </c>
      <c r="AM263" s="5">
        <v>3</v>
      </c>
      <c r="AN263" s="5"/>
      <c r="AO263" s="5"/>
      <c r="AP263" s="5"/>
      <c r="AQ263" s="5"/>
      <c r="AR263" s="5"/>
      <c r="AS263" s="5" t="e">
        <f t="shared" si="174"/>
        <v>#DIV/0!</v>
      </c>
      <c r="AT263" s="5">
        <v>10.44</v>
      </c>
      <c r="AU263" s="5">
        <v>10.68</v>
      </c>
      <c r="AV263" s="5">
        <v>0.64</v>
      </c>
      <c r="AW263" s="5">
        <v>74</v>
      </c>
      <c r="AX263" s="3">
        <v>38</v>
      </c>
      <c r="AY263" s="3">
        <v>37</v>
      </c>
      <c r="AZ263" s="3"/>
      <c r="BA263" s="5">
        <v>-0.4</v>
      </c>
      <c r="BB263" s="5"/>
      <c r="BC263" s="5">
        <v>34</v>
      </c>
      <c r="BD263" s="5"/>
      <c r="BE263" s="3">
        <v>27</v>
      </c>
      <c r="BF263" s="3">
        <v>27</v>
      </c>
      <c r="BG263" s="5">
        <v>0.11</v>
      </c>
      <c r="BH263" s="5">
        <v>55</v>
      </c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3">
        <v>66</v>
      </c>
      <c r="CA263" s="3">
        <v>64</v>
      </c>
      <c r="CB263" s="3">
        <v>69</v>
      </c>
      <c r="CC263" s="5">
        <v>29.504639999999998</v>
      </c>
      <c r="CD263" s="5">
        <v>28.61056</v>
      </c>
      <c r="CE263" s="5">
        <v>30.845759999999999</v>
      </c>
      <c r="CF263" s="5">
        <v>3.62</v>
      </c>
      <c r="CG263" s="5">
        <v>100</v>
      </c>
      <c r="CH263" s="3">
        <v>47</v>
      </c>
      <c r="CI263" s="3">
        <v>48</v>
      </c>
      <c r="CJ263" s="3">
        <v>48</v>
      </c>
      <c r="CK263" s="5">
        <v>21.01088</v>
      </c>
      <c r="CL263" s="5">
        <v>21.457920000000001</v>
      </c>
      <c r="CM263" s="5">
        <v>21.457920000000001</v>
      </c>
      <c r="CN263" s="5">
        <v>0.46</v>
      </c>
      <c r="CO263" s="5">
        <v>68</v>
      </c>
      <c r="CP263" s="6">
        <v>206</v>
      </c>
      <c r="CQ263" s="6">
        <v>210</v>
      </c>
      <c r="CR263" s="6">
        <v>220</v>
      </c>
      <c r="CS263" s="5">
        <v>1.66</v>
      </c>
      <c r="CT263" s="5">
        <v>95</v>
      </c>
      <c r="CU263" s="7" t="e">
        <v>#NULL!</v>
      </c>
      <c r="CV263" s="7" t="e">
        <v>#NULL!</v>
      </c>
      <c r="CW263" s="7" t="e">
        <v>#NULL!</v>
      </c>
      <c r="CX263" s="7" t="e">
        <v>#NULL!</v>
      </c>
      <c r="CY263" s="7" t="e">
        <v>#NULL!</v>
      </c>
      <c r="CZ263" s="7" t="e">
        <v>#NULL!</v>
      </c>
      <c r="DA263" s="7" t="e">
        <v>#NULL!</v>
      </c>
      <c r="DB263" s="7" t="e">
        <v>#NULL!</v>
      </c>
      <c r="DC263" s="7" t="e">
        <v>#NULL!</v>
      </c>
      <c r="DD263" s="7" t="e">
        <v>#NULL!</v>
      </c>
      <c r="DE263" s="7" t="e">
        <v>#NULL!</v>
      </c>
      <c r="DF263" s="7" t="e">
        <v>#NULL!</v>
      </c>
      <c r="DG263" s="7" t="e">
        <v>#NULL!</v>
      </c>
      <c r="DH263" s="7" t="e">
        <v>#NULL!</v>
      </c>
      <c r="DI263" s="7"/>
      <c r="DJ263" s="7"/>
      <c r="DK263" s="7"/>
      <c r="DL263" s="7"/>
      <c r="DM263" s="7"/>
      <c r="DN263" s="7"/>
      <c r="DO263" s="7"/>
      <c r="DP263" s="7"/>
      <c r="DQ263" s="3">
        <v>1</v>
      </c>
      <c r="DR263" s="3">
        <v>1</v>
      </c>
      <c r="DS263" s="3">
        <v>1</v>
      </c>
      <c r="DT263" s="3">
        <v>1</v>
      </c>
      <c r="DU263" s="3">
        <v>1</v>
      </c>
      <c r="DV263" s="5">
        <v>44.5</v>
      </c>
      <c r="DW263" s="5">
        <v>-0.29000000000000004</v>
      </c>
      <c r="DX263" s="5">
        <v>84.5</v>
      </c>
      <c r="DY263" s="5">
        <v>2.2999999999999998</v>
      </c>
      <c r="DZ263" s="5">
        <v>84</v>
      </c>
      <c r="EA263" s="5">
        <v>4.08</v>
      </c>
      <c r="EB263" s="5">
        <v>71</v>
      </c>
      <c r="EC263" s="5">
        <v>6.09</v>
      </c>
      <c r="ED263" s="5">
        <v>2</v>
      </c>
      <c r="EE263" s="7" t="e">
        <v>#NULL!</v>
      </c>
      <c r="EF263" s="7" t="e">
        <v>#NULL!</v>
      </c>
      <c r="EG263" s="7" t="e">
        <v>#NULL!</v>
      </c>
      <c r="EH263" s="7" t="e">
        <v>#NULL!</v>
      </c>
      <c r="EI263" s="7" t="e">
        <v>#NULL!</v>
      </c>
      <c r="EJ263" s="7" t="e">
        <v>#NULL!</v>
      </c>
      <c r="EK263" s="7" t="e">
        <v>#NULL!</v>
      </c>
      <c r="EL263" s="7" t="e">
        <v>#NULL!</v>
      </c>
      <c r="EM263" s="7" t="e">
        <v>#NULL!</v>
      </c>
      <c r="EN263" s="7" t="e">
        <v>#NULL!</v>
      </c>
      <c r="EO263" s="7" t="e">
        <v>#NULL!</v>
      </c>
      <c r="EP263" s="7" t="e">
        <v>#NULL!</v>
      </c>
      <c r="EQ263" s="7" t="e">
        <v>#NULL!</v>
      </c>
      <c r="ER263" s="7" t="e">
        <v>#NULL!</v>
      </c>
      <c r="ES263" s="7" t="e">
        <v>#NULL!</v>
      </c>
      <c r="ET263" s="7" t="e">
        <v>#NULL!</v>
      </c>
      <c r="EU263" s="7" t="e">
        <v>#NULL!</v>
      </c>
      <c r="EV263" s="7" t="e">
        <v>#NULL!</v>
      </c>
      <c r="EW263" s="3">
        <v>1</v>
      </c>
      <c r="EX263" s="5">
        <v>3</v>
      </c>
      <c r="EY263" s="1" t="s">
        <v>355</v>
      </c>
      <c r="EZ263" s="3">
        <v>0</v>
      </c>
      <c r="FA263" s="6">
        <v>14</v>
      </c>
      <c r="FB263" s="1" t="s">
        <v>350</v>
      </c>
      <c r="FC263" s="6">
        <v>0</v>
      </c>
      <c r="FD263" s="5">
        <v>10</v>
      </c>
      <c r="FE263" s="1" t="s">
        <v>391</v>
      </c>
      <c r="FF263" s="3">
        <v>0</v>
      </c>
      <c r="FG263" s="5">
        <v>10</v>
      </c>
      <c r="FH263" s="3">
        <v>5</v>
      </c>
      <c r="FI263" s="3">
        <v>5</v>
      </c>
      <c r="FJ263" s="3">
        <v>4</v>
      </c>
      <c r="FK263" s="3">
        <v>2</v>
      </c>
      <c r="FL263" s="3">
        <v>5</v>
      </c>
      <c r="FM263" s="3">
        <v>5</v>
      </c>
      <c r="FN263" s="3">
        <v>3</v>
      </c>
      <c r="FO263" s="3">
        <v>2</v>
      </c>
      <c r="FP263" s="3">
        <v>5</v>
      </c>
      <c r="FQ263" s="3">
        <v>5</v>
      </c>
      <c r="FR263" s="3">
        <v>5</v>
      </c>
      <c r="FS263" s="3">
        <v>3</v>
      </c>
      <c r="FT263" s="3">
        <v>5</v>
      </c>
      <c r="FU263" s="3">
        <v>3.1666666666666665</v>
      </c>
      <c r="FV263" s="3">
        <v>6</v>
      </c>
      <c r="FW263" s="3">
        <v>2</v>
      </c>
      <c r="FX263" s="7" t="e">
        <v>#NULL!</v>
      </c>
      <c r="FY263" s="3">
        <v>2</v>
      </c>
      <c r="FZ263" s="3">
        <v>6</v>
      </c>
      <c r="GA263" s="3">
        <v>6</v>
      </c>
      <c r="GB263" s="3">
        <v>6</v>
      </c>
      <c r="GC263" s="3">
        <v>6</v>
      </c>
      <c r="GD263" s="5">
        <v>5.333333333333333</v>
      </c>
      <c r="GE263" s="3">
        <v>5</v>
      </c>
      <c r="GF263" s="3">
        <v>5</v>
      </c>
      <c r="GG263" s="3">
        <v>4</v>
      </c>
      <c r="GH263" s="3">
        <v>1</v>
      </c>
      <c r="GI263" s="3">
        <v>5</v>
      </c>
      <c r="GJ263" s="3">
        <v>1</v>
      </c>
      <c r="GK263" s="3">
        <v>1</v>
      </c>
      <c r="GL263" s="3">
        <v>1</v>
      </c>
      <c r="GM263" s="3">
        <v>4</v>
      </c>
      <c r="GN263" s="3">
        <v>4</v>
      </c>
      <c r="GO263" s="3">
        <v>2</v>
      </c>
      <c r="GP263" s="3">
        <v>5</v>
      </c>
      <c r="GQ263" s="3">
        <v>1</v>
      </c>
      <c r="GR263" s="3">
        <v>5</v>
      </c>
      <c r="GS263" s="3">
        <v>1</v>
      </c>
      <c r="GT263" s="3">
        <v>5</v>
      </c>
      <c r="GU263" s="3">
        <v>4</v>
      </c>
      <c r="GV263" s="3">
        <v>1</v>
      </c>
      <c r="GW263" s="3">
        <v>4</v>
      </c>
      <c r="GX263" s="3">
        <v>1</v>
      </c>
      <c r="GY263" s="5">
        <v>4.5</v>
      </c>
      <c r="GZ263" s="5">
        <v>1.5</v>
      </c>
      <c r="HA263" s="3">
        <v>7</v>
      </c>
      <c r="HB263" s="3">
        <v>7</v>
      </c>
      <c r="HC263" s="3">
        <v>7</v>
      </c>
      <c r="HD263" s="3">
        <v>6</v>
      </c>
      <c r="HE263" s="3">
        <v>7</v>
      </c>
      <c r="HF263" s="3">
        <v>7</v>
      </c>
      <c r="HG263" s="3">
        <v>6</v>
      </c>
      <c r="HH263" s="3">
        <v>6</v>
      </c>
      <c r="HI263" s="5">
        <v>6.625</v>
      </c>
      <c r="HJ263" s="3">
        <v>3</v>
      </c>
      <c r="HK263" s="3">
        <v>3</v>
      </c>
      <c r="HL263" s="3">
        <v>4</v>
      </c>
      <c r="HM263" s="3">
        <v>2</v>
      </c>
      <c r="HN263" s="3">
        <v>1</v>
      </c>
      <c r="HO263" s="3">
        <v>3</v>
      </c>
      <c r="HP263" s="5">
        <v>2</v>
      </c>
      <c r="HQ263" s="5">
        <v>4</v>
      </c>
      <c r="HR263" s="5">
        <v>2</v>
      </c>
      <c r="HS263" s="5">
        <v>2.8333333333333335</v>
      </c>
      <c r="HT263" s="3">
        <v>4</v>
      </c>
      <c r="HU263" s="3">
        <v>4</v>
      </c>
      <c r="HV263" s="3">
        <v>4</v>
      </c>
      <c r="HW263" s="3">
        <v>5</v>
      </c>
      <c r="HX263" s="3">
        <v>4</v>
      </c>
      <c r="HY263" s="3">
        <v>5</v>
      </c>
      <c r="HZ263" s="5">
        <v>4.333333333333333</v>
      </c>
      <c r="IA263" s="3">
        <v>7</v>
      </c>
      <c r="IB263" s="3">
        <v>2</v>
      </c>
      <c r="IC263" s="3">
        <v>3</v>
      </c>
      <c r="ID263" s="3">
        <v>2</v>
      </c>
      <c r="IE263" s="3">
        <v>5</v>
      </c>
      <c r="IF263" s="3">
        <v>5</v>
      </c>
      <c r="IG263" s="3">
        <v>4</v>
      </c>
      <c r="IH263" s="3">
        <v>6</v>
      </c>
      <c r="II263" s="3">
        <v>6</v>
      </c>
      <c r="IJ263" s="3">
        <v>2</v>
      </c>
      <c r="IK263" s="3">
        <v>6</v>
      </c>
      <c r="IL263" s="3">
        <v>4</v>
      </c>
      <c r="IM263" s="5">
        <v>6.25</v>
      </c>
      <c r="IN263" s="5">
        <v>3.75</v>
      </c>
      <c r="IO263" s="5">
        <v>3</v>
      </c>
      <c r="IP263" s="3">
        <v>4</v>
      </c>
      <c r="IQ263" s="3">
        <v>2</v>
      </c>
      <c r="IR263" s="3">
        <v>2</v>
      </c>
      <c r="IS263" s="3">
        <v>3</v>
      </c>
      <c r="IT263" s="3">
        <v>3</v>
      </c>
      <c r="IU263" s="3">
        <v>3</v>
      </c>
      <c r="IV263" s="3">
        <v>4</v>
      </c>
      <c r="IW263" s="3">
        <v>2</v>
      </c>
      <c r="IX263" s="3">
        <v>4</v>
      </c>
      <c r="IY263" s="3">
        <v>2</v>
      </c>
      <c r="IZ263" s="3">
        <v>4</v>
      </c>
      <c r="JA263" s="3">
        <v>3</v>
      </c>
      <c r="JB263" s="3">
        <v>3</v>
      </c>
      <c r="JC263" s="3">
        <v>3</v>
      </c>
      <c r="JD263" s="3">
        <v>4</v>
      </c>
      <c r="JE263" s="3">
        <v>2</v>
      </c>
      <c r="JF263" s="3">
        <v>4</v>
      </c>
      <c r="JG263" s="3">
        <v>3</v>
      </c>
      <c r="JH263" s="3">
        <v>4</v>
      </c>
      <c r="JI263" s="3">
        <v>4</v>
      </c>
      <c r="JJ263" s="3">
        <v>2</v>
      </c>
      <c r="JK263" s="3">
        <v>4</v>
      </c>
      <c r="JL263" s="3">
        <v>3</v>
      </c>
      <c r="JM263" s="3">
        <v>3</v>
      </c>
      <c r="JN263" s="5">
        <v>3.5</v>
      </c>
      <c r="JO263" s="5">
        <v>2.5</v>
      </c>
      <c r="JP263" s="5">
        <v>3.75</v>
      </c>
      <c r="JQ263" s="5">
        <v>3.5</v>
      </c>
      <c r="JR263" s="5">
        <v>3.25</v>
      </c>
      <c r="JS263" s="5">
        <v>2.25</v>
      </c>
      <c r="JT263" s="3">
        <v>4</v>
      </c>
      <c r="JU263" s="3">
        <v>4</v>
      </c>
      <c r="JV263" s="3">
        <v>2</v>
      </c>
      <c r="JW263" s="3">
        <v>2</v>
      </c>
      <c r="JX263" s="3">
        <v>4</v>
      </c>
      <c r="JY263" s="3">
        <v>4</v>
      </c>
      <c r="JZ263" s="3">
        <v>2</v>
      </c>
      <c r="KA263" s="3">
        <v>2</v>
      </c>
      <c r="KB263" s="3">
        <v>4</v>
      </c>
      <c r="KC263" s="3">
        <v>4</v>
      </c>
      <c r="KD263" s="3">
        <v>5</v>
      </c>
      <c r="KE263" s="3">
        <v>5</v>
      </c>
      <c r="KF263" s="3">
        <v>1</v>
      </c>
      <c r="KG263" s="3">
        <v>1</v>
      </c>
      <c r="KH263" s="3">
        <v>2</v>
      </c>
      <c r="KI263" s="3">
        <v>2</v>
      </c>
      <c r="KJ263" s="3">
        <v>4</v>
      </c>
      <c r="KK263" s="3">
        <v>4</v>
      </c>
      <c r="KL263" s="3">
        <v>3</v>
      </c>
      <c r="KM263" s="3">
        <v>3</v>
      </c>
      <c r="KN263" s="3">
        <v>2</v>
      </c>
      <c r="KO263" s="3">
        <v>2</v>
      </c>
      <c r="KP263" s="3">
        <v>2</v>
      </c>
      <c r="KQ263" s="3">
        <v>2</v>
      </c>
      <c r="KR263" s="3">
        <v>4</v>
      </c>
      <c r="KS263" s="3">
        <v>4</v>
      </c>
      <c r="KT263" s="3">
        <v>1</v>
      </c>
      <c r="KU263" s="3">
        <v>1</v>
      </c>
      <c r="KV263" s="3">
        <v>4</v>
      </c>
      <c r="KW263" s="3">
        <v>4</v>
      </c>
      <c r="KX263" s="3">
        <v>4</v>
      </c>
      <c r="KY263" s="3">
        <v>5</v>
      </c>
      <c r="KZ263" s="5">
        <v>2.2222222222222223</v>
      </c>
      <c r="LA263" s="5">
        <v>2.2222222222222223</v>
      </c>
      <c r="LB263" s="5">
        <v>4</v>
      </c>
      <c r="LC263" s="5">
        <v>4.1428571428571432</v>
      </c>
      <c r="LD263" s="3">
        <v>4</v>
      </c>
      <c r="LE263" s="3">
        <v>4</v>
      </c>
      <c r="LF263" s="5">
        <v>4</v>
      </c>
      <c r="LG263" s="3">
        <v>5</v>
      </c>
      <c r="LH263" s="3">
        <v>4</v>
      </c>
      <c r="LI263" s="3">
        <v>4</v>
      </c>
      <c r="LJ263" s="3">
        <v>4</v>
      </c>
      <c r="LK263" s="3">
        <v>5</v>
      </c>
      <c r="LL263" s="3">
        <v>4</v>
      </c>
      <c r="LM263" s="3">
        <v>4</v>
      </c>
      <c r="LN263" s="3">
        <v>4</v>
      </c>
      <c r="LO263" s="3">
        <v>5</v>
      </c>
      <c r="LP263" s="3">
        <v>4</v>
      </c>
      <c r="LQ263" s="3">
        <v>5</v>
      </c>
      <c r="LR263" s="3">
        <v>5</v>
      </c>
      <c r="LS263" s="3">
        <v>5</v>
      </c>
      <c r="LT263" s="5">
        <v>4.125</v>
      </c>
      <c r="LU263" s="5">
        <v>4.625</v>
      </c>
      <c r="LV263" s="3">
        <v>3</v>
      </c>
      <c r="LW263" s="3">
        <v>1</v>
      </c>
      <c r="LX263" s="3">
        <v>1</v>
      </c>
      <c r="LY263" s="3">
        <v>1</v>
      </c>
      <c r="LZ263" s="3">
        <v>2</v>
      </c>
      <c r="MA263" s="3">
        <v>2</v>
      </c>
      <c r="MB263" s="3">
        <v>1</v>
      </c>
      <c r="MC263" s="3">
        <v>2</v>
      </c>
      <c r="MD263" s="3">
        <v>3</v>
      </c>
      <c r="ME263" s="3">
        <v>1</v>
      </c>
      <c r="MF263" s="5">
        <f t="shared" si="175"/>
        <v>17</v>
      </c>
      <c r="MG263" s="5">
        <f t="shared" si="176"/>
        <v>1.7</v>
      </c>
      <c r="MH263" s="3">
        <v>1</v>
      </c>
      <c r="MI263" s="3">
        <v>2</v>
      </c>
      <c r="MJ263" s="3">
        <v>7</v>
      </c>
      <c r="MK263" s="3">
        <v>5</v>
      </c>
      <c r="ML263" s="3">
        <v>3</v>
      </c>
      <c r="MM263" s="3">
        <v>2</v>
      </c>
      <c r="MN263" s="3">
        <v>7</v>
      </c>
      <c r="MO263" s="3">
        <v>7</v>
      </c>
      <c r="MP263" s="3">
        <v>7</v>
      </c>
      <c r="MQ263" s="5">
        <v>4.5555555555555554</v>
      </c>
      <c r="MR263" s="3">
        <v>2</v>
      </c>
      <c r="MS263" s="3">
        <v>3</v>
      </c>
      <c r="MT263" s="3">
        <v>2</v>
      </c>
      <c r="MU263" s="3">
        <v>2</v>
      </c>
      <c r="MV263" s="3">
        <v>2</v>
      </c>
      <c r="MW263" s="3">
        <v>3</v>
      </c>
      <c r="MX263" s="3">
        <v>3</v>
      </c>
      <c r="MY263" s="3">
        <v>4</v>
      </c>
      <c r="MZ263" s="3">
        <v>4</v>
      </c>
      <c r="NA263" s="3">
        <v>5</v>
      </c>
      <c r="NB263" s="3">
        <v>3</v>
      </c>
      <c r="NC263" s="3">
        <v>3</v>
      </c>
      <c r="ND263" s="5">
        <v>2</v>
      </c>
      <c r="NE263" s="5">
        <v>2.6666666666666665</v>
      </c>
      <c r="NF263" s="5">
        <v>3.3333333333333335</v>
      </c>
      <c r="NG263" s="5">
        <v>4</v>
      </c>
      <c r="NH263" s="3">
        <v>3</v>
      </c>
      <c r="NI263" s="3">
        <v>5</v>
      </c>
      <c r="NJ263" s="3">
        <v>3</v>
      </c>
      <c r="NK263" s="3">
        <v>4</v>
      </c>
      <c r="NL263" s="3">
        <v>4</v>
      </c>
      <c r="NM263" s="3">
        <v>4</v>
      </c>
      <c r="NN263" s="3">
        <v>2</v>
      </c>
      <c r="NO263" s="3">
        <v>1</v>
      </c>
      <c r="NP263" s="3">
        <v>1</v>
      </c>
      <c r="NQ263" s="3">
        <v>1</v>
      </c>
      <c r="NR263" s="3">
        <v>2</v>
      </c>
      <c r="NS263" s="3">
        <v>2</v>
      </c>
      <c r="NT263" s="3">
        <v>1</v>
      </c>
      <c r="NU263" s="3">
        <v>1</v>
      </c>
      <c r="NV263" s="5">
        <v>2.2857142857142856</v>
      </c>
      <c r="NW263" s="5">
        <v>2.5714285714285716</v>
      </c>
      <c r="NX263" s="4">
        <v>43420</v>
      </c>
      <c r="NY263" s="3">
        <v>5</v>
      </c>
      <c r="NZ263" s="3">
        <v>5</v>
      </c>
      <c r="OA263" s="3">
        <v>4</v>
      </c>
      <c r="OB263" s="3">
        <v>4</v>
      </c>
      <c r="OC263" s="3">
        <v>5</v>
      </c>
      <c r="OD263" s="3">
        <v>5</v>
      </c>
      <c r="OE263" s="3">
        <v>3</v>
      </c>
      <c r="OF263" s="3">
        <v>2</v>
      </c>
      <c r="OG263" s="3">
        <v>4</v>
      </c>
      <c r="OH263" s="3">
        <v>5</v>
      </c>
      <c r="OI263" s="3">
        <v>4</v>
      </c>
      <c r="OJ263" s="3">
        <v>3</v>
      </c>
      <c r="OK263" s="5">
        <v>4.833333333333333</v>
      </c>
      <c r="OL263" s="5">
        <v>3.3333333333333335</v>
      </c>
      <c r="OM263" s="3">
        <v>3</v>
      </c>
      <c r="ON263" s="3">
        <v>3</v>
      </c>
      <c r="OO263" s="3">
        <v>3</v>
      </c>
      <c r="OP263" s="3">
        <v>3</v>
      </c>
      <c r="OQ263" s="3">
        <v>2</v>
      </c>
      <c r="OR263" s="3">
        <v>2</v>
      </c>
      <c r="OS263" s="5">
        <v>2.6666666666666665</v>
      </c>
      <c r="OT263" s="3">
        <v>4</v>
      </c>
      <c r="OU263" s="3">
        <v>5</v>
      </c>
      <c r="OV263" s="3">
        <v>4</v>
      </c>
      <c r="OW263" s="3">
        <v>5</v>
      </c>
      <c r="OX263" s="3">
        <v>4</v>
      </c>
      <c r="OY263" s="3">
        <v>5</v>
      </c>
      <c r="OZ263" s="5">
        <v>4.5</v>
      </c>
      <c r="UK263" s="1">
        <v>76</v>
      </c>
      <c r="UL263" s="1">
        <v>76</v>
      </c>
      <c r="UM263" s="1">
        <v>81</v>
      </c>
      <c r="UN263" s="1">
        <v>777</v>
      </c>
      <c r="UO263" s="1">
        <v>64</v>
      </c>
      <c r="UP263" s="1">
        <v>63</v>
      </c>
      <c r="UQ263" s="1">
        <v>777</v>
      </c>
      <c r="VN263">
        <v>15</v>
      </c>
      <c r="VO263">
        <v>3</v>
      </c>
      <c r="VP263">
        <v>42.3</v>
      </c>
      <c r="VQ263">
        <v>14.1</v>
      </c>
      <c r="VR263">
        <v>39</v>
      </c>
      <c r="VS263">
        <v>904.5</v>
      </c>
      <c r="VT263">
        <v>23.2</v>
      </c>
      <c r="VU263">
        <v>180.9</v>
      </c>
      <c r="VV263">
        <v>38</v>
      </c>
      <c r="VW263">
        <v>16853.5</v>
      </c>
      <c r="VX263">
        <v>443.5</v>
      </c>
      <c r="VY263">
        <v>5328</v>
      </c>
      <c r="VZ263">
        <v>0.3</v>
      </c>
      <c r="WA263">
        <v>3370.7</v>
      </c>
      <c r="WB263" s="36">
        <v>2008.5</v>
      </c>
      <c r="WC263" s="36">
        <v>606.5</v>
      </c>
      <c r="WD263" s="36">
        <v>112</v>
      </c>
      <c r="WE263" s="36">
        <v>65</v>
      </c>
      <c r="WF263" s="36">
        <v>71.94</v>
      </c>
      <c r="WG263" s="36">
        <v>21.72</v>
      </c>
      <c r="WH263" s="36">
        <v>4.01</v>
      </c>
      <c r="WI263" s="36">
        <v>2.33</v>
      </c>
      <c r="WJ263" s="36">
        <v>177</v>
      </c>
      <c r="WK263" s="36">
        <v>6.34</v>
      </c>
      <c r="WL263" s="36">
        <v>35.4</v>
      </c>
      <c r="WM263" s="37">
        <v>2008.5</v>
      </c>
      <c r="WN263" s="37">
        <v>606.5</v>
      </c>
      <c r="WO263" s="37">
        <v>112</v>
      </c>
      <c r="WP263" s="37">
        <v>65</v>
      </c>
      <c r="WQ263" s="37">
        <v>71.94</v>
      </c>
      <c r="WR263" s="37">
        <v>21.72</v>
      </c>
      <c r="WS263" s="37">
        <v>4.01</v>
      </c>
      <c r="WT263" s="37">
        <v>2.33</v>
      </c>
      <c r="WU263" s="37">
        <v>177</v>
      </c>
      <c r="WV263" s="37">
        <v>6.34</v>
      </c>
      <c r="WW263" s="37">
        <v>35.4</v>
      </c>
      <c r="WX263" s="38">
        <v>367</v>
      </c>
      <c r="WY263" s="38">
        <v>197.75</v>
      </c>
      <c r="WZ263" s="38">
        <v>54</v>
      </c>
      <c r="XA263" s="38">
        <v>38.25</v>
      </c>
      <c r="XB263" s="38">
        <v>55.86</v>
      </c>
      <c r="XC263" s="38">
        <v>30.1</v>
      </c>
      <c r="XD263" s="38">
        <v>8.2200000000000006</v>
      </c>
      <c r="XE263" s="38">
        <v>5.82</v>
      </c>
      <c r="XF263" s="38">
        <v>92.25</v>
      </c>
      <c r="XG263" s="38">
        <v>14.04</v>
      </c>
      <c r="XH263" s="38">
        <v>92.25</v>
      </c>
      <c r="XI263" s="39">
        <v>367</v>
      </c>
      <c r="XJ263" s="39">
        <v>197.75</v>
      </c>
      <c r="XK263" s="39">
        <v>54</v>
      </c>
      <c r="XL263" s="39">
        <v>38.25</v>
      </c>
      <c r="XM263" s="39">
        <v>55.86</v>
      </c>
      <c r="XN263" s="39">
        <v>30.1</v>
      </c>
      <c r="XO263" s="39">
        <v>8.2200000000000006</v>
      </c>
      <c r="XP263" s="39">
        <v>5.82</v>
      </c>
      <c r="XQ263" s="39">
        <v>92.25</v>
      </c>
      <c r="XR263" s="39">
        <v>14.04</v>
      </c>
      <c r="XS263" s="39">
        <v>92.25</v>
      </c>
      <c r="XT263" t="s">
        <v>1333</v>
      </c>
      <c r="XU263">
        <v>5</v>
      </c>
      <c r="XV263">
        <v>15</v>
      </c>
      <c r="XW263" s="37">
        <v>5</v>
      </c>
      <c r="XX263" s="37">
        <v>0</v>
      </c>
      <c r="XY263" s="37">
        <v>2</v>
      </c>
      <c r="XZ263" s="39">
        <v>1</v>
      </c>
      <c r="YA263" s="39">
        <v>0</v>
      </c>
      <c r="YB263" s="39">
        <v>3</v>
      </c>
    </row>
    <row r="264" spans="1:652" x14ac:dyDescent="0.2">
      <c r="A264" s="11">
        <v>286</v>
      </c>
      <c r="B264" s="19" t="s">
        <v>778</v>
      </c>
      <c r="C264" s="3">
        <v>0</v>
      </c>
      <c r="D264" s="3" t="str">
        <f t="shared" si="167"/>
        <v>2</v>
      </c>
      <c r="E264" s="4">
        <v>38195</v>
      </c>
      <c r="F264" s="4">
        <v>43412</v>
      </c>
      <c r="G264" s="5">
        <v>14.283367556468173</v>
      </c>
      <c r="H264" s="21">
        <v>4</v>
      </c>
      <c r="I264" s="3">
        <v>9</v>
      </c>
      <c r="J264" s="3">
        <v>21</v>
      </c>
      <c r="K264" s="3">
        <v>1</v>
      </c>
      <c r="L264" s="3">
        <v>2</v>
      </c>
      <c r="M264" s="3">
        <v>180</v>
      </c>
      <c r="N264" s="6">
        <v>121.25</v>
      </c>
      <c r="O264" s="6">
        <v>175.25</v>
      </c>
      <c r="P264" s="5">
        <v>3.9780183727034117</v>
      </c>
      <c r="Q264" s="5">
        <v>173.5335</v>
      </c>
      <c r="R264" s="5">
        <v>78.7</v>
      </c>
      <c r="S264" s="5">
        <v>25.7</v>
      </c>
      <c r="T264" s="5">
        <v>2</v>
      </c>
      <c r="U264" s="5">
        <v>27.7</v>
      </c>
      <c r="V264" s="5">
        <v>2</v>
      </c>
      <c r="W264" s="5">
        <v>47.1</v>
      </c>
      <c r="X264" s="5">
        <v>46.6</v>
      </c>
      <c r="Y264" s="5">
        <v>43.1</v>
      </c>
      <c r="Z264" s="5">
        <v>45.2</v>
      </c>
      <c r="AA264" s="5">
        <v>43.7</v>
      </c>
      <c r="AB264" s="5">
        <v>44.5</v>
      </c>
      <c r="AC264" s="5">
        <f t="shared" si="168"/>
        <v>47.1</v>
      </c>
      <c r="AD264" s="5">
        <f t="shared" si="169"/>
        <v>45.2</v>
      </c>
      <c r="AE264" s="5">
        <f t="shared" si="170"/>
        <v>92.300000000000011</v>
      </c>
      <c r="AF264" s="5">
        <f t="shared" si="171"/>
        <v>46.150000000000006</v>
      </c>
      <c r="AG264" s="5">
        <f t="shared" si="172"/>
        <v>101.76075000000002</v>
      </c>
      <c r="AH264" s="5">
        <f t="shared" si="173"/>
        <v>203.52150000000003</v>
      </c>
      <c r="AI264" s="5">
        <v>3</v>
      </c>
      <c r="AJ264" s="3">
        <v>22</v>
      </c>
      <c r="AK264" s="5">
        <v>37.4</v>
      </c>
      <c r="AL264" s="5">
        <v>1</v>
      </c>
      <c r="AM264" s="5">
        <v>2</v>
      </c>
      <c r="AN264" s="5"/>
      <c r="AO264" s="5"/>
      <c r="AP264" s="5"/>
      <c r="AQ264" s="5"/>
      <c r="AR264" s="5"/>
      <c r="AS264" s="5" t="e">
        <f t="shared" si="174"/>
        <v>#DIV/0!</v>
      </c>
      <c r="AT264" s="5">
        <v>10.72</v>
      </c>
      <c r="AU264" s="5">
        <v>11.16</v>
      </c>
      <c r="AV264" s="5">
        <v>0.47</v>
      </c>
      <c r="AW264" s="5">
        <v>68</v>
      </c>
      <c r="AX264" s="3">
        <v>34</v>
      </c>
      <c r="AY264" s="3">
        <v>37</v>
      </c>
      <c r="AZ264" s="3"/>
      <c r="BA264" s="5">
        <v>-0.42</v>
      </c>
      <c r="BB264" s="5"/>
      <c r="BC264" s="5">
        <v>34</v>
      </c>
      <c r="BD264" s="5"/>
      <c r="BE264" s="3">
        <v>21</v>
      </c>
      <c r="BF264" s="3">
        <v>28</v>
      </c>
      <c r="BG264" s="5">
        <v>0.5</v>
      </c>
      <c r="BH264" s="5">
        <v>69</v>
      </c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3">
        <v>48</v>
      </c>
      <c r="CA264" s="3">
        <v>49</v>
      </c>
      <c r="CB264" s="3">
        <v>51</v>
      </c>
      <c r="CC264" s="5">
        <v>21.457920000000001</v>
      </c>
      <c r="CD264" s="5">
        <v>21.904959999999999</v>
      </c>
      <c r="CE264" s="5">
        <v>22.799039999999998</v>
      </c>
      <c r="CF264" s="5">
        <v>1.72</v>
      </c>
      <c r="CG264" s="5">
        <v>96</v>
      </c>
      <c r="CH264" s="3">
        <v>51</v>
      </c>
      <c r="CI264" s="3">
        <v>47</v>
      </c>
      <c r="CJ264" s="3">
        <v>48</v>
      </c>
      <c r="CK264" s="5">
        <v>22.799039999999998</v>
      </c>
      <c r="CL264" s="5">
        <v>21.01088</v>
      </c>
      <c r="CM264" s="5">
        <v>21.457920000000001</v>
      </c>
      <c r="CN264" s="5">
        <v>1.27</v>
      </c>
      <c r="CO264" s="5">
        <v>90</v>
      </c>
      <c r="CP264" s="6">
        <v>186</v>
      </c>
      <c r="CQ264" s="6">
        <v>186</v>
      </c>
      <c r="CR264" s="6">
        <v>183</v>
      </c>
      <c r="CS264" s="5">
        <v>0.49</v>
      </c>
      <c r="CT264" s="5">
        <v>69</v>
      </c>
      <c r="CU264" s="7" t="e">
        <v>#NULL!</v>
      </c>
      <c r="CV264" s="7" t="e">
        <v>#NULL!</v>
      </c>
      <c r="CW264" s="7" t="e">
        <v>#NULL!</v>
      </c>
      <c r="CX264" s="7" t="e">
        <v>#NULL!</v>
      </c>
      <c r="CY264" s="7" t="e">
        <v>#NULL!</v>
      </c>
      <c r="CZ264" s="7" t="e">
        <v>#NULL!</v>
      </c>
      <c r="DA264" s="7" t="e">
        <v>#NULL!</v>
      </c>
      <c r="DB264" s="7" t="e">
        <v>#NULL!</v>
      </c>
      <c r="DC264" s="7" t="e">
        <v>#NULL!</v>
      </c>
      <c r="DD264" s="7" t="e">
        <v>#NULL!</v>
      </c>
      <c r="DE264" s="7" t="e">
        <v>#NULL!</v>
      </c>
      <c r="DF264" s="7" t="e">
        <v>#NULL!</v>
      </c>
      <c r="DG264" s="7" t="e">
        <v>#NULL!</v>
      </c>
      <c r="DH264" s="7" t="e">
        <v>#NULL!</v>
      </c>
      <c r="DI264" s="7"/>
      <c r="DJ264" s="7"/>
      <c r="DK264" s="7"/>
      <c r="DL264" s="7"/>
      <c r="DM264" s="7"/>
      <c r="DN264" s="7"/>
      <c r="DO264" s="7"/>
      <c r="DP264" s="7"/>
      <c r="DQ264" s="3">
        <v>1</v>
      </c>
      <c r="DR264" s="3">
        <v>1</v>
      </c>
      <c r="DS264" s="3">
        <v>1</v>
      </c>
      <c r="DT264" s="3">
        <v>1</v>
      </c>
      <c r="DU264" s="3">
        <v>1</v>
      </c>
      <c r="DV264" s="5">
        <v>51.5</v>
      </c>
      <c r="DW264" s="5">
        <v>8.0000000000000016E-2</v>
      </c>
      <c r="DX264" s="5">
        <v>68.5</v>
      </c>
      <c r="DY264" s="5">
        <v>0.96</v>
      </c>
      <c r="DZ264" s="5">
        <v>93</v>
      </c>
      <c r="EA264" s="5">
        <v>2.99</v>
      </c>
      <c r="EB264" s="5">
        <v>71</v>
      </c>
      <c r="EC264" s="5">
        <v>4.03</v>
      </c>
      <c r="ED264" s="5">
        <v>2</v>
      </c>
      <c r="EE264" s="7" t="e">
        <v>#NULL!</v>
      </c>
      <c r="EF264" s="7" t="e">
        <v>#NULL!</v>
      </c>
      <c r="EG264" s="7" t="e">
        <v>#NULL!</v>
      </c>
      <c r="EH264" s="7" t="e">
        <v>#NULL!</v>
      </c>
      <c r="EI264" s="7" t="e">
        <v>#NULL!</v>
      </c>
      <c r="EJ264" s="7" t="e">
        <v>#NULL!</v>
      </c>
      <c r="EK264" s="7" t="e">
        <v>#NULL!</v>
      </c>
      <c r="EL264" s="7" t="e">
        <v>#NULL!</v>
      </c>
      <c r="EM264" s="7" t="e">
        <v>#NULL!</v>
      </c>
      <c r="EN264" s="7" t="e">
        <v>#NULL!</v>
      </c>
      <c r="EO264" s="7" t="e">
        <v>#NULL!</v>
      </c>
      <c r="EP264" s="7" t="e">
        <v>#NULL!</v>
      </c>
      <c r="EQ264" s="7" t="e">
        <v>#NULL!</v>
      </c>
      <c r="ER264" s="7" t="e">
        <v>#NULL!</v>
      </c>
      <c r="ES264" s="7" t="e">
        <v>#NULL!</v>
      </c>
      <c r="ET264" s="7" t="e">
        <v>#NULL!</v>
      </c>
      <c r="EU264" s="7" t="e">
        <v>#NULL!</v>
      </c>
      <c r="EV264" s="7" t="e">
        <v>#NULL!</v>
      </c>
      <c r="EW264" s="3">
        <v>1</v>
      </c>
      <c r="EX264" s="5">
        <v>2</v>
      </c>
      <c r="EY264" s="1" t="s">
        <v>351</v>
      </c>
      <c r="EZ264" s="3">
        <v>1</v>
      </c>
      <c r="FA264" s="6">
        <v>8</v>
      </c>
      <c r="FB264" s="1" t="s">
        <v>355</v>
      </c>
      <c r="FC264" s="6">
        <v>0</v>
      </c>
      <c r="FD264" s="5">
        <v>6</v>
      </c>
      <c r="FE264" s="1" t="s">
        <v>350</v>
      </c>
      <c r="FF264" s="3">
        <v>2</v>
      </c>
      <c r="FG264" s="5">
        <v>8</v>
      </c>
      <c r="FH264" s="3">
        <v>5</v>
      </c>
      <c r="FI264" s="3">
        <v>4</v>
      </c>
      <c r="FJ264" s="3">
        <v>3</v>
      </c>
      <c r="FK264" s="3">
        <v>1</v>
      </c>
      <c r="FL264" s="3">
        <v>5</v>
      </c>
      <c r="FM264" s="3">
        <v>5</v>
      </c>
      <c r="FN264" s="3">
        <v>3</v>
      </c>
      <c r="FO264" s="3">
        <v>1</v>
      </c>
      <c r="FP264" s="3">
        <v>5</v>
      </c>
      <c r="FQ264" s="3">
        <v>5</v>
      </c>
      <c r="FR264" s="3">
        <v>4</v>
      </c>
      <c r="FS264" s="3">
        <v>2</v>
      </c>
      <c r="FT264" s="3">
        <v>4.833333333333333</v>
      </c>
      <c r="FU264" s="3">
        <v>2.3333333333333335</v>
      </c>
      <c r="FV264" s="3">
        <v>6</v>
      </c>
      <c r="FW264" s="3">
        <v>2</v>
      </c>
      <c r="FX264" s="7" t="e">
        <v>#NULL!</v>
      </c>
      <c r="FY264" s="3">
        <v>6</v>
      </c>
      <c r="FZ264" s="3">
        <v>7</v>
      </c>
      <c r="GA264" s="3">
        <v>7</v>
      </c>
      <c r="GB264" s="3">
        <v>7</v>
      </c>
      <c r="GC264" s="3">
        <v>7</v>
      </c>
      <c r="GD264" s="5">
        <v>6.666666666666667</v>
      </c>
      <c r="GE264" s="3">
        <v>5</v>
      </c>
      <c r="GF264" s="3">
        <v>4</v>
      </c>
      <c r="GG264" s="3">
        <v>5</v>
      </c>
      <c r="GH264" s="3">
        <v>1</v>
      </c>
      <c r="GI264" s="3">
        <v>5</v>
      </c>
      <c r="GJ264" s="3">
        <v>1</v>
      </c>
      <c r="GK264" s="3">
        <v>1</v>
      </c>
      <c r="GL264" s="3">
        <v>1</v>
      </c>
      <c r="GM264" s="3">
        <v>4</v>
      </c>
      <c r="GN264" s="3">
        <v>5</v>
      </c>
      <c r="GO264" s="3">
        <v>1</v>
      </c>
      <c r="GP264" s="3">
        <v>5</v>
      </c>
      <c r="GQ264" s="3">
        <v>1</v>
      </c>
      <c r="GR264" s="3">
        <v>5</v>
      </c>
      <c r="GS264" s="3">
        <v>1</v>
      </c>
      <c r="GT264" s="3">
        <v>5</v>
      </c>
      <c r="GU264" s="3">
        <v>4</v>
      </c>
      <c r="GV264" s="3">
        <v>4</v>
      </c>
      <c r="GW264" s="3">
        <v>5</v>
      </c>
      <c r="GX264" s="3">
        <v>1</v>
      </c>
      <c r="GY264" s="5">
        <v>4.8</v>
      </c>
      <c r="GZ264" s="5">
        <v>1.6</v>
      </c>
      <c r="HA264" s="3">
        <v>6</v>
      </c>
      <c r="HB264" s="3">
        <v>7</v>
      </c>
      <c r="HC264" s="3">
        <v>6</v>
      </c>
      <c r="HD264" s="3">
        <v>7</v>
      </c>
      <c r="HE264" s="3">
        <v>7</v>
      </c>
      <c r="HF264" s="3">
        <v>7</v>
      </c>
      <c r="HG264" s="3">
        <v>7</v>
      </c>
      <c r="HH264" s="3">
        <v>6</v>
      </c>
      <c r="HI264" s="5">
        <v>6.625</v>
      </c>
      <c r="HJ264" s="3">
        <v>3</v>
      </c>
      <c r="HK264" s="3">
        <v>4</v>
      </c>
      <c r="HL264" s="3">
        <v>4</v>
      </c>
      <c r="HM264" s="3">
        <v>3</v>
      </c>
      <c r="HN264" s="3">
        <v>2</v>
      </c>
      <c r="HO264" s="3">
        <v>2</v>
      </c>
      <c r="HP264" s="5">
        <v>1</v>
      </c>
      <c r="HQ264" s="5">
        <v>3</v>
      </c>
      <c r="HR264" s="5">
        <v>3</v>
      </c>
      <c r="HS264" s="5">
        <v>2.8333333333333335</v>
      </c>
      <c r="HT264" s="3">
        <v>4</v>
      </c>
      <c r="HU264" s="3">
        <v>4</v>
      </c>
      <c r="HV264" s="3">
        <v>5</v>
      </c>
      <c r="HW264" s="3">
        <v>5</v>
      </c>
      <c r="HX264" s="3">
        <v>4</v>
      </c>
      <c r="HY264" s="3">
        <v>5</v>
      </c>
      <c r="HZ264" s="5">
        <v>4.5</v>
      </c>
      <c r="IA264" s="3">
        <v>7</v>
      </c>
      <c r="IB264" s="3">
        <v>2</v>
      </c>
      <c r="IC264" s="3">
        <v>1</v>
      </c>
      <c r="ID264" s="3">
        <v>3</v>
      </c>
      <c r="IE264" s="3">
        <v>1</v>
      </c>
      <c r="IF264" s="3">
        <v>6</v>
      </c>
      <c r="IG264" s="3">
        <v>1</v>
      </c>
      <c r="IH264" s="3">
        <v>7</v>
      </c>
      <c r="II264" s="3">
        <v>6</v>
      </c>
      <c r="IJ264" s="3">
        <v>1</v>
      </c>
      <c r="IK264" s="3">
        <v>7</v>
      </c>
      <c r="IL264" s="3">
        <v>1</v>
      </c>
      <c r="IM264" s="5">
        <v>6.75</v>
      </c>
      <c r="IN264" s="5">
        <v>2.75</v>
      </c>
      <c r="IO264" s="5">
        <v>1.25</v>
      </c>
      <c r="IP264" s="3">
        <v>5</v>
      </c>
      <c r="IQ264" s="3">
        <v>1</v>
      </c>
      <c r="IR264" s="3">
        <v>3</v>
      </c>
      <c r="IS264" s="3">
        <v>1</v>
      </c>
      <c r="IT264" s="3">
        <v>5</v>
      </c>
      <c r="IU264" s="3">
        <v>3</v>
      </c>
      <c r="IV264" s="3">
        <v>1</v>
      </c>
      <c r="IW264" s="3">
        <v>1</v>
      </c>
      <c r="IX264" s="3">
        <v>4</v>
      </c>
      <c r="IY264" s="3">
        <v>1</v>
      </c>
      <c r="IZ264" s="3">
        <v>5</v>
      </c>
      <c r="JA264" s="3">
        <v>4</v>
      </c>
      <c r="JB264" s="3">
        <v>3</v>
      </c>
      <c r="JC264" s="3">
        <v>2</v>
      </c>
      <c r="JD264" s="3">
        <v>5</v>
      </c>
      <c r="JE264" s="3">
        <v>1</v>
      </c>
      <c r="JF264" s="3">
        <v>1</v>
      </c>
      <c r="JG264" s="3">
        <v>5</v>
      </c>
      <c r="JH264" s="3">
        <v>4</v>
      </c>
      <c r="JI264" s="3">
        <v>5</v>
      </c>
      <c r="JJ264" s="3">
        <v>1</v>
      </c>
      <c r="JK264" s="3">
        <v>5</v>
      </c>
      <c r="JL264" s="3">
        <v>1</v>
      </c>
      <c r="JM264" s="3">
        <v>5</v>
      </c>
      <c r="JN264" s="5">
        <v>4</v>
      </c>
      <c r="JO264" s="5">
        <v>2.25</v>
      </c>
      <c r="JP264" s="5">
        <v>4.5</v>
      </c>
      <c r="JQ264" s="5">
        <v>1</v>
      </c>
      <c r="JR264" s="5">
        <v>5</v>
      </c>
      <c r="JS264" s="5">
        <v>1.25</v>
      </c>
      <c r="JT264" s="3">
        <v>4</v>
      </c>
      <c r="JU264" s="3">
        <v>999</v>
      </c>
      <c r="JV264" s="3">
        <v>2</v>
      </c>
      <c r="JW264" s="3">
        <v>999</v>
      </c>
      <c r="JX264" s="3">
        <v>1</v>
      </c>
      <c r="JY264" s="3">
        <v>999</v>
      </c>
      <c r="JZ264" s="3">
        <v>1</v>
      </c>
      <c r="KA264" s="3">
        <v>999</v>
      </c>
      <c r="KB264" s="3">
        <v>5</v>
      </c>
      <c r="KC264" s="3">
        <v>999</v>
      </c>
      <c r="KD264" s="3">
        <v>4</v>
      </c>
      <c r="KE264" s="3">
        <v>999</v>
      </c>
      <c r="KF264" s="3">
        <v>1</v>
      </c>
      <c r="KG264" s="3">
        <v>999</v>
      </c>
      <c r="KH264" s="3">
        <v>1</v>
      </c>
      <c r="KI264" s="3">
        <v>999</v>
      </c>
      <c r="KJ264" s="3">
        <v>1</v>
      </c>
      <c r="KK264" s="3">
        <v>999</v>
      </c>
      <c r="KL264" s="3">
        <v>3</v>
      </c>
      <c r="KM264" s="3">
        <v>999</v>
      </c>
      <c r="KN264" s="3">
        <v>1</v>
      </c>
      <c r="KO264" s="3">
        <v>999</v>
      </c>
      <c r="KP264" s="3">
        <v>1</v>
      </c>
      <c r="KQ264" s="3">
        <v>999</v>
      </c>
      <c r="KR264" s="3">
        <v>4</v>
      </c>
      <c r="KS264" s="3">
        <v>999</v>
      </c>
      <c r="KT264" s="3">
        <v>1</v>
      </c>
      <c r="KU264" s="3">
        <v>999</v>
      </c>
      <c r="KV264" s="3">
        <v>1</v>
      </c>
      <c r="KW264" s="3">
        <v>999</v>
      </c>
      <c r="KX264" s="3">
        <v>4</v>
      </c>
      <c r="KY264" s="3">
        <v>999</v>
      </c>
      <c r="KZ264" s="5">
        <v>1.1111111111111112</v>
      </c>
      <c r="LA264" s="7" t="e">
        <v>#NULL!</v>
      </c>
      <c r="LB264" s="5">
        <v>3.5714285714285716</v>
      </c>
      <c r="LC264" s="7" t="e">
        <v>#NULL!</v>
      </c>
      <c r="LD264" s="3">
        <v>5</v>
      </c>
      <c r="LE264" s="3">
        <v>999</v>
      </c>
      <c r="LF264" s="5">
        <v>5</v>
      </c>
      <c r="LG264" s="3">
        <v>999</v>
      </c>
      <c r="LH264" s="3">
        <v>5</v>
      </c>
      <c r="LI264" s="3">
        <v>999</v>
      </c>
      <c r="LJ264" s="3">
        <v>5</v>
      </c>
      <c r="LK264" s="3">
        <v>999</v>
      </c>
      <c r="LL264" s="3">
        <v>5</v>
      </c>
      <c r="LM264" s="3">
        <v>999</v>
      </c>
      <c r="LN264" s="3">
        <v>4</v>
      </c>
      <c r="LO264" s="3">
        <v>999</v>
      </c>
      <c r="LP264" s="3">
        <v>4</v>
      </c>
      <c r="LQ264" s="3">
        <v>999</v>
      </c>
      <c r="LR264" s="3">
        <v>4</v>
      </c>
      <c r="LS264" s="3">
        <v>999</v>
      </c>
      <c r="LT264" s="5">
        <v>4.625</v>
      </c>
      <c r="LU264" s="7" t="e">
        <v>#NULL!</v>
      </c>
      <c r="LV264" s="3">
        <v>3</v>
      </c>
      <c r="LW264" s="3">
        <v>0</v>
      </c>
      <c r="LX264" s="3">
        <v>0</v>
      </c>
      <c r="LY264" s="3">
        <v>0</v>
      </c>
      <c r="LZ264" s="3">
        <v>3</v>
      </c>
      <c r="MA264" s="3">
        <v>0</v>
      </c>
      <c r="MB264" s="3">
        <v>0.01</v>
      </c>
      <c r="MC264" s="3">
        <v>2</v>
      </c>
      <c r="MD264" s="3">
        <v>1</v>
      </c>
      <c r="ME264" s="3">
        <v>2</v>
      </c>
      <c r="MF264" s="5">
        <f t="shared" si="175"/>
        <v>11.01</v>
      </c>
      <c r="MG264" s="5">
        <f t="shared" si="176"/>
        <v>1.101</v>
      </c>
      <c r="MH264" s="3">
        <v>4</v>
      </c>
      <c r="MI264" s="3">
        <v>7</v>
      </c>
      <c r="MJ264" s="3">
        <v>7</v>
      </c>
      <c r="MK264" s="3">
        <v>4</v>
      </c>
      <c r="ML264" s="3">
        <v>4</v>
      </c>
      <c r="MM264" s="3">
        <v>2</v>
      </c>
      <c r="MN264" s="3">
        <v>6</v>
      </c>
      <c r="MO264" s="3">
        <v>7</v>
      </c>
      <c r="MP264" s="3">
        <v>7</v>
      </c>
      <c r="MQ264" s="5">
        <v>5.333333333333333</v>
      </c>
      <c r="MR264" s="3">
        <v>1</v>
      </c>
      <c r="MS264" s="3">
        <v>999</v>
      </c>
      <c r="MT264" s="3">
        <v>1</v>
      </c>
      <c r="MU264" s="3">
        <v>999</v>
      </c>
      <c r="MV264" s="3">
        <v>1</v>
      </c>
      <c r="MW264" s="3">
        <v>999</v>
      </c>
      <c r="MX264" s="3">
        <v>1</v>
      </c>
      <c r="MY264" s="3">
        <v>999</v>
      </c>
      <c r="MZ264" s="3">
        <v>1</v>
      </c>
      <c r="NA264" s="3">
        <v>999</v>
      </c>
      <c r="NB264" s="3">
        <v>1</v>
      </c>
      <c r="NC264" s="3">
        <v>999</v>
      </c>
      <c r="ND264" s="5">
        <v>1</v>
      </c>
      <c r="NE264" s="7" t="e">
        <v>#NULL!</v>
      </c>
      <c r="NF264" s="5">
        <v>1</v>
      </c>
      <c r="NG264" s="7" t="e">
        <v>#NULL!</v>
      </c>
      <c r="NH264" s="3">
        <v>5</v>
      </c>
      <c r="NI264" s="3">
        <v>999</v>
      </c>
      <c r="NJ264" s="3">
        <v>5</v>
      </c>
      <c r="NK264" s="3">
        <v>999</v>
      </c>
      <c r="NL264" s="3">
        <v>5</v>
      </c>
      <c r="NM264" s="3">
        <v>999</v>
      </c>
      <c r="NN264" s="3">
        <v>1</v>
      </c>
      <c r="NO264" s="3">
        <v>999</v>
      </c>
      <c r="NP264" s="3">
        <v>1</v>
      </c>
      <c r="NQ264" s="3">
        <v>999</v>
      </c>
      <c r="NR264" s="3">
        <v>1</v>
      </c>
      <c r="NS264" s="3">
        <v>999</v>
      </c>
      <c r="NT264" s="3">
        <v>5</v>
      </c>
      <c r="NU264" s="3">
        <v>999</v>
      </c>
      <c r="NV264" s="5">
        <v>3.2857142857142856</v>
      </c>
      <c r="NW264" s="7" t="e">
        <v>#NULL!</v>
      </c>
      <c r="NX264" s="4">
        <v>43420</v>
      </c>
      <c r="NY264" s="3">
        <v>5</v>
      </c>
      <c r="NZ264" s="3">
        <v>5</v>
      </c>
      <c r="OA264" s="3">
        <v>3</v>
      </c>
      <c r="OB264" s="3">
        <v>2</v>
      </c>
      <c r="OC264" s="3">
        <v>5</v>
      </c>
      <c r="OD264" s="3">
        <v>5</v>
      </c>
      <c r="OE264" s="3">
        <v>3</v>
      </c>
      <c r="OF264" s="3">
        <v>1</v>
      </c>
      <c r="OG264" s="3">
        <v>5</v>
      </c>
      <c r="OH264" s="3">
        <v>5</v>
      </c>
      <c r="OI264" s="3">
        <v>5</v>
      </c>
      <c r="OJ264" s="3">
        <v>1</v>
      </c>
      <c r="OK264" s="5">
        <v>5</v>
      </c>
      <c r="OL264" s="5">
        <v>2.5</v>
      </c>
      <c r="OM264" s="3">
        <v>4</v>
      </c>
      <c r="ON264" s="3">
        <v>4</v>
      </c>
      <c r="OO264" s="3">
        <v>3</v>
      </c>
      <c r="OP264" s="3">
        <v>3</v>
      </c>
      <c r="OQ264" s="3">
        <v>2</v>
      </c>
      <c r="OR264" s="3">
        <v>1</v>
      </c>
      <c r="OS264" s="5">
        <v>2.8333333333333335</v>
      </c>
      <c r="OT264" s="3">
        <v>6</v>
      </c>
      <c r="OU264" s="3">
        <v>6</v>
      </c>
      <c r="OV264" s="3">
        <v>4</v>
      </c>
      <c r="OW264" s="3">
        <v>6</v>
      </c>
      <c r="OX264" s="3">
        <v>6</v>
      </c>
      <c r="OY264" s="3">
        <v>6</v>
      </c>
      <c r="OZ264" s="5">
        <v>5.666666666666667</v>
      </c>
      <c r="UK264" s="1">
        <v>59</v>
      </c>
      <c r="UL264" s="1">
        <v>56</v>
      </c>
      <c r="UM264" s="1">
        <v>58</v>
      </c>
      <c r="UN264" s="1">
        <v>777</v>
      </c>
      <c r="UO264" s="1">
        <v>56</v>
      </c>
      <c r="UP264" s="1">
        <v>55</v>
      </c>
      <c r="UQ264" s="1">
        <v>777</v>
      </c>
      <c r="VN264">
        <v>15</v>
      </c>
      <c r="VO264">
        <v>0</v>
      </c>
      <c r="VP264">
        <v>0</v>
      </c>
      <c r="VQ264">
        <v>0</v>
      </c>
      <c r="VR264">
        <v>76</v>
      </c>
      <c r="VS264">
        <v>4525.8</v>
      </c>
      <c r="VT264">
        <v>59.5</v>
      </c>
      <c r="VU264">
        <v>754.3</v>
      </c>
      <c r="VV264">
        <v>75</v>
      </c>
      <c r="VW264">
        <v>10581</v>
      </c>
      <c r="VX264">
        <v>141.1</v>
      </c>
      <c r="VY264">
        <v>6279</v>
      </c>
      <c r="VZ264">
        <v>0.3</v>
      </c>
      <c r="WA264">
        <v>1763.5</v>
      </c>
      <c r="WB264" s="36">
        <v>3786</v>
      </c>
      <c r="WC264" s="36">
        <v>195</v>
      </c>
      <c r="WD264" s="36">
        <v>28.5</v>
      </c>
      <c r="WE264" s="36">
        <v>8.5</v>
      </c>
      <c r="WF264" s="36">
        <v>94.23</v>
      </c>
      <c r="WG264" s="36">
        <v>4.8499999999999996</v>
      </c>
      <c r="WH264" s="36">
        <v>0.71</v>
      </c>
      <c r="WI264" s="36">
        <v>0.21</v>
      </c>
      <c r="WJ264" s="36">
        <v>37</v>
      </c>
      <c r="WK264" s="36">
        <v>0.92</v>
      </c>
      <c r="WL264" s="36">
        <v>7.4</v>
      </c>
      <c r="WM264" s="37">
        <v>4874.5</v>
      </c>
      <c r="WN264" s="37">
        <v>197</v>
      </c>
      <c r="WO264" s="37">
        <v>28.75</v>
      </c>
      <c r="WP264" s="37">
        <v>8.75</v>
      </c>
      <c r="WQ264" s="37">
        <v>95.41</v>
      </c>
      <c r="WR264" s="37">
        <v>3.86</v>
      </c>
      <c r="WS264" s="37">
        <v>0.56000000000000005</v>
      </c>
      <c r="WT264" s="37">
        <v>0.17</v>
      </c>
      <c r="WU264" s="37">
        <v>37.5</v>
      </c>
      <c r="WV264" s="37">
        <v>0.73</v>
      </c>
      <c r="WW264" s="37">
        <v>6.25</v>
      </c>
      <c r="WX264" s="38">
        <v>3304</v>
      </c>
      <c r="WY264" s="38">
        <v>169</v>
      </c>
      <c r="WZ264" s="38">
        <v>28.5</v>
      </c>
      <c r="XA264" s="38">
        <v>8.5</v>
      </c>
      <c r="XB264" s="38">
        <v>94.13</v>
      </c>
      <c r="XC264" s="38">
        <v>4.8099999999999996</v>
      </c>
      <c r="XD264" s="38">
        <v>0.81</v>
      </c>
      <c r="XE264" s="38">
        <v>0.24</v>
      </c>
      <c r="XF264" s="38">
        <v>37</v>
      </c>
      <c r="XG264" s="38">
        <v>1.05</v>
      </c>
      <c r="XH264" s="38">
        <v>9.25</v>
      </c>
      <c r="XI264" s="39">
        <v>4392.5</v>
      </c>
      <c r="XJ264" s="39">
        <v>171</v>
      </c>
      <c r="XK264" s="39">
        <v>28.75</v>
      </c>
      <c r="XL264" s="39">
        <v>8.75</v>
      </c>
      <c r="XM264" s="39">
        <v>95.47</v>
      </c>
      <c r="XN264" s="39">
        <v>3.72</v>
      </c>
      <c r="XO264" s="39">
        <v>0.62</v>
      </c>
      <c r="XP264" s="39">
        <v>0.19</v>
      </c>
      <c r="XQ264" s="39">
        <v>37.5</v>
      </c>
      <c r="XR264" s="39">
        <v>0.82</v>
      </c>
      <c r="XS264" s="39">
        <v>7.5</v>
      </c>
      <c r="XT264" t="s">
        <v>1334</v>
      </c>
      <c r="XU264">
        <v>6</v>
      </c>
      <c r="XV264">
        <v>15</v>
      </c>
      <c r="XW264" s="37">
        <v>5</v>
      </c>
      <c r="XX264" s="37">
        <v>1</v>
      </c>
      <c r="XY264" s="37">
        <v>1</v>
      </c>
      <c r="XZ264" s="39">
        <v>4</v>
      </c>
      <c r="YA264" s="39">
        <v>1</v>
      </c>
      <c r="YB264" s="39">
        <v>1</v>
      </c>
    </row>
    <row r="265" spans="1:652" x14ac:dyDescent="0.2">
      <c r="A265" s="11">
        <v>287</v>
      </c>
      <c r="B265" s="19" t="s">
        <v>779</v>
      </c>
      <c r="C265" s="3">
        <v>0</v>
      </c>
      <c r="D265" s="3" t="str">
        <f t="shared" si="167"/>
        <v>2</v>
      </c>
      <c r="E265" s="4">
        <v>36583</v>
      </c>
      <c r="F265" s="4">
        <v>43412</v>
      </c>
      <c r="G265" s="5">
        <v>18.696783025325121</v>
      </c>
      <c r="H265" s="21">
        <v>4</v>
      </c>
      <c r="I265" s="3">
        <v>9</v>
      </c>
      <c r="J265" s="3">
        <v>21</v>
      </c>
      <c r="K265" s="3">
        <v>1</v>
      </c>
      <c r="L265" s="3">
        <v>2</v>
      </c>
      <c r="M265" s="3">
        <v>180</v>
      </c>
      <c r="N265" s="6">
        <v>124.5</v>
      </c>
      <c r="O265" s="6">
        <v>176</v>
      </c>
      <c r="P265" s="5">
        <v>4.084645669291338</v>
      </c>
      <c r="Q265" s="5">
        <v>206.82900000000001</v>
      </c>
      <c r="R265" s="5">
        <v>93.8</v>
      </c>
      <c r="S265" s="5">
        <v>30.3</v>
      </c>
      <c r="T265" s="5">
        <v>1</v>
      </c>
      <c r="U265" s="5">
        <v>26.2</v>
      </c>
      <c r="V265" s="5">
        <v>2</v>
      </c>
      <c r="W265" s="5">
        <v>42.9</v>
      </c>
      <c r="X265" s="5">
        <v>43.1</v>
      </c>
      <c r="Y265" s="5">
        <v>38.9</v>
      </c>
      <c r="Z265" s="5">
        <v>44.7</v>
      </c>
      <c r="AA265" s="5">
        <v>38.299999999999997</v>
      </c>
      <c r="AB265" s="5">
        <v>37.299999999999997</v>
      </c>
      <c r="AC265" s="5">
        <f t="shared" si="168"/>
        <v>43.1</v>
      </c>
      <c r="AD265" s="5">
        <f t="shared" si="169"/>
        <v>44.7</v>
      </c>
      <c r="AE265" s="5">
        <f t="shared" si="170"/>
        <v>87.800000000000011</v>
      </c>
      <c r="AF265" s="5">
        <f t="shared" si="171"/>
        <v>43.900000000000006</v>
      </c>
      <c r="AG265" s="5">
        <f t="shared" si="172"/>
        <v>96.799500000000009</v>
      </c>
      <c r="AH265" s="5">
        <f t="shared" si="173"/>
        <v>193.59900000000002</v>
      </c>
      <c r="AI265" s="5">
        <v>3</v>
      </c>
      <c r="AJ265" s="3">
        <v>25</v>
      </c>
      <c r="AK265" s="5">
        <v>33.5</v>
      </c>
      <c r="AL265" s="5">
        <v>1</v>
      </c>
      <c r="AM265" s="5">
        <v>2</v>
      </c>
      <c r="AN265" s="5"/>
      <c r="AO265" s="5"/>
      <c r="AP265" s="5"/>
      <c r="AQ265" s="5"/>
      <c r="AR265" s="5"/>
      <c r="AS265" s="5" t="e">
        <f t="shared" si="174"/>
        <v>#DIV/0!</v>
      </c>
      <c r="AT265" s="5">
        <v>11.13</v>
      </c>
      <c r="AU265" s="5">
        <v>12.1</v>
      </c>
      <c r="AV265" s="5">
        <v>-1.26</v>
      </c>
      <c r="AW265" s="5">
        <v>10</v>
      </c>
      <c r="AX265" s="3">
        <v>28</v>
      </c>
      <c r="AY265" s="3">
        <v>26</v>
      </c>
      <c r="AZ265" s="3"/>
      <c r="BA265" s="5">
        <v>-2.9</v>
      </c>
      <c r="BB265" s="5"/>
      <c r="BC265" s="5">
        <v>0</v>
      </c>
      <c r="BD265" s="5"/>
      <c r="BE265" s="3">
        <v>18</v>
      </c>
      <c r="BF265" s="3">
        <v>20</v>
      </c>
      <c r="BG265" s="5">
        <v>-2.39</v>
      </c>
      <c r="BH265" s="5">
        <v>1</v>
      </c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3">
        <v>40</v>
      </c>
      <c r="CA265" s="3">
        <v>39</v>
      </c>
      <c r="CB265" s="3">
        <v>40</v>
      </c>
      <c r="CC265" s="5">
        <v>17.881599999999999</v>
      </c>
      <c r="CD265" s="5">
        <v>17.434560000000001</v>
      </c>
      <c r="CE265" s="5">
        <v>17.881599999999999</v>
      </c>
      <c r="CF265" s="5">
        <v>-1.1200000000000001</v>
      </c>
      <c r="CG265" s="5">
        <v>13</v>
      </c>
      <c r="CH265" s="3">
        <v>46</v>
      </c>
      <c r="CI265" s="3">
        <v>43</v>
      </c>
      <c r="CJ265" s="3">
        <v>44</v>
      </c>
      <c r="CK265" s="5">
        <v>20.563839999999999</v>
      </c>
      <c r="CL265" s="5">
        <v>19.222719999999999</v>
      </c>
      <c r="CM265" s="5">
        <v>19.66976</v>
      </c>
      <c r="CN265" s="5">
        <v>-1.03</v>
      </c>
      <c r="CO265" s="5">
        <v>15</v>
      </c>
      <c r="CP265" s="6">
        <v>208</v>
      </c>
      <c r="CQ265" s="6">
        <v>216</v>
      </c>
      <c r="CR265" s="6">
        <v>209</v>
      </c>
      <c r="CS265" s="5">
        <v>0.12</v>
      </c>
      <c r="CT265" s="5">
        <v>55</v>
      </c>
      <c r="CU265" s="7" t="e">
        <v>#NULL!</v>
      </c>
      <c r="CV265" s="7" t="e">
        <v>#NULL!</v>
      </c>
      <c r="CW265" s="7" t="e">
        <v>#NULL!</v>
      </c>
      <c r="CX265" s="7" t="e">
        <v>#NULL!</v>
      </c>
      <c r="CY265" s="7" t="e">
        <v>#NULL!</v>
      </c>
      <c r="CZ265" s="7" t="e">
        <v>#NULL!</v>
      </c>
      <c r="DA265" s="7" t="e">
        <v>#NULL!</v>
      </c>
      <c r="DB265" s="7" t="e">
        <v>#NULL!</v>
      </c>
      <c r="DC265" s="7" t="e">
        <v>#NULL!</v>
      </c>
      <c r="DD265" s="7" t="e">
        <v>#NULL!</v>
      </c>
      <c r="DE265" s="7" t="e">
        <v>#NULL!</v>
      </c>
      <c r="DF265" s="7" t="e">
        <v>#NULL!</v>
      </c>
      <c r="DG265" s="7" t="e">
        <v>#NULL!</v>
      </c>
      <c r="DH265" s="7" t="e">
        <v>#NULL!</v>
      </c>
      <c r="DI265" s="7"/>
      <c r="DJ265" s="7"/>
      <c r="DK265" s="7"/>
      <c r="DL265" s="7"/>
      <c r="DM265" s="7"/>
      <c r="DN265" s="7"/>
      <c r="DO265" s="7"/>
      <c r="DP265" s="7"/>
      <c r="DQ265" s="3">
        <v>1</v>
      </c>
      <c r="DR265" s="3">
        <v>1</v>
      </c>
      <c r="DS265" s="3">
        <v>1</v>
      </c>
      <c r="DT265" s="3">
        <v>1</v>
      </c>
      <c r="DU265" s="3">
        <v>1</v>
      </c>
      <c r="DV265" s="5">
        <v>0.5</v>
      </c>
      <c r="DW265" s="5">
        <v>-5.29</v>
      </c>
      <c r="DX265" s="5">
        <v>32.5</v>
      </c>
      <c r="DY265" s="5">
        <v>-1.1400000000000001</v>
      </c>
      <c r="DZ265" s="5">
        <v>14</v>
      </c>
      <c r="EA265" s="5">
        <v>-2.1500000000000004</v>
      </c>
      <c r="EB265" s="5">
        <v>15.666666666666666</v>
      </c>
      <c r="EC265" s="5">
        <v>-8.58</v>
      </c>
      <c r="ED265" s="5">
        <v>1</v>
      </c>
      <c r="EE265" s="7" t="e">
        <v>#NULL!</v>
      </c>
      <c r="EF265" s="7" t="e">
        <v>#NULL!</v>
      </c>
      <c r="EG265" s="7" t="e">
        <v>#NULL!</v>
      </c>
      <c r="EH265" s="7" t="e">
        <v>#NULL!</v>
      </c>
      <c r="EI265" s="7" t="e">
        <v>#NULL!</v>
      </c>
      <c r="EJ265" s="7" t="e">
        <v>#NULL!</v>
      </c>
      <c r="EK265" s="7" t="e">
        <v>#NULL!</v>
      </c>
      <c r="EL265" s="7" t="e">
        <v>#NULL!</v>
      </c>
      <c r="EM265" s="7" t="e">
        <v>#NULL!</v>
      </c>
      <c r="EN265" s="7" t="e">
        <v>#NULL!</v>
      </c>
      <c r="EO265" s="7" t="e">
        <v>#NULL!</v>
      </c>
      <c r="EP265" s="7" t="e">
        <v>#NULL!</v>
      </c>
      <c r="EQ265" s="7" t="e">
        <v>#NULL!</v>
      </c>
      <c r="ER265" s="7" t="e">
        <v>#NULL!</v>
      </c>
      <c r="ES265" s="7" t="e">
        <v>#NULL!</v>
      </c>
      <c r="ET265" s="7" t="e">
        <v>#NULL!</v>
      </c>
      <c r="EU265" s="7" t="e">
        <v>#NULL!</v>
      </c>
      <c r="EV265" s="7" t="e">
        <v>#NULL!</v>
      </c>
      <c r="EW265" s="3">
        <v>0</v>
      </c>
      <c r="EX265" s="5">
        <v>1</v>
      </c>
      <c r="EY265" s="1" t="s">
        <v>391</v>
      </c>
      <c r="EZ265" s="3">
        <v>2</v>
      </c>
      <c r="FA265" s="6">
        <v>999</v>
      </c>
      <c r="FB265" s="1" t="s">
        <v>397</v>
      </c>
      <c r="FC265" s="6">
        <v>1</v>
      </c>
      <c r="FD265" s="5">
        <v>999</v>
      </c>
      <c r="FE265" s="1" t="s">
        <v>394</v>
      </c>
      <c r="FF265" s="7" t="e">
        <v>#NULL!</v>
      </c>
      <c r="FG265" s="7" t="e">
        <v>#NULL!</v>
      </c>
      <c r="FH265" s="3">
        <v>5</v>
      </c>
      <c r="FI265" s="3">
        <v>2</v>
      </c>
      <c r="FJ265" s="3">
        <v>3</v>
      </c>
      <c r="FK265" s="3">
        <v>1</v>
      </c>
      <c r="FL265" s="3">
        <v>3</v>
      </c>
      <c r="FM265" s="3">
        <v>2</v>
      </c>
      <c r="FN265" s="3">
        <v>1</v>
      </c>
      <c r="FO265" s="3">
        <v>5</v>
      </c>
      <c r="FP265" s="3">
        <v>5</v>
      </c>
      <c r="FQ265" s="3">
        <v>1</v>
      </c>
      <c r="FR265" s="3">
        <v>5</v>
      </c>
      <c r="FS265" s="3">
        <v>2</v>
      </c>
      <c r="FT265" s="3">
        <v>3</v>
      </c>
      <c r="FU265" s="3">
        <v>2.8333333333333335</v>
      </c>
      <c r="FV265" s="3">
        <v>7</v>
      </c>
      <c r="FW265" s="3">
        <v>1</v>
      </c>
      <c r="FX265" s="7" t="e">
        <v>#NULL!</v>
      </c>
      <c r="FY265" s="3">
        <v>7</v>
      </c>
      <c r="FZ265" s="3">
        <v>6</v>
      </c>
      <c r="GA265" s="3">
        <v>2</v>
      </c>
      <c r="GB265" s="3">
        <v>3</v>
      </c>
      <c r="GC265" s="3">
        <v>1</v>
      </c>
      <c r="GD265" s="5">
        <v>4.333333333333333</v>
      </c>
      <c r="GE265" s="3">
        <v>999</v>
      </c>
      <c r="GF265" s="3">
        <v>1</v>
      </c>
      <c r="GG265" s="3">
        <v>5</v>
      </c>
      <c r="GH265" s="3">
        <v>2</v>
      </c>
      <c r="GI265" s="3">
        <v>5</v>
      </c>
      <c r="GJ265" s="3">
        <v>1</v>
      </c>
      <c r="GK265" s="3">
        <v>1</v>
      </c>
      <c r="GL265" s="3">
        <v>2</v>
      </c>
      <c r="GM265" s="3">
        <v>2</v>
      </c>
      <c r="GN265" s="3">
        <v>5</v>
      </c>
      <c r="GO265" s="3">
        <v>1</v>
      </c>
      <c r="GP265" s="3">
        <v>1</v>
      </c>
      <c r="GQ265" s="3">
        <v>1</v>
      </c>
      <c r="GR265" s="3">
        <v>999</v>
      </c>
      <c r="GS265" s="3">
        <v>4</v>
      </c>
      <c r="GT265" s="3">
        <v>1</v>
      </c>
      <c r="GU265" s="3">
        <v>2</v>
      </c>
      <c r="GV265" s="3">
        <v>1</v>
      </c>
      <c r="GW265" s="3">
        <v>3</v>
      </c>
      <c r="GX265" s="3">
        <v>1</v>
      </c>
      <c r="GY265" s="5">
        <v>3</v>
      </c>
      <c r="GZ265" s="5">
        <v>1.5</v>
      </c>
      <c r="HA265" s="3">
        <v>1</v>
      </c>
      <c r="HB265" s="3">
        <v>7</v>
      </c>
      <c r="HC265" s="3">
        <v>7</v>
      </c>
      <c r="HD265" s="3">
        <v>5</v>
      </c>
      <c r="HE265" s="3">
        <v>4</v>
      </c>
      <c r="HF265" s="3">
        <v>7</v>
      </c>
      <c r="HG265" s="3">
        <v>1</v>
      </c>
      <c r="HH265" s="3">
        <v>3</v>
      </c>
      <c r="HI265" s="5">
        <v>4.375</v>
      </c>
      <c r="HJ265" s="3">
        <v>4</v>
      </c>
      <c r="HK265" s="3">
        <v>4</v>
      </c>
      <c r="HL265" s="3">
        <v>4</v>
      </c>
      <c r="HM265" s="3">
        <v>4</v>
      </c>
      <c r="HN265" s="3">
        <v>1</v>
      </c>
      <c r="HO265" s="3">
        <v>1</v>
      </c>
      <c r="HP265" s="5">
        <v>1</v>
      </c>
      <c r="HQ265" s="5">
        <v>4</v>
      </c>
      <c r="HR265" s="5">
        <v>4</v>
      </c>
      <c r="HS265" s="5">
        <v>3.5</v>
      </c>
      <c r="HT265" s="3">
        <v>6</v>
      </c>
      <c r="HU265" s="3">
        <v>6</v>
      </c>
      <c r="HV265" s="3">
        <v>6</v>
      </c>
      <c r="HW265" s="3">
        <v>6</v>
      </c>
      <c r="HX265" s="3">
        <v>6</v>
      </c>
      <c r="HY265" s="3">
        <v>6</v>
      </c>
      <c r="HZ265" s="5">
        <v>6</v>
      </c>
      <c r="IA265" s="3">
        <v>4</v>
      </c>
      <c r="IB265" s="3">
        <v>1</v>
      </c>
      <c r="IC265" s="3">
        <v>2</v>
      </c>
      <c r="ID265" s="3">
        <v>1</v>
      </c>
      <c r="IE265" s="3">
        <v>2</v>
      </c>
      <c r="IF265" s="3">
        <v>1</v>
      </c>
      <c r="IG265" s="3">
        <v>1</v>
      </c>
      <c r="IH265" s="3">
        <v>7</v>
      </c>
      <c r="II265" s="3">
        <v>7</v>
      </c>
      <c r="IJ265" s="3">
        <v>7</v>
      </c>
      <c r="IK265" s="3">
        <v>4</v>
      </c>
      <c r="IL265" s="3">
        <v>1</v>
      </c>
      <c r="IM265" s="5">
        <v>5.5</v>
      </c>
      <c r="IN265" s="5">
        <v>1.5</v>
      </c>
      <c r="IO265" s="5">
        <v>2.5</v>
      </c>
      <c r="IP265" s="3">
        <v>3</v>
      </c>
      <c r="IQ265" s="3">
        <v>2</v>
      </c>
      <c r="IR265" s="3">
        <v>5</v>
      </c>
      <c r="IS265" s="3">
        <v>2</v>
      </c>
      <c r="IT265" s="3">
        <v>3</v>
      </c>
      <c r="IU265" s="3">
        <v>5</v>
      </c>
      <c r="IV265" s="3">
        <v>1</v>
      </c>
      <c r="IW265" s="3">
        <v>2</v>
      </c>
      <c r="IX265" s="3">
        <v>2</v>
      </c>
      <c r="IY265" s="3">
        <v>3</v>
      </c>
      <c r="IZ265" s="3">
        <v>5</v>
      </c>
      <c r="JA265" s="3">
        <v>5</v>
      </c>
      <c r="JB265" s="3">
        <v>5</v>
      </c>
      <c r="JC265" s="3">
        <v>1</v>
      </c>
      <c r="JD265" s="3">
        <v>5</v>
      </c>
      <c r="JE265" s="3">
        <v>1</v>
      </c>
      <c r="JF265" s="3">
        <v>2</v>
      </c>
      <c r="JG265" s="3">
        <v>5</v>
      </c>
      <c r="JH265" s="3">
        <v>2</v>
      </c>
      <c r="JI265" s="3">
        <v>2</v>
      </c>
      <c r="JJ265" s="3">
        <v>2</v>
      </c>
      <c r="JK265" s="3">
        <v>5</v>
      </c>
      <c r="JL265" s="3">
        <v>5</v>
      </c>
      <c r="JM265" s="3">
        <v>5</v>
      </c>
      <c r="JN265" s="5">
        <v>4.5</v>
      </c>
      <c r="JO265" s="5">
        <v>2.75</v>
      </c>
      <c r="JP265" s="5">
        <v>3.5</v>
      </c>
      <c r="JQ265" s="5">
        <v>2.5</v>
      </c>
      <c r="JR265" s="5">
        <v>4.5</v>
      </c>
      <c r="JS265" s="5">
        <v>1.75</v>
      </c>
      <c r="JT265" s="3">
        <v>5</v>
      </c>
      <c r="JU265" s="3">
        <v>5</v>
      </c>
      <c r="JV265" s="3">
        <v>1</v>
      </c>
      <c r="JW265" s="3">
        <v>1</v>
      </c>
      <c r="JX265" s="3">
        <v>5</v>
      </c>
      <c r="JY265" s="3">
        <v>5</v>
      </c>
      <c r="JZ265" s="3">
        <v>5</v>
      </c>
      <c r="KA265" s="3">
        <v>5</v>
      </c>
      <c r="KB265" s="3">
        <v>5</v>
      </c>
      <c r="KC265" s="3">
        <v>5</v>
      </c>
      <c r="KD265" s="3">
        <v>5</v>
      </c>
      <c r="KE265" s="3">
        <v>5</v>
      </c>
      <c r="KF265" s="3">
        <v>5</v>
      </c>
      <c r="KG265" s="3">
        <v>5</v>
      </c>
      <c r="KH265" s="3">
        <v>5</v>
      </c>
      <c r="KI265" s="3">
        <v>5</v>
      </c>
      <c r="KJ265" s="3">
        <v>5</v>
      </c>
      <c r="KK265" s="3">
        <v>5</v>
      </c>
      <c r="KL265" s="3">
        <v>1</v>
      </c>
      <c r="KM265" s="3">
        <v>1</v>
      </c>
      <c r="KN265" s="3">
        <v>5</v>
      </c>
      <c r="KO265" s="3">
        <v>5</v>
      </c>
      <c r="KP265" s="3">
        <v>1</v>
      </c>
      <c r="KQ265" s="3">
        <v>1</v>
      </c>
      <c r="KR265" s="3">
        <v>5</v>
      </c>
      <c r="KS265" s="3">
        <v>5</v>
      </c>
      <c r="KT265" s="3">
        <v>2</v>
      </c>
      <c r="KU265" s="3">
        <v>2</v>
      </c>
      <c r="KV265" s="3">
        <v>5</v>
      </c>
      <c r="KW265" s="3">
        <v>5</v>
      </c>
      <c r="KX265" s="3">
        <v>4</v>
      </c>
      <c r="KY265" s="3">
        <v>4</v>
      </c>
      <c r="KZ265" s="5">
        <v>3.7777777777777777</v>
      </c>
      <c r="LA265" s="5">
        <v>3.7777777777777777</v>
      </c>
      <c r="LB265" s="5">
        <v>4.2857142857142856</v>
      </c>
      <c r="LC265" s="5">
        <v>4.2857142857142856</v>
      </c>
      <c r="LD265" s="3">
        <v>5</v>
      </c>
      <c r="LE265" s="3">
        <v>4</v>
      </c>
      <c r="LF265" s="5">
        <v>5</v>
      </c>
      <c r="LG265" s="3">
        <v>5</v>
      </c>
      <c r="LH265" s="3">
        <v>4</v>
      </c>
      <c r="LI265" s="3">
        <v>4</v>
      </c>
      <c r="LJ265" s="3">
        <v>5</v>
      </c>
      <c r="LK265" s="3">
        <v>5</v>
      </c>
      <c r="LL265" s="3">
        <v>1</v>
      </c>
      <c r="LM265" s="3">
        <v>1</v>
      </c>
      <c r="LN265" s="3">
        <v>5</v>
      </c>
      <c r="LO265" s="3">
        <v>5</v>
      </c>
      <c r="LP265" s="3">
        <v>5</v>
      </c>
      <c r="LQ265" s="3">
        <v>5</v>
      </c>
      <c r="LR265" s="3">
        <v>4</v>
      </c>
      <c r="LS265" s="3">
        <v>4</v>
      </c>
      <c r="LT265" s="5">
        <v>4.25</v>
      </c>
      <c r="LU265" s="5">
        <v>4.125</v>
      </c>
      <c r="LV265" s="3">
        <v>1</v>
      </c>
      <c r="LW265" s="3">
        <v>3</v>
      </c>
      <c r="LX265" s="3">
        <v>3</v>
      </c>
      <c r="LY265" s="3">
        <v>0</v>
      </c>
      <c r="LZ265" s="3">
        <v>3</v>
      </c>
      <c r="MA265" s="3">
        <v>3</v>
      </c>
      <c r="MB265" s="3">
        <v>3</v>
      </c>
      <c r="MC265" s="3">
        <v>3</v>
      </c>
      <c r="MD265" s="3">
        <v>3</v>
      </c>
      <c r="ME265" s="3">
        <v>3</v>
      </c>
      <c r="MF265" s="5">
        <f t="shared" si="175"/>
        <v>25</v>
      </c>
      <c r="MG265" s="5">
        <f t="shared" si="176"/>
        <v>2.5</v>
      </c>
      <c r="MH265" s="3">
        <v>7</v>
      </c>
      <c r="MI265" s="3">
        <v>7</v>
      </c>
      <c r="MJ265" s="3">
        <v>7</v>
      </c>
      <c r="MK265" s="3">
        <v>7</v>
      </c>
      <c r="ML265" s="3">
        <v>7</v>
      </c>
      <c r="MM265" s="3">
        <v>7</v>
      </c>
      <c r="MN265" s="3">
        <v>7</v>
      </c>
      <c r="MO265" s="3">
        <v>7</v>
      </c>
      <c r="MP265" s="3">
        <v>7</v>
      </c>
      <c r="MQ265" s="5">
        <v>7</v>
      </c>
      <c r="MR265" s="3">
        <v>5</v>
      </c>
      <c r="MS265" s="3">
        <v>5</v>
      </c>
      <c r="MT265" s="3">
        <v>3</v>
      </c>
      <c r="MU265" s="3">
        <v>3</v>
      </c>
      <c r="MV265" s="3">
        <v>1</v>
      </c>
      <c r="MW265" s="3">
        <v>1</v>
      </c>
      <c r="MX265" s="3">
        <v>4</v>
      </c>
      <c r="MY265" s="3">
        <v>4</v>
      </c>
      <c r="MZ265" s="3">
        <v>4</v>
      </c>
      <c r="NA265" s="3">
        <v>4</v>
      </c>
      <c r="NB265" s="3">
        <v>4</v>
      </c>
      <c r="NC265" s="3">
        <v>4</v>
      </c>
      <c r="ND265" s="5">
        <v>3</v>
      </c>
      <c r="NE265" s="5">
        <v>3</v>
      </c>
      <c r="NF265" s="5">
        <v>4</v>
      </c>
      <c r="NG265" s="5">
        <v>4</v>
      </c>
      <c r="NH265" s="3">
        <v>5</v>
      </c>
      <c r="NI265" s="3">
        <v>5</v>
      </c>
      <c r="NJ265" s="3">
        <v>5</v>
      </c>
      <c r="NK265" s="3">
        <v>5</v>
      </c>
      <c r="NL265" s="3">
        <v>3</v>
      </c>
      <c r="NM265" s="3">
        <v>3</v>
      </c>
      <c r="NN265" s="3">
        <v>3</v>
      </c>
      <c r="NO265" s="3">
        <v>3</v>
      </c>
      <c r="NP265" s="3">
        <v>1</v>
      </c>
      <c r="NQ265" s="3">
        <v>1</v>
      </c>
      <c r="NR265" s="3">
        <v>4</v>
      </c>
      <c r="NS265" s="3">
        <v>4</v>
      </c>
      <c r="NT265" s="3">
        <v>1</v>
      </c>
      <c r="NU265" s="3">
        <v>1</v>
      </c>
      <c r="NV265" s="5">
        <v>3.1428571428571428</v>
      </c>
      <c r="NW265" s="5">
        <v>3.1428571428571428</v>
      </c>
      <c r="NX265" s="4">
        <v>43420</v>
      </c>
      <c r="NY265" s="3">
        <v>5</v>
      </c>
      <c r="NZ265" s="3">
        <v>3</v>
      </c>
      <c r="OA265" s="3">
        <v>1</v>
      </c>
      <c r="OB265" s="3">
        <v>4</v>
      </c>
      <c r="OC265" s="3">
        <v>5</v>
      </c>
      <c r="OD265" s="3">
        <v>4</v>
      </c>
      <c r="OE265" s="3">
        <v>2</v>
      </c>
      <c r="OF265" s="3">
        <v>1</v>
      </c>
      <c r="OG265" s="3">
        <v>5</v>
      </c>
      <c r="OH265" s="3">
        <v>5</v>
      </c>
      <c r="OI265" s="3">
        <v>5</v>
      </c>
      <c r="OJ265" s="3">
        <v>3</v>
      </c>
      <c r="OK265" s="5">
        <v>4.5</v>
      </c>
      <c r="OL265" s="5">
        <v>2.6666666666666665</v>
      </c>
      <c r="OM265" s="3">
        <v>2</v>
      </c>
      <c r="ON265" s="3">
        <v>1</v>
      </c>
      <c r="OO265" s="3">
        <v>4</v>
      </c>
      <c r="OP265" s="3">
        <v>1</v>
      </c>
      <c r="OQ265" s="3">
        <v>4</v>
      </c>
      <c r="OR265" s="3">
        <v>4</v>
      </c>
      <c r="OS265" s="5">
        <v>2.6666666666666665</v>
      </c>
      <c r="OT265" s="3">
        <v>6</v>
      </c>
      <c r="OU265" s="3">
        <v>6</v>
      </c>
      <c r="OV265" s="3">
        <v>5</v>
      </c>
      <c r="OW265" s="3">
        <v>6</v>
      </c>
      <c r="OX265" s="3">
        <v>6</v>
      </c>
      <c r="OY265" s="3">
        <v>6</v>
      </c>
      <c r="OZ265" s="5">
        <v>5.833333333333333</v>
      </c>
      <c r="UK265" s="1">
        <v>44</v>
      </c>
      <c r="UL265" s="1">
        <v>39</v>
      </c>
      <c r="UM265" s="1">
        <v>40</v>
      </c>
      <c r="UN265" s="1">
        <v>777</v>
      </c>
      <c r="UO265" s="1">
        <v>45</v>
      </c>
      <c r="UP265" s="1">
        <v>45</v>
      </c>
      <c r="UQ265" s="1">
        <v>777</v>
      </c>
    </row>
    <row r="266" spans="1:652" x14ac:dyDescent="0.2">
      <c r="A266" s="11">
        <v>288</v>
      </c>
      <c r="B266" s="19" t="s">
        <v>900</v>
      </c>
      <c r="C266" s="3">
        <v>1</v>
      </c>
      <c r="D266" s="3" t="str">
        <f t="shared" si="167"/>
        <v>1</v>
      </c>
      <c r="E266" s="4">
        <v>37876</v>
      </c>
      <c r="F266" s="4">
        <v>43412</v>
      </c>
      <c r="G266" s="5">
        <v>15.156741957563312</v>
      </c>
      <c r="H266" s="21">
        <v>4</v>
      </c>
      <c r="I266" s="3">
        <v>9</v>
      </c>
      <c r="J266" s="3">
        <v>21</v>
      </c>
      <c r="K266" s="3">
        <v>1</v>
      </c>
      <c r="L266" s="3">
        <v>2</v>
      </c>
      <c r="M266" s="3">
        <v>180</v>
      </c>
      <c r="N266" s="6">
        <v>118</v>
      </c>
      <c r="O266" s="6">
        <v>159</v>
      </c>
      <c r="P266" s="5">
        <v>3.8713910761154859</v>
      </c>
      <c r="Q266" s="5">
        <v>124.36199999999999</v>
      </c>
      <c r="R266" s="5">
        <v>56.4</v>
      </c>
      <c r="S266" s="5">
        <v>22.3</v>
      </c>
      <c r="T266" s="5">
        <v>3</v>
      </c>
      <c r="U266" s="5">
        <v>26.1</v>
      </c>
      <c r="V266" s="5">
        <v>3</v>
      </c>
      <c r="W266" s="5">
        <v>23.4</v>
      </c>
      <c r="X266" s="5">
        <v>20.9</v>
      </c>
      <c r="Y266" s="5">
        <v>18.8</v>
      </c>
      <c r="Z266" s="5">
        <v>25.9</v>
      </c>
      <c r="AA266" s="5">
        <v>23.8</v>
      </c>
      <c r="AB266" s="5">
        <v>19.5</v>
      </c>
      <c r="AC266" s="5">
        <f t="shared" si="168"/>
        <v>23.4</v>
      </c>
      <c r="AD266" s="5">
        <f t="shared" si="169"/>
        <v>25.9</v>
      </c>
      <c r="AE266" s="5">
        <f t="shared" si="170"/>
        <v>49.3</v>
      </c>
      <c r="AF266" s="5">
        <f t="shared" si="171"/>
        <v>24.65</v>
      </c>
      <c r="AG266" s="5">
        <f t="shared" si="172"/>
        <v>54.353249999999996</v>
      </c>
      <c r="AH266" s="5">
        <f t="shared" si="173"/>
        <v>108.70649999999999</v>
      </c>
      <c r="AI266" s="5">
        <v>2</v>
      </c>
      <c r="AJ266" s="3">
        <v>16</v>
      </c>
      <c r="AK266" s="5">
        <v>34.299999999999997</v>
      </c>
      <c r="AL266" s="5">
        <v>1</v>
      </c>
      <c r="AM266" s="5">
        <v>2</v>
      </c>
      <c r="AN266" s="5"/>
      <c r="AO266" s="5"/>
      <c r="AP266" s="5"/>
      <c r="AQ266" s="5"/>
      <c r="AR266" s="5"/>
      <c r="AS266" s="5" t="e">
        <f t="shared" si="174"/>
        <v>#DIV/0!</v>
      </c>
      <c r="AT266" s="5">
        <v>12.56</v>
      </c>
      <c r="AU266" s="5">
        <v>12.75</v>
      </c>
      <c r="AV266" s="5">
        <v>-0.28999999999999998</v>
      </c>
      <c r="AW266" s="5">
        <v>39</v>
      </c>
      <c r="AX266" s="3">
        <v>34</v>
      </c>
      <c r="AY266" s="3">
        <v>38</v>
      </c>
      <c r="AZ266" s="3"/>
      <c r="BA266" s="5">
        <v>-0.02</v>
      </c>
      <c r="BB266" s="5"/>
      <c r="BC266" s="5">
        <v>49</v>
      </c>
      <c r="BD266" s="5"/>
      <c r="BE266" s="3">
        <v>26</v>
      </c>
      <c r="BF266" s="3">
        <v>30</v>
      </c>
      <c r="BG266" s="5">
        <v>1.27</v>
      </c>
      <c r="BH266" s="5">
        <v>90</v>
      </c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3">
        <v>33</v>
      </c>
      <c r="CA266" s="3">
        <v>34</v>
      </c>
      <c r="CB266" s="3">
        <v>38</v>
      </c>
      <c r="CC266" s="5">
        <v>14.752319999999999</v>
      </c>
      <c r="CD266" s="5">
        <v>15.19936</v>
      </c>
      <c r="CE266" s="5">
        <v>16.98752</v>
      </c>
      <c r="CF266" s="5">
        <v>2.0099999999999998</v>
      </c>
      <c r="CG266" s="5">
        <v>98</v>
      </c>
      <c r="CH266" s="3">
        <v>29</v>
      </c>
      <c r="CI266" s="3">
        <v>29</v>
      </c>
      <c r="CJ266" s="3">
        <v>26</v>
      </c>
      <c r="CK266" s="5">
        <v>12.96416</v>
      </c>
      <c r="CL266" s="5">
        <v>12.96416</v>
      </c>
      <c r="CM266" s="5">
        <v>11.62304</v>
      </c>
      <c r="CN266" s="5">
        <v>-0.72</v>
      </c>
      <c r="CO266" s="5">
        <v>24</v>
      </c>
      <c r="CP266" s="6">
        <v>137</v>
      </c>
      <c r="CQ266" s="6">
        <v>135</v>
      </c>
      <c r="CR266" s="6">
        <v>146</v>
      </c>
      <c r="CS266" s="5">
        <v>0.17</v>
      </c>
      <c r="CT266" s="5">
        <v>57</v>
      </c>
      <c r="CU266" s="7" t="e">
        <v>#NULL!</v>
      </c>
      <c r="CV266" s="7" t="e">
        <v>#NULL!</v>
      </c>
      <c r="CW266" s="7" t="e">
        <v>#NULL!</v>
      </c>
      <c r="CX266" s="7" t="e">
        <v>#NULL!</v>
      </c>
      <c r="CY266" s="7" t="e">
        <v>#NULL!</v>
      </c>
      <c r="CZ266" s="7" t="e">
        <v>#NULL!</v>
      </c>
      <c r="DA266" s="7" t="e">
        <v>#NULL!</v>
      </c>
      <c r="DB266" s="7" t="e">
        <v>#NULL!</v>
      </c>
      <c r="DC266" s="7" t="e">
        <v>#NULL!</v>
      </c>
      <c r="DD266" s="7" t="e">
        <v>#NULL!</v>
      </c>
      <c r="DE266" s="7" t="e">
        <v>#NULL!</v>
      </c>
      <c r="DF266" s="7" t="e">
        <v>#NULL!</v>
      </c>
      <c r="DG266" s="7" t="e">
        <v>#NULL!</v>
      </c>
      <c r="DH266" s="7" t="e">
        <v>#NULL!</v>
      </c>
      <c r="DI266" s="7"/>
      <c r="DJ266" s="7"/>
      <c r="DK266" s="7"/>
      <c r="DL266" s="7"/>
      <c r="DM266" s="7"/>
      <c r="DN266" s="7"/>
      <c r="DO266" s="7"/>
      <c r="DP266" s="7"/>
      <c r="DQ266" s="3">
        <v>1</v>
      </c>
      <c r="DR266" s="3">
        <v>1</v>
      </c>
      <c r="DS266" s="3">
        <v>1</v>
      </c>
      <c r="DT266" s="3">
        <v>1</v>
      </c>
      <c r="DU266" s="3">
        <v>1</v>
      </c>
      <c r="DV266" s="5">
        <v>69.5</v>
      </c>
      <c r="DW266" s="5">
        <v>1.25</v>
      </c>
      <c r="DX266" s="5">
        <v>48</v>
      </c>
      <c r="DY266" s="5">
        <v>-0.11999999999999997</v>
      </c>
      <c r="DZ266" s="5">
        <v>61</v>
      </c>
      <c r="EA266" s="5">
        <v>1.2899999999999998</v>
      </c>
      <c r="EB266" s="5">
        <v>59.5</v>
      </c>
      <c r="EC266" s="5">
        <v>2.42</v>
      </c>
      <c r="ED266" s="5">
        <v>2</v>
      </c>
      <c r="EE266" s="7" t="e">
        <v>#NULL!</v>
      </c>
      <c r="EF266" s="7" t="e">
        <v>#NULL!</v>
      </c>
      <c r="EG266" s="7" t="e">
        <v>#NULL!</v>
      </c>
      <c r="EH266" s="7" t="e">
        <v>#NULL!</v>
      </c>
      <c r="EI266" s="7" t="e">
        <v>#NULL!</v>
      </c>
      <c r="EJ266" s="7" t="e">
        <v>#NULL!</v>
      </c>
      <c r="EK266" s="7" t="e">
        <v>#NULL!</v>
      </c>
      <c r="EL266" s="7" t="e">
        <v>#NULL!</v>
      </c>
      <c r="EM266" s="7" t="e">
        <v>#NULL!</v>
      </c>
      <c r="EN266" s="7" t="e">
        <v>#NULL!</v>
      </c>
      <c r="EO266" s="7" t="e">
        <v>#NULL!</v>
      </c>
      <c r="EP266" s="7" t="e">
        <v>#NULL!</v>
      </c>
      <c r="EQ266" s="7" t="e">
        <v>#NULL!</v>
      </c>
      <c r="ER266" s="7" t="e">
        <v>#NULL!</v>
      </c>
      <c r="ES266" s="7" t="e">
        <v>#NULL!</v>
      </c>
      <c r="ET266" s="7" t="e">
        <v>#NULL!</v>
      </c>
      <c r="EU266" s="7" t="e">
        <v>#NULL!</v>
      </c>
      <c r="EV266" s="7" t="e">
        <v>#NULL!</v>
      </c>
      <c r="EW266" s="3">
        <v>0</v>
      </c>
      <c r="EX266" s="5">
        <v>2</v>
      </c>
      <c r="EY266" s="1" t="s">
        <v>437</v>
      </c>
      <c r="EZ266" s="3">
        <v>0</v>
      </c>
      <c r="FA266" s="6">
        <v>5</v>
      </c>
      <c r="FB266" s="1" t="s">
        <v>438</v>
      </c>
      <c r="FC266" s="6">
        <v>0</v>
      </c>
      <c r="FD266" s="5">
        <v>15</v>
      </c>
      <c r="FE266" s="1" t="s">
        <v>351</v>
      </c>
      <c r="FF266" s="3">
        <v>1</v>
      </c>
      <c r="FG266" s="5">
        <v>10</v>
      </c>
      <c r="FH266" s="3">
        <v>5</v>
      </c>
      <c r="FI266" s="3">
        <v>3</v>
      </c>
      <c r="FJ266" s="3">
        <v>1</v>
      </c>
      <c r="FK266" s="3">
        <v>4</v>
      </c>
      <c r="FL266" s="3">
        <v>5</v>
      </c>
      <c r="FM266" s="3">
        <v>5</v>
      </c>
      <c r="FN266" s="3">
        <v>2</v>
      </c>
      <c r="FO266" s="3">
        <v>2</v>
      </c>
      <c r="FP266" s="3">
        <v>4</v>
      </c>
      <c r="FQ266" s="3">
        <v>4</v>
      </c>
      <c r="FR266" s="3">
        <v>4</v>
      </c>
      <c r="FS266" s="3">
        <v>4</v>
      </c>
      <c r="FT266" s="3">
        <v>4.333333333333333</v>
      </c>
      <c r="FU266" s="3">
        <v>2.8333333333333335</v>
      </c>
      <c r="FV266" s="3">
        <v>5</v>
      </c>
      <c r="FW266" s="3">
        <v>2</v>
      </c>
      <c r="FX266" s="7" t="e">
        <v>#NULL!</v>
      </c>
      <c r="FY266" s="3">
        <v>4</v>
      </c>
      <c r="FZ266" s="3">
        <v>6</v>
      </c>
      <c r="GA266" s="3">
        <v>7</v>
      </c>
      <c r="GB266" s="3">
        <v>7</v>
      </c>
      <c r="GC266" s="3">
        <v>6</v>
      </c>
      <c r="GD266" s="5">
        <v>5.833333333333333</v>
      </c>
      <c r="GE266" s="3">
        <v>5</v>
      </c>
      <c r="GF266" s="3">
        <v>2</v>
      </c>
      <c r="GG266" s="3">
        <v>5</v>
      </c>
      <c r="GH266" s="3">
        <v>1</v>
      </c>
      <c r="GI266" s="3">
        <v>4</v>
      </c>
      <c r="GJ266" s="3">
        <v>1</v>
      </c>
      <c r="GK266" s="3">
        <v>2</v>
      </c>
      <c r="GL266" s="3">
        <v>2</v>
      </c>
      <c r="GM266" s="3">
        <v>5</v>
      </c>
      <c r="GN266" s="3">
        <v>5</v>
      </c>
      <c r="GO266" s="3">
        <v>1</v>
      </c>
      <c r="GP266" s="3">
        <v>4</v>
      </c>
      <c r="GQ266" s="3">
        <v>1</v>
      </c>
      <c r="GR266" s="3">
        <v>5</v>
      </c>
      <c r="GS266" s="3">
        <v>2</v>
      </c>
      <c r="GT266" s="3">
        <v>4</v>
      </c>
      <c r="GU266" s="3">
        <v>4</v>
      </c>
      <c r="GV266" s="3">
        <v>3</v>
      </c>
      <c r="GW266" s="3">
        <v>5</v>
      </c>
      <c r="GX266" s="3">
        <v>2</v>
      </c>
      <c r="GY266" s="5">
        <v>4.5999999999999996</v>
      </c>
      <c r="GZ266" s="5">
        <v>1.7</v>
      </c>
      <c r="HA266" s="3">
        <v>6</v>
      </c>
      <c r="HB266" s="3">
        <v>7</v>
      </c>
      <c r="HC266" s="3">
        <v>6</v>
      </c>
      <c r="HD266" s="3">
        <v>6</v>
      </c>
      <c r="HE266" s="3">
        <v>7</v>
      </c>
      <c r="HF266" s="3">
        <v>6</v>
      </c>
      <c r="HG266" s="3">
        <v>6</v>
      </c>
      <c r="HH266" s="3">
        <v>7</v>
      </c>
      <c r="HI266" s="5">
        <v>6.375</v>
      </c>
      <c r="HJ266" s="3">
        <v>3</v>
      </c>
      <c r="HK266" s="3">
        <v>2</v>
      </c>
      <c r="HL266" s="3">
        <v>2</v>
      </c>
      <c r="HM266" s="3">
        <v>3</v>
      </c>
      <c r="HN266" s="3">
        <v>2</v>
      </c>
      <c r="HO266" s="3">
        <v>2</v>
      </c>
      <c r="HP266" s="5">
        <v>3</v>
      </c>
      <c r="HQ266" s="5">
        <v>3</v>
      </c>
      <c r="HR266" s="5">
        <v>3</v>
      </c>
      <c r="HS266" s="5">
        <v>2.8333333333333335</v>
      </c>
      <c r="HT266" s="3">
        <v>4</v>
      </c>
      <c r="HU266" s="3">
        <v>4</v>
      </c>
      <c r="HV266" s="3">
        <v>5</v>
      </c>
      <c r="HW266" s="3">
        <v>5</v>
      </c>
      <c r="HX266" s="3">
        <v>5</v>
      </c>
      <c r="HY266" s="3">
        <v>4</v>
      </c>
      <c r="HZ266" s="5">
        <v>4.5</v>
      </c>
      <c r="IA266" s="3">
        <v>7</v>
      </c>
      <c r="IB266" s="3">
        <v>2</v>
      </c>
      <c r="IC266" s="3">
        <v>1</v>
      </c>
      <c r="ID266" s="3">
        <v>2</v>
      </c>
      <c r="IE266" s="3">
        <v>2</v>
      </c>
      <c r="IF266" s="3">
        <v>5</v>
      </c>
      <c r="IG266" s="3">
        <v>2</v>
      </c>
      <c r="IH266" s="3">
        <v>7</v>
      </c>
      <c r="II266" s="3">
        <v>6</v>
      </c>
      <c r="IJ266" s="3">
        <v>2</v>
      </c>
      <c r="IK266" s="3">
        <v>6</v>
      </c>
      <c r="IL266" s="3">
        <v>2</v>
      </c>
      <c r="IM266" s="5">
        <v>6.5</v>
      </c>
      <c r="IN266" s="5">
        <v>2.5</v>
      </c>
      <c r="IO266" s="5">
        <v>2</v>
      </c>
      <c r="IP266" s="3">
        <v>4</v>
      </c>
      <c r="IQ266" s="3">
        <v>2</v>
      </c>
      <c r="IR266" s="3">
        <v>3</v>
      </c>
      <c r="IS266" s="3">
        <v>3</v>
      </c>
      <c r="IT266" s="3">
        <v>5</v>
      </c>
      <c r="IU266" s="3">
        <v>4</v>
      </c>
      <c r="IV266" s="3">
        <v>3</v>
      </c>
      <c r="IW266" s="3">
        <v>4</v>
      </c>
      <c r="IX266" s="3">
        <v>4</v>
      </c>
      <c r="IY266" s="3">
        <v>2</v>
      </c>
      <c r="IZ266" s="3">
        <v>5</v>
      </c>
      <c r="JA266" s="3">
        <v>5</v>
      </c>
      <c r="JB266" s="3">
        <v>4</v>
      </c>
      <c r="JC266" s="3">
        <v>3</v>
      </c>
      <c r="JD266" s="3">
        <v>4</v>
      </c>
      <c r="JE266" s="3">
        <v>4</v>
      </c>
      <c r="JF266" s="3">
        <v>3</v>
      </c>
      <c r="JG266" s="3">
        <v>5</v>
      </c>
      <c r="JH266" s="3">
        <v>3</v>
      </c>
      <c r="JI266" s="3">
        <v>3</v>
      </c>
      <c r="JJ266" s="3">
        <v>3</v>
      </c>
      <c r="JK266" s="3">
        <v>5</v>
      </c>
      <c r="JL266" s="3">
        <v>2</v>
      </c>
      <c r="JM266" s="3">
        <v>5</v>
      </c>
      <c r="JN266" s="5">
        <v>4.25</v>
      </c>
      <c r="JO266" s="5">
        <v>3</v>
      </c>
      <c r="JP266" s="5">
        <v>4</v>
      </c>
      <c r="JQ266" s="5">
        <v>2.75</v>
      </c>
      <c r="JR266" s="5">
        <v>5</v>
      </c>
      <c r="JS266" s="5">
        <v>3</v>
      </c>
      <c r="JT266" s="3">
        <v>2</v>
      </c>
      <c r="JU266" s="3">
        <v>999</v>
      </c>
      <c r="JV266" s="3">
        <v>2</v>
      </c>
      <c r="JW266" s="3">
        <v>999</v>
      </c>
      <c r="JX266" s="3">
        <v>4</v>
      </c>
      <c r="JY266" s="3">
        <v>999</v>
      </c>
      <c r="JZ266" s="3">
        <v>1</v>
      </c>
      <c r="KA266" s="3">
        <v>999</v>
      </c>
      <c r="KB266" s="3">
        <v>4</v>
      </c>
      <c r="KC266" s="3">
        <v>999</v>
      </c>
      <c r="KD266" s="3">
        <v>5</v>
      </c>
      <c r="KE266" s="3">
        <v>999</v>
      </c>
      <c r="KF266" s="3">
        <v>1</v>
      </c>
      <c r="KG266" s="3">
        <v>999</v>
      </c>
      <c r="KH266" s="3">
        <v>1</v>
      </c>
      <c r="KI266" s="3">
        <v>999</v>
      </c>
      <c r="KJ266" s="3">
        <v>2</v>
      </c>
      <c r="KK266" s="3">
        <v>999</v>
      </c>
      <c r="KL266" s="3">
        <v>4</v>
      </c>
      <c r="KM266" s="3">
        <v>999</v>
      </c>
      <c r="KN266" s="3">
        <v>1</v>
      </c>
      <c r="KO266" s="3">
        <v>999</v>
      </c>
      <c r="KP266" s="3">
        <v>2</v>
      </c>
      <c r="KQ266" s="3">
        <v>999</v>
      </c>
      <c r="KR266" s="3">
        <v>4</v>
      </c>
      <c r="KS266" s="3">
        <v>999</v>
      </c>
      <c r="KT266" s="3">
        <v>1</v>
      </c>
      <c r="KU266" s="3">
        <v>999</v>
      </c>
      <c r="KV266" s="3">
        <v>2</v>
      </c>
      <c r="KW266" s="3">
        <v>999</v>
      </c>
      <c r="KX266" s="3">
        <v>4</v>
      </c>
      <c r="KY266" s="3">
        <v>999</v>
      </c>
      <c r="KZ266" s="5">
        <v>1.4444444444444444</v>
      </c>
      <c r="LA266" s="7" t="e">
        <v>#NULL!</v>
      </c>
      <c r="LB266" s="5">
        <v>3.8571428571428572</v>
      </c>
      <c r="LC266" s="7" t="e">
        <v>#NULL!</v>
      </c>
      <c r="LD266" s="3">
        <v>4</v>
      </c>
      <c r="LE266" s="3">
        <v>999</v>
      </c>
      <c r="LF266" s="5">
        <v>4</v>
      </c>
      <c r="LG266" s="3">
        <v>999</v>
      </c>
      <c r="LH266" s="3">
        <v>4</v>
      </c>
      <c r="LI266" s="3">
        <v>999</v>
      </c>
      <c r="LJ266" s="3">
        <v>4</v>
      </c>
      <c r="LK266" s="3">
        <v>999</v>
      </c>
      <c r="LL266" s="3">
        <v>4</v>
      </c>
      <c r="LM266" s="3">
        <v>999</v>
      </c>
      <c r="LN266" s="3">
        <v>3</v>
      </c>
      <c r="LO266" s="3">
        <v>999</v>
      </c>
      <c r="LP266" s="3">
        <v>4</v>
      </c>
      <c r="LQ266" s="3">
        <v>999</v>
      </c>
      <c r="LR266" s="3">
        <v>3</v>
      </c>
      <c r="LS266" s="3">
        <v>999</v>
      </c>
      <c r="LT266" s="5">
        <v>3.75</v>
      </c>
      <c r="LU266" s="7" t="e">
        <v>#NULL!</v>
      </c>
      <c r="LV266" s="3">
        <v>3</v>
      </c>
      <c r="LW266" s="3">
        <v>3</v>
      </c>
      <c r="LX266" s="3">
        <v>1</v>
      </c>
      <c r="LY266" s="3">
        <v>1</v>
      </c>
      <c r="LZ266" s="3">
        <v>2</v>
      </c>
      <c r="MA266" s="3">
        <v>1</v>
      </c>
      <c r="MB266" s="3">
        <v>3</v>
      </c>
      <c r="MC266" s="3">
        <v>3</v>
      </c>
      <c r="MD266" s="3">
        <v>1</v>
      </c>
      <c r="ME266" s="3">
        <v>3</v>
      </c>
      <c r="MF266" s="5">
        <f t="shared" si="175"/>
        <v>21</v>
      </c>
      <c r="MG266" s="5">
        <f t="shared" si="176"/>
        <v>2.1</v>
      </c>
      <c r="MH266" s="3">
        <v>1</v>
      </c>
      <c r="MI266" s="3">
        <v>5</v>
      </c>
      <c r="MJ266" s="3">
        <v>4</v>
      </c>
      <c r="MK266" s="3">
        <v>5</v>
      </c>
      <c r="ML266" s="3">
        <v>4</v>
      </c>
      <c r="MM266" s="3">
        <v>4</v>
      </c>
      <c r="MN266" s="3">
        <v>6</v>
      </c>
      <c r="MO266" s="3">
        <v>6</v>
      </c>
      <c r="MP266" s="3">
        <v>7</v>
      </c>
      <c r="MQ266" s="5">
        <v>4.666666666666667</v>
      </c>
      <c r="MR266" s="3">
        <v>1</v>
      </c>
      <c r="MS266" s="3">
        <v>999</v>
      </c>
      <c r="MT266" s="3">
        <v>2</v>
      </c>
      <c r="MU266" s="3">
        <v>999</v>
      </c>
      <c r="MV266" s="3">
        <v>2</v>
      </c>
      <c r="MW266" s="3">
        <v>999</v>
      </c>
      <c r="MX266" s="3">
        <v>2</v>
      </c>
      <c r="MY266" s="3">
        <v>999</v>
      </c>
      <c r="MZ266" s="3">
        <v>2</v>
      </c>
      <c r="NA266" s="3">
        <v>999</v>
      </c>
      <c r="NB266" s="3">
        <v>2</v>
      </c>
      <c r="NC266" s="3">
        <v>999</v>
      </c>
      <c r="ND266" s="5">
        <v>1.6666666666666667</v>
      </c>
      <c r="NE266" s="7" t="e">
        <v>#NULL!</v>
      </c>
      <c r="NF266" s="5">
        <v>2</v>
      </c>
      <c r="NG266" s="7" t="e">
        <v>#NULL!</v>
      </c>
      <c r="NH266" s="3">
        <v>4</v>
      </c>
      <c r="NI266" s="3">
        <v>999</v>
      </c>
      <c r="NJ266" s="3">
        <v>3</v>
      </c>
      <c r="NK266" s="3">
        <v>999</v>
      </c>
      <c r="NL266" s="3">
        <v>4</v>
      </c>
      <c r="NM266" s="3">
        <v>999</v>
      </c>
      <c r="NN266" s="3">
        <v>2</v>
      </c>
      <c r="NO266" s="3">
        <v>999</v>
      </c>
      <c r="NP266" s="3">
        <v>2</v>
      </c>
      <c r="NQ266" s="3">
        <v>999</v>
      </c>
      <c r="NR266" s="3">
        <v>4</v>
      </c>
      <c r="NS266" s="3">
        <v>999</v>
      </c>
      <c r="NT266" s="3">
        <v>1</v>
      </c>
      <c r="NU266" s="3">
        <v>999</v>
      </c>
      <c r="NV266" s="5">
        <v>2.8571428571428572</v>
      </c>
      <c r="NW266" s="7" t="e">
        <v>#NULL!</v>
      </c>
      <c r="NX266" s="4">
        <v>43420</v>
      </c>
      <c r="NY266" s="3">
        <v>5</v>
      </c>
      <c r="NZ266" s="3">
        <v>4</v>
      </c>
      <c r="OA266" s="3">
        <v>3</v>
      </c>
      <c r="OB266" s="3">
        <v>4</v>
      </c>
      <c r="OC266" s="3">
        <v>5</v>
      </c>
      <c r="OD266" s="3">
        <v>5</v>
      </c>
      <c r="OE266" s="3">
        <v>2</v>
      </c>
      <c r="OF266" s="3">
        <v>2</v>
      </c>
      <c r="OG266" s="3">
        <v>5</v>
      </c>
      <c r="OH266" s="3">
        <v>4</v>
      </c>
      <c r="OI266" s="3">
        <v>4</v>
      </c>
      <c r="OJ266" s="3">
        <v>2</v>
      </c>
      <c r="OK266" s="5">
        <v>4.666666666666667</v>
      </c>
      <c r="OL266" s="5">
        <v>2.8333333333333335</v>
      </c>
      <c r="OM266" s="3">
        <v>3</v>
      </c>
      <c r="ON266" s="3">
        <v>3</v>
      </c>
      <c r="OO266" s="3">
        <v>2</v>
      </c>
      <c r="OP266" s="3">
        <v>3</v>
      </c>
      <c r="OQ266" s="3">
        <v>2</v>
      </c>
      <c r="OR266" s="3">
        <v>2</v>
      </c>
      <c r="OS266" s="5">
        <v>2.5</v>
      </c>
      <c r="OT266" s="3">
        <v>4</v>
      </c>
      <c r="OU266" s="3">
        <v>4</v>
      </c>
      <c r="OV266" s="3">
        <v>4</v>
      </c>
      <c r="OW266" s="3">
        <v>4</v>
      </c>
      <c r="OX266" s="3">
        <v>5</v>
      </c>
      <c r="OY266" s="3">
        <v>5</v>
      </c>
      <c r="OZ266" s="5">
        <v>4.333333333333333</v>
      </c>
      <c r="UK266" s="1">
        <v>40</v>
      </c>
      <c r="UL266" s="1">
        <v>38</v>
      </c>
      <c r="UM266" s="1">
        <v>40</v>
      </c>
      <c r="UN266" s="1">
        <v>777</v>
      </c>
      <c r="UO266" s="1">
        <v>37</v>
      </c>
      <c r="UP266" s="1">
        <v>39</v>
      </c>
      <c r="UQ266" s="1">
        <v>777</v>
      </c>
      <c r="VN266">
        <v>15</v>
      </c>
      <c r="VO266">
        <v>0</v>
      </c>
      <c r="VP266">
        <v>0</v>
      </c>
      <c r="VQ266">
        <v>0</v>
      </c>
      <c r="VR266">
        <v>22</v>
      </c>
      <c r="VS266">
        <v>474</v>
      </c>
      <c r="VT266">
        <v>21.5</v>
      </c>
      <c r="VU266">
        <v>237</v>
      </c>
      <c r="VV266">
        <v>21</v>
      </c>
      <c r="VW266">
        <v>1541.3</v>
      </c>
      <c r="VX266">
        <v>73.400000000000006</v>
      </c>
      <c r="VY266">
        <v>770.8</v>
      </c>
      <c r="VZ266">
        <v>0.3</v>
      </c>
      <c r="WA266">
        <v>770.6</v>
      </c>
      <c r="WB266" s="36">
        <v>965</v>
      </c>
      <c r="WC266" s="36">
        <v>275.25</v>
      </c>
      <c r="WD266" s="36">
        <v>31</v>
      </c>
      <c r="WE266" s="36">
        <v>7.75</v>
      </c>
      <c r="WF266" s="36">
        <v>75.45</v>
      </c>
      <c r="WG266" s="36">
        <v>21.52</v>
      </c>
      <c r="WH266" s="36">
        <v>2.42</v>
      </c>
      <c r="WI266" s="36">
        <v>0.61</v>
      </c>
      <c r="WJ266" s="36">
        <v>38.75</v>
      </c>
      <c r="WK266" s="36">
        <v>3.03</v>
      </c>
      <c r="WL266" s="36">
        <v>19.375</v>
      </c>
      <c r="WM266" s="37">
        <v>965</v>
      </c>
      <c r="WN266" s="37">
        <v>275.25</v>
      </c>
      <c r="WO266" s="37">
        <v>31</v>
      </c>
      <c r="WP266" s="37">
        <v>7.75</v>
      </c>
      <c r="WQ266" s="37">
        <v>75.45</v>
      </c>
      <c r="WR266" s="37">
        <v>21.52</v>
      </c>
      <c r="WS266" s="37">
        <v>2.42</v>
      </c>
      <c r="WT266" s="37">
        <v>0.61</v>
      </c>
      <c r="WU266" s="37">
        <v>38.75</v>
      </c>
      <c r="WV266" s="37">
        <v>3.03</v>
      </c>
      <c r="WW266" s="37">
        <v>19.375</v>
      </c>
      <c r="WX266" s="38">
        <v>512.5</v>
      </c>
      <c r="WY266" s="38">
        <v>169.5</v>
      </c>
      <c r="WZ266" s="38">
        <v>14.75</v>
      </c>
      <c r="XA266" s="38">
        <v>4.25</v>
      </c>
      <c r="XB266" s="38">
        <v>73.11</v>
      </c>
      <c r="XC266" s="38">
        <v>24.18</v>
      </c>
      <c r="XD266" s="38">
        <v>2.1</v>
      </c>
      <c r="XE266" s="38">
        <v>0.61</v>
      </c>
      <c r="XF266" s="38">
        <v>19</v>
      </c>
      <c r="XG266" s="38">
        <v>2.71</v>
      </c>
      <c r="XH266" s="38">
        <v>19</v>
      </c>
      <c r="XI266" s="39">
        <v>512.5</v>
      </c>
      <c r="XJ266" s="39">
        <v>169.5</v>
      </c>
      <c r="XK266" s="39">
        <v>14.75</v>
      </c>
      <c r="XL266" s="39">
        <v>4.25</v>
      </c>
      <c r="XM266" s="39">
        <v>73.11</v>
      </c>
      <c r="XN266" s="39">
        <v>24.18</v>
      </c>
      <c r="XO266" s="39">
        <v>2.1</v>
      </c>
      <c r="XP266" s="39">
        <v>0.61</v>
      </c>
      <c r="XQ266" s="39">
        <v>19</v>
      </c>
      <c r="XR266" s="39">
        <v>2.71</v>
      </c>
      <c r="XS266" s="39">
        <v>19</v>
      </c>
      <c r="XT266" t="s">
        <v>1335</v>
      </c>
      <c r="XU266">
        <v>2</v>
      </c>
      <c r="XV266">
        <v>15</v>
      </c>
      <c r="XW266" s="37">
        <v>2</v>
      </c>
      <c r="XX266" s="37">
        <v>0</v>
      </c>
      <c r="XY266" s="37">
        <v>3</v>
      </c>
      <c r="XZ266" s="39">
        <v>1</v>
      </c>
      <c r="YA266" s="39">
        <v>0</v>
      </c>
      <c r="YB266" s="39">
        <v>3</v>
      </c>
    </row>
    <row r="267" spans="1:652" x14ac:dyDescent="0.2">
      <c r="A267" s="11">
        <v>289</v>
      </c>
      <c r="B267" s="19" t="s">
        <v>901</v>
      </c>
      <c r="C267" s="3">
        <v>1</v>
      </c>
      <c r="D267" s="3" t="str">
        <f t="shared" si="167"/>
        <v>1</v>
      </c>
      <c r="E267" s="4">
        <v>37477</v>
      </c>
      <c r="F267" s="4">
        <v>43412</v>
      </c>
      <c r="G267" s="5">
        <v>16.249144421629023</v>
      </c>
      <c r="H267" s="21">
        <v>4</v>
      </c>
      <c r="I267" s="3">
        <v>10</v>
      </c>
      <c r="J267" s="3">
        <v>21</v>
      </c>
      <c r="K267" s="3">
        <v>1</v>
      </c>
      <c r="L267" s="3">
        <v>2</v>
      </c>
      <c r="M267" s="3">
        <v>180</v>
      </c>
      <c r="N267" s="6">
        <v>114.5</v>
      </c>
      <c r="O267" s="6">
        <v>160</v>
      </c>
      <c r="P267" s="5">
        <v>3.7565616797900261</v>
      </c>
      <c r="Q267" s="5">
        <v>111.13200000000001</v>
      </c>
      <c r="R267" s="5">
        <v>50.4</v>
      </c>
      <c r="S267" s="5">
        <v>19.7</v>
      </c>
      <c r="T267" s="5">
        <v>3</v>
      </c>
      <c r="U267" s="5">
        <v>20.100000000000001</v>
      </c>
      <c r="V267" s="5">
        <v>3</v>
      </c>
      <c r="W267" s="5">
        <v>30.7</v>
      </c>
      <c r="X267" s="5">
        <v>26.4</v>
      </c>
      <c r="Y267" s="5">
        <v>29.2</v>
      </c>
      <c r="Z267" s="5">
        <v>31.1</v>
      </c>
      <c r="AA267" s="5">
        <v>28.7</v>
      </c>
      <c r="AB267" s="5">
        <v>28.5</v>
      </c>
      <c r="AC267" s="5">
        <f t="shared" si="168"/>
        <v>30.7</v>
      </c>
      <c r="AD267" s="5">
        <f t="shared" si="169"/>
        <v>31.1</v>
      </c>
      <c r="AE267" s="5">
        <f t="shared" si="170"/>
        <v>61.8</v>
      </c>
      <c r="AF267" s="5">
        <f t="shared" si="171"/>
        <v>30.9</v>
      </c>
      <c r="AG267" s="5">
        <f t="shared" si="172"/>
        <v>68.134500000000003</v>
      </c>
      <c r="AH267" s="5">
        <f t="shared" si="173"/>
        <v>136.26900000000001</v>
      </c>
      <c r="AI267" s="5">
        <v>3</v>
      </c>
      <c r="AJ267" s="3">
        <v>20</v>
      </c>
      <c r="AK267" s="5">
        <v>34.5</v>
      </c>
      <c r="AL267" s="5">
        <v>1</v>
      </c>
      <c r="AM267" s="5">
        <v>2.3333333333333335</v>
      </c>
      <c r="AN267" s="5"/>
      <c r="AO267" s="5"/>
      <c r="AP267" s="5"/>
      <c r="AQ267" s="5"/>
      <c r="AR267" s="5"/>
      <c r="AS267" s="5" t="e">
        <f t="shared" si="174"/>
        <v>#DIV/0!</v>
      </c>
      <c r="AT267" s="5">
        <v>12.56</v>
      </c>
      <c r="AU267" s="5">
        <v>11.9</v>
      </c>
      <c r="AV267" s="5">
        <v>0.14000000000000001</v>
      </c>
      <c r="AW267" s="5">
        <v>56</v>
      </c>
      <c r="AX267" s="3">
        <v>29</v>
      </c>
      <c r="AY267" s="3">
        <v>32</v>
      </c>
      <c r="AZ267" s="3"/>
      <c r="BA267" s="5">
        <v>-1.06</v>
      </c>
      <c r="BB267" s="5"/>
      <c r="BC267" s="5">
        <v>14</v>
      </c>
      <c r="BD267" s="5"/>
      <c r="BE267" s="3">
        <v>24</v>
      </c>
      <c r="BF267" s="3">
        <v>29</v>
      </c>
      <c r="BG267" s="5">
        <v>0.88</v>
      </c>
      <c r="BH267" s="5">
        <v>81</v>
      </c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3">
        <v>37</v>
      </c>
      <c r="CA267" s="3">
        <v>36</v>
      </c>
      <c r="CB267" s="3">
        <v>35</v>
      </c>
      <c r="CC267" s="5">
        <v>16.540479999999999</v>
      </c>
      <c r="CD267" s="5">
        <v>16.093440000000001</v>
      </c>
      <c r="CE267" s="5">
        <v>15.6464</v>
      </c>
      <c r="CF267" s="5">
        <v>1.58</v>
      </c>
      <c r="CG267" s="5">
        <v>94</v>
      </c>
      <c r="CH267" s="3">
        <v>29</v>
      </c>
      <c r="CI267" s="3">
        <v>27</v>
      </c>
      <c r="CJ267" s="3">
        <v>23</v>
      </c>
      <c r="CK267" s="5">
        <v>12.96416</v>
      </c>
      <c r="CL267" s="5">
        <v>12.070079999999999</v>
      </c>
      <c r="CM267" s="5">
        <v>10.28192</v>
      </c>
      <c r="CN267" s="5">
        <v>-0.84</v>
      </c>
      <c r="CO267" s="5">
        <v>20</v>
      </c>
      <c r="CP267" s="6">
        <v>143</v>
      </c>
      <c r="CQ267" s="6">
        <v>148</v>
      </c>
      <c r="CR267" s="6">
        <v>168</v>
      </c>
      <c r="CS267" s="5">
        <v>0.9</v>
      </c>
      <c r="CT267" s="5">
        <v>82</v>
      </c>
      <c r="CU267" s="7" t="e">
        <v>#NULL!</v>
      </c>
      <c r="CV267" s="7" t="e">
        <v>#NULL!</v>
      </c>
      <c r="CW267" s="7" t="e">
        <v>#NULL!</v>
      </c>
      <c r="CX267" s="7" t="e">
        <v>#NULL!</v>
      </c>
      <c r="CY267" s="7" t="e">
        <v>#NULL!</v>
      </c>
      <c r="CZ267" s="7" t="e">
        <v>#NULL!</v>
      </c>
      <c r="DA267" s="7" t="e">
        <v>#NULL!</v>
      </c>
      <c r="DB267" s="7" t="e">
        <v>#NULL!</v>
      </c>
      <c r="DC267" s="7" t="e">
        <v>#NULL!</v>
      </c>
      <c r="DD267" s="7" t="e">
        <v>#NULL!</v>
      </c>
      <c r="DE267" s="7" t="e">
        <v>#NULL!</v>
      </c>
      <c r="DF267" s="7" t="e">
        <v>#NULL!</v>
      </c>
      <c r="DG267" s="7" t="e">
        <v>#NULL!</v>
      </c>
      <c r="DH267" s="7" t="e">
        <v>#NULL!</v>
      </c>
      <c r="DI267" s="7"/>
      <c r="DJ267" s="7"/>
      <c r="DK267" s="7"/>
      <c r="DL267" s="7"/>
      <c r="DM267" s="7"/>
      <c r="DN267" s="7"/>
      <c r="DO267" s="7"/>
      <c r="DP267" s="7"/>
      <c r="DQ267" s="3">
        <v>1</v>
      </c>
      <c r="DR267" s="3">
        <v>1</v>
      </c>
      <c r="DS267" s="3">
        <v>1</v>
      </c>
      <c r="DT267" s="3">
        <v>1</v>
      </c>
      <c r="DU267" s="3">
        <v>1</v>
      </c>
      <c r="DV267" s="5">
        <v>47.5</v>
      </c>
      <c r="DW267" s="5">
        <v>-0.18000000000000005</v>
      </c>
      <c r="DX267" s="5">
        <v>69</v>
      </c>
      <c r="DY267" s="5">
        <v>1.04</v>
      </c>
      <c r="DZ267" s="5">
        <v>57</v>
      </c>
      <c r="EA267" s="5">
        <v>0.7400000000000001</v>
      </c>
      <c r="EB267" s="5">
        <v>57.833333333333336</v>
      </c>
      <c r="EC267" s="5">
        <v>1.6</v>
      </c>
      <c r="ED267" s="5">
        <v>2</v>
      </c>
      <c r="EE267" s="7" t="e">
        <v>#NULL!</v>
      </c>
      <c r="EF267" s="7" t="e">
        <v>#NULL!</v>
      </c>
      <c r="EG267" s="7" t="e">
        <v>#NULL!</v>
      </c>
      <c r="EH267" s="7" t="e">
        <v>#NULL!</v>
      </c>
      <c r="EI267" s="7" t="e">
        <v>#NULL!</v>
      </c>
      <c r="EJ267" s="7" t="e">
        <v>#NULL!</v>
      </c>
      <c r="EK267" s="7" t="e">
        <v>#NULL!</v>
      </c>
      <c r="EL267" s="7" t="e">
        <v>#NULL!</v>
      </c>
      <c r="EM267" s="7" t="e">
        <v>#NULL!</v>
      </c>
      <c r="EN267" s="7" t="e">
        <v>#NULL!</v>
      </c>
      <c r="EO267" s="7" t="e">
        <v>#NULL!</v>
      </c>
      <c r="EP267" s="7" t="e">
        <v>#NULL!</v>
      </c>
      <c r="EQ267" s="7" t="e">
        <v>#NULL!</v>
      </c>
      <c r="ER267" s="7" t="e">
        <v>#NULL!</v>
      </c>
      <c r="ES267" s="7" t="e">
        <v>#NULL!</v>
      </c>
      <c r="ET267" s="7" t="e">
        <v>#NULL!</v>
      </c>
      <c r="EU267" s="7" t="e">
        <v>#NULL!</v>
      </c>
      <c r="EV267" s="7" t="e">
        <v>#NULL!</v>
      </c>
      <c r="EW267" s="3">
        <v>0</v>
      </c>
      <c r="EX267" s="5">
        <v>1</v>
      </c>
      <c r="EY267" s="1" t="s">
        <v>351</v>
      </c>
      <c r="EZ267" s="3">
        <v>1</v>
      </c>
      <c r="FA267" s="6">
        <v>2.5</v>
      </c>
      <c r="FB267" s="1" t="s">
        <v>350</v>
      </c>
      <c r="FC267" s="6">
        <v>1</v>
      </c>
      <c r="FD267" s="5">
        <v>1</v>
      </c>
      <c r="FE267" s="1" t="s">
        <v>387</v>
      </c>
      <c r="FF267" s="3">
        <v>0</v>
      </c>
      <c r="FG267" s="5">
        <v>1.5</v>
      </c>
      <c r="FH267" s="3">
        <v>3</v>
      </c>
      <c r="FI267" s="3">
        <v>3</v>
      </c>
      <c r="FJ267" s="3">
        <v>2</v>
      </c>
      <c r="FK267" s="3">
        <v>4</v>
      </c>
      <c r="FL267" s="3">
        <v>5</v>
      </c>
      <c r="FM267" s="3">
        <v>3</v>
      </c>
      <c r="FN267" s="3">
        <v>3</v>
      </c>
      <c r="FO267" s="3">
        <v>1</v>
      </c>
      <c r="FP267" s="3">
        <v>5</v>
      </c>
      <c r="FQ267" s="3">
        <v>5</v>
      </c>
      <c r="FR267" s="3">
        <v>1</v>
      </c>
      <c r="FS267" s="3">
        <v>2</v>
      </c>
      <c r="FT267" s="3">
        <v>4</v>
      </c>
      <c r="FU267" s="3">
        <v>2.1666666666666665</v>
      </c>
      <c r="FV267" s="3">
        <v>4</v>
      </c>
      <c r="FW267" s="3">
        <v>5</v>
      </c>
      <c r="FX267" s="7" t="e">
        <v>#NULL!</v>
      </c>
      <c r="FY267" s="3">
        <v>1</v>
      </c>
      <c r="FZ267" s="3">
        <v>5</v>
      </c>
      <c r="GA267" s="3">
        <v>3</v>
      </c>
      <c r="GB267" s="3">
        <v>4</v>
      </c>
      <c r="GC267" s="3">
        <v>5</v>
      </c>
      <c r="GD267" s="5">
        <v>3.6666666666666665</v>
      </c>
      <c r="GE267" s="3">
        <v>2</v>
      </c>
      <c r="GF267" s="3">
        <v>3</v>
      </c>
      <c r="GG267" s="3">
        <v>1</v>
      </c>
      <c r="GH267" s="3">
        <v>1</v>
      </c>
      <c r="GI267" s="3">
        <v>3</v>
      </c>
      <c r="GJ267" s="3">
        <v>1</v>
      </c>
      <c r="GK267" s="3">
        <v>2</v>
      </c>
      <c r="GL267" s="3">
        <v>3</v>
      </c>
      <c r="GM267" s="3">
        <v>1</v>
      </c>
      <c r="GN267" s="3">
        <v>2</v>
      </c>
      <c r="GO267" s="3">
        <v>3</v>
      </c>
      <c r="GP267" s="3">
        <v>4</v>
      </c>
      <c r="GQ267" s="3">
        <v>1</v>
      </c>
      <c r="GR267" s="3">
        <v>2</v>
      </c>
      <c r="GS267" s="3">
        <v>3</v>
      </c>
      <c r="GT267" s="3">
        <v>2</v>
      </c>
      <c r="GU267" s="3">
        <v>3</v>
      </c>
      <c r="GV267" s="3">
        <v>1</v>
      </c>
      <c r="GW267" s="3">
        <v>4</v>
      </c>
      <c r="GX267" s="3">
        <v>2</v>
      </c>
      <c r="GY267" s="5">
        <v>2.4</v>
      </c>
      <c r="GZ267" s="5">
        <v>2</v>
      </c>
      <c r="HA267" s="3">
        <v>4</v>
      </c>
      <c r="HB267" s="3">
        <v>6</v>
      </c>
      <c r="HC267" s="3">
        <v>3</v>
      </c>
      <c r="HD267" s="3">
        <v>6</v>
      </c>
      <c r="HE267" s="3">
        <v>4</v>
      </c>
      <c r="HF267" s="3">
        <v>3</v>
      </c>
      <c r="HG267" s="3">
        <v>4</v>
      </c>
      <c r="HH267" s="3">
        <v>6</v>
      </c>
      <c r="HI267" s="5">
        <v>4.5</v>
      </c>
      <c r="HJ267" s="3">
        <v>2</v>
      </c>
      <c r="HK267" s="3">
        <v>3</v>
      </c>
      <c r="HL267" s="3">
        <v>2</v>
      </c>
      <c r="HM267" s="3">
        <v>2</v>
      </c>
      <c r="HN267" s="3">
        <v>3</v>
      </c>
      <c r="HO267" s="3">
        <v>3</v>
      </c>
      <c r="HP267" s="5">
        <v>2</v>
      </c>
      <c r="HQ267" s="5">
        <v>2</v>
      </c>
      <c r="HR267" s="5">
        <v>2</v>
      </c>
      <c r="HS267" s="5">
        <v>2</v>
      </c>
      <c r="HT267" s="3">
        <v>1</v>
      </c>
      <c r="HU267" s="3">
        <v>4</v>
      </c>
      <c r="HV267" s="3">
        <v>4</v>
      </c>
      <c r="HW267" s="3">
        <v>3</v>
      </c>
      <c r="HX267" s="3">
        <v>1</v>
      </c>
      <c r="HY267" s="3">
        <v>4</v>
      </c>
      <c r="HZ267" s="5">
        <v>2.8333333333333335</v>
      </c>
      <c r="IA267" s="3">
        <v>7</v>
      </c>
      <c r="IB267" s="3">
        <v>5</v>
      </c>
      <c r="IC267" s="3">
        <v>4</v>
      </c>
      <c r="ID267" s="3">
        <v>5</v>
      </c>
      <c r="IE267" s="3">
        <v>3</v>
      </c>
      <c r="IF267" s="3">
        <v>4</v>
      </c>
      <c r="IG267" s="3">
        <v>5</v>
      </c>
      <c r="IH267" s="3">
        <v>6</v>
      </c>
      <c r="II267" s="3">
        <v>5</v>
      </c>
      <c r="IJ267" s="3">
        <v>4</v>
      </c>
      <c r="IK267" s="3">
        <v>3</v>
      </c>
      <c r="IL267" s="3">
        <v>2</v>
      </c>
      <c r="IM267" s="5">
        <v>5.25</v>
      </c>
      <c r="IN267" s="5">
        <v>4</v>
      </c>
      <c r="IO267" s="5">
        <v>4</v>
      </c>
      <c r="IP267" s="3">
        <v>3</v>
      </c>
      <c r="IQ267" s="3">
        <v>4</v>
      </c>
      <c r="IR267" s="3">
        <v>3</v>
      </c>
      <c r="IS267" s="3">
        <v>4</v>
      </c>
      <c r="IT267" s="3">
        <v>5</v>
      </c>
      <c r="IU267" s="3">
        <v>5</v>
      </c>
      <c r="IV267" s="3">
        <v>4</v>
      </c>
      <c r="IW267" s="3">
        <v>2</v>
      </c>
      <c r="IX267" s="3">
        <v>3</v>
      </c>
      <c r="IY267" s="3">
        <v>1</v>
      </c>
      <c r="IZ267" s="3">
        <v>5</v>
      </c>
      <c r="JA267" s="3">
        <v>3</v>
      </c>
      <c r="JB267" s="3">
        <v>3</v>
      </c>
      <c r="JC267" s="3">
        <v>2</v>
      </c>
      <c r="JD267" s="3">
        <v>3</v>
      </c>
      <c r="JE267" s="3">
        <v>2</v>
      </c>
      <c r="JF267" s="3">
        <v>3</v>
      </c>
      <c r="JG267" s="3">
        <v>4</v>
      </c>
      <c r="JH267" s="3">
        <v>4</v>
      </c>
      <c r="JI267" s="3">
        <v>4</v>
      </c>
      <c r="JJ267" s="3">
        <v>2</v>
      </c>
      <c r="JK267" s="3">
        <v>4</v>
      </c>
      <c r="JL267" s="3">
        <v>3</v>
      </c>
      <c r="JM267" s="3">
        <v>4</v>
      </c>
      <c r="JN267" s="5">
        <v>3.75</v>
      </c>
      <c r="JO267" s="5">
        <v>2.5</v>
      </c>
      <c r="JP267" s="5">
        <v>3.25</v>
      </c>
      <c r="JQ267" s="5">
        <v>3.5</v>
      </c>
      <c r="JR267" s="5">
        <v>4.5</v>
      </c>
      <c r="JS267" s="5">
        <v>2.5</v>
      </c>
      <c r="JT267" s="3">
        <v>4</v>
      </c>
      <c r="JU267" s="3">
        <v>999</v>
      </c>
      <c r="JV267" s="3">
        <v>2</v>
      </c>
      <c r="JW267" s="3">
        <v>999</v>
      </c>
      <c r="JX267" s="3">
        <v>4</v>
      </c>
      <c r="JY267" s="3">
        <v>999</v>
      </c>
      <c r="JZ267" s="3">
        <v>2</v>
      </c>
      <c r="KA267" s="3">
        <v>999</v>
      </c>
      <c r="KB267" s="3">
        <v>4</v>
      </c>
      <c r="KC267" s="3">
        <v>999</v>
      </c>
      <c r="KD267" s="3">
        <v>3</v>
      </c>
      <c r="KE267" s="3">
        <v>999</v>
      </c>
      <c r="KF267" s="3">
        <v>1</v>
      </c>
      <c r="KG267" s="3">
        <v>999</v>
      </c>
      <c r="KH267" s="3">
        <v>2</v>
      </c>
      <c r="KI267" s="3">
        <v>999</v>
      </c>
      <c r="KJ267" s="3">
        <v>2</v>
      </c>
      <c r="KK267" s="3">
        <v>999</v>
      </c>
      <c r="KL267" s="3">
        <v>4</v>
      </c>
      <c r="KM267" s="3">
        <v>999</v>
      </c>
      <c r="KN267" s="3">
        <v>2</v>
      </c>
      <c r="KO267" s="3">
        <v>999</v>
      </c>
      <c r="KP267" s="3">
        <v>3</v>
      </c>
      <c r="KQ267" s="3">
        <v>999</v>
      </c>
      <c r="KR267" s="3">
        <v>4</v>
      </c>
      <c r="KS267" s="3">
        <v>999</v>
      </c>
      <c r="KT267" s="3">
        <v>2</v>
      </c>
      <c r="KU267" s="3">
        <v>999</v>
      </c>
      <c r="KV267" s="3">
        <v>2</v>
      </c>
      <c r="KW267" s="3">
        <v>999</v>
      </c>
      <c r="KX267" s="3">
        <v>3</v>
      </c>
      <c r="KY267" s="3">
        <v>999</v>
      </c>
      <c r="KZ267" s="5">
        <v>2</v>
      </c>
      <c r="LA267" s="7" t="e">
        <v>#NULL!</v>
      </c>
      <c r="LB267" s="5">
        <v>3.7142857142857144</v>
      </c>
      <c r="LC267" s="7" t="e">
        <v>#NULL!</v>
      </c>
      <c r="LD267" s="3">
        <v>4</v>
      </c>
      <c r="LE267" s="3">
        <v>999</v>
      </c>
      <c r="LF267" s="5">
        <v>3</v>
      </c>
      <c r="LG267" s="3">
        <v>999</v>
      </c>
      <c r="LH267" s="3">
        <v>3</v>
      </c>
      <c r="LI267" s="3">
        <v>999</v>
      </c>
      <c r="LJ267" s="3">
        <v>3</v>
      </c>
      <c r="LK267" s="3">
        <v>999</v>
      </c>
      <c r="LL267" s="3">
        <v>2</v>
      </c>
      <c r="LM267" s="3">
        <v>999</v>
      </c>
      <c r="LN267" s="3">
        <v>3</v>
      </c>
      <c r="LO267" s="3">
        <v>999</v>
      </c>
      <c r="LP267" s="3">
        <v>4</v>
      </c>
      <c r="LQ267" s="3">
        <v>999</v>
      </c>
      <c r="LR267" s="3">
        <v>4</v>
      </c>
      <c r="LS267" s="3">
        <v>999</v>
      </c>
      <c r="LT267" s="5">
        <v>3.25</v>
      </c>
      <c r="LU267" s="7" t="e">
        <v>#NULL!</v>
      </c>
      <c r="LV267" s="3">
        <v>1</v>
      </c>
      <c r="LW267" s="3">
        <v>2</v>
      </c>
      <c r="LX267" s="3">
        <v>1</v>
      </c>
      <c r="LY267" s="3">
        <v>1</v>
      </c>
      <c r="LZ267" s="3">
        <v>3</v>
      </c>
      <c r="MA267" s="3">
        <v>2</v>
      </c>
      <c r="MB267" s="3">
        <v>2</v>
      </c>
      <c r="MC267" s="3">
        <v>1</v>
      </c>
      <c r="MD267" s="3">
        <v>1</v>
      </c>
      <c r="ME267" s="3">
        <v>2</v>
      </c>
      <c r="MF267" s="5">
        <f t="shared" si="175"/>
        <v>16</v>
      </c>
      <c r="MG267" s="5">
        <f t="shared" si="176"/>
        <v>1.6</v>
      </c>
      <c r="MH267" s="3">
        <v>2</v>
      </c>
      <c r="MI267" s="3">
        <v>2</v>
      </c>
      <c r="MJ267" s="3">
        <v>5</v>
      </c>
      <c r="MK267" s="3">
        <v>2</v>
      </c>
      <c r="ML267" s="3">
        <v>2</v>
      </c>
      <c r="MM267" s="3">
        <v>2</v>
      </c>
      <c r="MN267" s="3">
        <v>6</v>
      </c>
      <c r="MO267" s="3">
        <v>6</v>
      </c>
      <c r="MP267" s="3">
        <v>6</v>
      </c>
      <c r="MQ267" s="5">
        <v>3.6666666666666665</v>
      </c>
      <c r="MR267" s="3">
        <v>3</v>
      </c>
      <c r="MS267" s="3">
        <v>999</v>
      </c>
      <c r="MT267" s="3">
        <v>1</v>
      </c>
      <c r="MU267" s="3">
        <v>999</v>
      </c>
      <c r="MV267" s="3">
        <v>1</v>
      </c>
      <c r="MW267" s="3">
        <v>999</v>
      </c>
      <c r="MX267" s="3">
        <v>2</v>
      </c>
      <c r="MY267" s="3">
        <v>999</v>
      </c>
      <c r="MZ267" s="3">
        <v>3</v>
      </c>
      <c r="NA267" s="3">
        <v>999</v>
      </c>
      <c r="NB267" s="3">
        <v>3</v>
      </c>
      <c r="NC267" s="3">
        <v>999</v>
      </c>
      <c r="ND267" s="5">
        <v>1.6666666666666667</v>
      </c>
      <c r="NE267" s="7" t="e">
        <v>#NULL!</v>
      </c>
      <c r="NF267" s="5">
        <v>2.6666666666666665</v>
      </c>
      <c r="NG267" s="7" t="e">
        <v>#NULL!</v>
      </c>
      <c r="NH267" s="3">
        <v>4</v>
      </c>
      <c r="NI267" s="3">
        <v>999</v>
      </c>
      <c r="NJ267" s="3">
        <v>2</v>
      </c>
      <c r="NK267" s="3">
        <v>999</v>
      </c>
      <c r="NL267" s="3">
        <v>2</v>
      </c>
      <c r="NM267" s="3">
        <v>999</v>
      </c>
      <c r="NN267" s="3">
        <v>4</v>
      </c>
      <c r="NO267" s="3">
        <v>999</v>
      </c>
      <c r="NP267" s="3">
        <v>2</v>
      </c>
      <c r="NQ267" s="3">
        <v>999</v>
      </c>
      <c r="NR267" s="3">
        <v>3</v>
      </c>
      <c r="NS267" s="3">
        <v>999</v>
      </c>
      <c r="NT267" s="3">
        <v>2</v>
      </c>
      <c r="NU267" s="3">
        <v>999</v>
      </c>
      <c r="NV267" s="5">
        <v>2.7142857142857144</v>
      </c>
      <c r="NW267" s="7" t="e">
        <v>#NULL!</v>
      </c>
      <c r="NX267" s="4">
        <v>43420</v>
      </c>
      <c r="NY267" s="3">
        <v>3</v>
      </c>
      <c r="NZ267" s="3">
        <v>4</v>
      </c>
      <c r="OA267" s="3">
        <v>3</v>
      </c>
      <c r="OB267" s="3">
        <v>4</v>
      </c>
      <c r="OC267" s="3">
        <v>5</v>
      </c>
      <c r="OD267" s="3">
        <v>4</v>
      </c>
      <c r="OE267" s="3">
        <v>2</v>
      </c>
      <c r="OF267" s="3">
        <v>2</v>
      </c>
      <c r="OG267" s="3">
        <v>5</v>
      </c>
      <c r="OH267" s="3">
        <v>4</v>
      </c>
      <c r="OI267" s="3">
        <v>1</v>
      </c>
      <c r="OJ267" s="3">
        <v>2</v>
      </c>
      <c r="OK267" s="5">
        <v>4.166666666666667</v>
      </c>
      <c r="OL267" s="5">
        <v>2.3333333333333335</v>
      </c>
      <c r="OM267" s="3">
        <v>2</v>
      </c>
      <c r="ON267" s="3">
        <v>3</v>
      </c>
      <c r="OO267" s="3">
        <v>3</v>
      </c>
      <c r="OP267" s="3">
        <v>2</v>
      </c>
      <c r="OQ267" s="3">
        <v>3</v>
      </c>
      <c r="OR267" s="3">
        <v>2</v>
      </c>
      <c r="OS267" s="5">
        <v>2.5</v>
      </c>
      <c r="OT267" s="3">
        <v>3</v>
      </c>
      <c r="OU267" s="3">
        <v>3</v>
      </c>
      <c r="OV267" s="3">
        <v>1</v>
      </c>
      <c r="OW267" s="3">
        <v>4</v>
      </c>
      <c r="OX267" s="3">
        <v>3</v>
      </c>
      <c r="OY267" s="3">
        <v>4</v>
      </c>
      <c r="OZ267" s="5">
        <v>3</v>
      </c>
      <c r="UK267" s="1">
        <v>37</v>
      </c>
      <c r="UL267" s="1">
        <v>37</v>
      </c>
      <c r="UM267" s="1">
        <v>35</v>
      </c>
      <c r="UN267" s="1">
        <v>777</v>
      </c>
      <c r="UO267" s="1">
        <v>36</v>
      </c>
      <c r="UP267" s="1">
        <v>34</v>
      </c>
      <c r="UQ267" s="1">
        <v>777</v>
      </c>
      <c r="VN267">
        <v>15</v>
      </c>
      <c r="VO267">
        <v>5</v>
      </c>
      <c r="VP267">
        <v>69.8</v>
      </c>
      <c r="VQ267">
        <v>14</v>
      </c>
      <c r="VR267">
        <v>147</v>
      </c>
      <c r="VS267">
        <v>2649.3</v>
      </c>
      <c r="VT267">
        <v>18</v>
      </c>
      <c r="VU267">
        <v>264.89999999999998</v>
      </c>
      <c r="VV267">
        <v>146</v>
      </c>
      <c r="VW267">
        <v>10806.3</v>
      </c>
      <c r="VX267">
        <v>74</v>
      </c>
      <c r="VY267">
        <v>718.3</v>
      </c>
      <c r="VZ267">
        <v>0.3</v>
      </c>
      <c r="WA267">
        <v>1080.5999999999999</v>
      </c>
      <c r="WB267" s="36">
        <v>5040.75</v>
      </c>
      <c r="WC267" s="36">
        <v>1687.5</v>
      </c>
      <c r="WD267" s="36">
        <v>226.25</v>
      </c>
      <c r="WE267" s="36">
        <v>87.5</v>
      </c>
      <c r="WF267" s="36">
        <v>71.58</v>
      </c>
      <c r="WG267" s="36">
        <v>23.96</v>
      </c>
      <c r="WH267" s="36">
        <v>3.21</v>
      </c>
      <c r="WI267" s="36">
        <v>1.24</v>
      </c>
      <c r="WJ267" s="36">
        <v>313.75</v>
      </c>
      <c r="WK267" s="36">
        <v>4.46</v>
      </c>
      <c r="WL267" s="36">
        <v>39.219000000000001</v>
      </c>
      <c r="WM267" s="37">
        <v>6810</v>
      </c>
      <c r="WN267" s="37">
        <v>2150.75</v>
      </c>
      <c r="WO267" s="37">
        <v>248.25</v>
      </c>
      <c r="WP267" s="37">
        <v>93</v>
      </c>
      <c r="WQ267" s="37">
        <v>73.209999999999994</v>
      </c>
      <c r="WR267" s="37">
        <v>23.12</v>
      </c>
      <c r="WS267" s="37">
        <v>2.67</v>
      </c>
      <c r="WT267" s="37">
        <v>1</v>
      </c>
      <c r="WU267" s="37">
        <v>341.25</v>
      </c>
      <c r="WV267" s="37">
        <v>3.67</v>
      </c>
      <c r="WW267" s="37">
        <v>34.125</v>
      </c>
      <c r="WX267" s="38">
        <v>4573</v>
      </c>
      <c r="WY267" s="38">
        <v>1585.5</v>
      </c>
      <c r="WZ267" s="38">
        <v>215.5</v>
      </c>
      <c r="XA267" s="38">
        <v>85</v>
      </c>
      <c r="XB267" s="38">
        <v>70.8</v>
      </c>
      <c r="XC267" s="38">
        <v>24.55</v>
      </c>
      <c r="XD267" s="38">
        <v>3.34</v>
      </c>
      <c r="XE267" s="38">
        <v>1.32</v>
      </c>
      <c r="XF267" s="38">
        <v>300.5</v>
      </c>
      <c r="XG267" s="38">
        <v>4.6500000000000004</v>
      </c>
      <c r="XH267" s="38">
        <v>42.929000000000002</v>
      </c>
      <c r="XI267" s="39">
        <v>6342.25</v>
      </c>
      <c r="XJ267" s="39">
        <v>2048.75</v>
      </c>
      <c r="XK267" s="39">
        <v>237.5</v>
      </c>
      <c r="XL267" s="39">
        <v>90.5</v>
      </c>
      <c r="XM267" s="39">
        <v>72.739999999999995</v>
      </c>
      <c r="XN267" s="39">
        <v>23.5</v>
      </c>
      <c r="XO267" s="39">
        <v>2.72</v>
      </c>
      <c r="XP267" s="39">
        <v>1.04</v>
      </c>
      <c r="XQ267" s="39">
        <v>328</v>
      </c>
      <c r="XR267" s="39">
        <v>3.76</v>
      </c>
      <c r="XS267" s="39">
        <v>36.444000000000003</v>
      </c>
      <c r="XT267" t="s">
        <v>1336</v>
      </c>
      <c r="XU267">
        <v>10</v>
      </c>
      <c r="XV267">
        <v>11</v>
      </c>
      <c r="XW267" s="37">
        <v>8</v>
      </c>
      <c r="XX267" s="37">
        <v>2</v>
      </c>
      <c r="XY267" s="37">
        <v>1</v>
      </c>
      <c r="XZ267" s="39">
        <v>7</v>
      </c>
      <c r="YA267" s="39">
        <v>2</v>
      </c>
      <c r="YB267" s="39">
        <v>1</v>
      </c>
    </row>
    <row r="268" spans="1:652" x14ac:dyDescent="0.2">
      <c r="A268" s="11">
        <v>290</v>
      </c>
      <c r="B268" s="19" t="s">
        <v>780</v>
      </c>
      <c r="C268" s="3">
        <v>0</v>
      </c>
      <c r="D268" s="3" t="str">
        <f t="shared" si="167"/>
        <v>2</v>
      </c>
      <c r="E268" s="4">
        <v>38161</v>
      </c>
      <c r="F268" s="4">
        <v>43412</v>
      </c>
      <c r="G268" s="5">
        <v>14.376454483230663</v>
      </c>
      <c r="H268" s="21">
        <v>4</v>
      </c>
      <c r="I268" s="3">
        <v>9</v>
      </c>
      <c r="J268" s="3">
        <v>21</v>
      </c>
      <c r="K268" s="3">
        <v>1</v>
      </c>
      <c r="L268" s="3">
        <v>2</v>
      </c>
      <c r="M268" s="3">
        <v>180</v>
      </c>
      <c r="N268" s="6">
        <v>116.5</v>
      </c>
      <c r="O268" s="6">
        <v>165</v>
      </c>
      <c r="P268" s="5">
        <v>3.8221784776902887</v>
      </c>
      <c r="Q268" s="5">
        <v>134.28450000000001</v>
      </c>
      <c r="R268" s="5">
        <v>60.9</v>
      </c>
      <c r="S268" s="5">
        <v>22.4</v>
      </c>
      <c r="T268" s="5">
        <v>3</v>
      </c>
      <c r="U268" s="5">
        <v>14.9</v>
      </c>
      <c r="V268" s="5">
        <v>3</v>
      </c>
      <c r="W268" s="5">
        <v>25.2</v>
      </c>
      <c r="X268" s="5">
        <v>29</v>
      </c>
      <c r="Y268" s="5">
        <v>29.3</v>
      </c>
      <c r="Z268" s="5">
        <v>31</v>
      </c>
      <c r="AA268" s="5">
        <v>29.8</v>
      </c>
      <c r="AB268" s="5">
        <v>27.2</v>
      </c>
      <c r="AC268" s="5">
        <f t="shared" si="168"/>
        <v>29.3</v>
      </c>
      <c r="AD268" s="5">
        <f t="shared" si="169"/>
        <v>31</v>
      </c>
      <c r="AE268" s="5">
        <f t="shared" si="170"/>
        <v>60.3</v>
      </c>
      <c r="AF268" s="5">
        <f t="shared" si="171"/>
        <v>30.15</v>
      </c>
      <c r="AG268" s="5">
        <f t="shared" si="172"/>
        <v>66.48075</v>
      </c>
      <c r="AH268" s="5">
        <f t="shared" si="173"/>
        <v>132.9615</v>
      </c>
      <c r="AI268" s="5">
        <v>2</v>
      </c>
      <c r="AJ268" s="3">
        <v>53</v>
      </c>
      <c r="AK268" s="5">
        <v>48.2</v>
      </c>
      <c r="AL268" s="5">
        <v>3</v>
      </c>
      <c r="AM268" s="5">
        <v>2.6666666666666665</v>
      </c>
      <c r="AN268" s="5"/>
      <c r="AO268" s="5"/>
      <c r="AP268" s="5"/>
      <c r="AQ268" s="5"/>
      <c r="AR268" s="5"/>
      <c r="AS268" s="5" t="e">
        <f t="shared" si="174"/>
        <v>#DIV/0!</v>
      </c>
      <c r="AT268" s="5">
        <v>10.85</v>
      </c>
      <c r="AU268" s="5">
        <v>11.07</v>
      </c>
      <c r="AV268" s="5">
        <v>0.28999999999999998</v>
      </c>
      <c r="AW268" s="5">
        <v>62</v>
      </c>
      <c r="AX268" s="3">
        <v>29</v>
      </c>
      <c r="AY268" s="3">
        <v>34</v>
      </c>
      <c r="AZ268" s="3"/>
      <c r="BA268" s="5">
        <v>-0.84</v>
      </c>
      <c r="BB268" s="5"/>
      <c r="BC268" s="5">
        <v>20</v>
      </c>
      <c r="BD268" s="5"/>
      <c r="BE268" s="3">
        <v>23</v>
      </c>
      <c r="BF268" s="3">
        <v>25</v>
      </c>
      <c r="BG268" s="5">
        <v>-0.26</v>
      </c>
      <c r="BH268" s="5">
        <v>40</v>
      </c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3">
        <v>43</v>
      </c>
      <c r="CA268" s="3">
        <v>48</v>
      </c>
      <c r="CB268" s="3">
        <v>49</v>
      </c>
      <c r="CC268" s="5">
        <v>19.222719999999999</v>
      </c>
      <c r="CD268" s="5">
        <v>21.457920000000001</v>
      </c>
      <c r="CE268" s="5">
        <v>21.904959999999999</v>
      </c>
      <c r="CF268" s="5">
        <v>1.35</v>
      </c>
      <c r="CG268" s="5">
        <v>91</v>
      </c>
      <c r="CH268" s="3">
        <v>40</v>
      </c>
      <c r="CI268" s="3">
        <v>41</v>
      </c>
      <c r="CJ268" s="3">
        <v>32</v>
      </c>
      <c r="CK268" s="5">
        <v>17.881599999999999</v>
      </c>
      <c r="CL268" s="5">
        <v>18.32864</v>
      </c>
      <c r="CM268" s="5">
        <v>14.30528</v>
      </c>
      <c r="CN268" s="5">
        <v>-0.44</v>
      </c>
      <c r="CO268" s="5">
        <v>33</v>
      </c>
      <c r="CP268" s="6">
        <v>156</v>
      </c>
      <c r="CQ268" s="6">
        <v>143</v>
      </c>
      <c r="CR268" s="6">
        <v>141</v>
      </c>
      <c r="CS268" s="5">
        <v>-0.66</v>
      </c>
      <c r="CT268" s="5">
        <v>26</v>
      </c>
      <c r="CU268" s="7" t="e">
        <v>#NULL!</v>
      </c>
      <c r="CV268" s="7" t="e">
        <v>#NULL!</v>
      </c>
      <c r="CW268" s="7" t="e">
        <v>#NULL!</v>
      </c>
      <c r="CX268" s="7" t="e">
        <v>#NULL!</v>
      </c>
      <c r="CY268" s="7" t="e">
        <v>#NULL!</v>
      </c>
      <c r="CZ268" s="7" t="e">
        <v>#NULL!</v>
      </c>
      <c r="DA268" s="7" t="e">
        <v>#NULL!</v>
      </c>
      <c r="DB268" s="7" t="e">
        <v>#NULL!</v>
      </c>
      <c r="DC268" s="7" t="e">
        <v>#NULL!</v>
      </c>
      <c r="DD268" s="7" t="e">
        <v>#NULL!</v>
      </c>
      <c r="DE268" s="7" t="e">
        <v>#NULL!</v>
      </c>
      <c r="DF268" s="7" t="e">
        <v>#NULL!</v>
      </c>
      <c r="DG268" s="7" t="e">
        <v>#NULL!</v>
      </c>
      <c r="DH268" s="7" t="e">
        <v>#NULL!</v>
      </c>
      <c r="DI268" s="7"/>
      <c r="DJ268" s="7"/>
      <c r="DK268" s="7"/>
      <c r="DL268" s="7"/>
      <c r="DM268" s="7"/>
      <c r="DN268" s="7"/>
      <c r="DO268" s="7"/>
      <c r="DP268" s="7"/>
      <c r="DQ268" s="3">
        <v>1</v>
      </c>
      <c r="DR268" s="3">
        <v>1</v>
      </c>
      <c r="DS268" s="3">
        <v>1</v>
      </c>
      <c r="DT268" s="3">
        <v>1</v>
      </c>
      <c r="DU268" s="3">
        <v>1</v>
      </c>
      <c r="DV268" s="5">
        <v>30</v>
      </c>
      <c r="DW268" s="5">
        <v>-1.1000000000000001</v>
      </c>
      <c r="DX268" s="5">
        <v>44</v>
      </c>
      <c r="DY268" s="5">
        <v>-0.37000000000000005</v>
      </c>
      <c r="DZ268" s="5">
        <v>62</v>
      </c>
      <c r="EA268" s="5">
        <v>0.91000000000000014</v>
      </c>
      <c r="EB268" s="5">
        <v>45.333333333333336</v>
      </c>
      <c r="EC268" s="5">
        <v>-0.56000000000000005</v>
      </c>
      <c r="ED268" s="5">
        <v>2</v>
      </c>
      <c r="EE268" s="7" t="e">
        <v>#NULL!</v>
      </c>
      <c r="EF268" s="7" t="e">
        <v>#NULL!</v>
      </c>
      <c r="EG268" s="7" t="e">
        <v>#NULL!</v>
      </c>
      <c r="EH268" s="7" t="e">
        <v>#NULL!</v>
      </c>
      <c r="EI268" s="7" t="e">
        <v>#NULL!</v>
      </c>
      <c r="EJ268" s="7" t="e">
        <v>#NULL!</v>
      </c>
      <c r="EK268" s="7" t="e">
        <v>#NULL!</v>
      </c>
      <c r="EL268" s="7" t="e">
        <v>#NULL!</v>
      </c>
      <c r="EM268" s="7" t="e">
        <v>#NULL!</v>
      </c>
      <c r="EN268" s="7" t="e">
        <v>#NULL!</v>
      </c>
      <c r="EO268" s="7" t="e">
        <v>#NULL!</v>
      </c>
      <c r="EP268" s="7" t="e">
        <v>#NULL!</v>
      </c>
      <c r="EQ268" s="7" t="e">
        <v>#NULL!</v>
      </c>
      <c r="ER268" s="7" t="e">
        <v>#NULL!</v>
      </c>
      <c r="ES268" s="7" t="e">
        <v>#NULL!</v>
      </c>
      <c r="ET268" s="7" t="e">
        <v>#NULL!</v>
      </c>
      <c r="EU268" s="7" t="e">
        <v>#NULL!</v>
      </c>
      <c r="EV268" s="7" t="e">
        <v>#NULL!</v>
      </c>
      <c r="EW268" s="3">
        <v>1</v>
      </c>
      <c r="EX268" s="5">
        <v>3</v>
      </c>
      <c r="EY268" s="1" t="s">
        <v>391</v>
      </c>
      <c r="EZ268" s="3">
        <v>0</v>
      </c>
      <c r="FA268" s="6">
        <v>0</v>
      </c>
      <c r="FB268" s="1" t="s">
        <v>355</v>
      </c>
      <c r="FC268" s="6">
        <v>2</v>
      </c>
      <c r="FD268" s="5">
        <v>0</v>
      </c>
      <c r="FE268" s="1" t="s">
        <v>350</v>
      </c>
      <c r="FF268" s="3">
        <v>2</v>
      </c>
      <c r="FG268" s="5">
        <v>10</v>
      </c>
      <c r="FH268" s="3">
        <v>4</v>
      </c>
      <c r="FI268" s="3">
        <v>4</v>
      </c>
      <c r="FJ268" s="3">
        <v>3</v>
      </c>
      <c r="FK268" s="3">
        <v>2</v>
      </c>
      <c r="FL268" s="3">
        <v>5</v>
      </c>
      <c r="FM268" s="3">
        <v>5</v>
      </c>
      <c r="FN268" s="3">
        <v>3</v>
      </c>
      <c r="FO268" s="3">
        <v>1</v>
      </c>
      <c r="FP268" s="3">
        <v>5</v>
      </c>
      <c r="FQ268" s="3">
        <v>5</v>
      </c>
      <c r="FR268" s="3">
        <v>4</v>
      </c>
      <c r="FS268" s="3">
        <v>1</v>
      </c>
      <c r="FT268" s="3">
        <v>4.666666666666667</v>
      </c>
      <c r="FU268" s="3">
        <v>2.3333333333333335</v>
      </c>
      <c r="FV268" s="3">
        <v>6</v>
      </c>
      <c r="FW268" s="3">
        <v>2</v>
      </c>
      <c r="FX268" s="7" t="e">
        <v>#NULL!</v>
      </c>
      <c r="FY268" s="3">
        <v>5</v>
      </c>
      <c r="FZ268" s="3">
        <v>6</v>
      </c>
      <c r="GA268" s="3">
        <v>5</v>
      </c>
      <c r="GB268" s="3">
        <v>6</v>
      </c>
      <c r="GC268" s="3">
        <v>6</v>
      </c>
      <c r="GD268" s="5">
        <v>5.666666666666667</v>
      </c>
      <c r="GE268" s="3">
        <v>4</v>
      </c>
      <c r="GF268" s="3">
        <v>3</v>
      </c>
      <c r="GG268" s="3">
        <v>4</v>
      </c>
      <c r="GH268" s="3">
        <v>1</v>
      </c>
      <c r="GI268" s="3">
        <v>5</v>
      </c>
      <c r="GJ268" s="3">
        <v>2</v>
      </c>
      <c r="GK268" s="3">
        <v>1</v>
      </c>
      <c r="GL268" s="3">
        <v>1</v>
      </c>
      <c r="GM268" s="3">
        <v>4</v>
      </c>
      <c r="GN268" s="3">
        <v>4</v>
      </c>
      <c r="GO268" s="3">
        <v>3</v>
      </c>
      <c r="GP268" s="3">
        <v>4</v>
      </c>
      <c r="GQ268" s="3">
        <v>2</v>
      </c>
      <c r="GR268" s="3">
        <v>5</v>
      </c>
      <c r="GS268" s="3">
        <v>2</v>
      </c>
      <c r="GT268" s="3">
        <v>4</v>
      </c>
      <c r="GU268" s="3">
        <v>2</v>
      </c>
      <c r="GV268" s="3">
        <v>2</v>
      </c>
      <c r="GW268" s="3">
        <v>5</v>
      </c>
      <c r="GX268" s="3">
        <v>2</v>
      </c>
      <c r="GY268" s="5">
        <v>4.0999999999999996</v>
      </c>
      <c r="GZ268" s="5">
        <v>1.9</v>
      </c>
      <c r="HA268" s="3">
        <v>6</v>
      </c>
      <c r="HB268" s="3">
        <v>6</v>
      </c>
      <c r="HC268" s="3">
        <v>7</v>
      </c>
      <c r="HD268" s="3">
        <v>5</v>
      </c>
      <c r="HE268" s="3">
        <v>5</v>
      </c>
      <c r="HF268" s="3">
        <v>5</v>
      </c>
      <c r="HG268" s="3">
        <v>4</v>
      </c>
      <c r="HH268" s="3">
        <v>7</v>
      </c>
      <c r="HI268" s="5">
        <v>5.625</v>
      </c>
      <c r="HJ268" s="3">
        <v>4</v>
      </c>
      <c r="HK268" s="3">
        <v>2</v>
      </c>
      <c r="HL268" s="3">
        <v>3</v>
      </c>
      <c r="HM268" s="3">
        <v>3</v>
      </c>
      <c r="HN268" s="3">
        <v>1</v>
      </c>
      <c r="HO268" s="3">
        <v>2</v>
      </c>
      <c r="HP268" s="5">
        <v>3</v>
      </c>
      <c r="HQ268" s="5">
        <v>4</v>
      </c>
      <c r="HR268" s="5">
        <v>3</v>
      </c>
      <c r="HS268" s="5">
        <v>3.3333333333333335</v>
      </c>
      <c r="HT268" s="3">
        <v>5</v>
      </c>
      <c r="HU268" s="3">
        <v>5</v>
      </c>
      <c r="HV268" s="3">
        <v>5</v>
      </c>
      <c r="HW268" s="3">
        <v>6</v>
      </c>
      <c r="HX268" s="3">
        <v>6</v>
      </c>
      <c r="HY268" s="3">
        <v>5</v>
      </c>
      <c r="HZ268" s="5">
        <v>5.333333333333333</v>
      </c>
      <c r="IA268" s="3">
        <v>2</v>
      </c>
      <c r="IB268" s="3">
        <v>2</v>
      </c>
      <c r="IC268" s="3">
        <v>3</v>
      </c>
      <c r="ID268" s="3">
        <v>2</v>
      </c>
      <c r="IE268" s="3">
        <v>3</v>
      </c>
      <c r="IF268" s="3">
        <v>2</v>
      </c>
      <c r="IG268" s="3">
        <v>3</v>
      </c>
      <c r="IH268" s="3">
        <v>6</v>
      </c>
      <c r="II268" s="3">
        <v>5</v>
      </c>
      <c r="IJ268" s="3">
        <v>2</v>
      </c>
      <c r="IK268" s="3">
        <v>5</v>
      </c>
      <c r="IL268" s="3">
        <v>2</v>
      </c>
      <c r="IM268" s="5">
        <v>4.5</v>
      </c>
      <c r="IN268" s="5">
        <v>2.5</v>
      </c>
      <c r="IO268" s="5">
        <v>2.25</v>
      </c>
      <c r="IP268" s="3">
        <v>4</v>
      </c>
      <c r="IQ268" s="3">
        <v>1</v>
      </c>
      <c r="IR268" s="3">
        <v>1</v>
      </c>
      <c r="IS268" s="3">
        <v>2</v>
      </c>
      <c r="IT268" s="3">
        <v>4</v>
      </c>
      <c r="IU268" s="3">
        <v>4</v>
      </c>
      <c r="IV268" s="3">
        <v>2</v>
      </c>
      <c r="IW268" s="3">
        <v>2</v>
      </c>
      <c r="IX268" s="3">
        <v>4</v>
      </c>
      <c r="IY268" s="3">
        <v>2</v>
      </c>
      <c r="IZ268" s="3">
        <v>5</v>
      </c>
      <c r="JA268" s="3">
        <v>5</v>
      </c>
      <c r="JB268" s="3">
        <v>5</v>
      </c>
      <c r="JC268" s="3">
        <v>1</v>
      </c>
      <c r="JD268" s="3">
        <v>4</v>
      </c>
      <c r="JE268" s="3">
        <v>2</v>
      </c>
      <c r="JF268" s="3">
        <v>2</v>
      </c>
      <c r="JG268" s="3">
        <v>5</v>
      </c>
      <c r="JH268" s="3">
        <v>1</v>
      </c>
      <c r="JI268" s="3">
        <v>4</v>
      </c>
      <c r="JJ268" s="3">
        <v>2</v>
      </c>
      <c r="JK268" s="3">
        <v>5</v>
      </c>
      <c r="JL268" s="3">
        <v>2</v>
      </c>
      <c r="JM268" s="3">
        <v>5</v>
      </c>
      <c r="JN268" s="5">
        <v>4.5</v>
      </c>
      <c r="JO268" s="5">
        <v>1.5</v>
      </c>
      <c r="JP268" s="5">
        <v>4.25</v>
      </c>
      <c r="JQ268" s="5">
        <v>2</v>
      </c>
      <c r="JR268" s="5">
        <v>4.75</v>
      </c>
      <c r="JS268" s="5">
        <v>1.5</v>
      </c>
      <c r="JT268" s="3">
        <v>4</v>
      </c>
      <c r="JU268" s="3">
        <v>4</v>
      </c>
      <c r="JV268" s="3">
        <v>5</v>
      </c>
      <c r="JW268" s="3">
        <v>5</v>
      </c>
      <c r="JX268" s="3">
        <v>4</v>
      </c>
      <c r="JY268" s="3">
        <v>4</v>
      </c>
      <c r="JZ268" s="3">
        <v>1</v>
      </c>
      <c r="KA268" s="3">
        <v>1</v>
      </c>
      <c r="KB268" s="3">
        <v>5</v>
      </c>
      <c r="KC268" s="3">
        <v>5</v>
      </c>
      <c r="KD268" s="3">
        <v>5</v>
      </c>
      <c r="KE268" s="3">
        <v>4</v>
      </c>
      <c r="KF268" s="3">
        <v>2</v>
      </c>
      <c r="KG268" s="3">
        <v>2</v>
      </c>
      <c r="KH268" s="3">
        <v>1</v>
      </c>
      <c r="KI268" s="3">
        <v>1</v>
      </c>
      <c r="KJ268" s="3">
        <v>1</v>
      </c>
      <c r="KK268" s="3">
        <v>2</v>
      </c>
      <c r="KL268" s="3">
        <v>4</v>
      </c>
      <c r="KM268" s="3">
        <v>4</v>
      </c>
      <c r="KN268" s="3">
        <v>1</v>
      </c>
      <c r="KO268" s="3">
        <v>1</v>
      </c>
      <c r="KP268" s="3">
        <v>1</v>
      </c>
      <c r="KQ268" s="3">
        <v>1</v>
      </c>
      <c r="KR268" s="3">
        <v>5</v>
      </c>
      <c r="KS268" s="3">
        <v>5</v>
      </c>
      <c r="KT268" s="3">
        <v>1</v>
      </c>
      <c r="KU268" s="3">
        <v>1</v>
      </c>
      <c r="KV268" s="3">
        <v>4</v>
      </c>
      <c r="KW268" s="3">
        <v>4</v>
      </c>
      <c r="KX268" s="3">
        <v>2</v>
      </c>
      <c r="KY268" s="3">
        <v>2</v>
      </c>
      <c r="KZ268" s="5">
        <v>1.8888888888888888</v>
      </c>
      <c r="LA268" s="5">
        <v>2</v>
      </c>
      <c r="LB268" s="5">
        <v>4.1428571428571432</v>
      </c>
      <c r="LC268" s="5">
        <v>4</v>
      </c>
      <c r="LD268" s="3">
        <v>5</v>
      </c>
      <c r="LE268" s="3">
        <v>5</v>
      </c>
      <c r="LF268" s="5">
        <v>4</v>
      </c>
      <c r="LG268" s="3">
        <v>2</v>
      </c>
      <c r="LH268" s="3">
        <v>5</v>
      </c>
      <c r="LI268" s="3">
        <v>5</v>
      </c>
      <c r="LJ268" s="3">
        <v>4</v>
      </c>
      <c r="LK268" s="3">
        <v>2</v>
      </c>
      <c r="LL268" s="3">
        <v>4</v>
      </c>
      <c r="LM268" s="3">
        <v>4</v>
      </c>
      <c r="LN268" s="3">
        <v>5</v>
      </c>
      <c r="LO268" s="3">
        <v>5</v>
      </c>
      <c r="LP268" s="3">
        <v>4</v>
      </c>
      <c r="LQ268" s="3">
        <v>4</v>
      </c>
      <c r="LR268" s="3">
        <v>2</v>
      </c>
      <c r="LS268" s="3">
        <v>2</v>
      </c>
      <c r="LT268" s="5">
        <v>4.125</v>
      </c>
      <c r="LU268" s="5">
        <v>3.625</v>
      </c>
      <c r="LV268" s="3">
        <v>3</v>
      </c>
      <c r="LW268" s="3">
        <v>2</v>
      </c>
      <c r="LX268" s="3">
        <v>1</v>
      </c>
      <c r="LY268" s="3">
        <v>2</v>
      </c>
      <c r="LZ268" s="3">
        <v>2</v>
      </c>
      <c r="MA268" s="3">
        <v>3</v>
      </c>
      <c r="MB268" s="3">
        <v>2</v>
      </c>
      <c r="MC268" s="3">
        <v>3</v>
      </c>
      <c r="MD268" s="3">
        <v>3</v>
      </c>
      <c r="ME268" s="3">
        <v>1</v>
      </c>
      <c r="MF268" s="5">
        <f t="shared" si="175"/>
        <v>22</v>
      </c>
      <c r="MG268" s="5">
        <f t="shared" si="176"/>
        <v>2.2000000000000002</v>
      </c>
      <c r="MH268" s="3">
        <v>5</v>
      </c>
      <c r="MI268" s="3">
        <v>5</v>
      </c>
      <c r="MJ268" s="3">
        <v>5</v>
      </c>
      <c r="MK268" s="3">
        <v>5</v>
      </c>
      <c r="ML268" s="3">
        <v>5</v>
      </c>
      <c r="MM268" s="3">
        <v>5</v>
      </c>
      <c r="MN268" s="3">
        <v>6</v>
      </c>
      <c r="MO268" s="3">
        <v>7</v>
      </c>
      <c r="MP268" s="3">
        <v>7</v>
      </c>
      <c r="MQ268" s="5">
        <v>5.5555555555555554</v>
      </c>
      <c r="MR268" s="3">
        <v>2</v>
      </c>
      <c r="MS268" s="3">
        <v>3</v>
      </c>
      <c r="MT268" s="3">
        <v>2</v>
      </c>
      <c r="MU268" s="3">
        <v>2</v>
      </c>
      <c r="MV268" s="3">
        <v>2</v>
      </c>
      <c r="MW268" s="3">
        <v>2</v>
      </c>
      <c r="MX268" s="3">
        <v>2</v>
      </c>
      <c r="MY268" s="3">
        <v>4</v>
      </c>
      <c r="MZ268" s="3">
        <v>3</v>
      </c>
      <c r="NA268" s="3">
        <v>4</v>
      </c>
      <c r="NB268" s="3">
        <v>3</v>
      </c>
      <c r="NC268" s="3">
        <v>3</v>
      </c>
      <c r="ND268" s="5">
        <v>2</v>
      </c>
      <c r="NE268" s="5">
        <v>2.3333333333333335</v>
      </c>
      <c r="NF268" s="5">
        <v>2.6666666666666665</v>
      </c>
      <c r="NG268" s="5">
        <v>3.6666666666666665</v>
      </c>
      <c r="NH268" s="3">
        <v>5</v>
      </c>
      <c r="NI268" s="3">
        <v>5</v>
      </c>
      <c r="NJ268" s="3">
        <v>5</v>
      </c>
      <c r="NK268" s="3">
        <v>5</v>
      </c>
      <c r="NL268" s="3">
        <v>5</v>
      </c>
      <c r="NM268" s="3">
        <v>5</v>
      </c>
      <c r="NN268" s="3">
        <v>4</v>
      </c>
      <c r="NO268" s="3">
        <v>2</v>
      </c>
      <c r="NP268" s="3">
        <v>2</v>
      </c>
      <c r="NQ268" s="3">
        <v>2</v>
      </c>
      <c r="NR268" s="3">
        <v>4</v>
      </c>
      <c r="NS268" s="3">
        <v>4</v>
      </c>
      <c r="NT268" s="3">
        <v>2</v>
      </c>
      <c r="NU268" s="3">
        <v>2</v>
      </c>
      <c r="NV268" s="5">
        <v>3.8571428571428572</v>
      </c>
      <c r="NW268" s="5">
        <v>3.5714285714285716</v>
      </c>
      <c r="NX268" s="4">
        <v>43424</v>
      </c>
      <c r="NY268" s="3">
        <v>4</v>
      </c>
      <c r="NZ268" s="3">
        <v>4</v>
      </c>
      <c r="OA268" s="3">
        <v>3</v>
      </c>
      <c r="OB268" s="3">
        <v>1</v>
      </c>
      <c r="OC268" s="3">
        <v>4</v>
      </c>
      <c r="OD268" s="3">
        <v>5</v>
      </c>
      <c r="OE268" s="3">
        <v>5</v>
      </c>
      <c r="OF268" s="3">
        <v>2</v>
      </c>
      <c r="OG268" s="3">
        <v>4</v>
      </c>
      <c r="OH268" s="3">
        <v>5</v>
      </c>
      <c r="OI268" s="3">
        <v>3</v>
      </c>
      <c r="OJ268" s="3">
        <v>1</v>
      </c>
      <c r="OK268" s="5">
        <v>4.333333333333333</v>
      </c>
      <c r="OL268" s="5">
        <v>2.5</v>
      </c>
      <c r="OM268" s="3">
        <v>3</v>
      </c>
      <c r="ON268" s="3">
        <v>3</v>
      </c>
      <c r="OO268" s="3">
        <v>3</v>
      </c>
      <c r="OP268" s="3">
        <v>3</v>
      </c>
      <c r="OQ268" s="3">
        <v>1</v>
      </c>
      <c r="OR268" s="3">
        <v>2</v>
      </c>
      <c r="OS268" s="5">
        <v>2.5</v>
      </c>
      <c r="OT268" s="3">
        <v>4</v>
      </c>
      <c r="OU268" s="3">
        <v>5</v>
      </c>
      <c r="OV268" s="3">
        <v>5</v>
      </c>
      <c r="OW268" s="3">
        <v>5</v>
      </c>
      <c r="OX268" s="3">
        <v>4</v>
      </c>
      <c r="OY268" s="3">
        <v>5</v>
      </c>
      <c r="OZ268" s="5">
        <v>4.666666666666667</v>
      </c>
      <c r="UK268" s="1">
        <v>47</v>
      </c>
      <c r="UL268" s="1">
        <v>51</v>
      </c>
      <c r="UM268" s="1">
        <v>54</v>
      </c>
      <c r="UN268" s="1">
        <v>777</v>
      </c>
      <c r="UO268" s="1">
        <v>45</v>
      </c>
      <c r="UP268" s="1">
        <v>45</v>
      </c>
      <c r="UQ268" s="1">
        <v>777</v>
      </c>
      <c r="VN268">
        <v>15</v>
      </c>
      <c r="VO268">
        <v>1</v>
      </c>
      <c r="VP268">
        <v>15.8</v>
      </c>
      <c r="VQ268">
        <v>15.8</v>
      </c>
      <c r="VR268">
        <v>31</v>
      </c>
      <c r="VS268">
        <v>737</v>
      </c>
      <c r="VT268">
        <v>23.8</v>
      </c>
      <c r="VU268">
        <v>245.7</v>
      </c>
      <c r="VV268">
        <v>30</v>
      </c>
      <c r="VW268">
        <v>2588.8000000000002</v>
      </c>
      <c r="VX268">
        <v>86.3</v>
      </c>
      <c r="VY268">
        <v>707.3</v>
      </c>
      <c r="VZ268">
        <v>0.3</v>
      </c>
      <c r="WA268">
        <v>862.9</v>
      </c>
      <c r="WB268" s="36">
        <v>1752</v>
      </c>
      <c r="WC268" s="36">
        <v>585.5</v>
      </c>
      <c r="WD268" s="36">
        <v>70.25</v>
      </c>
      <c r="WE268" s="36">
        <v>35.25</v>
      </c>
      <c r="WF268" s="36">
        <v>71.72</v>
      </c>
      <c r="WG268" s="36">
        <v>23.97</v>
      </c>
      <c r="WH268" s="36">
        <v>2.88</v>
      </c>
      <c r="WI268" s="36">
        <v>1.44</v>
      </c>
      <c r="WJ268" s="36">
        <v>105.5</v>
      </c>
      <c r="WK268" s="36">
        <v>4.32</v>
      </c>
      <c r="WL268" s="36">
        <v>35.167000000000002</v>
      </c>
      <c r="WM268" s="37">
        <v>1752</v>
      </c>
      <c r="WN268" s="37">
        <v>585.5</v>
      </c>
      <c r="WO268" s="37">
        <v>70.25</v>
      </c>
      <c r="WP268" s="37">
        <v>35.25</v>
      </c>
      <c r="WQ268" s="37">
        <v>71.72</v>
      </c>
      <c r="WR268" s="37">
        <v>23.97</v>
      </c>
      <c r="WS268" s="37">
        <v>2.88</v>
      </c>
      <c r="WT268" s="37">
        <v>1.44</v>
      </c>
      <c r="WU268" s="37">
        <v>105.5</v>
      </c>
      <c r="WV268" s="37">
        <v>4.32</v>
      </c>
      <c r="WW268" s="37">
        <v>35.167000000000002</v>
      </c>
      <c r="WX268" s="38">
        <v>1752</v>
      </c>
      <c r="WY268" s="38">
        <v>585.5</v>
      </c>
      <c r="WZ268" s="38">
        <v>70.25</v>
      </c>
      <c r="XA268" s="38">
        <v>35.25</v>
      </c>
      <c r="XB268" s="38">
        <v>71.72</v>
      </c>
      <c r="XC268" s="38">
        <v>23.97</v>
      </c>
      <c r="XD268" s="38">
        <v>2.88</v>
      </c>
      <c r="XE268" s="38">
        <v>1.44</v>
      </c>
      <c r="XF268" s="38">
        <v>105.5</v>
      </c>
      <c r="XG268" s="38">
        <v>4.32</v>
      </c>
      <c r="XH268" s="38">
        <v>35.167000000000002</v>
      </c>
      <c r="XI268" s="39">
        <v>1752</v>
      </c>
      <c r="XJ268" s="39">
        <v>585.5</v>
      </c>
      <c r="XK268" s="39">
        <v>70.25</v>
      </c>
      <c r="XL268" s="39">
        <v>35.25</v>
      </c>
      <c r="XM268" s="39">
        <v>71.72</v>
      </c>
      <c r="XN268" s="39">
        <v>23.97</v>
      </c>
      <c r="XO268" s="39">
        <v>2.88</v>
      </c>
      <c r="XP268" s="39">
        <v>1.44</v>
      </c>
      <c r="XQ268" s="39">
        <v>105.5</v>
      </c>
      <c r="XR268" s="39">
        <v>4.32</v>
      </c>
      <c r="XS268" s="39">
        <v>35.167000000000002</v>
      </c>
      <c r="XT268" t="s">
        <v>1337</v>
      </c>
      <c r="XU268">
        <v>3</v>
      </c>
      <c r="XV268">
        <v>21</v>
      </c>
      <c r="XW268" s="37">
        <v>3</v>
      </c>
      <c r="XX268" s="37">
        <v>0</v>
      </c>
      <c r="XY268" s="37">
        <v>2</v>
      </c>
      <c r="XZ268" s="39">
        <v>3</v>
      </c>
      <c r="YA268" s="39">
        <v>0</v>
      </c>
      <c r="YB268" s="39">
        <v>2</v>
      </c>
    </row>
    <row r="269" spans="1:652" x14ac:dyDescent="0.2">
      <c r="A269" s="11">
        <v>291</v>
      </c>
      <c r="B269" s="19" t="s">
        <v>781</v>
      </c>
      <c r="C269" s="3">
        <v>0</v>
      </c>
      <c r="D269" s="3" t="str">
        <f t="shared" si="167"/>
        <v>2</v>
      </c>
      <c r="E269" s="4">
        <v>38101</v>
      </c>
      <c r="F269" s="4">
        <v>43411</v>
      </c>
      <c r="G269" s="5">
        <v>14.537987679671458</v>
      </c>
      <c r="H269" s="21">
        <v>4</v>
      </c>
      <c r="I269" s="3">
        <v>10</v>
      </c>
      <c r="J269" s="3">
        <v>22</v>
      </c>
      <c r="K269" s="3">
        <v>1</v>
      </c>
      <c r="L269" s="3">
        <v>2</v>
      </c>
      <c r="M269" s="3">
        <v>180</v>
      </c>
      <c r="N269" s="6">
        <v>124</v>
      </c>
      <c r="O269" s="6">
        <v>178</v>
      </c>
      <c r="P269" s="5">
        <v>4.0682414698162725</v>
      </c>
      <c r="Q269" s="5">
        <v>128.33100000000002</v>
      </c>
      <c r="R269" s="5">
        <v>58.2</v>
      </c>
      <c r="S269" s="5">
        <v>18.399999999999999</v>
      </c>
      <c r="T269" s="5">
        <v>3</v>
      </c>
      <c r="U269" s="5">
        <v>6.9</v>
      </c>
      <c r="V269" s="5">
        <v>4</v>
      </c>
      <c r="W269" s="5">
        <v>42.1</v>
      </c>
      <c r="X269" s="5">
        <v>41.9</v>
      </c>
      <c r="Y269" s="5">
        <v>42.3</v>
      </c>
      <c r="Z269" s="5">
        <v>38.700000000000003</v>
      </c>
      <c r="AA269" s="5">
        <v>38.1</v>
      </c>
      <c r="AB269" s="5">
        <v>32.5</v>
      </c>
      <c r="AC269" s="5">
        <f t="shared" si="168"/>
        <v>42.3</v>
      </c>
      <c r="AD269" s="5">
        <f t="shared" si="169"/>
        <v>38.700000000000003</v>
      </c>
      <c r="AE269" s="5">
        <f t="shared" si="170"/>
        <v>81</v>
      </c>
      <c r="AF269" s="5">
        <f t="shared" si="171"/>
        <v>40.5</v>
      </c>
      <c r="AG269" s="5">
        <f t="shared" si="172"/>
        <v>89.302500000000009</v>
      </c>
      <c r="AH269" s="5">
        <f t="shared" si="173"/>
        <v>178.60500000000002</v>
      </c>
      <c r="AI269" s="5">
        <v>3</v>
      </c>
      <c r="AJ269" s="3">
        <v>46</v>
      </c>
      <c r="AK269" s="5">
        <v>45.6</v>
      </c>
      <c r="AL269" s="5">
        <v>3</v>
      </c>
      <c r="AM269" s="5">
        <v>3.3333333333333335</v>
      </c>
      <c r="AN269" s="5"/>
      <c r="AO269" s="5"/>
      <c r="AP269" s="5"/>
      <c r="AQ269" s="5"/>
      <c r="AR269" s="5"/>
      <c r="AS269" s="5" t="e">
        <f t="shared" si="174"/>
        <v>#DIV/0!</v>
      </c>
      <c r="AT269" s="5">
        <v>9.7200000000000006</v>
      </c>
      <c r="AU269" s="5">
        <v>9.66</v>
      </c>
      <c r="AV269" s="5">
        <v>1.95</v>
      </c>
      <c r="AW269" s="5">
        <v>97</v>
      </c>
      <c r="AX269" s="3">
        <v>45</v>
      </c>
      <c r="AY269" s="3">
        <v>39</v>
      </c>
      <c r="AZ269" s="3"/>
      <c r="BA269" s="5">
        <v>0.56999999999999995</v>
      </c>
      <c r="BB269" s="5"/>
      <c r="BC269" s="5">
        <v>71</v>
      </c>
      <c r="BD269" s="5"/>
      <c r="BE269" s="3">
        <v>30</v>
      </c>
      <c r="BF269" s="3">
        <v>32</v>
      </c>
      <c r="BG269" s="5">
        <v>1.36</v>
      </c>
      <c r="BH269" s="5">
        <v>91</v>
      </c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3">
        <v>69</v>
      </c>
      <c r="CA269" s="3">
        <v>69</v>
      </c>
      <c r="CB269" s="3">
        <v>66</v>
      </c>
      <c r="CC269" s="5">
        <v>30.845759999999999</v>
      </c>
      <c r="CD269" s="5">
        <v>30.845759999999999</v>
      </c>
      <c r="CE269" s="5">
        <v>29.504639999999998</v>
      </c>
      <c r="CF269" s="5">
        <v>3.62</v>
      </c>
      <c r="CG269" s="5">
        <v>100</v>
      </c>
      <c r="CH269" s="3">
        <v>50</v>
      </c>
      <c r="CI269" s="3">
        <v>42</v>
      </c>
      <c r="CJ269" s="3">
        <v>51</v>
      </c>
      <c r="CK269" s="5">
        <v>22.352</v>
      </c>
      <c r="CL269" s="5">
        <v>18.775680000000001</v>
      </c>
      <c r="CM269" s="5">
        <v>22.799039999999998</v>
      </c>
      <c r="CN269" s="5">
        <v>0.98</v>
      </c>
      <c r="CO269" s="5">
        <v>84</v>
      </c>
      <c r="CP269" s="6">
        <v>202</v>
      </c>
      <c r="CQ269" s="6">
        <v>200</v>
      </c>
      <c r="CR269" s="6">
        <v>203</v>
      </c>
      <c r="CS269" s="5">
        <v>0.96</v>
      </c>
      <c r="CT269" s="5">
        <v>83</v>
      </c>
      <c r="CU269" s="7" t="e">
        <v>#NULL!</v>
      </c>
      <c r="CV269" s="7" t="e">
        <v>#NULL!</v>
      </c>
      <c r="CW269" s="7" t="e">
        <v>#NULL!</v>
      </c>
      <c r="CX269" s="7" t="e">
        <v>#NULL!</v>
      </c>
      <c r="CY269" s="7" t="e">
        <v>#NULL!</v>
      </c>
      <c r="CZ269" s="7" t="e">
        <v>#NULL!</v>
      </c>
      <c r="DA269" s="7" t="e">
        <v>#NULL!</v>
      </c>
      <c r="DB269" s="7" t="e">
        <v>#NULL!</v>
      </c>
      <c r="DC269" s="7" t="e">
        <v>#NULL!</v>
      </c>
      <c r="DD269" s="7" t="e">
        <v>#NULL!</v>
      </c>
      <c r="DE269" s="7" t="e">
        <v>#NULL!</v>
      </c>
      <c r="DF269" s="7" t="e">
        <v>#NULL!</v>
      </c>
      <c r="DG269" s="7" t="e">
        <v>#NULL!</v>
      </c>
      <c r="DH269" s="7" t="e">
        <v>#NULL!</v>
      </c>
      <c r="DI269" s="7"/>
      <c r="DJ269" s="7"/>
      <c r="DK269" s="7"/>
      <c r="DL269" s="7"/>
      <c r="DM269" s="7"/>
      <c r="DN269" s="7"/>
      <c r="DO269" s="7"/>
      <c r="DP269" s="7"/>
      <c r="DQ269" s="3">
        <v>1</v>
      </c>
      <c r="DR269" s="3">
        <v>1</v>
      </c>
      <c r="DS269" s="3">
        <v>1</v>
      </c>
      <c r="DT269" s="3">
        <v>1</v>
      </c>
      <c r="DU269" s="3">
        <v>1</v>
      </c>
      <c r="DV269" s="5">
        <v>81</v>
      </c>
      <c r="DW269" s="5">
        <v>1.9300000000000002</v>
      </c>
      <c r="DX269" s="5">
        <v>90</v>
      </c>
      <c r="DY269" s="5">
        <v>2.91</v>
      </c>
      <c r="DZ269" s="5">
        <v>92</v>
      </c>
      <c r="EA269" s="5">
        <v>4.5999999999999996</v>
      </c>
      <c r="EB269" s="5">
        <v>87.666666666666671</v>
      </c>
      <c r="EC269" s="5">
        <v>9.44</v>
      </c>
      <c r="ED269" s="5">
        <v>3</v>
      </c>
      <c r="EE269" s="7" t="e">
        <v>#NULL!</v>
      </c>
      <c r="EF269" s="7" t="e">
        <v>#NULL!</v>
      </c>
      <c r="EG269" s="7" t="e">
        <v>#NULL!</v>
      </c>
      <c r="EH269" s="7" t="e">
        <v>#NULL!</v>
      </c>
      <c r="EI269" s="7" t="e">
        <v>#NULL!</v>
      </c>
      <c r="EJ269" s="7" t="e">
        <v>#NULL!</v>
      </c>
      <c r="EK269" s="7" t="e">
        <v>#NULL!</v>
      </c>
      <c r="EL269" s="7" t="e">
        <v>#NULL!</v>
      </c>
      <c r="EM269" s="7" t="e">
        <v>#NULL!</v>
      </c>
      <c r="EN269" s="7" t="e">
        <v>#NULL!</v>
      </c>
      <c r="EO269" s="7" t="e">
        <v>#NULL!</v>
      </c>
      <c r="EP269" s="7" t="e">
        <v>#NULL!</v>
      </c>
      <c r="EQ269" s="7" t="e">
        <v>#NULL!</v>
      </c>
      <c r="ER269" s="7" t="e">
        <v>#NULL!</v>
      </c>
      <c r="ES269" s="7" t="e">
        <v>#NULL!</v>
      </c>
      <c r="ET269" s="7" t="e">
        <v>#NULL!</v>
      </c>
      <c r="EU269" s="7" t="e">
        <v>#NULL!</v>
      </c>
      <c r="EV269" s="7" t="e">
        <v>#NULL!</v>
      </c>
      <c r="EW269" s="3">
        <v>1</v>
      </c>
      <c r="EX269" s="5">
        <v>3</v>
      </c>
      <c r="EY269" s="1" t="s">
        <v>391</v>
      </c>
      <c r="EZ269" s="3">
        <v>0</v>
      </c>
      <c r="FA269" s="6">
        <v>7.5</v>
      </c>
      <c r="FB269" s="1" t="s">
        <v>350</v>
      </c>
      <c r="FC269" s="6">
        <v>0</v>
      </c>
      <c r="FD269" s="5">
        <v>7</v>
      </c>
      <c r="FE269" s="1" t="s">
        <v>355</v>
      </c>
      <c r="FF269" s="3">
        <v>0</v>
      </c>
      <c r="FG269" s="5">
        <v>7</v>
      </c>
      <c r="FH269" s="3">
        <v>5</v>
      </c>
      <c r="FI269" s="3">
        <v>4</v>
      </c>
      <c r="FJ269" s="3">
        <v>3</v>
      </c>
      <c r="FK269" s="3">
        <v>1</v>
      </c>
      <c r="FL269" s="3">
        <v>5</v>
      </c>
      <c r="FM269" s="3">
        <v>5</v>
      </c>
      <c r="FN269" s="3">
        <v>2</v>
      </c>
      <c r="FO269" s="3">
        <v>1</v>
      </c>
      <c r="FP269" s="3">
        <v>5</v>
      </c>
      <c r="FQ269" s="3">
        <v>4</v>
      </c>
      <c r="FR269" s="3">
        <v>4</v>
      </c>
      <c r="FS269" s="3">
        <v>1</v>
      </c>
      <c r="FT269" s="3">
        <v>4.666666666666667</v>
      </c>
      <c r="FU269" s="3">
        <v>2</v>
      </c>
      <c r="FV269" s="3">
        <v>7</v>
      </c>
      <c r="FW269" s="3">
        <v>2</v>
      </c>
      <c r="FX269" s="7" t="e">
        <v>#NULL!</v>
      </c>
      <c r="FY269" s="3">
        <v>1</v>
      </c>
      <c r="FZ269" s="3">
        <v>7</v>
      </c>
      <c r="GA269" s="3">
        <v>6</v>
      </c>
      <c r="GB269" s="3">
        <v>6</v>
      </c>
      <c r="GC269" s="3">
        <v>6</v>
      </c>
      <c r="GD269" s="5">
        <v>5.5</v>
      </c>
      <c r="GE269" s="3">
        <v>4</v>
      </c>
      <c r="GF269" s="3">
        <v>3</v>
      </c>
      <c r="GG269" s="3">
        <v>5</v>
      </c>
      <c r="GH269" s="3">
        <v>1</v>
      </c>
      <c r="GI269" s="3">
        <v>4</v>
      </c>
      <c r="GJ269" s="3">
        <v>1</v>
      </c>
      <c r="GK269" s="3">
        <v>1</v>
      </c>
      <c r="GL269" s="3">
        <v>1</v>
      </c>
      <c r="GM269" s="3">
        <v>4</v>
      </c>
      <c r="GN269" s="3">
        <v>5</v>
      </c>
      <c r="GO269" s="3">
        <v>1</v>
      </c>
      <c r="GP269" s="3">
        <v>4</v>
      </c>
      <c r="GQ269" s="3">
        <v>1</v>
      </c>
      <c r="GR269" s="3">
        <v>3</v>
      </c>
      <c r="GS269" s="3">
        <v>1</v>
      </c>
      <c r="GT269" s="3">
        <v>5</v>
      </c>
      <c r="GU269" s="3">
        <v>3</v>
      </c>
      <c r="GV269" s="3">
        <v>1</v>
      </c>
      <c r="GW269" s="3">
        <v>4</v>
      </c>
      <c r="GX269" s="3">
        <v>1</v>
      </c>
      <c r="GY269" s="5">
        <v>4.0999999999999996</v>
      </c>
      <c r="GZ269" s="5">
        <v>1.2</v>
      </c>
      <c r="HA269" s="3">
        <v>5</v>
      </c>
      <c r="HB269" s="3">
        <v>6</v>
      </c>
      <c r="HC269" s="3">
        <v>5</v>
      </c>
      <c r="HD269" s="3">
        <v>5</v>
      </c>
      <c r="HE269" s="3">
        <v>7</v>
      </c>
      <c r="HF269" s="3">
        <v>6</v>
      </c>
      <c r="HG269" s="3">
        <v>4</v>
      </c>
      <c r="HH269" s="3">
        <v>7</v>
      </c>
      <c r="HI269" s="5">
        <v>5.625</v>
      </c>
      <c r="HJ269" s="3">
        <v>3</v>
      </c>
      <c r="HK269" s="3">
        <v>2</v>
      </c>
      <c r="HL269" s="3">
        <v>3</v>
      </c>
      <c r="HM269" s="3">
        <v>3</v>
      </c>
      <c r="HN269" s="3">
        <v>2</v>
      </c>
      <c r="HO269" s="3">
        <v>1</v>
      </c>
      <c r="HP269" s="5">
        <v>3</v>
      </c>
      <c r="HQ269" s="5">
        <v>3</v>
      </c>
      <c r="HR269" s="5">
        <v>4</v>
      </c>
      <c r="HS269" s="5">
        <v>3.1666666666666665</v>
      </c>
      <c r="HT269" s="3">
        <v>5</v>
      </c>
      <c r="HU269" s="3">
        <v>4</v>
      </c>
      <c r="HV269" s="3">
        <v>4</v>
      </c>
      <c r="HW269" s="3">
        <v>5</v>
      </c>
      <c r="HX269" s="3">
        <v>3</v>
      </c>
      <c r="HY269" s="3">
        <v>4</v>
      </c>
      <c r="HZ269" s="5">
        <v>4.166666666666667</v>
      </c>
      <c r="IA269" s="3">
        <v>6</v>
      </c>
      <c r="IB269" s="3">
        <v>2</v>
      </c>
      <c r="IC269" s="3">
        <v>1</v>
      </c>
      <c r="ID269" s="3">
        <v>4</v>
      </c>
      <c r="IE269" s="3">
        <v>5</v>
      </c>
      <c r="IF269" s="3">
        <v>6</v>
      </c>
      <c r="IG269" s="3">
        <v>2</v>
      </c>
      <c r="IH269" s="3">
        <v>7</v>
      </c>
      <c r="II269" s="3">
        <v>7</v>
      </c>
      <c r="IJ269" s="3">
        <v>1</v>
      </c>
      <c r="IK269" s="3">
        <v>6</v>
      </c>
      <c r="IL269" s="3">
        <v>2</v>
      </c>
      <c r="IM269" s="5">
        <v>6.5</v>
      </c>
      <c r="IN269" s="5">
        <v>4</v>
      </c>
      <c r="IO269" s="5">
        <v>1.75</v>
      </c>
      <c r="IP269" s="3">
        <v>4</v>
      </c>
      <c r="IQ269" s="3">
        <v>2</v>
      </c>
      <c r="IR269" s="3">
        <v>2</v>
      </c>
      <c r="IS269" s="3">
        <v>2</v>
      </c>
      <c r="IT269" s="3">
        <v>4</v>
      </c>
      <c r="IU269" s="3">
        <v>5</v>
      </c>
      <c r="IV269" s="3">
        <v>1</v>
      </c>
      <c r="IW269" s="3">
        <v>4</v>
      </c>
      <c r="IX269" s="3">
        <v>4</v>
      </c>
      <c r="IY269" s="3">
        <v>1</v>
      </c>
      <c r="IZ269" s="3">
        <v>4</v>
      </c>
      <c r="JA269" s="3">
        <v>5</v>
      </c>
      <c r="JB269" s="3">
        <v>3</v>
      </c>
      <c r="JC269" s="3">
        <v>3</v>
      </c>
      <c r="JD269" s="3">
        <v>5</v>
      </c>
      <c r="JE269" s="3">
        <v>1</v>
      </c>
      <c r="JF269" s="3">
        <v>2</v>
      </c>
      <c r="JG269" s="3">
        <v>4</v>
      </c>
      <c r="JH269" s="3">
        <v>2</v>
      </c>
      <c r="JI269" s="3">
        <v>5</v>
      </c>
      <c r="JJ269" s="3">
        <v>1</v>
      </c>
      <c r="JK269" s="3">
        <v>5</v>
      </c>
      <c r="JL269" s="3">
        <v>2</v>
      </c>
      <c r="JM269" s="3">
        <v>4</v>
      </c>
      <c r="JN269" s="5">
        <v>4.25</v>
      </c>
      <c r="JO269" s="5">
        <v>1.5</v>
      </c>
      <c r="JP269" s="5">
        <v>4.75</v>
      </c>
      <c r="JQ269" s="5">
        <v>1.75</v>
      </c>
      <c r="JR269" s="5">
        <v>4</v>
      </c>
      <c r="JS269" s="5">
        <v>2.5</v>
      </c>
      <c r="JT269" s="3">
        <v>2</v>
      </c>
      <c r="JU269" s="3">
        <v>4</v>
      </c>
      <c r="JV269" s="3">
        <v>4</v>
      </c>
      <c r="JW269" s="3">
        <v>3</v>
      </c>
      <c r="JX269" s="3">
        <v>2</v>
      </c>
      <c r="JY269" s="3">
        <v>3</v>
      </c>
      <c r="JZ269" s="3">
        <v>1</v>
      </c>
      <c r="KA269" s="3">
        <v>1</v>
      </c>
      <c r="KB269" s="3">
        <v>3</v>
      </c>
      <c r="KC269" s="3">
        <v>5</v>
      </c>
      <c r="KD269" s="3">
        <v>4</v>
      </c>
      <c r="KE269" s="3">
        <v>4</v>
      </c>
      <c r="KF269" s="3">
        <v>1</v>
      </c>
      <c r="KG269" s="3">
        <v>1</v>
      </c>
      <c r="KH269" s="3">
        <v>2</v>
      </c>
      <c r="KI269" s="3">
        <v>2</v>
      </c>
      <c r="KJ269" s="3">
        <v>2</v>
      </c>
      <c r="KK269" s="3">
        <v>2</v>
      </c>
      <c r="KL269" s="3">
        <v>2</v>
      </c>
      <c r="KM269" s="3">
        <v>3</v>
      </c>
      <c r="KN269" s="3">
        <v>1</v>
      </c>
      <c r="KO269" s="3">
        <v>1</v>
      </c>
      <c r="KP269" s="3">
        <v>2</v>
      </c>
      <c r="KQ269" s="3">
        <v>2</v>
      </c>
      <c r="KR269" s="3">
        <v>3</v>
      </c>
      <c r="KS269" s="3">
        <v>3</v>
      </c>
      <c r="KT269" s="3">
        <v>1</v>
      </c>
      <c r="KU269" s="3">
        <v>1</v>
      </c>
      <c r="KV269" s="3">
        <v>1</v>
      </c>
      <c r="KW269" s="3">
        <v>1</v>
      </c>
      <c r="KX269" s="3">
        <v>2</v>
      </c>
      <c r="KY269" s="3">
        <v>3</v>
      </c>
      <c r="KZ269" s="5">
        <v>1.6666666666666667</v>
      </c>
      <c r="LA269" s="5">
        <v>1.5555555555555556</v>
      </c>
      <c r="LB269" s="5">
        <v>2.5714285714285716</v>
      </c>
      <c r="LC269" s="5">
        <v>3.5714285714285716</v>
      </c>
      <c r="LD269" s="3">
        <v>5</v>
      </c>
      <c r="LE269" s="3">
        <v>5</v>
      </c>
      <c r="LF269" s="5">
        <v>4</v>
      </c>
      <c r="LG269" s="3">
        <v>4</v>
      </c>
      <c r="LH269" s="3">
        <v>4</v>
      </c>
      <c r="LI269" s="3">
        <v>4</v>
      </c>
      <c r="LJ269" s="3">
        <v>5</v>
      </c>
      <c r="LK269" s="3">
        <v>5</v>
      </c>
      <c r="LL269" s="3">
        <v>4</v>
      </c>
      <c r="LM269" s="3">
        <v>4</v>
      </c>
      <c r="LN269" s="3">
        <v>5</v>
      </c>
      <c r="LO269" s="3">
        <v>5</v>
      </c>
      <c r="LP269" s="3">
        <v>4</v>
      </c>
      <c r="LQ269" s="3">
        <v>4</v>
      </c>
      <c r="LR269" s="3">
        <v>3</v>
      </c>
      <c r="LS269" s="3">
        <v>3</v>
      </c>
      <c r="LT269" s="5">
        <v>4.25</v>
      </c>
      <c r="LU269" s="5">
        <v>4.25</v>
      </c>
      <c r="LV269" s="3">
        <v>2</v>
      </c>
      <c r="LW269" s="3">
        <v>2</v>
      </c>
      <c r="LX269" s="3">
        <v>1</v>
      </c>
      <c r="LY269" s="3">
        <v>0</v>
      </c>
      <c r="LZ269" s="3">
        <v>1</v>
      </c>
      <c r="MA269" s="3">
        <v>1</v>
      </c>
      <c r="MB269" s="3">
        <v>2</v>
      </c>
      <c r="MC269" s="3">
        <v>2</v>
      </c>
      <c r="MD269" s="3">
        <v>1</v>
      </c>
      <c r="ME269" s="3">
        <v>1</v>
      </c>
      <c r="MF269" s="5">
        <f t="shared" si="175"/>
        <v>13</v>
      </c>
      <c r="MG269" s="5">
        <f t="shared" si="176"/>
        <v>1.3</v>
      </c>
      <c r="MH269" s="3">
        <v>4</v>
      </c>
      <c r="MI269" s="3">
        <v>3</v>
      </c>
      <c r="MJ269" s="3">
        <v>6</v>
      </c>
      <c r="MK269" s="3">
        <v>6</v>
      </c>
      <c r="ML269" s="3">
        <v>5</v>
      </c>
      <c r="MM269" s="3">
        <v>6</v>
      </c>
      <c r="MN269" s="3">
        <v>5</v>
      </c>
      <c r="MO269" s="3">
        <v>6</v>
      </c>
      <c r="MP269" s="3">
        <v>7</v>
      </c>
      <c r="MQ269" s="5">
        <v>5.333333333333333</v>
      </c>
      <c r="MR269" s="3">
        <v>1</v>
      </c>
      <c r="MS269" s="3">
        <v>1</v>
      </c>
      <c r="MT269" s="3">
        <v>1</v>
      </c>
      <c r="MU269" s="3">
        <v>1</v>
      </c>
      <c r="MV269" s="3">
        <v>2</v>
      </c>
      <c r="MW269" s="3">
        <v>2</v>
      </c>
      <c r="MX269" s="3">
        <v>4</v>
      </c>
      <c r="MY269" s="3">
        <v>4</v>
      </c>
      <c r="MZ269" s="3">
        <v>3</v>
      </c>
      <c r="NA269" s="3">
        <v>4</v>
      </c>
      <c r="NB269" s="3">
        <v>4</v>
      </c>
      <c r="NC269" s="3">
        <v>4</v>
      </c>
      <c r="ND269" s="5">
        <v>1.3333333333333333</v>
      </c>
      <c r="NE269" s="5">
        <v>1.3333333333333333</v>
      </c>
      <c r="NF269" s="5">
        <v>3.6666666666666665</v>
      </c>
      <c r="NG269" s="5">
        <v>4</v>
      </c>
      <c r="NH269" s="3">
        <v>4</v>
      </c>
      <c r="NI269" s="3">
        <v>4</v>
      </c>
      <c r="NJ269" s="3">
        <v>4</v>
      </c>
      <c r="NK269" s="3">
        <v>4</v>
      </c>
      <c r="NL269" s="3">
        <v>3</v>
      </c>
      <c r="NM269" s="3">
        <v>3</v>
      </c>
      <c r="NN269" s="3">
        <v>2</v>
      </c>
      <c r="NO269" s="3">
        <v>2</v>
      </c>
      <c r="NP269" s="3">
        <v>1</v>
      </c>
      <c r="NQ269" s="3">
        <v>1</v>
      </c>
      <c r="NR269" s="3">
        <v>2</v>
      </c>
      <c r="NS269" s="3">
        <v>2</v>
      </c>
      <c r="NT269" s="3">
        <v>1</v>
      </c>
      <c r="NU269" s="3">
        <v>1</v>
      </c>
      <c r="NV269" s="5">
        <v>2.4285714285714284</v>
      </c>
      <c r="NW269" s="5">
        <v>2.4285714285714284</v>
      </c>
      <c r="NX269" s="4">
        <v>43423</v>
      </c>
      <c r="NY269" s="3">
        <v>5</v>
      </c>
      <c r="NZ269" s="3">
        <v>4</v>
      </c>
      <c r="OA269" s="3">
        <v>3</v>
      </c>
      <c r="OB269" s="3">
        <v>2</v>
      </c>
      <c r="OC269" s="3">
        <v>5</v>
      </c>
      <c r="OD269" s="3">
        <v>5</v>
      </c>
      <c r="OE269" s="3">
        <v>3</v>
      </c>
      <c r="OF269" s="3">
        <v>3</v>
      </c>
      <c r="OG269" s="3">
        <v>5</v>
      </c>
      <c r="OH269" s="3">
        <v>5</v>
      </c>
      <c r="OI269" s="3">
        <v>4</v>
      </c>
      <c r="OJ269" s="3">
        <v>2</v>
      </c>
      <c r="OK269" s="5">
        <v>4.833333333333333</v>
      </c>
      <c r="OL269" s="5">
        <v>2.8333333333333335</v>
      </c>
      <c r="OM269" s="3">
        <v>3</v>
      </c>
      <c r="ON269" s="3">
        <v>4</v>
      </c>
      <c r="OO269" s="3">
        <v>3</v>
      </c>
      <c r="OP269" s="3">
        <v>2</v>
      </c>
      <c r="OQ269" s="3">
        <v>1</v>
      </c>
      <c r="OR269" s="3">
        <v>3</v>
      </c>
      <c r="OS269" s="5">
        <v>2.6666666666666665</v>
      </c>
      <c r="OT269" s="3">
        <v>5</v>
      </c>
      <c r="OU269" s="3">
        <v>6</v>
      </c>
      <c r="OV269" s="3">
        <v>6</v>
      </c>
      <c r="OW269" s="3">
        <v>5</v>
      </c>
      <c r="OX269" s="3">
        <v>4</v>
      </c>
      <c r="OY269" s="3">
        <v>5</v>
      </c>
      <c r="OZ269" s="5">
        <v>5.166666666666667</v>
      </c>
      <c r="VN269">
        <v>15</v>
      </c>
      <c r="VO269">
        <v>4</v>
      </c>
      <c r="VP269">
        <v>48</v>
      </c>
      <c r="VQ269">
        <v>12</v>
      </c>
      <c r="VR269">
        <v>46</v>
      </c>
      <c r="VS269">
        <v>1072</v>
      </c>
      <c r="VT269">
        <v>23.3</v>
      </c>
      <c r="VU269">
        <v>214.4</v>
      </c>
      <c r="VV269">
        <v>45</v>
      </c>
      <c r="VW269">
        <v>6547</v>
      </c>
      <c r="VX269">
        <v>145.5</v>
      </c>
      <c r="VY269">
        <v>2235.8000000000002</v>
      </c>
      <c r="VZ269">
        <v>0.3</v>
      </c>
      <c r="WA269">
        <v>1309.4000000000001</v>
      </c>
      <c r="WB269" s="36">
        <v>1886</v>
      </c>
      <c r="WC269" s="36">
        <v>735.25</v>
      </c>
      <c r="WD269" s="36">
        <v>104.25</v>
      </c>
      <c r="WE269" s="36">
        <v>53.75</v>
      </c>
      <c r="WF269" s="36">
        <v>67.86</v>
      </c>
      <c r="WG269" s="36">
        <v>26.45</v>
      </c>
      <c r="WH269" s="36">
        <v>3.75</v>
      </c>
      <c r="WI269" s="36">
        <v>1.93</v>
      </c>
      <c r="WJ269" s="36">
        <v>158</v>
      </c>
      <c r="WK269" s="36">
        <v>5.68</v>
      </c>
      <c r="WL269" s="36">
        <v>39.5</v>
      </c>
      <c r="WM269" s="37">
        <v>2506.5</v>
      </c>
      <c r="WN269" s="37">
        <v>922.25</v>
      </c>
      <c r="WO269" s="37">
        <v>128.75</v>
      </c>
      <c r="WP269" s="37">
        <v>60.75</v>
      </c>
      <c r="WQ269" s="37">
        <v>69.27</v>
      </c>
      <c r="WR269" s="37">
        <v>25.49</v>
      </c>
      <c r="WS269" s="37">
        <v>3.56</v>
      </c>
      <c r="WT269" s="37">
        <v>1.68</v>
      </c>
      <c r="WU269" s="37">
        <v>189.5</v>
      </c>
      <c r="WV269" s="37">
        <v>5.24</v>
      </c>
      <c r="WW269" s="37">
        <v>37.9</v>
      </c>
      <c r="WX269" s="38">
        <v>1428</v>
      </c>
      <c r="WY269" s="38">
        <v>614.75</v>
      </c>
      <c r="WZ269" s="38">
        <v>94</v>
      </c>
      <c r="XA269" s="38">
        <v>52.25</v>
      </c>
      <c r="XB269" s="38">
        <v>65.239999999999995</v>
      </c>
      <c r="XC269" s="38">
        <v>28.08</v>
      </c>
      <c r="XD269" s="38">
        <v>4.29</v>
      </c>
      <c r="XE269" s="38">
        <v>2.39</v>
      </c>
      <c r="XF269" s="38">
        <v>146.25</v>
      </c>
      <c r="XG269" s="38">
        <v>6.68</v>
      </c>
      <c r="XH269" s="38">
        <v>48.75</v>
      </c>
      <c r="XI269" s="39">
        <v>2048.5</v>
      </c>
      <c r="XJ269" s="39">
        <v>801.75</v>
      </c>
      <c r="XK269" s="39">
        <v>118.5</v>
      </c>
      <c r="XL269" s="39">
        <v>59.25</v>
      </c>
      <c r="XM269" s="39">
        <v>67.650000000000006</v>
      </c>
      <c r="XN269" s="39">
        <v>26.48</v>
      </c>
      <c r="XO269" s="39">
        <v>3.91</v>
      </c>
      <c r="XP269" s="39">
        <v>1.96</v>
      </c>
      <c r="XQ269" s="39">
        <v>177.75</v>
      </c>
      <c r="XR269" s="39">
        <v>5.87</v>
      </c>
      <c r="XS269" s="39">
        <v>44.438000000000002</v>
      </c>
      <c r="XT269" t="s">
        <v>1338</v>
      </c>
      <c r="XU269">
        <v>5</v>
      </c>
      <c r="XV269">
        <v>8</v>
      </c>
      <c r="XW269" s="37">
        <v>4</v>
      </c>
      <c r="XX269" s="37">
        <v>1</v>
      </c>
      <c r="XY269" s="37">
        <v>1</v>
      </c>
      <c r="XZ269" s="39">
        <v>3</v>
      </c>
      <c r="YA269" s="39">
        <v>1</v>
      </c>
      <c r="YB269" s="39">
        <v>1</v>
      </c>
    </row>
    <row r="270" spans="1:652" x14ac:dyDescent="0.2">
      <c r="A270" s="11">
        <v>292</v>
      </c>
      <c r="B270" s="19" t="s">
        <v>902</v>
      </c>
      <c r="C270" s="3">
        <v>1</v>
      </c>
      <c r="D270" s="3" t="str">
        <f t="shared" si="167"/>
        <v>1</v>
      </c>
      <c r="E270" s="4">
        <v>37601</v>
      </c>
      <c r="F270" s="4">
        <v>43411</v>
      </c>
      <c r="G270" s="5">
        <v>15.906913073237508</v>
      </c>
      <c r="H270" s="21">
        <v>4</v>
      </c>
      <c r="I270" s="3">
        <v>10</v>
      </c>
      <c r="J270" s="3">
        <v>22</v>
      </c>
      <c r="K270" s="3">
        <v>1</v>
      </c>
      <c r="L270" s="3">
        <v>0</v>
      </c>
      <c r="M270" s="3">
        <v>180</v>
      </c>
      <c r="N270" s="6">
        <v>126</v>
      </c>
      <c r="O270" s="6">
        <v>176</v>
      </c>
      <c r="P270" s="5">
        <v>4.1338582677165352</v>
      </c>
      <c r="Q270" s="5">
        <v>133.84350000000001</v>
      </c>
      <c r="R270" s="5">
        <v>60.7</v>
      </c>
      <c r="S270" s="5">
        <v>19.600000000000001</v>
      </c>
      <c r="T270" s="5">
        <v>3</v>
      </c>
      <c r="U270" s="5">
        <v>18.5</v>
      </c>
      <c r="V270" s="5">
        <v>3</v>
      </c>
      <c r="W270" s="5">
        <v>30.9</v>
      </c>
      <c r="X270" s="5">
        <v>29.3</v>
      </c>
      <c r="Y270" s="5">
        <v>26.2</v>
      </c>
      <c r="Z270" s="5">
        <v>30.4</v>
      </c>
      <c r="AA270" s="5">
        <v>30.9</v>
      </c>
      <c r="AB270" s="5">
        <v>26.5</v>
      </c>
      <c r="AC270" s="5">
        <f t="shared" si="168"/>
        <v>30.9</v>
      </c>
      <c r="AD270" s="5">
        <f t="shared" si="169"/>
        <v>30.9</v>
      </c>
      <c r="AE270" s="5">
        <f t="shared" si="170"/>
        <v>61.8</v>
      </c>
      <c r="AF270" s="5">
        <f t="shared" si="171"/>
        <v>30.9</v>
      </c>
      <c r="AG270" s="5">
        <f t="shared" si="172"/>
        <v>68.134500000000003</v>
      </c>
      <c r="AH270" s="5">
        <f t="shared" si="173"/>
        <v>136.26900000000001</v>
      </c>
      <c r="AI270" s="5">
        <v>3</v>
      </c>
      <c r="AJ270" s="3">
        <v>30</v>
      </c>
      <c r="AK270" s="5">
        <v>38.4</v>
      </c>
      <c r="AL270" s="5">
        <v>2</v>
      </c>
      <c r="AM270" s="5">
        <v>2.6666666666666665</v>
      </c>
      <c r="AN270" s="5"/>
      <c r="AO270" s="5"/>
      <c r="AP270" s="5"/>
      <c r="AQ270" s="5"/>
      <c r="AR270" s="5"/>
      <c r="AS270" s="5" t="e">
        <f t="shared" si="174"/>
        <v>#DIV/0!</v>
      </c>
      <c r="AT270" s="5">
        <v>10.47</v>
      </c>
      <c r="AU270" s="5">
        <v>10.35</v>
      </c>
      <c r="AV270" s="5">
        <v>1.96</v>
      </c>
      <c r="AW270" s="5">
        <v>97</v>
      </c>
      <c r="AX270" s="3">
        <v>32</v>
      </c>
      <c r="AY270" s="3">
        <v>33</v>
      </c>
      <c r="AZ270" s="3"/>
      <c r="BA270" s="5">
        <v>-0.83</v>
      </c>
      <c r="BB270" s="5"/>
      <c r="BC270" s="5">
        <v>20</v>
      </c>
      <c r="BD270" s="5"/>
      <c r="BE270" s="3">
        <v>26</v>
      </c>
      <c r="BF270" s="3">
        <v>29</v>
      </c>
      <c r="BG270" s="5">
        <v>0.95</v>
      </c>
      <c r="BH270" s="5">
        <v>83</v>
      </c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3">
        <v>53</v>
      </c>
      <c r="CA270" s="3">
        <v>44</v>
      </c>
      <c r="CB270" s="3">
        <v>51</v>
      </c>
      <c r="CC270" s="5">
        <v>23.69312</v>
      </c>
      <c r="CD270" s="5">
        <v>19.66976</v>
      </c>
      <c r="CE270" s="5">
        <v>22.799039999999998</v>
      </c>
      <c r="CF270" s="5">
        <v>4.08</v>
      </c>
      <c r="CG270" s="5">
        <v>100</v>
      </c>
      <c r="CH270" s="3">
        <v>44</v>
      </c>
      <c r="CI270" s="3">
        <v>49</v>
      </c>
      <c r="CJ270" s="3">
        <v>46</v>
      </c>
      <c r="CK270" s="5">
        <v>19.66976</v>
      </c>
      <c r="CL270" s="5">
        <v>21.904959999999999</v>
      </c>
      <c r="CM270" s="5">
        <v>20.563839999999999</v>
      </c>
      <c r="CN270" s="5">
        <v>2.4900000000000002</v>
      </c>
      <c r="CO270" s="5">
        <v>99</v>
      </c>
      <c r="CP270" s="6">
        <v>156</v>
      </c>
      <c r="CQ270" s="6">
        <v>176</v>
      </c>
      <c r="CR270" s="6">
        <v>177</v>
      </c>
      <c r="CS270" s="5">
        <v>1.35</v>
      </c>
      <c r="CT270" s="5">
        <v>91</v>
      </c>
      <c r="CU270" s="7" t="e">
        <v>#NULL!</v>
      </c>
      <c r="CV270" s="7" t="e">
        <v>#NULL!</v>
      </c>
      <c r="CW270" s="7" t="e">
        <v>#NULL!</v>
      </c>
      <c r="CX270" s="7" t="e">
        <v>#NULL!</v>
      </c>
      <c r="CY270" s="7" t="e">
        <v>#NULL!</v>
      </c>
      <c r="CZ270" s="7" t="e">
        <v>#NULL!</v>
      </c>
      <c r="DA270" s="7" t="e">
        <v>#NULL!</v>
      </c>
      <c r="DB270" s="7" t="e">
        <v>#NULL!</v>
      </c>
      <c r="DC270" s="7" t="e">
        <v>#NULL!</v>
      </c>
      <c r="DD270" s="7" t="e">
        <v>#NULL!</v>
      </c>
      <c r="DE270" s="7" t="e">
        <v>#NULL!</v>
      </c>
      <c r="DF270" s="7" t="e">
        <v>#NULL!</v>
      </c>
      <c r="DG270" s="7" t="e">
        <v>#NULL!</v>
      </c>
      <c r="DH270" s="7" t="e">
        <v>#NULL!</v>
      </c>
      <c r="DI270" s="7"/>
      <c r="DJ270" s="7"/>
      <c r="DK270" s="7"/>
      <c r="DL270" s="7"/>
      <c r="DM270" s="7"/>
      <c r="DN270" s="7"/>
      <c r="DO270" s="7"/>
      <c r="DP270" s="7"/>
      <c r="DQ270" s="3">
        <v>1</v>
      </c>
      <c r="DR270" s="3">
        <v>1</v>
      </c>
      <c r="DS270" s="3">
        <v>1</v>
      </c>
      <c r="DT270" s="3">
        <v>1</v>
      </c>
      <c r="DU270" s="3">
        <v>1</v>
      </c>
      <c r="DV270" s="5">
        <v>51.5</v>
      </c>
      <c r="DW270" s="5">
        <v>0.12</v>
      </c>
      <c r="DX270" s="5">
        <v>94</v>
      </c>
      <c r="DY270" s="5">
        <v>3.31</v>
      </c>
      <c r="DZ270" s="5">
        <v>99.5</v>
      </c>
      <c r="EA270" s="5">
        <v>6.57</v>
      </c>
      <c r="EB270" s="5">
        <v>81.666666666666671</v>
      </c>
      <c r="EC270" s="5">
        <v>10</v>
      </c>
      <c r="ED270" s="5">
        <v>3</v>
      </c>
      <c r="EE270" s="7" t="e">
        <v>#NULL!</v>
      </c>
      <c r="EF270" s="7" t="e">
        <v>#NULL!</v>
      </c>
      <c r="EG270" s="7" t="e">
        <v>#NULL!</v>
      </c>
      <c r="EH270" s="7" t="e">
        <v>#NULL!</v>
      </c>
      <c r="EI270" s="7" t="e">
        <v>#NULL!</v>
      </c>
      <c r="EJ270" s="7" t="e">
        <v>#NULL!</v>
      </c>
      <c r="EK270" s="7" t="e">
        <v>#NULL!</v>
      </c>
      <c r="EL270" s="7" t="e">
        <v>#NULL!</v>
      </c>
      <c r="EM270" s="7" t="e">
        <v>#NULL!</v>
      </c>
      <c r="EN270" s="7" t="e">
        <v>#NULL!</v>
      </c>
      <c r="EO270" s="7" t="e">
        <v>#NULL!</v>
      </c>
      <c r="EP270" s="7" t="e">
        <v>#NULL!</v>
      </c>
      <c r="EQ270" s="7" t="e">
        <v>#NULL!</v>
      </c>
      <c r="ER270" s="7" t="e">
        <v>#NULL!</v>
      </c>
      <c r="ES270" s="7" t="e">
        <v>#NULL!</v>
      </c>
      <c r="ET270" s="7" t="e">
        <v>#NULL!</v>
      </c>
      <c r="EU270" s="7" t="e">
        <v>#NULL!</v>
      </c>
      <c r="EV270" s="7" t="e">
        <v>#NULL!</v>
      </c>
      <c r="EW270" s="3">
        <v>1</v>
      </c>
      <c r="EX270" s="5">
        <v>3</v>
      </c>
      <c r="EY270" s="1" t="s">
        <v>351</v>
      </c>
      <c r="EZ270" s="3">
        <v>0</v>
      </c>
      <c r="FA270" s="6">
        <v>1.5</v>
      </c>
      <c r="FB270" s="1" t="s">
        <v>376</v>
      </c>
      <c r="FC270" s="6">
        <v>0</v>
      </c>
      <c r="FD270" s="5">
        <v>0</v>
      </c>
      <c r="FE270" s="1" t="s">
        <v>411</v>
      </c>
      <c r="FF270" s="3">
        <v>0</v>
      </c>
      <c r="FG270" s="5">
        <v>0</v>
      </c>
      <c r="FH270" s="3">
        <v>5</v>
      </c>
      <c r="FI270" s="3">
        <v>5</v>
      </c>
      <c r="FJ270" s="3">
        <v>4</v>
      </c>
      <c r="FK270" s="3">
        <v>5</v>
      </c>
      <c r="FL270" s="3">
        <v>5</v>
      </c>
      <c r="FM270" s="3">
        <v>5</v>
      </c>
      <c r="FN270" s="3">
        <v>3</v>
      </c>
      <c r="FO270" s="3">
        <v>1</v>
      </c>
      <c r="FP270" s="3">
        <v>4</v>
      </c>
      <c r="FQ270" s="3">
        <v>5</v>
      </c>
      <c r="FR270" s="3">
        <v>5</v>
      </c>
      <c r="FS270" s="3">
        <v>5</v>
      </c>
      <c r="FT270" s="3">
        <v>4.833333333333333</v>
      </c>
      <c r="FU270" s="3">
        <v>3.8333333333333335</v>
      </c>
      <c r="FV270" s="3">
        <v>6</v>
      </c>
      <c r="FW270" s="3">
        <v>1</v>
      </c>
      <c r="FX270" s="7" t="e">
        <v>#NULL!</v>
      </c>
      <c r="FY270" s="3">
        <v>7</v>
      </c>
      <c r="FZ270" s="3">
        <v>1</v>
      </c>
      <c r="GA270" s="3">
        <v>5</v>
      </c>
      <c r="GB270" s="3">
        <v>5</v>
      </c>
      <c r="GC270" s="3">
        <v>6</v>
      </c>
      <c r="GD270" s="5">
        <v>5</v>
      </c>
      <c r="GE270" s="3">
        <v>4</v>
      </c>
      <c r="GF270" s="3">
        <v>1</v>
      </c>
      <c r="GG270" s="3">
        <v>4</v>
      </c>
      <c r="GH270" s="3">
        <v>1</v>
      </c>
      <c r="GI270" s="3">
        <v>4</v>
      </c>
      <c r="GJ270" s="3">
        <v>1</v>
      </c>
      <c r="GK270" s="3">
        <v>1</v>
      </c>
      <c r="GL270" s="3">
        <v>2</v>
      </c>
      <c r="GM270" s="3">
        <v>4</v>
      </c>
      <c r="GN270" s="3">
        <v>4</v>
      </c>
      <c r="GO270" s="3">
        <v>1</v>
      </c>
      <c r="GP270" s="3">
        <v>5</v>
      </c>
      <c r="GQ270" s="3">
        <v>1</v>
      </c>
      <c r="GR270" s="3">
        <v>3</v>
      </c>
      <c r="GS270" s="3">
        <v>1</v>
      </c>
      <c r="GT270" s="3">
        <v>5</v>
      </c>
      <c r="GU270" s="3">
        <v>4</v>
      </c>
      <c r="GV270" s="3">
        <v>1</v>
      </c>
      <c r="GW270" s="3">
        <v>4</v>
      </c>
      <c r="GX270" s="3">
        <v>1</v>
      </c>
      <c r="GY270" s="5">
        <v>4.0999999999999996</v>
      </c>
      <c r="GZ270" s="5">
        <v>1.1000000000000001</v>
      </c>
      <c r="HA270" s="3">
        <v>3</v>
      </c>
      <c r="HB270" s="3">
        <v>5</v>
      </c>
      <c r="HC270" s="3">
        <v>5</v>
      </c>
      <c r="HD270" s="3">
        <v>3</v>
      </c>
      <c r="HE270" s="3">
        <v>6</v>
      </c>
      <c r="HF270" s="3">
        <v>6</v>
      </c>
      <c r="HG270" s="3">
        <v>4</v>
      </c>
      <c r="HH270" s="3">
        <v>6</v>
      </c>
      <c r="HI270" s="5">
        <v>4.75</v>
      </c>
      <c r="HJ270" s="3">
        <v>3</v>
      </c>
      <c r="HK270" s="3">
        <v>3</v>
      </c>
      <c r="HL270" s="3">
        <v>3</v>
      </c>
      <c r="HM270" s="3">
        <v>3</v>
      </c>
      <c r="HN270" s="3">
        <v>2</v>
      </c>
      <c r="HO270" s="3">
        <v>2</v>
      </c>
      <c r="HP270" s="5">
        <v>2</v>
      </c>
      <c r="HQ270" s="5">
        <v>3</v>
      </c>
      <c r="HR270" s="5">
        <v>3</v>
      </c>
      <c r="HS270" s="5">
        <v>2.8333333333333335</v>
      </c>
      <c r="HT270" s="3">
        <v>6</v>
      </c>
      <c r="HU270" s="3">
        <v>4</v>
      </c>
      <c r="HV270" s="3">
        <v>4</v>
      </c>
      <c r="HW270" s="3">
        <v>4</v>
      </c>
      <c r="HX270" s="3">
        <v>4</v>
      </c>
      <c r="HY270" s="3">
        <v>5</v>
      </c>
      <c r="HZ270" s="5">
        <v>4.5</v>
      </c>
      <c r="IA270" s="3">
        <v>7</v>
      </c>
      <c r="IB270" s="3">
        <v>2</v>
      </c>
      <c r="IC270" s="3">
        <v>2</v>
      </c>
      <c r="ID270" s="3">
        <v>2</v>
      </c>
      <c r="IE270" s="3">
        <v>2</v>
      </c>
      <c r="IF270" s="3">
        <v>2</v>
      </c>
      <c r="IG270" s="3">
        <v>1</v>
      </c>
      <c r="IH270" s="3">
        <v>5</v>
      </c>
      <c r="II270" s="3">
        <v>5</v>
      </c>
      <c r="IJ270" s="3">
        <v>2</v>
      </c>
      <c r="IK270" s="3">
        <v>5</v>
      </c>
      <c r="IL270" s="3">
        <v>1</v>
      </c>
      <c r="IM270" s="5">
        <v>5.5</v>
      </c>
      <c r="IN270" s="5">
        <v>2</v>
      </c>
      <c r="IO270" s="5">
        <v>1.5</v>
      </c>
      <c r="IP270" s="3">
        <v>4</v>
      </c>
      <c r="IQ270" s="3">
        <v>2</v>
      </c>
      <c r="IR270" s="3">
        <v>2</v>
      </c>
      <c r="IS270" s="3">
        <v>2</v>
      </c>
      <c r="IT270" s="3">
        <v>4</v>
      </c>
      <c r="IU270" s="3">
        <v>4</v>
      </c>
      <c r="IV270" s="3">
        <v>2</v>
      </c>
      <c r="IW270" s="3">
        <v>1</v>
      </c>
      <c r="IX270" s="3">
        <v>4</v>
      </c>
      <c r="IY270" s="3">
        <v>2</v>
      </c>
      <c r="IZ270" s="3">
        <v>4</v>
      </c>
      <c r="JA270" s="3">
        <v>4</v>
      </c>
      <c r="JB270" s="3">
        <v>3</v>
      </c>
      <c r="JC270" s="3">
        <v>1</v>
      </c>
      <c r="JD270" s="3">
        <v>4</v>
      </c>
      <c r="JE270" s="3">
        <v>2</v>
      </c>
      <c r="JF270" s="3">
        <v>3</v>
      </c>
      <c r="JG270" s="3">
        <v>5</v>
      </c>
      <c r="JH270" s="3">
        <v>5</v>
      </c>
      <c r="JI270" s="3">
        <v>4</v>
      </c>
      <c r="JJ270" s="3">
        <v>1</v>
      </c>
      <c r="JK270" s="3">
        <v>4</v>
      </c>
      <c r="JL270" s="3">
        <v>3</v>
      </c>
      <c r="JM270" s="3">
        <v>5</v>
      </c>
      <c r="JN270" s="5">
        <v>3.75</v>
      </c>
      <c r="JO270" s="5">
        <v>2.75</v>
      </c>
      <c r="JP270" s="5">
        <v>4</v>
      </c>
      <c r="JQ270" s="5">
        <v>2.5</v>
      </c>
      <c r="JR270" s="5">
        <v>4.5</v>
      </c>
      <c r="JS270" s="5">
        <v>1.25</v>
      </c>
      <c r="JT270" s="3">
        <v>4</v>
      </c>
      <c r="JU270" s="3">
        <v>4</v>
      </c>
      <c r="JV270" s="3">
        <v>5</v>
      </c>
      <c r="JW270" s="3">
        <v>4</v>
      </c>
      <c r="JX270" s="3">
        <v>4</v>
      </c>
      <c r="JY270" s="3">
        <v>3</v>
      </c>
      <c r="JZ270" s="3">
        <v>2</v>
      </c>
      <c r="KA270" s="3">
        <v>2</v>
      </c>
      <c r="KB270" s="3">
        <v>4</v>
      </c>
      <c r="KC270" s="3">
        <v>3</v>
      </c>
      <c r="KD270" s="3">
        <v>1</v>
      </c>
      <c r="KE270" s="3">
        <v>2</v>
      </c>
      <c r="KF270" s="3">
        <v>2</v>
      </c>
      <c r="KG270" s="3">
        <v>2</v>
      </c>
      <c r="KH270" s="3">
        <v>5</v>
      </c>
      <c r="KI270" s="3">
        <v>4</v>
      </c>
      <c r="KJ270" s="3">
        <v>5</v>
      </c>
      <c r="KK270" s="3">
        <v>4</v>
      </c>
      <c r="KL270" s="3">
        <v>4</v>
      </c>
      <c r="KM270" s="3">
        <v>2</v>
      </c>
      <c r="KN270" s="3">
        <v>1</v>
      </c>
      <c r="KO270" s="3">
        <v>2</v>
      </c>
      <c r="KP270" s="3">
        <v>4</v>
      </c>
      <c r="KQ270" s="3">
        <v>3</v>
      </c>
      <c r="KR270" s="3">
        <v>4</v>
      </c>
      <c r="KS270" s="3">
        <v>4</v>
      </c>
      <c r="KT270" s="3">
        <v>2</v>
      </c>
      <c r="KU270" s="3">
        <v>2</v>
      </c>
      <c r="KV270" s="3">
        <v>2</v>
      </c>
      <c r="KW270" s="3">
        <v>2</v>
      </c>
      <c r="KX270" s="3">
        <v>1</v>
      </c>
      <c r="KY270" s="3">
        <v>2</v>
      </c>
      <c r="KZ270" s="5">
        <v>3.1111111111111112</v>
      </c>
      <c r="LA270" s="5">
        <v>2.7777777777777777</v>
      </c>
      <c r="LB270" s="5">
        <v>3.1428571428571428</v>
      </c>
      <c r="LC270" s="5">
        <v>2.8571428571428572</v>
      </c>
      <c r="LD270" s="3">
        <v>4</v>
      </c>
      <c r="LE270" s="3">
        <v>4</v>
      </c>
      <c r="LF270" s="5">
        <v>4</v>
      </c>
      <c r="LG270" s="3">
        <v>4</v>
      </c>
      <c r="LH270" s="3">
        <v>4</v>
      </c>
      <c r="LI270" s="3">
        <v>4</v>
      </c>
      <c r="LJ270" s="3">
        <v>4</v>
      </c>
      <c r="LK270" s="3">
        <v>2</v>
      </c>
      <c r="LL270" s="3">
        <v>2</v>
      </c>
      <c r="LM270" s="3">
        <v>4</v>
      </c>
      <c r="LN270" s="3">
        <v>2</v>
      </c>
      <c r="LO270" s="3">
        <v>2</v>
      </c>
      <c r="LP270" s="3">
        <v>5</v>
      </c>
      <c r="LQ270" s="3">
        <v>4</v>
      </c>
      <c r="LR270" s="3">
        <v>4</v>
      </c>
      <c r="LS270" s="3">
        <v>4</v>
      </c>
      <c r="LT270" s="5">
        <v>3.625</v>
      </c>
      <c r="LU270" s="5">
        <v>3.5</v>
      </c>
      <c r="LV270" s="3">
        <v>3</v>
      </c>
      <c r="LW270" s="3">
        <v>1</v>
      </c>
      <c r="LX270" s="3">
        <v>1</v>
      </c>
      <c r="LY270" s="3">
        <v>1</v>
      </c>
      <c r="LZ270" s="3">
        <v>2</v>
      </c>
      <c r="MA270" s="3">
        <v>2</v>
      </c>
      <c r="MB270" s="3">
        <v>2</v>
      </c>
      <c r="MC270" s="3">
        <v>2</v>
      </c>
      <c r="MD270" s="3">
        <v>2</v>
      </c>
      <c r="ME270" s="3">
        <v>1</v>
      </c>
      <c r="MF270" s="5">
        <f t="shared" si="175"/>
        <v>17</v>
      </c>
      <c r="MG270" s="5">
        <f t="shared" si="176"/>
        <v>1.7</v>
      </c>
      <c r="MH270" s="3">
        <v>2</v>
      </c>
      <c r="MI270" s="3">
        <v>3</v>
      </c>
      <c r="MJ270" s="3">
        <v>6</v>
      </c>
      <c r="MK270" s="3">
        <v>5</v>
      </c>
      <c r="ML270" s="3">
        <v>4</v>
      </c>
      <c r="MM270" s="3">
        <v>6</v>
      </c>
      <c r="MN270" s="3">
        <v>7</v>
      </c>
      <c r="MO270" s="3">
        <v>7</v>
      </c>
      <c r="MP270" s="3">
        <v>7</v>
      </c>
      <c r="MQ270" s="5">
        <v>5.2222222222222223</v>
      </c>
      <c r="MR270" s="3">
        <v>2</v>
      </c>
      <c r="MS270" s="3">
        <v>2</v>
      </c>
      <c r="MT270" s="3">
        <v>2</v>
      </c>
      <c r="MU270" s="3">
        <v>2</v>
      </c>
      <c r="MV270" s="3">
        <v>2</v>
      </c>
      <c r="MW270" s="3">
        <v>2</v>
      </c>
      <c r="MX270" s="3">
        <v>4</v>
      </c>
      <c r="MY270" s="3">
        <v>4</v>
      </c>
      <c r="MZ270" s="3">
        <v>4</v>
      </c>
      <c r="NA270" s="3">
        <v>4</v>
      </c>
      <c r="NB270" s="3">
        <v>4</v>
      </c>
      <c r="NC270" s="3">
        <v>4</v>
      </c>
      <c r="ND270" s="5">
        <v>2</v>
      </c>
      <c r="NE270" s="5">
        <v>2</v>
      </c>
      <c r="NF270" s="5">
        <v>4</v>
      </c>
      <c r="NG270" s="5">
        <v>4</v>
      </c>
      <c r="NH270" s="3">
        <v>5</v>
      </c>
      <c r="NI270" s="3">
        <v>4</v>
      </c>
      <c r="NJ270" s="3">
        <v>5</v>
      </c>
      <c r="NK270" s="3">
        <v>4</v>
      </c>
      <c r="NL270" s="3">
        <v>4</v>
      </c>
      <c r="NM270" s="3">
        <v>3</v>
      </c>
      <c r="NN270" s="3">
        <v>2</v>
      </c>
      <c r="NO270" s="3">
        <v>2</v>
      </c>
      <c r="NP270" s="3">
        <v>2</v>
      </c>
      <c r="NQ270" s="3">
        <v>2</v>
      </c>
      <c r="NR270" s="3">
        <v>3</v>
      </c>
      <c r="NS270" s="3">
        <v>3</v>
      </c>
      <c r="NT270" s="3">
        <v>2</v>
      </c>
      <c r="NU270" s="3">
        <v>2</v>
      </c>
      <c r="NV270" s="5">
        <v>3.2857142857142856</v>
      </c>
      <c r="NW270" s="5">
        <v>2.8571428571428572</v>
      </c>
      <c r="NX270" s="4">
        <v>43423</v>
      </c>
      <c r="NY270" s="3">
        <v>3</v>
      </c>
      <c r="NZ270" s="3">
        <v>4</v>
      </c>
      <c r="OA270" s="3">
        <v>2</v>
      </c>
      <c r="OB270" s="3">
        <v>3</v>
      </c>
      <c r="OC270" s="3">
        <v>3</v>
      </c>
      <c r="OD270" s="3">
        <v>3</v>
      </c>
      <c r="OE270" s="3">
        <v>3</v>
      </c>
      <c r="OF270" s="3">
        <v>3</v>
      </c>
      <c r="OG270" s="3">
        <v>3</v>
      </c>
      <c r="OH270" s="3">
        <v>4</v>
      </c>
      <c r="OI270" s="3">
        <v>3</v>
      </c>
      <c r="OJ270" s="3">
        <v>4</v>
      </c>
      <c r="OK270" s="5">
        <v>3.3333333333333335</v>
      </c>
      <c r="OL270" s="5">
        <v>3</v>
      </c>
      <c r="OM270" s="3">
        <v>3</v>
      </c>
      <c r="ON270" s="3">
        <v>4</v>
      </c>
      <c r="OO270" s="3">
        <v>3</v>
      </c>
      <c r="OP270" s="3">
        <v>3</v>
      </c>
      <c r="OQ270" s="3">
        <v>2</v>
      </c>
      <c r="OR270" s="3">
        <v>2</v>
      </c>
      <c r="OS270" s="5">
        <v>2.8333333333333335</v>
      </c>
      <c r="OT270" s="3">
        <v>4</v>
      </c>
      <c r="OU270" s="3">
        <v>4</v>
      </c>
      <c r="OV270" s="3">
        <v>4</v>
      </c>
      <c r="OW270" s="3">
        <v>4</v>
      </c>
      <c r="OX270" s="3">
        <v>3</v>
      </c>
      <c r="OY270" s="3">
        <v>4</v>
      </c>
      <c r="OZ270" s="5">
        <v>3.8333333333333335</v>
      </c>
    </row>
    <row r="271" spans="1:652" x14ac:dyDescent="0.2">
      <c r="A271" s="11">
        <v>293</v>
      </c>
      <c r="B271" s="19" t="s">
        <v>782</v>
      </c>
      <c r="C271" s="3">
        <v>0</v>
      </c>
      <c r="D271" s="3" t="str">
        <f t="shared" si="167"/>
        <v>2</v>
      </c>
      <c r="E271" s="4">
        <v>37927</v>
      </c>
      <c r="F271" s="4">
        <v>43411</v>
      </c>
      <c r="G271" s="5">
        <v>15.014373716632443</v>
      </c>
      <c r="H271" s="21">
        <v>4</v>
      </c>
      <c r="I271" s="3">
        <v>10</v>
      </c>
      <c r="J271" s="3">
        <v>22</v>
      </c>
      <c r="K271" s="3">
        <v>1</v>
      </c>
      <c r="L271" s="3">
        <v>2</v>
      </c>
      <c r="M271" s="3">
        <v>180</v>
      </c>
      <c r="N271" s="6">
        <v>122</v>
      </c>
      <c r="O271" s="6">
        <v>180</v>
      </c>
      <c r="P271" s="5">
        <v>4.0026246719160108</v>
      </c>
      <c r="Q271" s="5">
        <v>131.19749999999999</v>
      </c>
      <c r="R271" s="5">
        <v>59.5</v>
      </c>
      <c r="S271" s="5">
        <v>18.399999999999999</v>
      </c>
      <c r="T271" s="5">
        <v>3</v>
      </c>
      <c r="U271" s="5">
        <v>8.4</v>
      </c>
      <c r="V271" s="5">
        <v>3</v>
      </c>
      <c r="W271" s="5">
        <v>40.1</v>
      </c>
      <c r="X271" s="5">
        <v>39.200000000000003</v>
      </c>
      <c r="Y271" s="5">
        <v>42.5</v>
      </c>
      <c r="Z271" s="5">
        <v>26.9</v>
      </c>
      <c r="AA271" s="5">
        <v>34.4</v>
      </c>
      <c r="AB271" s="5">
        <v>31.8</v>
      </c>
      <c r="AC271" s="5">
        <f t="shared" si="168"/>
        <v>42.5</v>
      </c>
      <c r="AD271" s="5">
        <f t="shared" si="169"/>
        <v>34.4</v>
      </c>
      <c r="AE271" s="5">
        <f t="shared" si="170"/>
        <v>76.900000000000006</v>
      </c>
      <c r="AF271" s="5">
        <f t="shared" si="171"/>
        <v>38.450000000000003</v>
      </c>
      <c r="AG271" s="5">
        <f t="shared" si="172"/>
        <v>84.782250000000005</v>
      </c>
      <c r="AH271" s="5">
        <f t="shared" si="173"/>
        <v>169.56450000000001</v>
      </c>
      <c r="AI271" s="5">
        <v>2</v>
      </c>
      <c r="AJ271" s="3">
        <v>23</v>
      </c>
      <c r="AK271" s="5">
        <v>36.9</v>
      </c>
      <c r="AL271" s="5">
        <v>1</v>
      </c>
      <c r="AM271" s="5">
        <v>2</v>
      </c>
      <c r="AN271" s="5"/>
      <c r="AO271" s="5"/>
      <c r="AP271" s="5"/>
      <c r="AQ271" s="5"/>
      <c r="AR271" s="5"/>
      <c r="AS271" s="5" t="e">
        <f t="shared" si="174"/>
        <v>#DIV/0!</v>
      </c>
      <c r="AT271" s="5">
        <v>10.96</v>
      </c>
      <c r="AU271" s="5">
        <v>10.84</v>
      </c>
      <c r="AV271" s="5">
        <v>-0.14000000000000001</v>
      </c>
      <c r="AW271" s="5">
        <v>44</v>
      </c>
      <c r="AX271" s="3">
        <v>43</v>
      </c>
      <c r="AY271" s="3">
        <v>38</v>
      </c>
      <c r="AZ271" s="3"/>
      <c r="BA271" s="5">
        <v>1.9E-2</v>
      </c>
      <c r="BB271" s="5"/>
      <c r="BC271" s="5">
        <v>58</v>
      </c>
      <c r="BD271" s="5"/>
      <c r="BE271" s="3">
        <v>30</v>
      </c>
      <c r="BF271" s="3">
        <v>31</v>
      </c>
      <c r="BG271" s="5">
        <v>0.99</v>
      </c>
      <c r="BH271" s="5">
        <v>84</v>
      </c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3">
        <v>75</v>
      </c>
      <c r="CA271" s="3">
        <v>78</v>
      </c>
      <c r="CB271" s="3">
        <v>80</v>
      </c>
      <c r="CC271" s="5">
        <v>33.527999999999999</v>
      </c>
      <c r="CD271" s="5">
        <v>34.869120000000002</v>
      </c>
      <c r="CE271" s="5">
        <v>35.763199999999998</v>
      </c>
      <c r="CF271" s="5">
        <v>4.6900000000000004</v>
      </c>
      <c r="CG271" s="5">
        <v>100</v>
      </c>
      <c r="CH271" s="3">
        <v>48</v>
      </c>
      <c r="CI271" s="3">
        <v>47</v>
      </c>
      <c r="CJ271" s="3">
        <v>45</v>
      </c>
      <c r="CK271" s="5">
        <v>21.457920000000001</v>
      </c>
      <c r="CL271" s="5">
        <v>21.01088</v>
      </c>
      <c r="CM271" s="5">
        <v>20.116800000000001</v>
      </c>
      <c r="CN271" s="5">
        <v>0.22</v>
      </c>
      <c r="CO271" s="5">
        <v>59</v>
      </c>
      <c r="CP271" s="6">
        <v>172</v>
      </c>
      <c r="CQ271" s="6">
        <v>189</v>
      </c>
      <c r="CR271" s="6">
        <v>196</v>
      </c>
      <c r="CS271" s="5">
        <v>0.47</v>
      </c>
      <c r="CT271" s="5">
        <v>68</v>
      </c>
      <c r="CU271" s="7" t="e">
        <v>#NULL!</v>
      </c>
      <c r="CV271" s="7" t="e">
        <v>#NULL!</v>
      </c>
      <c r="CW271" s="7" t="e">
        <v>#NULL!</v>
      </c>
      <c r="CX271" s="7" t="e">
        <v>#NULL!</v>
      </c>
      <c r="CY271" s="7" t="e">
        <v>#NULL!</v>
      </c>
      <c r="CZ271" s="7" t="e">
        <v>#NULL!</v>
      </c>
      <c r="DA271" s="7" t="e">
        <v>#NULL!</v>
      </c>
      <c r="DB271" s="7" t="e">
        <v>#NULL!</v>
      </c>
      <c r="DC271" s="7" t="e">
        <v>#NULL!</v>
      </c>
      <c r="DD271" s="7" t="e">
        <v>#NULL!</v>
      </c>
      <c r="DE271" s="7" t="e">
        <v>#NULL!</v>
      </c>
      <c r="DF271" s="7" t="e">
        <v>#NULL!</v>
      </c>
      <c r="DG271" s="7" t="e">
        <v>#NULL!</v>
      </c>
      <c r="DH271" s="7" t="e">
        <v>#NULL!</v>
      </c>
      <c r="DI271" s="7"/>
      <c r="DJ271" s="7"/>
      <c r="DK271" s="7"/>
      <c r="DL271" s="7"/>
      <c r="DM271" s="7"/>
      <c r="DN271" s="7"/>
      <c r="DO271" s="7"/>
      <c r="DP271" s="7"/>
      <c r="DQ271" s="3">
        <v>1</v>
      </c>
      <c r="DR271" s="3">
        <v>1</v>
      </c>
      <c r="DS271" s="3">
        <v>1</v>
      </c>
      <c r="DT271" s="3">
        <v>1</v>
      </c>
      <c r="DU271" s="3">
        <v>1</v>
      </c>
      <c r="DV271" s="5">
        <v>71</v>
      </c>
      <c r="DW271" s="5">
        <v>1.0089999999999999</v>
      </c>
      <c r="DX271" s="5">
        <v>56</v>
      </c>
      <c r="DY271" s="5">
        <v>0.32999999999999996</v>
      </c>
      <c r="DZ271" s="5">
        <v>79.5</v>
      </c>
      <c r="EA271" s="5">
        <v>4.91</v>
      </c>
      <c r="EB271" s="5">
        <v>68.833333333333329</v>
      </c>
      <c r="EC271" s="5">
        <v>6.2490000000000006</v>
      </c>
      <c r="ED271" s="5">
        <v>2</v>
      </c>
      <c r="EE271" s="7" t="e">
        <v>#NULL!</v>
      </c>
      <c r="EF271" s="7" t="e">
        <v>#NULL!</v>
      </c>
      <c r="EG271" s="7" t="e">
        <v>#NULL!</v>
      </c>
      <c r="EH271" s="7" t="e">
        <v>#NULL!</v>
      </c>
      <c r="EI271" s="7" t="e">
        <v>#NULL!</v>
      </c>
      <c r="EJ271" s="7" t="e">
        <v>#NULL!</v>
      </c>
      <c r="EK271" s="7" t="e">
        <v>#NULL!</v>
      </c>
      <c r="EL271" s="7" t="e">
        <v>#NULL!</v>
      </c>
      <c r="EM271" s="7" t="e">
        <v>#NULL!</v>
      </c>
      <c r="EN271" s="7" t="e">
        <v>#NULL!</v>
      </c>
      <c r="EO271" s="7" t="e">
        <v>#NULL!</v>
      </c>
      <c r="EP271" s="7" t="e">
        <v>#NULL!</v>
      </c>
      <c r="EQ271" s="7" t="e">
        <v>#NULL!</v>
      </c>
      <c r="ER271" s="7" t="e">
        <v>#NULL!</v>
      </c>
      <c r="ES271" s="7" t="e">
        <v>#NULL!</v>
      </c>
      <c r="ET271" s="7" t="e">
        <v>#NULL!</v>
      </c>
      <c r="EU271" s="7" t="e">
        <v>#NULL!</v>
      </c>
      <c r="EV271" s="7" t="e">
        <v>#NULL!</v>
      </c>
      <c r="EW271" s="3">
        <v>1</v>
      </c>
      <c r="EX271" s="5">
        <v>1</v>
      </c>
      <c r="EY271" s="1" t="s">
        <v>355</v>
      </c>
      <c r="EZ271" s="3">
        <v>2</v>
      </c>
      <c r="FA271" s="6">
        <v>10</v>
      </c>
      <c r="FB271" s="1" t="s">
        <v>349</v>
      </c>
      <c r="FC271" s="6">
        <v>999</v>
      </c>
      <c r="FD271" s="5">
        <v>999</v>
      </c>
      <c r="FE271" s="1" t="s">
        <v>349</v>
      </c>
      <c r="FF271" s="3">
        <v>999</v>
      </c>
      <c r="FG271" s="5">
        <v>999</v>
      </c>
      <c r="FH271" s="3">
        <v>5</v>
      </c>
      <c r="FI271" s="3">
        <v>5</v>
      </c>
      <c r="FJ271" s="3">
        <v>5</v>
      </c>
      <c r="FK271" s="3">
        <v>1</v>
      </c>
      <c r="FL271" s="3">
        <v>5</v>
      </c>
      <c r="FM271" s="3">
        <v>5</v>
      </c>
      <c r="FN271" s="3">
        <v>4</v>
      </c>
      <c r="FO271" s="3">
        <v>4</v>
      </c>
      <c r="FP271" s="3">
        <v>5</v>
      </c>
      <c r="FQ271" s="3">
        <v>5</v>
      </c>
      <c r="FR271" s="3">
        <v>5</v>
      </c>
      <c r="FS271" s="3">
        <v>4</v>
      </c>
      <c r="FT271" s="3">
        <v>5</v>
      </c>
      <c r="FU271" s="3">
        <v>3.8333333333333335</v>
      </c>
      <c r="FV271" s="3">
        <v>6</v>
      </c>
      <c r="FW271" s="3">
        <v>1</v>
      </c>
      <c r="FX271" s="7" t="e">
        <v>#NULL!</v>
      </c>
      <c r="FY271" s="3">
        <v>4</v>
      </c>
      <c r="FZ271" s="3">
        <v>5</v>
      </c>
      <c r="GA271" s="3">
        <v>6</v>
      </c>
      <c r="GB271" s="3">
        <v>6</v>
      </c>
      <c r="GC271" s="3">
        <v>6</v>
      </c>
      <c r="GD271" s="5">
        <v>5.5</v>
      </c>
      <c r="GE271" s="3">
        <v>5</v>
      </c>
      <c r="GF271" s="3">
        <v>1</v>
      </c>
      <c r="GG271" s="3">
        <v>5</v>
      </c>
      <c r="GH271" s="3">
        <v>1</v>
      </c>
      <c r="GI271" s="3">
        <v>5</v>
      </c>
      <c r="GJ271" s="3">
        <v>1</v>
      </c>
      <c r="GK271" s="3">
        <v>1</v>
      </c>
      <c r="GL271" s="3">
        <v>4</v>
      </c>
      <c r="GM271" s="3">
        <v>4</v>
      </c>
      <c r="GN271" s="3">
        <v>3</v>
      </c>
      <c r="GO271" s="3">
        <v>3</v>
      </c>
      <c r="GP271" s="3">
        <v>5</v>
      </c>
      <c r="GQ271" s="3">
        <v>1</v>
      </c>
      <c r="GR271" s="3">
        <v>3</v>
      </c>
      <c r="GS271" s="3">
        <v>3</v>
      </c>
      <c r="GT271" s="3">
        <v>4</v>
      </c>
      <c r="GU271" s="3">
        <v>2</v>
      </c>
      <c r="GV271" s="3">
        <v>2</v>
      </c>
      <c r="GW271" s="3">
        <v>5</v>
      </c>
      <c r="GX271" s="3">
        <v>1</v>
      </c>
      <c r="GY271" s="5">
        <v>4.0999999999999996</v>
      </c>
      <c r="GZ271" s="5">
        <v>1.8</v>
      </c>
      <c r="HA271" s="3">
        <v>7</v>
      </c>
      <c r="HB271" s="3">
        <v>7</v>
      </c>
      <c r="HC271" s="3">
        <v>7</v>
      </c>
      <c r="HD271" s="3">
        <v>7</v>
      </c>
      <c r="HE271" s="3">
        <v>7</v>
      </c>
      <c r="HF271" s="3">
        <v>7</v>
      </c>
      <c r="HG271" s="3">
        <v>7</v>
      </c>
      <c r="HH271" s="3">
        <v>4</v>
      </c>
      <c r="HI271" s="5">
        <v>6.625</v>
      </c>
      <c r="HJ271" s="3">
        <v>3</v>
      </c>
      <c r="HK271" s="3">
        <v>3</v>
      </c>
      <c r="HL271" s="3">
        <v>3</v>
      </c>
      <c r="HM271" s="3">
        <v>3</v>
      </c>
      <c r="HN271" s="3">
        <v>1</v>
      </c>
      <c r="HO271" s="3">
        <v>1</v>
      </c>
      <c r="HP271" s="5">
        <v>2</v>
      </c>
      <c r="HQ271" s="5">
        <v>4</v>
      </c>
      <c r="HR271" s="5">
        <v>4</v>
      </c>
      <c r="HS271" s="5">
        <v>3.1666666666666665</v>
      </c>
      <c r="HT271" s="3">
        <v>5</v>
      </c>
      <c r="HU271" s="3">
        <v>5</v>
      </c>
      <c r="HV271" s="3">
        <v>5</v>
      </c>
      <c r="HW271" s="3">
        <v>5</v>
      </c>
      <c r="HX271" s="3">
        <v>5</v>
      </c>
      <c r="HY271" s="3">
        <v>5</v>
      </c>
      <c r="HZ271" s="5">
        <v>5</v>
      </c>
      <c r="IA271" s="3">
        <v>4</v>
      </c>
      <c r="IB271" s="3">
        <v>4</v>
      </c>
      <c r="IC271" s="3">
        <v>6</v>
      </c>
      <c r="ID271" s="3">
        <v>6</v>
      </c>
      <c r="IE271" s="3">
        <v>6</v>
      </c>
      <c r="IF271" s="3">
        <v>7</v>
      </c>
      <c r="IG271" s="3">
        <v>2</v>
      </c>
      <c r="IH271" s="3">
        <v>6</v>
      </c>
      <c r="II271" s="3">
        <v>6</v>
      </c>
      <c r="IJ271" s="3">
        <v>1</v>
      </c>
      <c r="IK271" s="3">
        <v>7</v>
      </c>
      <c r="IL271" s="3">
        <v>1</v>
      </c>
      <c r="IM271" s="5">
        <v>5.75</v>
      </c>
      <c r="IN271" s="5">
        <v>6.25</v>
      </c>
      <c r="IO271" s="5">
        <v>2</v>
      </c>
      <c r="IP271" s="3">
        <v>5</v>
      </c>
      <c r="IQ271" s="3">
        <v>3</v>
      </c>
      <c r="IR271" s="3">
        <v>1</v>
      </c>
      <c r="IS271" s="3">
        <v>3</v>
      </c>
      <c r="IT271" s="3">
        <v>4</v>
      </c>
      <c r="IU271" s="3">
        <v>4</v>
      </c>
      <c r="IV271" s="3">
        <v>1</v>
      </c>
      <c r="IW271" s="3">
        <v>3</v>
      </c>
      <c r="IX271" s="3">
        <v>4</v>
      </c>
      <c r="IY271" s="3">
        <v>1</v>
      </c>
      <c r="IZ271" s="3">
        <v>5</v>
      </c>
      <c r="JA271" s="3">
        <v>4</v>
      </c>
      <c r="JB271" s="3">
        <v>5</v>
      </c>
      <c r="JC271" s="3">
        <v>4</v>
      </c>
      <c r="JD271" s="3">
        <v>4</v>
      </c>
      <c r="JE271" s="3">
        <v>2</v>
      </c>
      <c r="JF271" s="3">
        <v>2</v>
      </c>
      <c r="JG271" s="3">
        <v>5</v>
      </c>
      <c r="JH271" s="3">
        <v>1</v>
      </c>
      <c r="JI271" s="3">
        <v>4</v>
      </c>
      <c r="JJ271" s="3">
        <v>2</v>
      </c>
      <c r="JK271" s="3">
        <v>5</v>
      </c>
      <c r="JL271" s="3">
        <v>1</v>
      </c>
      <c r="JM271" s="3">
        <v>4</v>
      </c>
      <c r="JN271" s="5">
        <v>4.75</v>
      </c>
      <c r="JO271" s="5">
        <v>1.25</v>
      </c>
      <c r="JP271" s="5">
        <v>4</v>
      </c>
      <c r="JQ271" s="5">
        <v>1.75</v>
      </c>
      <c r="JR271" s="5">
        <v>4.5</v>
      </c>
      <c r="JS271" s="5">
        <v>3</v>
      </c>
      <c r="JT271" s="3">
        <v>4</v>
      </c>
      <c r="JU271" s="3">
        <v>5</v>
      </c>
      <c r="JV271" s="3">
        <v>5</v>
      </c>
      <c r="JW271" s="3">
        <v>3</v>
      </c>
      <c r="JX271" s="3">
        <v>4</v>
      </c>
      <c r="JY271" s="3">
        <v>5</v>
      </c>
      <c r="JZ271" s="3">
        <v>1</v>
      </c>
      <c r="KA271" s="3">
        <v>3</v>
      </c>
      <c r="KB271" s="3">
        <v>2</v>
      </c>
      <c r="KC271" s="3">
        <v>5</v>
      </c>
      <c r="KD271" s="3">
        <v>3</v>
      </c>
      <c r="KE271" s="3">
        <v>4</v>
      </c>
      <c r="KF271" s="3">
        <v>4</v>
      </c>
      <c r="KG271" s="3">
        <v>2</v>
      </c>
      <c r="KH271" s="3">
        <v>3</v>
      </c>
      <c r="KI271" s="3">
        <v>1</v>
      </c>
      <c r="KJ271" s="3">
        <v>4</v>
      </c>
      <c r="KK271" s="3">
        <v>2</v>
      </c>
      <c r="KL271" s="3">
        <v>4</v>
      </c>
      <c r="KM271" s="3">
        <v>5</v>
      </c>
      <c r="KN271" s="3">
        <v>1</v>
      </c>
      <c r="KO271" s="3">
        <v>2</v>
      </c>
      <c r="KP271" s="3">
        <v>4</v>
      </c>
      <c r="KQ271" s="3">
        <v>2</v>
      </c>
      <c r="KR271" s="3">
        <v>4</v>
      </c>
      <c r="KS271" s="3">
        <v>4</v>
      </c>
      <c r="KT271" s="3">
        <v>4</v>
      </c>
      <c r="KU271" s="3">
        <v>2</v>
      </c>
      <c r="KV271" s="3">
        <v>2</v>
      </c>
      <c r="KW271" s="3">
        <v>1</v>
      </c>
      <c r="KX271" s="3">
        <v>3</v>
      </c>
      <c r="KY271" s="3">
        <v>3</v>
      </c>
      <c r="KZ271" s="5">
        <v>3.1111111111111112</v>
      </c>
      <c r="LA271" s="5">
        <v>2</v>
      </c>
      <c r="LB271" s="5">
        <v>3.4285714285714284</v>
      </c>
      <c r="LC271" s="5">
        <v>4.4285714285714288</v>
      </c>
      <c r="LD271" s="3">
        <v>4</v>
      </c>
      <c r="LE271" s="3">
        <v>4</v>
      </c>
      <c r="LF271" s="5">
        <v>3</v>
      </c>
      <c r="LG271" s="3">
        <v>4</v>
      </c>
      <c r="LH271" s="3">
        <v>4</v>
      </c>
      <c r="LI271" s="3">
        <v>3</v>
      </c>
      <c r="LJ271" s="3">
        <v>5</v>
      </c>
      <c r="LK271" s="3">
        <v>4</v>
      </c>
      <c r="LL271" s="3">
        <v>1</v>
      </c>
      <c r="LM271" s="3">
        <v>1</v>
      </c>
      <c r="LN271" s="3">
        <v>4</v>
      </c>
      <c r="LO271" s="3">
        <v>3</v>
      </c>
      <c r="LP271" s="3">
        <v>4</v>
      </c>
      <c r="LQ271" s="3">
        <v>4</v>
      </c>
      <c r="LR271" s="3">
        <v>4</v>
      </c>
      <c r="LS271" s="3">
        <v>4</v>
      </c>
      <c r="LT271" s="5">
        <v>3.625</v>
      </c>
      <c r="LU271" s="5">
        <v>3.375</v>
      </c>
      <c r="LV271" s="3">
        <v>2</v>
      </c>
      <c r="LW271" s="3">
        <v>1</v>
      </c>
      <c r="LX271" s="3">
        <v>2</v>
      </c>
      <c r="LY271" s="3">
        <v>2</v>
      </c>
      <c r="LZ271" s="3">
        <v>2</v>
      </c>
      <c r="MA271" s="3">
        <v>2</v>
      </c>
      <c r="MB271" s="3">
        <v>1</v>
      </c>
      <c r="MC271" s="3">
        <v>2</v>
      </c>
      <c r="MD271" s="3">
        <v>1</v>
      </c>
      <c r="ME271" s="3">
        <v>2</v>
      </c>
      <c r="MF271" s="5">
        <f t="shared" si="175"/>
        <v>17</v>
      </c>
      <c r="MG271" s="5">
        <f t="shared" si="176"/>
        <v>1.7</v>
      </c>
      <c r="MH271" s="3">
        <v>5</v>
      </c>
      <c r="MI271" s="3">
        <v>5</v>
      </c>
      <c r="MJ271" s="3">
        <v>6</v>
      </c>
      <c r="MK271" s="3">
        <v>6</v>
      </c>
      <c r="ML271" s="3">
        <v>6</v>
      </c>
      <c r="MM271" s="3">
        <v>5</v>
      </c>
      <c r="MN271" s="3">
        <v>6</v>
      </c>
      <c r="MO271" s="3">
        <v>7</v>
      </c>
      <c r="MP271" s="3">
        <v>7</v>
      </c>
      <c r="MQ271" s="5">
        <v>5.8888888888888893</v>
      </c>
      <c r="MR271" s="3">
        <v>4</v>
      </c>
      <c r="MS271" s="3">
        <v>4</v>
      </c>
      <c r="MT271" s="3">
        <v>4</v>
      </c>
      <c r="MU271" s="3">
        <v>3</v>
      </c>
      <c r="MV271" s="3">
        <v>3</v>
      </c>
      <c r="MW271" s="3">
        <v>4</v>
      </c>
      <c r="MX271" s="3">
        <v>4</v>
      </c>
      <c r="MY271" s="3">
        <v>4</v>
      </c>
      <c r="MZ271" s="3">
        <v>4</v>
      </c>
      <c r="NA271" s="3">
        <v>4</v>
      </c>
      <c r="NB271" s="3">
        <v>3</v>
      </c>
      <c r="NC271" s="3">
        <v>3</v>
      </c>
      <c r="ND271" s="5">
        <v>3.6666666666666665</v>
      </c>
      <c r="NE271" s="5">
        <v>3.6666666666666665</v>
      </c>
      <c r="NF271" s="5">
        <v>3.6666666666666665</v>
      </c>
      <c r="NG271" s="5">
        <v>3.6666666666666665</v>
      </c>
      <c r="NH271" s="3">
        <v>4</v>
      </c>
      <c r="NI271" s="3">
        <v>4</v>
      </c>
      <c r="NJ271" s="3">
        <v>3</v>
      </c>
      <c r="NK271" s="3">
        <v>3</v>
      </c>
      <c r="NL271" s="3">
        <v>4</v>
      </c>
      <c r="NM271" s="3">
        <v>3</v>
      </c>
      <c r="NN271" s="3">
        <v>3</v>
      </c>
      <c r="NO271" s="3">
        <v>4</v>
      </c>
      <c r="NP271" s="3">
        <v>4</v>
      </c>
      <c r="NQ271" s="3">
        <v>3</v>
      </c>
      <c r="NR271" s="3">
        <v>4</v>
      </c>
      <c r="NS271" s="3">
        <v>3</v>
      </c>
      <c r="NT271" s="3">
        <v>3</v>
      </c>
      <c r="NU271" s="3">
        <v>2</v>
      </c>
      <c r="NV271" s="5">
        <v>3.5714285714285716</v>
      </c>
      <c r="NW271" s="5">
        <v>3.1428571428571428</v>
      </c>
      <c r="NX271" s="4">
        <v>43423</v>
      </c>
      <c r="NY271" s="3">
        <v>5</v>
      </c>
      <c r="NZ271" s="3">
        <v>5</v>
      </c>
      <c r="OA271" s="3">
        <v>4</v>
      </c>
      <c r="OB271" s="3">
        <v>2</v>
      </c>
      <c r="OC271" s="3">
        <v>5</v>
      </c>
      <c r="OD271" s="3">
        <v>4</v>
      </c>
      <c r="OE271" s="3">
        <v>4</v>
      </c>
      <c r="OF271" s="3">
        <v>5</v>
      </c>
      <c r="OG271" s="3">
        <v>4</v>
      </c>
      <c r="OH271" s="3">
        <v>5</v>
      </c>
      <c r="OI271" s="3">
        <v>5</v>
      </c>
      <c r="OJ271" s="3">
        <v>5</v>
      </c>
      <c r="OK271" s="5">
        <v>4.666666666666667</v>
      </c>
      <c r="OL271" s="5">
        <v>4.166666666666667</v>
      </c>
      <c r="OM271" s="3">
        <v>4</v>
      </c>
      <c r="ON271" s="3">
        <v>4</v>
      </c>
      <c r="OO271" s="3">
        <v>3</v>
      </c>
      <c r="OP271" s="3">
        <v>3</v>
      </c>
      <c r="OQ271" s="3">
        <v>2</v>
      </c>
      <c r="OR271" s="3">
        <v>1</v>
      </c>
      <c r="OS271" s="5">
        <v>2.8333333333333335</v>
      </c>
      <c r="OT271" s="3">
        <v>5</v>
      </c>
      <c r="OU271" s="3">
        <v>5</v>
      </c>
      <c r="OV271" s="3">
        <v>5</v>
      </c>
      <c r="OW271" s="3">
        <v>5</v>
      </c>
      <c r="OX271" s="3">
        <v>6</v>
      </c>
      <c r="OY271" s="3">
        <v>5</v>
      </c>
      <c r="OZ271" s="5">
        <v>5.166666666666667</v>
      </c>
      <c r="VN271">
        <v>15</v>
      </c>
      <c r="VO271">
        <v>0</v>
      </c>
      <c r="VP271">
        <v>0</v>
      </c>
      <c r="VQ271">
        <v>0</v>
      </c>
      <c r="VR271">
        <v>74</v>
      </c>
      <c r="VS271">
        <v>2478.8000000000002</v>
      </c>
      <c r="VT271">
        <v>33.5</v>
      </c>
      <c r="VU271">
        <v>413.1</v>
      </c>
      <c r="VV271">
        <v>73</v>
      </c>
      <c r="VW271">
        <v>25312.3</v>
      </c>
      <c r="VX271">
        <v>346.7</v>
      </c>
      <c r="VY271">
        <v>7762.8</v>
      </c>
      <c r="VZ271">
        <v>0.3</v>
      </c>
      <c r="WA271">
        <v>4218.7</v>
      </c>
      <c r="WB271" s="36">
        <v>3089.5</v>
      </c>
      <c r="WC271" s="36">
        <v>289</v>
      </c>
      <c r="WD271" s="36">
        <v>27.75</v>
      </c>
      <c r="WE271" s="36">
        <v>7.75</v>
      </c>
      <c r="WF271" s="36">
        <v>90.5</v>
      </c>
      <c r="WG271" s="36">
        <v>8.4700000000000006</v>
      </c>
      <c r="WH271" s="36">
        <v>0.81</v>
      </c>
      <c r="WI271" s="36">
        <v>0.23</v>
      </c>
      <c r="WJ271" s="36">
        <v>35.5</v>
      </c>
      <c r="WK271" s="36">
        <v>1.04</v>
      </c>
      <c r="WL271" s="36">
        <v>5.9169999999999998</v>
      </c>
      <c r="WM271" s="37">
        <v>3089.5</v>
      </c>
      <c r="WN271" s="37">
        <v>289</v>
      </c>
      <c r="WO271" s="37">
        <v>27.75</v>
      </c>
      <c r="WP271" s="37">
        <v>7.75</v>
      </c>
      <c r="WQ271" s="37">
        <v>90.5</v>
      </c>
      <c r="WR271" s="37">
        <v>8.4700000000000006</v>
      </c>
      <c r="WS271" s="37">
        <v>0.81</v>
      </c>
      <c r="WT271" s="37">
        <v>0.23</v>
      </c>
      <c r="WU271" s="37">
        <v>35.5</v>
      </c>
      <c r="WV271" s="37">
        <v>1.04</v>
      </c>
      <c r="WW271" s="37">
        <v>5.9169999999999998</v>
      </c>
      <c r="WX271" s="38">
        <v>650</v>
      </c>
      <c r="WY271" s="38">
        <v>60.75</v>
      </c>
      <c r="WZ271" s="38">
        <v>3.25</v>
      </c>
      <c r="XA271" s="38">
        <v>1</v>
      </c>
      <c r="XB271" s="38">
        <v>90.91</v>
      </c>
      <c r="XC271" s="38">
        <v>8.5</v>
      </c>
      <c r="XD271" s="38">
        <v>0.45</v>
      </c>
      <c r="XE271" s="38">
        <v>0.14000000000000001</v>
      </c>
      <c r="XF271" s="38">
        <v>4.25</v>
      </c>
      <c r="XG271" s="38">
        <v>0.59</v>
      </c>
      <c r="XH271" s="38">
        <v>4.25</v>
      </c>
      <c r="XI271" s="39">
        <v>650</v>
      </c>
      <c r="XJ271" s="39">
        <v>60.75</v>
      </c>
      <c r="XK271" s="39">
        <v>3.25</v>
      </c>
      <c r="XL271" s="39">
        <v>1</v>
      </c>
      <c r="XM271" s="39">
        <v>90.91</v>
      </c>
      <c r="XN271" s="39">
        <v>8.5</v>
      </c>
      <c r="XO271" s="39">
        <v>0.45</v>
      </c>
      <c r="XP271" s="39">
        <v>0.14000000000000001</v>
      </c>
      <c r="XQ271" s="39">
        <v>4.25</v>
      </c>
      <c r="XR271" s="39">
        <v>0.59</v>
      </c>
      <c r="XS271" s="39">
        <v>4.25</v>
      </c>
      <c r="XT271" t="s">
        <v>1315</v>
      </c>
      <c r="XU271">
        <v>6</v>
      </c>
      <c r="XV271">
        <v>21</v>
      </c>
      <c r="XW271" s="37">
        <v>6</v>
      </c>
      <c r="XX271" s="37">
        <v>0</v>
      </c>
      <c r="XY271" s="37">
        <v>2</v>
      </c>
      <c r="XZ271" s="39">
        <v>1</v>
      </c>
      <c r="YA271" s="39">
        <v>0</v>
      </c>
      <c r="YB271" s="39">
        <v>3</v>
      </c>
    </row>
    <row r="272" spans="1:652" x14ac:dyDescent="0.2">
      <c r="A272" s="11">
        <v>294</v>
      </c>
      <c r="B272" s="19" t="s">
        <v>903</v>
      </c>
      <c r="C272" s="3">
        <v>1</v>
      </c>
      <c r="D272" s="3" t="str">
        <f t="shared" si="167"/>
        <v>1</v>
      </c>
      <c r="E272" s="4">
        <v>37500</v>
      </c>
      <c r="F272" s="4">
        <v>43411</v>
      </c>
      <c r="G272" s="5">
        <v>16.183436002737849</v>
      </c>
      <c r="H272" s="21">
        <v>4</v>
      </c>
      <c r="I272" s="3">
        <v>11</v>
      </c>
      <c r="J272" s="3">
        <v>22</v>
      </c>
      <c r="K272" s="3">
        <v>1</v>
      </c>
      <c r="L272" s="3">
        <v>0</v>
      </c>
      <c r="M272" s="3">
        <v>180</v>
      </c>
      <c r="N272" s="6">
        <v>107</v>
      </c>
      <c r="O272" s="6">
        <v>164</v>
      </c>
      <c r="P272" s="5">
        <v>3.5104986876640418</v>
      </c>
      <c r="Q272" s="5">
        <v>117.9675</v>
      </c>
      <c r="R272" s="5">
        <v>53.5</v>
      </c>
      <c r="S272" s="5">
        <v>21.7</v>
      </c>
      <c r="T272" s="5">
        <v>3</v>
      </c>
      <c r="U272" s="5">
        <v>25.6</v>
      </c>
      <c r="V272" s="5">
        <v>3</v>
      </c>
      <c r="W272" s="5">
        <v>28.1</v>
      </c>
      <c r="X272" s="5">
        <v>26.6</v>
      </c>
      <c r="Y272" s="5">
        <v>25.5</v>
      </c>
      <c r="Z272" s="5">
        <v>22.1</v>
      </c>
      <c r="AA272" s="5">
        <v>19.399999999999999</v>
      </c>
      <c r="AB272" s="5">
        <v>17.899999999999999</v>
      </c>
      <c r="AC272" s="5">
        <f t="shared" si="168"/>
        <v>28.1</v>
      </c>
      <c r="AD272" s="5">
        <f t="shared" si="169"/>
        <v>22.1</v>
      </c>
      <c r="AE272" s="5">
        <f t="shared" si="170"/>
        <v>50.2</v>
      </c>
      <c r="AF272" s="5">
        <f t="shared" si="171"/>
        <v>25.1</v>
      </c>
      <c r="AG272" s="5">
        <f t="shared" si="172"/>
        <v>55.345500000000008</v>
      </c>
      <c r="AH272" s="5">
        <f t="shared" si="173"/>
        <v>110.69100000000002</v>
      </c>
      <c r="AI272" s="5">
        <v>2</v>
      </c>
      <c r="AJ272" s="3">
        <v>22</v>
      </c>
      <c r="AK272" s="5">
        <v>35.200000000000003</v>
      </c>
      <c r="AL272" s="5">
        <v>1</v>
      </c>
      <c r="AM272" s="5">
        <v>2</v>
      </c>
      <c r="AN272" s="5"/>
      <c r="AO272" s="5"/>
      <c r="AP272" s="5"/>
      <c r="AQ272" s="5"/>
      <c r="AR272" s="5"/>
      <c r="AS272" s="5" t="e">
        <f t="shared" si="174"/>
        <v>#DIV/0!</v>
      </c>
      <c r="AT272" s="5">
        <v>11.09</v>
      </c>
      <c r="AU272" s="5">
        <v>11.07</v>
      </c>
      <c r="AV272" s="5">
        <v>1</v>
      </c>
      <c r="AW272" s="5">
        <v>84</v>
      </c>
      <c r="AX272" s="3">
        <v>36</v>
      </c>
      <c r="AY272" s="3">
        <v>32</v>
      </c>
      <c r="AZ272" s="3"/>
      <c r="BA272" s="5">
        <v>-0.47</v>
      </c>
      <c r="BB272" s="5"/>
      <c r="BC272" s="5">
        <v>32</v>
      </c>
      <c r="BD272" s="5"/>
      <c r="BE272" s="3">
        <v>21</v>
      </c>
      <c r="BF272" s="3">
        <v>26</v>
      </c>
      <c r="BG272" s="5">
        <v>0.09</v>
      </c>
      <c r="BH272" s="5">
        <v>54</v>
      </c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3">
        <v>46</v>
      </c>
      <c r="CA272" s="3">
        <v>46</v>
      </c>
      <c r="CB272" s="3">
        <v>48</v>
      </c>
      <c r="CC272" s="5">
        <v>20.563839999999999</v>
      </c>
      <c r="CD272" s="5">
        <v>20.563839999999999</v>
      </c>
      <c r="CE272" s="5">
        <v>21.457920000000001</v>
      </c>
      <c r="CF272" s="5">
        <v>3.22</v>
      </c>
      <c r="CG272" s="5">
        <v>100</v>
      </c>
      <c r="CH272" s="3">
        <v>41</v>
      </c>
      <c r="CI272" s="3">
        <v>35</v>
      </c>
      <c r="CJ272" s="3">
        <v>32</v>
      </c>
      <c r="CK272" s="5">
        <v>18.32864</v>
      </c>
      <c r="CL272" s="5">
        <v>15.6464</v>
      </c>
      <c r="CM272" s="5">
        <v>14.30528</v>
      </c>
      <c r="CN272" s="5">
        <v>1.23</v>
      </c>
      <c r="CO272" s="5">
        <v>89</v>
      </c>
      <c r="CP272" s="6">
        <v>170</v>
      </c>
      <c r="CQ272" s="6">
        <v>163</v>
      </c>
      <c r="CR272" s="6">
        <v>176</v>
      </c>
      <c r="CS272" s="5">
        <v>1.22</v>
      </c>
      <c r="CT272" s="5">
        <v>89</v>
      </c>
      <c r="CU272" s="7" t="e">
        <v>#NULL!</v>
      </c>
      <c r="CV272" s="7" t="e">
        <v>#NULL!</v>
      </c>
      <c r="CW272" s="7" t="e">
        <v>#NULL!</v>
      </c>
      <c r="CX272" s="7" t="e">
        <v>#NULL!</v>
      </c>
      <c r="CY272" s="7" t="e">
        <v>#NULL!</v>
      </c>
      <c r="CZ272" s="7" t="e">
        <v>#NULL!</v>
      </c>
      <c r="DA272" s="7" t="e">
        <v>#NULL!</v>
      </c>
      <c r="DB272" s="7" t="e">
        <v>#NULL!</v>
      </c>
      <c r="DC272" s="7" t="e">
        <v>#NULL!</v>
      </c>
      <c r="DD272" s="7" t="e">
        <v>#NULL!</v>
      </c>
      <c r="DE272" s="7" t="e">
        <v>#NULL!</v>
      </c>
      <c r="DF272" s="7" t="e">
        <v>#NULL!</v>
      </c>
      <c r="DG272" s="7" t="e">
        <v>#NULL!</v>
      </c>
      <c r="DH272" s="7" t="e">
        <v>#NULL!</v>
      </c>
      <c r="DI272" s="7"/>
      <c r="DJ272" s="7"/>
      <c r="DK272" s="7"/>
      <c r="DL272" s="7"/>
      <c r="DM272" s="7"/>
      <c r="DN272" s="7"/>
      <c r="DO272" s="7"/>
      <c r="DP272" s="7"/>
      <c r="DQ272" s="3">
        <v>1</v>
      </c>
      <c r="DR272" s="3">
        <v>1</v>
      </c>
      <c r="DS272" s="3">
        <v>1</v>
      </c>
      <c r="DT272" s="3">
        <v>1</v>
      </c>
      <c r="DU272" s="3">
        <v>1</v>
      </c>
      <c r="DV272" s="5">
        <v>43</v>
      </c>
      <c r="DW272" s="5">
        <v>-0.38</v>
      </c>
      <c r="DX272" s="5">
        <v>86.5</v>
      </c>
      <c r="DY272" s="5">
        <v>2.2199999999999998</v>
      </c>
      <c r="DZ272" s="5">
        <v>94.5</v>
      </c>
      <c r="EA272" s="5">
        <v>4.45</v>
      </c>
      <c r="EB272" s="5">
        <v>74.666666666666671</v>
      </c>
      <c r="EC272" s="5">
        <v>6.29</v>
      </c>
      <c r="ED272" s="5">
        <v>2</v>
      </c>
      <c r="EE272" s="7" t="e">
        <v>#NULL!</v>
      </c>
      <c r="EF272" s="7" t="e">
        <v>#NULL!</v>
      </c>
      <c r="EG272" s="7" t="e">
        <v>#NULL!</v>
      </c>
      <c r="EH272" s="7" t="e">
        <v>#NULL!</v>
      </c>
      <c r="EI272" s="7" t="e">
        <v>#NULL!</v>
      </c>
      <c r="EJ272" s="7" t="e">
        <v>#NULL!</v>
      </c>
      <c r="EK272" s="7" t="e">
        <v>#NULL!</v>
      </c>
      <c r="EL272" s="7" t="e">
        <v>#NULL!</v>
      </c>
      <c r="EM272" s="7" t="e">
        <v>#NULL!</v>
      </c>
      <c r="EN272" s="7" t="e">
        <v>#NULL!</v>
      </c>
      <c r="EO272" s="7" t="e">
        <v>#NULL!</v>
      </c>
      <c r="EP272" s="7" t="e">
        <v>#NULL!</v>
      </c>
      <c r="EQ272" s="7" t="e">
        <v>#NULL!</v>
      </c>
      <c r="ER272" s="7" t="e">
        <v>#NULL!</v>
      </c>
      <c r="ES272" s="7" t="e">
        <v>#NULL!</v>
      </c>
      <c r="ET272" s="7" t="e">
        <v>#NULL!</v>
      </c>
      <c r="EU272" s="7" t="e">
        <v>#NULL!</v>
      </c>
      <c r="EV272" s="7" t="e">
        <v>#NULL!</v>
      </c>
      <c r="EW272" s="3">
        <v>1</v>
      </c>
      <c r="EX272" s="5">
        <v>3</v>
      </c>
      <c r="EY272" s="1" t="s">
        <v>372</v>
      </c>
      <c r="EZ272" s="3">
        <v>1</v>
      </c>
      <c r="FA272" s="6">
        <v>1</v>
      </c>
      <c r="FB272" s="1" t="s">
        <v>376</v>
      </c>
      <c r="FC272" s="6">
        <v>0</v>
      </c>
      <c r="FD272" s="5">
        <v>2</v>
      </c>
      <c r="FE272" s="1" t="s">
        <v>351</v>
      </c>
      <c r="FF272" s="3">
        <v>0</v>
      </c>
      <c r="FG272" s="5">
        <v>1.5</v>
      </c>
      <c r="FH272" s="3">
        <v>5</v>
      </c>
      <c r="FI272" s="3">
        <v>4</v>
      </c>
      <c r="FJ272" s="3">
        <v>4</v>
      </c>
      <c r="FK272" s="3">
        <v>5</v>
      </c>
      <c r="FL272" s="3">
        <v>5</v>
      </c>
      <c r="FM272" s="3">
        <v>5</v>
      </c>
      <c r="FN272" s="3">
        <v>4</v>
      </c>
      <c r="FO272" s="3">
        <v>3</v>
      </c>
      <c r="FP272" s="3">
        <v>5</v>
      </c>
      <c r="FQ272" s="3">
        <v>4</v>
      </c>
      <c r="FR272" s="3">
        <v>5</v>
      </c>
      <c r="FS272" s="3">
        <v>3</v>
      </c>
      <c r="FT272" s="3">
        <v>4.666666666666667</v>
      </c>
      <c r="FU272" s="3">
        <v>4</v>
      </c>
      <c r="FV272" s="3">
        <v>7</v>
      </c>
      <c r="FW272" s="3">
        <v>5</v>
      </c>
      <c r="FX272" s="7" t="e">
        <v>#NULL!</v>
      </c>
      <c r="FY272" s="3">
        <v>4</v>
      </c>
      <c r="FZ272" s="3">
        <v>4</v>
      </c>
      <c r="GA272" s="3">
        <v>4</v>
      </c>
      <c r="GB272" s="3">
        <v>4</v>
      </c>
      <c r="GC272" s="3">
        <v>5</v>
      </c>
      <c r="GD272" s="5">
        <v>4.666666666666667</v>
      </c>
      <c r="GE272" s="3">
        <v>4</v>
      </c>
      <c r="GF272" s="3">
        <v>2</v>
      </c>
      <c r="GG272" s="3">
        <v>5</v>
      </c>
      <c r="GH272" s="3">
        <v>1</v>
      </c>
      <c r="GI272" s="3">
        <v>5</v>
      </c>
      <c r="GJ272" s="3">
        <v>1</v>
      </c>
      <c r="GK272" s="3">
        <v>2</v>
      </c>
      <c r="GL272" s="3">
        <v>2</v>
      </c>
      <c r="GM272" s="3">
        <v>2</v>
      </c>
      <c r="GN272" s="3">
        <v>5</v>
      </c>
      <c r="GO272" s="3">
        <v>2</v>
      </c>
      <c r="GP272" s="3">
        <v>3</v>
      </c>
      <c r="GQ272" s="3">
        <v>1</v>
      </c>
      <c r="GR272" s="3">
        <v>5</v>
      </c>
      <c r="GS272" s="3">
        <v>5</v>
      </c>
      <c r="GT272" s="3">
        <v>5</v>
      </c>
      <c r="GU272" s="3">
        <v>3</v>
      </c>
      <c r="GV272" s="3">
        <v>2</v>
      </c>
      <c r="GW272" s="3">
        <v>5</v>
      </c>
      <c r="GX272" s="3">
        <v>2</v>
      </c>
      <c r="GY272" s="5">
        <v>4.2</v>
      </c>
      <c r="GZ272" s="5">
        <v>2</v>
      </c>
      <c r="HA272" s="3">
        <v>7</v>
      </c>
      <c r="HB272" s="3">
        <v>6</v>
      </c>
      <c r="HC272" s="3">
        <v>7</v>
      </c>
      <c r="HD272" s="3">
        <v>6</v>
      </c>
      <c r="HE272" s="3">
        <v>6</v>
      </c>
      <c r="HF272" s="3">
        <v>7</v>
      </c>
      <c r="HG272" s="3">
        <v>7</v>
      </c>
      <c r="HH272" s="3">
        <v>7</v>
      </c>
      <c r="HI272" s="5">
        <v>6.625</v>
      </c>
      <c r="HJ272" s="3">
        <v>3</v>
      </c>
      <c r="HK272" s="3">
        <v>2</v>
      </c>
      <c r="HL272" s="3">
        <v>3</v>
      </c>
      <c r="HM272" s="3">
        <v>2</v>
      </c>
      <c r="HN272" s="3">
        <v>1</v>
      </c>
      <c r="HO272" s="3">
        <v>2</v>
      </c>
      <c r="HP272" s="5">
        <v>3</v>
      </c>
      <c r="HQ272" s="5">
        <v>4</v>
      </c>
      <c r="HR272" s="5">
        <v>3</v>
      </c>
      <c r="HS272" s="5">
        <v>3</v>
      </c>
      <c r="HT272" s="3">
        <v>6</v>
      </c>
      <c r="HU272" s="3">
        <v>5</v>
      </c>
      <c r="HV272" s="3">
        <v>5</v>
      </c>
      <c r="HW272" s="3">
        <v>4</v>
      </c>
      <c r="HX272" s="3">
        <v>4</v>
      </c>
      <c r="HY272" s="3">
        <v>6</v>
      </c>
      <c r="HZ272" s="5">
        <v>5</v>
      </c>
      <c r="IA272" s="3">
        <v>7</v>
      </c>
      <c r="IB272" s="3">
        <v>5</v>
      </c>
      <c r="IC272" s="3">
        <v>4</v>
      </c>
      <c r="ID272" s="3">
        <v>4</v>
      </c>
      <c r="IE272" s="3">
        <v>4</v>
      </c>
      <c r="IF272" s="3">
        <v>4</v>
      </c>
      <c r="IG272" s="3">
        <v>5</v>
      </c>
      <c r="IH272" s="3">
        <v>5</v>
      </c>
      <c r="II272" s="3">
        <v>4</v>
      </c>
      <c r="IJ272" s="3">
        <v>4</v>
      </c>
      <c r="IK272" s="3">
        <v>5</v>
      </c>
      <c r="IL272" s="3">
        <v>4</v>
      </c>
      <c r="IM272" s="5">
        <v>5.25</v>
      </c>
      <c r="IN272" s="5">
        <v>4</v>
      </c>
      <c r="IO272" s="5">
        <v>4.5</v>
      </c>
      <c r="IP272" s="3">
        <v>3</v>
      </c>
      <c r="IQ272" s="3">
        <v>4</v>
      </c>
      <c r="IR272" s="3">
        <v>4</v>
      </c>
      <c r="IS272" s="3">
        <v>4</v>
      </c>
      <c r="IT272" s="3">
        <v>3</v>
      </c>
      <c r="IU272" s="3">
        <v>1</v>
      </c>
      <c r="IV272" s="3">
        <v>3</v>
      </c>
      <c r="IW272" s="3">
        <v>2</v>
      </c>
      <c r="IX272" s="3">
        <v>4</v>
      </c>
      <c r="IY272" s="3">
        <v>3</v>
      </c>
      <c r="IZ272" s="3">
        <v>3</v>
      </c>
      <c r="JA272" s="3">
        <v>4</v>
      </c>
      <c r="JB272" s="3">
        <v>4</v>
      </c>
      <c r="JC272" s="3">
        <v>3</v>
      </c>
      <c r="JD272" s="3">
        <v>3</v>
      </c>
      <c r="JE272" s="3">
        <v>2</v>
      </c>
      <c r="JF272" s="3">
        <v>2</v>
      </c>
      <c r="JG272" s="3">
        <v>4</v>
      </c>
      <c r="JH272" s="3">
        <v>4</v>
      </c>
      <c r="JI272" s="3">
        <v>3</v>
      </c>
      <c r="JJ272" s="3">
        <v>3</v>
      </c>
      <c r="JK272" s="3">
        <v>3</v>
      </c>
      <c r="JL272" s="3">
        <v>4</v>
      </c>
      <c r="JM272" s="3">
        <v>4</v>
      </c>
      <c r="JN272" s="5">
        <v>2.75</v>
      </c>
      <c r="JO272" s="5">
        <v>3.25</v>
      </c>
      <c r="JP272" s="5">
        <v>3.5</v>
      </c>
      <c r="JQ272" s="5">
        <v>3.25</v>
      </c>
      <c r="JR272" s="5">
        <v>3.5</v>
      </c>
      <c r="JS272" s="5">
        <v>3</v>
      </c>
      <c r="JT272" s="3">
        <v>3</v>
      </c>
      <c r="JU272" s="3">
        <v>4</v>
      </c>
      <c r="JV272" s="3">
        <v>5</v>
      </c>
      <c r="JW272" s="3">
        <v>5</v>
      </c>
      <c r="JX272" s="3">
        <v>1</v>
      </c>
      <c r="JY272" s="3">
        <v>1</v>
      </c>
      <c r="JZ272" s="3">
        <v>2</v>
      </c>
      <c r="KA272" s="3">
        <v>2</v>
      </c>
      <c r="KB272" s="3">
        <v>1</v>
      </c>
      <c r="KC272" s="3">
        <v>5</v>
      </c>
      <c r="KD272" s="3">
        <v>3</v>
      </c>
      <c r="KE272" s="3">
        <v>5</v>
      </c>
      <c r="KF272" s="3">
        <v>5</v>
      </c>
      <c r="KG272" s="3">
        <v>5</v>
      </c>
      <c r="KH272" s="3">
        <v>3</v>
      </c>
      <c r="KI272" s="3">
        <v>3</v>
      </c>
      <c r="KJ272" s="3">
        <v>3</v>
      </c>
      <c r="KK272" s="3">
        <v>3</v>
      </c>
      <c r="KL272" s="3">
        <v>2</v>
      </c>
      <c r="KM272" s="3">
        <v>3</v>
      </c>
      <c r="KN272" s="3">
        <v>3</v>
      </c>
      <c r="KO272" s="3">
        <v>3</v>
      </c>
      <c r="KP272" s="3">
        <v>3</v>
      </c>
      <c r="KQ272" s="3">
        <v>3</v>
      </c>
      <c r="KR272" s="3">
        <v>3</v>
      </c>
      <c r="KS272" s="3">
        <v>4</v>
      </c>
      <c r="KT272" s="3">
        <v>3</v>
      </c>
      <c r="KU272" s="3">
        <v>3</v>
      </c>
      <c r="KV272" s="3">
        <v>5</v>
      </c>
      <c r="KW272" s="3">
        <v>5</v>
      </c>
      <c r="KX272" s="3">
        <v>4</v>
      </c>
      <c r="KY272" s="3">
        <v>4</v>
      </c>
      <c r="KZ272" s="5">
        <v>3.5555555555555554</v>
      </c>
      <c r="LA272" s="5">
        <v>3.5555555555555554</v>
      </c>
      <c r="LB272" s="5">
        <v>2.4285714285714284</v>
      </c>
      <c r="LC272" s="5">
        <v>3.7142857142857144</v>
      </c>
      <c r="LD272" s="3">
        <v>2</v>
      </c>
      <c r="LE272" s="3">
        <v>4</v>
      </c>
      <c r="LF272" s="5">
        <v>3</v>
      </c>
      <c r="LG272" s="3">
        <v>3</v>
      </c>
      <c r="LH272" s="3">
        <v>5</v>
      </c>
      <c r="LI272" s="3">
        <v>5</v>
      </c>
      <c r="LJ272" s="3">
        <v>3</v>
      </c>
      <c r="LK272" s="3">
        <v>4</v>
      </c>
      <c r="LL272" s="3">
        <v>4</v>
      </c>
      <c r="LM272" s="3">
        <v>4</v>
      </c>
      <c r="LN272" s="3">
        <v>4</v>
      </c>
      <c r="LO272" s="3">
        <v>4</v>
      </c>
      <c r="LP272" s="3">
        <v>4</v>
      </c>
      <c r="LQ272" s="3">
        <v>4</v>
      </c>
      <c r="LR272" s="3">
        <v>5</v>
      </c>
      <c r="LS272" s="3">
        <v>5</v>
      </c>
      <c r="LT272" s="5">
        <v>3.75</v>
      </c>
      <c r="LU272" s="5">
        <v>4.125</v>
      </c>
      <c r="LV272" s="3">
        <v>3</v>
      </c>
      <c r="LW272" s="3">
        <v>2</v>
      </c>
      <c r="LX272" s="3">
        <v>1</v>
      </c>
      <c r="LY272" s="3">
        <v>2</v>
      </c>
      <c r="LZ272" s="3">
        <v>3</v>
      </c>
      <c r="MA272" s="3">
        <v>2</v>
      </c>
      <c r="MB272" s="3">
        <v>3</v>
      </c>
      <c r="MC272" s="3">
        <v>3</v>
      </c>
      <c r="MD272" s="3">
        <v>2</v>
      </c>
      <c r="ME272" s="3">
        <v>3</v>
      </c>
      <c r="MF272" s="5">
        <f t="shared" si="175"/>
        <v>24</v>
      </c>
      <c r="MG272" s="5">
        <f t="shared" si="176"/>
        <v>2.4</v>
      </c>
      <c r="MH272" s="3">
        <v>4</v>
      </c>
      <c r="MI272" s="3">
        <v>4</v>
      </c>
      <c r="MJ272" s="3">
        <v>7</v>
      </c>
      <c r="MK272" s="3">
        <v>4</v>
      </c>
      <c r="ML272" s="3">
        <v>6</v>
      </c>
      <c r="MM272" s="3">
        <v>7</v>
      </c>
      <c r="MN272" s="3">
        <v>7</v>
      </c>
      <c r="MO272" s="3">
        <v>7</v>
      </c>
      <c r="MP272" s="3">
        <v>7</v>
      </c>
      <c r="MQ272" s="5">
        <v>5.8888888888888893</v>
      </c>
      <c r="MR272" s="3">
        <v>3</v>
      </c>
      <c r="MS272" s="3">
        <v>3</v>
      </c>
      <c r="MT272" s="3">
        <v>3</v>
      </c>
      <c r="MU272" s="3">
        <v>3</v>
      </c>
      <c r="MV272" s="3">
        <v>2</v>
      </c>
      <c r="MW272" s="3">
        <v>2</v>
      </c>
      <c r="MX272" s="3">
        <v>4</v>
      </c>
      <c r="MY272" s="3">
        <v>4</v>
      </c>
      <c r="MZ272" s="3">
        <v>5</v>
      </c>
      <c r="NA272" s="3">
        <v>5</v>
      </c>
      <c r="NB272" s="3">
        <v>4</v>
      </c>
      <c r="NC272" s="3">
        <v>4</v>
      </c>
      <c r="ND272" s="5">
        <v>2.6666666666666665</v>
      </c>
      <c r="NE272" s="5">
        <v>2.6666666666666665</v>
      </c>
      <c r="NF272" s="5">
        <v>4.333333333333333</v>
      </c>
      <c r="NG272" s="5">
        <v>4.333333333333333</v>
      </c>
      <c r="NH272" s="3">
        <v>4</v>
      </c>
      <c r="NI272" s="3">
        <v>4</v>
      </c>
      <c r="NJ272" s="3">
        <v>3</v>
      </c>
      <c r="NK272" s="3">
        <v>5</v>
      </c>
      <c r="NL272" s="3">
        <v>3</v>
      </c>
      <c r="NM272" s="3">
        <v>5</v>
      </c>
      <c r="NN272" s="3">
        <v>4</v>
      </c>
      <c r="NO272" s="3">
        <v>5</v>
      </c>
      <c r="NP272" s="3">
        <v>3</v>
      </c>
      <c r="NQ272" s="3">
        <v>2</v>
      </c>
      <c r="NR272" s="3">
        <v>3</v>
      </c>
      <c r="NS272" s="3">
        <v>5</v>
      </c>
      <c r="NT272" s="3">
        <v>3</v>
      </c>
      <c r="NU272" s="3">
        <v>5</v>
      </c>
      <c r="NV272" s="5">
        <v>3.2857142857142856</v>
      </c>
      <c r="NW272" s="5">
        <v>4.4285714285714288</v>
      </c>
      <c r="NX272" s="4">
        <v>43423</v>
      </c>
      <c r="NY272" s="3">
        <v>5</v>
      </c>
      <c r="NZ272" s="3">
        <v>5</v>
      </c>
      <c r="OA272" s="3">
        <v>5</v>
      </c>
      <c r="OB272" s="3">
        <v>2</v>
      </c>
      <c r="OC272" s="3">
        <v>5</v>
      </c>
      <c r="OD272" s="3">
        <v>5</v>
      </c>
      <c r="OE272" s="3">
        <v>4</v>
      </c>
      <c r="OF272" s="3">
        <v>4</v>
      </c>
      <c r="OG272" s="3">
        <v>5</v>
      </c>
      <c r="OH272" s="3">
        <v>5</v>
      </c>
      <c r="OI272" s="3">
        <v>5</v>
      </c>
      <c r="OJ272" s="3">
        <v>4</v>
      </c>
      <c r="OK272" s="5">
        <v>5</v>
      </c>
      <c r="OL272" s="5">
        <v>4</v>
      </c>
      <c r="OM272" s="3">
        <v>4</v>
      </c>
      <c r="ON272" s="3">
        <v>3</v>
      </c>
      <c r="OO272" s="3">
        <v>3</v>
      </c>
      <c r="OP272" s="3">
        <v>2</v>
      </c>
      <c r="OQ272" s="3">
        <v>1</v>
      </c>
      <c r="OR272" s="3">
        <v>1</v>
      </c>
      <c r="OS272" s="5">
        <v>2.3333333333333335</v>
      </c>
      <c r="OT272" s="3">
        <v>5</v>
      </c>
      <c r="OU272" s="3">
        <v>5</v>
      </c>
      <c r="OV272" s="3">
        <v>4</v>
      </c>
      <c r="OW272" s="3">
        <v>4</v>
      </c>
      <c r="OX272" s="3">
        <v>4</v>
      </c>
      <c r="OY272" s="3">
        <v>4</v>
      </c>
      <c r="OZ272" s="5">
        <v>4.333333333333333</v>
      </c>
      <c r="VN272">
        <v>15</v>
      </c>
      <c r="VO272">
        <v>1</v>
      </c>
      <c r="VP272">
        <v>10</v>
      </c>
      <c r="VQ272">
        <v>10</v>
      </c>
      <c r="VR272">
        <v>42</v>
      </c>
      <c r="VS272">
        <v>2389.8000000000002</v>
      </c>
      <c r="VT272">
        <v>56.9</v>
      </c>
      <c r="VU272">
        <v>298.7</v>
      </c>
      <c r="VV272">
        <v>41</v>
      </c>
      <c r="VW272">
        <v>12249.5</v>
      </c>
      <c r="VX272">
        <v>298.8</v>
      </c>
      <c r="VY272">
        <v>4022.8</v>
      </c>
      <c r="VZ272">
        <v>0.3</v>
      </c>
      <c r="WA272">
        <v>1531.2</v>
      </c>
      <c r="WB272" s="36">
        <v>4286</v>
      </c>
      <c r="WC272" s="36">
        <v>1156.75</v>
      </c>
      <c r="WD272" s="36">
        <v>120.75</v>
      </c>
      <c r="WE272" s="36">
        <v>62.5</v>
      </c>
      <c r="WF272" s="36">
        <v>76.180000000000007</v>
      </c>
      <c r="WG272" s="36">
        <v>20.56</v>
      </c>
      <c r="WH272" s="36">
        <v>2.15</v>
      </c>
      <c r="WI272" s="36">
        <v>1.1100000000000001</v>
      </c>
      <c r="WJ272" s="36">
        <v>183.25</v>
      </c>
      <c r="WK272" s="36">
        <v>3.26</v>
      </c>
      <c r="WL272" s="36">
        <v>22.905999999999999</v>
      </c>
      <c r="WM272" s="37">
        <v>4286</v>
      </c>
      <c r="WN272" s="37">
        <v>1156.75</v>
      </c>
      <c r="WO272" s="37">
        <v>120.75</v>
      </c>
      <c r="WP272" s="37">
        <v>62.5</v>
      </c>
      <c r="WQ272" s="37">
        <v>76.180000000000007</v>
      </c>
      <c r="WR272" s="37">
        <v>20.56</v>
      </c>
      <c r="WS272" s="37">
        <v>2.15</v>
      </c>
      <c r="WT272" s="37">
        <v>1.1100000000000001</v>
      </c>
      <c r="WU272" s="37">
        <v>183.25</v>
      </c>
      <c r="WV272" s="37">
        <v>3.26</v>
      </c>
      <c r="WW272" s="37">
        <v>22.905999999999999</v>
      </c>
      <c r="WX272" s="38">
        <v>3061.25</v>
      </c>
      <c r="WY272" s="38">
        <v>826.5</v>
      </c>
      <c r="WZ272" s="38">
        <v>88.5</v>
      </c>
      <c r="XA272" s="38">
        <v>57.75</v>
      </c>
      <c r="XB272" s="38">
        <v>75.89</v>
      </c>
      <c r="XC272" s="38">
        <v>20.49</v>
      </c>
      <c r="XD272" s="38">
        <v>2.19</v>
      </c>
      <c r="XE272" s="38">
        <v>1.43</v>
      </c>
      <c r="XF272" s="38">
        <v>146.25</v>
      </c>
      <c r="XG272" s="38">
        <v>3.63</v>
      </c>
      <c r="XH272" s="38">
        <v>29.25</v>
      </c>
      <c r="XI272" s="39">
        <v>3061.25</v>
      </c>
      <c r="XJ272" s="39">
        <v>826.5</v>
      </c>
      <c r="XK272" s="39">
        <v>88.5</v>
      </c>
      <c r="XL272" s="39">
        <v>57.75</v>
      </c>
      <c r="XM272" s="39">
        <v>75.89</v>
      </c>
      <c r="XN272" s="39">
        <v>20.49</v>
      </c>
      <c r="XO272" s="39">
        <v>2.19</v>
      </c>
      <c r="XP272" s="39">
        <v>1.43</v>
      </c>
      <c r="XQ272" s="39">
        <v>146.25</v>
      </c>
      <c r="XR272" s="39">
        <v>3.63</v>
      </c>
      <c r="XS272" s="39">
        <v>29.25</v>
      </c>
      <c r="XT272" t="s">
        <v>1339</v>
      </c>
      <c r="XU272">
        <v>8</v>
      </c>
      <c r="XV272">
        <v>15</v>
      </c>
      <c r="XW272" s="37">
        <v>8</v>
      </c>
      <c r="XX272" s="37">
        <v>0</v>
      </c>
      <c r="XY272" s="37">
        <v>2</v>
      </c>
      <c r="XZ272" s="39">
        <v>5</v>
      </c>
      <c r="YA272" s="39">
        <v>0</v>
      </c>
      <c r="YB272" s="39">
        <v>2</v>
      </c>
    </row>
    <row r="273" spans="1:652" x14ac:dyDescent="0.2">
      <c r="A273" s="11">
        <v>295</v>
      </c>
      <c r="B273" s="19" t="s">
        <v>783</v>
      </c>
      <c r="C273" s="3">
        <v>0</v>
      </c>
      <c r="D273" s="3" t="str">
        <f t="shared" si="167"/>
        <v>2</v>
      </c>
      <c r="E273" s="4">
        <v>37257</v>
      </c>
      <c r="F273" s="4">
        <v>43411</v>
      </c>
      <c r="G273" s="5">
        <v>16.84873374401095</v>
      </c>
      <c r="H273" s="21">
        <v>4</v>
      </c>
      <c r="I273" s="3">
        <v>11</v>
      </c>
      <c r="J273" s="3">
        <v>22</v>
      </c>
      <c r="K273" s="3">
        <v>1</v>
      </c>
      <c r="L273" s="3">
        <v>2</v>
      </c>
      <c r="M273" s="3">
        <v>180</v>
      </c>
      <c r="N273" s="6">
        <v>131</v>
      </c>
      <c r="O273" s="6">
        <v>183</v>
      </c>
      <c r="P273" s="5">
        <v>4.2979002624671914</v>
      </c>
      <c r="Q273" s="5">
        <v>226.45350000000002</v>
      </c>
      <c r="R273" s="5">
        <v>102.7</v>
      </c>
      <c r="S273" s="5">
        <v>30.7</v>
      </c>
      <c r="T273" s="5">
        <v>1</v>
      </c>
      <c r="U273" s="5">
        <v>26.2</v>
      </c>
      <c r="V273" s="5">
        <v>2</v>
      </c>
      <c r="W273" s="5">
        <v>59.7</v>
      </c>
      <c r="X273" s="5">
        <v>66.7</v>
      </c>
      <c r="Y273" s="5">
        <v>64.3</v>
      </c>
      <c r="Z273" s="5">
        <v>48.9</v>
      </c>
      <c r="AA273" s="5">
        <v>48.6</v>
      </c>
      <c r="AB273" s="5">
        <v>50</v>
      </c>
      <c r="AC273" s="5">
        <f t="shared" si="168"/>
        <v>66.7</v>
      </c>
      <c r="AD273" s="5">
        <f t="shared" si="169"/>
        <v>50</v>
      </c>
      <c r="AE273" s="5">
        <f t="shared" si="170"/>
        <v>116.7</v>
      </c>
      <c r="AF273" s="5">
        <f t="shared" si="171"/>
        <v>58.35</v>
      </c>
      <c r="AG273" s="5">
        <f t="shared" si="172"/>
        <v>128.66175000000001</v>
      </c>
      <c r="AH273" s="5">
        <f t="shared" si="173"/>
        <v>257.32350000000002</v>
      </c>
      <c r="AI273" s="5">
        <v>3</v>
      </c>
      <c r="AJ273" s="3">
        <v>40</v>
      </c>
      <c r="AK273" s="5">
        <v>40.9</v>
      </c>
      <c r="AL273" s="5">
        <v>1</v>
      </c>
      <c r="AM273" s="5">
        <v>2</v>
      </c>
      <c r="AN273" s="5"/>
      <c r="AO273" s="5"/>
      <c r="AP273" s="5"/>
      <c r="AQ273" s="5"/>
      <c r="AR273" s="5"/>
      <c r="AS273" s="5" t="e">
        <f t="shared" si="174"/>
        <v>#DIV/0!</v>
      </c>
      <c r="AT273" s="5">
        <v>11.59</v>
      </c>
      <c r="AU273" s="5">
        <v>11.12</v>
      </c>
      <c r="AV273" s="5">
        <v>-0.97</v>
      </c>
      <c r="AW273" s="5">
        <v>17</v>
      </c>
      <c r="AX273" s="3">
        <v>28</v>
      </c>
      <c r="AY273" s="3">
        <v>31</v>
      </c>
      <c r="AZ273" s="3"/>
      <c r="BA273" s="5">
        <v>-1.92</v>
      </c>
      <c r="BB273" s="5"/>
      <c r="BC273" s="5">
        <v>3</v>
      </c>
      <c r="BD273" s="5"/>
      <c r="BE273" s="3">
        <v>25</v>
      </c>
      <c r="BF273" s="3">
        <v>22</v>
      </c>
      <c r="BG273" s="5">
        <v>-0.83</v>
      </c>
      <c r="BH273" s="5">
        <v>20</v>
      </c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3">
        <v>48</v>
      </c>
      <c r="CA273" s="3">
        <v>49</v>
      </c>
      <c r="CB273" s="3">
        <v>50</v>
      </c>
      <c r="CC273" s="5">
        <v>21.457920000000001</v>
      </c>
      <c r="CD273" s="5">
        <v>21.904959999999999</v>
      </c>
      <c r="CE273" s="5">
        <v>22.352</v>
      </c>
      <c r="CF273" s="5">
        <v>0.8</v>
      </c>
      <c r="CG273" s="5">
        <v>79</v>
      </c>
      <c r="CH273" s="3">
        <v>41</v>
      </c>
      <c r="CI273" s="3">
        <v>46</v>
      </c>
      <c r="CJ273" s="3">
        <v>40</v>
      </c>
      <c r="CK273" s="5">
        <v>18.32864</v>
      </c>
      <c r="CL273" s="5">
        <v>20.563839999999999</v>
      </c>
      <c r="CM273" s="5">
        <v>17.881599999999999</v>
      </c>
      <c r="CN273" s="5">
        <v>-0.6</v>
      </c>
      <c r="CO273" s="5">
        <v>27</v>
      </c>
      <c r="CP273" s="6">
        <v>176</v>
      </c>
      <c r="CQ273" s="6">
        <v>197</v>
      </c>
      <c r="CR273" s="6">
        <v>202</v>
      </c>
      <c r="CS273" s="5">
        <v>0.15</v>
      </c>
      <c r="CT273" s="5">
        <v>56</v>
      </c>
      <c r="CU273" s="7" t="e">
        <v>#NULL!</v>
      </c>
      <c r="CV273" s="7" t="e">
        <v>#NULL!</v>
      </c>
      <c r="CW273" s="7" t="e">
        <v>#NULL!</v>
      </c>
      <c r="CX273" s="7" t="e">
        <v>#NULL!</v>
      </c>
      <c r="CY273" s="7" t="e">
        <v>#NULL!</v>
      </c>
      <c r="CZ273" s="7" t="e">
        <v>#NULL!</v>
      </c>
      <c r="DA273" s="7" t="e">
        <v>#NULL!</v>
      </c>
      <c r="DB273" s="7" t="e">
        <v>#NULL!</v>
      </c>
      <c r="DC273" s="7" t="e">
        <v>#NULL!</v>
      </c>
      <c r="DD273" s="7" t="e">
        <v>#NULL!</v>
      </c>
      <c r="DE273" s="7" t="e">
        <v>#NULL!</v>
      </c>
      <c r="DF273" s="7" t="e">
        <v>#NULL!</v>
      </c>
      <c r="DG273" s="7" t="e">
        <v>#NULL!</v>
      </c>
      <c r="DH273" s="7" t="e">
        <v>#NULL!</v>
      </c>
      <c r="DI273" s="7"/>
      <c r="DJ273" s="7"/>
      <c r="DK273" s="7"/>
      <c r="DL273" s="7"/>
      <c r="DM273" s="7"/>
      <c r="DN273" s="7"/>
      <c r="DO273" s="7"/>
      <c r="DP273" s="7"/>
      <c r="DQ273" s="3">
        <v>1</v>
      </c>
      <c r="DR273" s="3">
        <v>1</v>
      </c>
      <c r="DS273" s="3">
        <v>1</v>
      </c>
      <c r="DT273" s="3">
        <v>1</v>
      </c>
      <c r="DU273" s="3">
        <v>1</v>
      </c>
      <c r="DV273" s="5">
        <v>11.5</v>
      </c>
      <c r="DW273" s="5">
        <v>-2.75</v>
      </c>
      <c r="DX273" s="5">
        <v>36.5</v>
      </c>
      <c r="DY273" s="5">
        <v>-0.82</v>
      </c>
      <c r="DZ273" s="5">
        <v>53</v>
      </c>
      <c r="EA273" s="5">
        <v>0.20000000000000007</v>
      </c>
      <c r="EB273" s="5">
        <v>33.666666666666664</v>
      </c>
      <c r="EC273" s="5">
        <v>-3.3699999999999997</v>
      </c>
      <c r="ED273" s="5">
        <v>2</v>
      </c>
      <c r="EE273" s="7" t="e">
        <v>#NULL!</v>
      </c>
      <c r="EF273" s="7" t="e">
        <v>#NULL!</v>
      </c>
      <c r="EG273" s="7" t="e">
        <v>#NULL!</v>
      </c>
      <c r="EH273" s="7" t="e">
        <v>#NULL!</v>
      </c>
      <c r="EI273" s="7" t="e">
        <v>#NULL!</v>
      </c>
      <c r="EJ273" s="7" t="e">
        <v>#NULL!</v>
      </c>
      <c r="EK273" s="7" t="e">
        <v>#NULL!</v>
      </c>
      <c r="EL273" s="7" t="e">
        <v>#NULL!</v>
      </c>
      <c r="EM273" s="7" t="e">
        <v>#NULL!</v>
      </c>
      <c r="EN273" s="7" t="e">
        <v>#NULL!</v>
      </c>
      <c r="EO273" s="7" t="e">
        <v>#NULL!</v>
      </c>
      <c r="EP273" s="7" t="e">
        <v>#NULL!</v>
      </c>
      <c r="EQ273" s="7" t="e">
        <v>#NULL!</v>
      </c>
      <c r="ER273" s="7" t="e">
        <v>#NULL!</v>
      </c>
      <c r="ES273" s="7" t="e">
        <v>#NULL!</v>
      </c>
      <c r="ET273" s="7" t="e">
        <v>#NULL!</v>
      </c>
      <c r="EU273" s="7" t="e">
        <v>#NULL!</v>
      </c>
      <c r="EV273" s="7" t="e">
        <v>#NULL!</v>
      </c>
      <c r="EW273" s="3">
        <v>1</v>
      </c>
      <c r="EX273" s="5">
        <v>2</v>
      </c>
      <c r="EY273" s="1" t="s">
        <v>357</v>
      </c>
      <c r="EZ273" s="3">
        <v>2</v>
      </c>
      <c r="FA273" s="6">
        <v>11</v>
      </c>
      <c r="FB273" s="1" t="s">
        <v>398</v>
      </c>
      <c r="FC273" s="6">
        <v>0</v>
      </c>
      <c r="FD273" s="5">
        <v>4</v>
      </c>
      <c r="FE273" s="1" t="s">
        <v>399</v>
      </c>
      <c r="FF273" s="3">
        <v>1</v>
      </c>
      <c r="FG273" s="5">
        <v>4</v>
      </c>
      <c r="FH273" s="3">
        <v>4</v>
      </c>
      <c r="FI273" s="3">
        <v>4</v>
      </c>
      <c r="FJ273" s="3">
        <v>4</v>
      </c>
      <c r="FK273" s="3">
        <v>4</v>
      </c>
      <c r="FL273" s="3">
        <v>4</v>
      </c>
      <c r="FM273" s="3">
        <v>4</v>
      </c>
      <c r="FN273" s="3">
        <v>5</v>
      </c>
      <c r="FO273" s="3">
        <v>4</v>
      </c>
      <c r="FP273" s="3">
        <v>5</v>
      </c>
      <c r="FQ273" s="3">
        <v>5</v>
      </c>
      <c r="FR273" s="3">
        <v>3</v>
      </c>
      <c r="FS273" s="3">
        <v>4</v>
      </c>
      <c r="FT273" s="3">
        <v>4.333333333333333</v>
      </c>
      <c r="FU273" s="3">
        <v>4</v>
      </c>
      <c r="FV273" s="3">
        <v>7</v>
      </c>
      <c r="FW273" s="3">
        <v>2</v>
      </c>
      <c r="FX273" s="7" t="e">
        <v>#NULL!</v>
      </c>
      <c r="FY273" s="3">
        <v>4</v>
      </c>
      <c r="FZ273" s="3">
        <v>6</v>
      </c>
      <c r="GA273" s="3">
        <v>5</v>
      </c>
      <c r="GB273" s="3">
        <v>5</v>
      </c>
      <c r="GC273" s="3">
        <v>6</v>
      </c>
      <c r="GD273" s="5">
        <v>5.5</v>
      </c>
      <c r="GE273" s="3">
        <v>3</v>
      </c>
      <c r="GF273" s="3">
        <v>1</v>
      </c>
      <c r="GG273" s="3">
        <v>4</v>
      </c>
      <c r="GH273" s="3">
        <v>1</v>
      </c>
      <c r="GI273" s="3">
        <v>5</v>
      </c>
      <c r="GJ273" s="3">
        <v>1</v>
      </c>
      <c r="GK273" s="3">
        <v>1</v>
      </c>
      <c r="GL273" s="3">
        <v>1</v>
      </c>
      <c r="GM273" s="3">
        <v>4</v>
      </c>
      <c r="GN273" s="3">
        <v>5</v>
      </c>
      <c r="GO273" s="3">
        <v>1</v>
      </c>
      <c r="GP273" s="3">
        <v>4</v>
      </c>
      <c r="GQ273" s="3">
        <v>1</v>
      </c>
      <c r="GR273" s="3">
        <v>4</v>
      </c>
      <c r="GS273" s="3">
        <v>1</v>
      </c>
      <c r="GT273" s="3">
        <v>5</v>
      </c>
      <c r="GU273" s="3">
        <v>5</v>
      </c>
      <c r="GV273" s="3">
        <v>2</v>
      </c>
      <c r="GW273" s="3">
        <v>5</v>
      </c>
      <c r="GX273" s="3">
        <v>1</v>
      </c>
      <c r="GY273" s="5">
        <v>4.4000000000000004</v>
      </c>
      <c r="GZ273" s="5">
        <v>1.1000000000000001</v>
      </c>
      <c r="HA273" s="3">
        <v>5</v>
      </c>
      <c r="HB273" s="3">
        <v>6</v>
      </c>
      <c r="HC273" s="3">
        <v>5</v>
      </c>
      <c r="HD273" s="3">
        <v>4</v>
      </c>
      <c r="HE273" s="3">
        <v>6</v>
      </c>
      <c r="HF273" s="3">
        <v>6</v>
      </c>
      <c r="HG273" s="3">
        <v>5</v>
      </c>
      <c r="HH273" s="3">
        <v>6</v>
      </c>
      <c r="HI273" s="5">
        <v>5.375</v>
      </c>
      <c r="HJ273" s="3">
        <v>3</v>
      </c>
      <c r="HK273" s="3">
        <v>3</v>
      </c>
      <c r="HL273" s="3">
        <v>2</v>
      </c>
      <c r="HM273" s="3">
        <v>2</v>
      </c>
      <c r="HN273" s="3">
        <v>2</v>
      </c>
      <c r="HO273" s="3">
        <v>2</v>
      </c>
      <c r="HP273" s="5">
        <v>2</v>
      </c>
      <c r="HQ273" s="5">
        <v>3</v>
      </c>
      <c r="HR273" s="5">
        <v>3</v>
      </c>
      <c r="HS273" s="5">
        <v>2.5</v>
      </c>
      <c r="HT273" s="3">
        <v>4</v>
      </c>
      <c r="HU273" s="3">
        <v>4</v>
      </c>
      <c r="HV273" s="3">
        <v>3</v>
      </c>
      <c r="HW273" s="3">
        <v>3</v>
      </c>
      <c r="HX273" s="3">
        <v>3</v>
      </c>
      <c r="HY273" s="3">
        <v>4</v>
      </c>
      <c r="HZ273" s="5">
        <v>3.5</v>
      </c>
      <c r="IA273" s="3">
        <v>7</v>
      </c>
      <c r="IB273" s="3">
        <v>3</v>
      </c>
      <c r="IC273" s="3">
        <v>4</v>
      </c>
      <c r="ID273" s="3">
        <v>4</v>
      </c>
      <c r="IE273" s="3">
        <v>5</v>
      </c>
      <c r="IF273" s="3">
        <v>4</v>
      </c>
      <c r="IG273" s="3">
        <v>2</v>
      </c>
      <c r="IH273" s="3">
        <v>7</v>
      </c>
      <c r="II273" s="3">
        <v>7</v>
      </c>
      <c r="IJ273" s="3">
        <v>2</v>
      </c>
      <c r="IK273" s="3">
        <v>7</v>
      </c>
      <c r="IL273" s="3">
        <v>1</v>
      </c>
      <c r="IM273" s="5">
        <v>7</v>
      </c>
      <c r="IN273" s="5">
        <v>4.25</v>
      </c>
      <c r="IO273" s="5">
        <v>2</v>
      </c>
      <c r="IP273" s="3">
        <v>3</v>
      </c>
      <c r="IQ273" s="3">
        <v>2</v>
      </c>
      <c r="IR273" s="3">
        <v>2</v>
      </c>
      <c r="IS273" s="3">
        <v>2</v>
      </c>
      <c r="IT273" s="3">
        <v>4</v>
      </c>
      <c r="IU273" s="3">
        <v>4</v>
      </c>
      <c r="IV273" s="3">
        <v>2</v>
      </c>
      <c r="IW273" s="3">
        <v>2</v>
      </c>
      <c r="IX273" s="3">
        <v>4</v>
      </c>
      <c r="IY273" s="3">
        <v>2</v>
      </c>
      <c r="IZ273" s="3">
        <v>5</v>
      </c>
      <c r="JA273" s="3">
        <v>4</v>
      </c>
      <c r="JB273" s="3">
        <v>4</v>
      </c>
      <c r="JC273" s="3">
        <v>2</v>
      </c>
      <c r="JD273" s="3">
        <v>4</v>
      </c>
      <c r="JE273" s="3">
        <v>2</v>
      </c>
      <c r="JF273" s="3">
        <v>2</v>
      </c>
      <c r="JG273" s="3">
        <v>4</v>
      </c>
      <c r="JH273" s="3">
        <v>3</v>
      </c>
      <c r="JI273" s="3">
        <v>4</v>
      </c>
      <c r="JJ273" s="3">
        <v>2</v>
      </c>
      <c r="JK273" s="3">
        <v>4</v>
      </c>
      <c r="JL273" s="3">
        <v>2</v>
      </c>
      <c r="JM273" s="3">
        <v>4</v>
      </c>
      <c r="JN273" s="5">
        <v>3.75</v>
      </c>
      <c r="JO273" s="5">
        <v>2.25</v>
      </c>
      <c r="JP273" s="5">
        <v>4</v>
      </c>
      <c r="JQ273" s="5">
        <v>2</v>
      </c>
      <c r="JR273" s="5">
        <v>4.25</v>
      </c>
      <c r="JS273" s="5">
        <v>2</v>
      </c>
      <c r="JT273" s="3">
        <v>4</v>
      </c>
      <c r="JU273" s="3">
        <v>4</v>
      </c>
      <c r="JV273" s="3">
        <v>5</v>
      </c>
      <c r="JW273" s="3">
        <v>5</v>
      </c>
      <c r="JX273" s="3">
        <v>2</v>
      </c>
      <c r="JY273" s="3">
        <v>2</v>
      </c>
      <c r="JZ273" s="3">
        <v>1</v>
      </c>
      <c r="KA273" s="3">
        <v>1</v>
      </c>
      <c r="KB273" s="3">
        <v>3</v>
      </c>
      <c r="KC273" s="3">
        <v>3</v>
      </c>
      <c r="KD273" s="3">
        <v>4</v>
      </c>
      <c r="KE273" s="3">
        <v>4</v>
      </c>
      <c r="KF273" s="3">
        <v>1</v>
      </c>
      <c r="KG273" s="3">
        <v>1</v>
      </c>
      <c r="KH273" s="3">
        <v>2</v>
      </c>
      <c r="KI273" s="3">
        <v>2</v>
      </c>
      <c r="KJ273" s="3">
        <v>3</v>
      </c>
      <c r="KK273" s="3">
        <v>3</v>
      </c>
      <c r="KL273" s="3">
        <v>4</v>
      </c>
      <c r="KM273" s="3">
        <v>4</v>
      </c>
      <c r="KN273" s="3">
        <v>2</v>
      </c>
      <c r="KO273" s="3">
        <v>2</v>
      </c>
      <c r="KP273" s="3">
        <v>3</v>
      </c>
      <c r="KQ273" s="3">
        <v>4</v>
      </c>
      <c r="KR273" s="3">
        <v>4</v>
      </c>
      <c r="KS273" s="3">
        <v>4</v>
      </c>
      <c r="KT273" s="3">
        <v>2</v>
      </c>
      <c r="KU273" s="3">
        <v>2</v>
      </c>
      <c r="KV273" s="3">
        <v>2</v>
      </c>
      <c r="KW273" s="3">
        <v>2</v>
      </c>
      <c r="KX273" s="3">
        <v>3</v>
      </c>
      <c r="KY273" s="3">
        <v>3</v>
      </c>
      <c r="KZ273" s="5">
        <v>2.3333333333333335</v>
      </c>
      <c r="LA273" s="5">
        <v>2.4444444444444446</v>
      </c>
      <c r="LB273" s="5">
        <v>3.4285714285714284</v>
      </c>
      <c r="LC273" s="5">
        <v>3.4285714285714284</v>
      </c>
      <c r="LD273" s="3">
        <v>4</v>
      </c>
      <c r="LE273" s="3">
        <v>4</v>
      </c>
      <c r="LF273" s="5">
        <v>4</v>
      </c>
      <c r="LG273" s="3">
        <v>4</v>
      </c>
      <c r="LH273" s="3">
        <v>4</v>
      </c>
      <c r="LI273" s="3">
        <v>4</v>
      </c>
      <c r="LJ273" s="3">
        <v>4</v>
      </c>
      <c r="LK273" s="3">
        <v>4</v>
      </c>
      <c r="LL273" s="3">
        <v>4</v>
      </c>
      <c r="LM273" s="3">
        <v>4</v>
      </c>
      <c r="LN273" s="3">
        <v>4</v>
      </c>
      <c r="LO273" s="3">
        <v>4</v>
      </c>
      <c r="LP273" s="3">
        <v>4</v>
      </c>
      <c r="LQ273" s="3">
        <v>4</v>
      </c>
      <c r="LR273" s="3">
        <v>4</v>
      </c>
      <c r="LS273" s="3">
        <v>4</v>
      </c>
      <c r="LT273" s="5">
        <v>4</v>
      </c>
      <c r="LU273" s="5">
        <v>4</v>
      </c>
      <c r="LV273" s="3">
        <v>2</v>
      </c>
      <c r="LW273" s="3">
        <v>0</v>
      </c>
      <c r="LX273" s="3">
        <v>1</v>
      </c>
      <c r="LY273" s="3">
        <v>1</v>
      </c>
      <c r="LZ273" s="3">
        <v>2</v>
      </c>
      <c r="MA273" s="3">
        <v>2</v>
      </c>
      <c r="MB273" s="3">
        <v>2</v>
      </c>
      <c r="MC273" s="3">
        <v>2</v>
      </c>
      <c r="MD273" s="3">
        <v>2</v>
      </c>
      <c r="ME273" s="3">
        <v>1</v>
      </c>
      <c r="MF273" s="5">
        <f t="shared" si="175"/>
        <v>15</v>
      </c>
      <c r="MG273" s="5">
        <f t="shared" si="176"/>
        <v>1.5</v>
      </c>
      <c r="MH273" s="3">
        <v>4</v>
      </c>
      <c r="MI273" s="3">
        <v>4</v>
      </c>
      <c r="MJ273" s="3">
        <v>6</v>
      </c>
      <c r="MK273" s="3">
        <v>4</v>
      </c>
      <c r="ML273" s="3">
        <v>4</v>
      </c>
      <c r="MM273" s="3">
        <v>6</v>
      </c>
      <c r="MN273" s="3">
        <v>5</v>
      </c>
      <c r="MO273" s="3">
        <v>6</v>
      </c>
      <c r="MP273" s="3">
        <v>6</v>
      </c>
      <c r="MQ273" s="5">
        <v>5</v>
      </c>
      <c r="MR273" s="3">
        <v>4</v>
      </c>
      <c r="MS273" s="3">
        <v>4</v>
      </c>
      <c r="MT273" s="3">
        <v>4</v>
      </c>
      <c r="MU273" s="3">
        <v>4</v>
      </c>
      <c r="MV273" s="3">
        <v>3</v>
      </c>
      <c r="MW273" s="3">
        <v>3</v>
      </c>
      <c r="MX273" s="3">
        <v>4</v>
      </c>
      <c r="MY273" s="3">
        <v>4</v>
      </c>
      <c r="MZ273" s="3">
        <v>4</v>
      </c>
      <c r="NA273" s="3">
        <v>4</v>
      </c>
      <c r="NB273" s="3">
        <v>4</v>
      </c>
      <c r="NC273" s="3">
        <v>4</v>
      </c>
      <c r="ND273" s="5">
        <v>3.6666666666666665</v>
      </c>
      <c r="NE273" s="5">
        <v>3.6666666666666665</v>
      </c>
      <c r="NF273" s="5">
        <v>4</v>
      </c>
      <c r="NG273" s="5">
        <v>4</v>
      </c>
      <c r="NH273" s="3">
        <v>4</v>
      </c>
      <c r="NI273" s="3">
        <v>4</v>
      </c>
      <c r="NJ273" s="3">
        <v>3</v>
      </c>
      <c r="NK273" s="3">
        <v>3</v>
      </c>
      <c r="NL273" s="3">
        <v>3</v>
      </c>
      <c r="NM273" s="3">
        <v>3</v>
      </c>
      <c r="NN273" s="3">
        <v>3</v>
      </c>
      <c r="NO273" s="3">
        <v>3</v>
      </c>
      <c r="NP273" s="3">
        <v>3</v>
      </c>
      <c r="NQ273" s="3">
        <v>3</v>
      </c>
      <c r="NR273" s="3">
        <v>3</v>
      </c>
      <c r="NS273" s="3">
        <v>3</v>
      </c>
      <c r="NT273" s="3">
        <v>2</v>
      </c>
      <c r="NU273" s="3">
        <v>2</v>
      </c>
      <c r="NV273" s="5">
        <v>3</v>
      </c>
      <c r="NW273" s="5">
        <v>3</v>
      </c>
      <c r="NX273" s="4">
        <v>43423</v>
      </c>
      <c r="NY273" s="3">
        <v>4</v>
      </c>
      <c r="NZ273" s="3">
        <v>5</v>
      </c>
      <c r="OA273" s="3">
        <v>3</v>
      </c>
      <c r="OB273" s="3">
        <v>4</v>
      </c>
      <c r="OC273" s="3">
        <v>4</v>
      </c>
      <c r="OD273" s="3">
        <v>4</v>
      </c>
      <c r="OE273" s="3">
        <v>3</v>
      </c>
      <c r="OF273" s="3">
        <v>3</v>
      </c>
      <c r="OG273" s="3">
        <v>4</v>
      </c>
      <c r="OH273" s="3">
        <v>4</v>
      </c>
      <c r="OI273" s="3">
        <v>4</v>
      </c>
      <c r="OJ273" s="3">
        <v>4</v>
      </c>
      <c r="OK273" s="5">
        <v>4.166666666666667</v>
      </c>
      <c r="OL273" s="5">
        <v>3.5</v>
      </c>
      <c r="OM273" s="3">
        <v>3</v>
      </c>
      <c r="ON273" s="3">
        <v>3</v>
      </c>
      <c r="OO273" s="3">
        <v>3</v>
      </c>
      <c r="OP273" s="3">
        <v>2</v>
      </c>
      <c r="OQ273" s="3">
        <v>2</v>
      </c>
      <c r="OR273" s="3">
        <v>2</v>
      </c>
      <c r="OS273" s="5">
        <v>2.5</v>
      </c>
      <c r="OT273" s="3">
        <v>5</v>
      </c>
      <c r="OU273" s="3">
        <v>4</v>
      </c>
      <c r="OV273" s="3">
        <v>4</v>
      </c>
      <c r="OW273" s="3">
        <v>4</v>
      </c>
      <c r="OX273" s="3">
        <v>3</v>
      </c>
      <c r="OY273" s="3">
        <v>4</v>
      </c>
      <c r="OZ273" s="5">
        <v>4</v>
      </c>
      <c r="VN273">
        <v>15</v>
      </c>
      <c r="VO273">
        <v>3</v>
      </c>
      <c r="VP273">
        <v>34.299999999999997</v>
      </c>
      <c r="VQ273">
        <v>11.4</v>
      </c>
      <c r="VR273">
        <v>157</v>
      </c>
      <c r="VS273">
        <v>3432</v>
      </c>
      <c r="VT273">
        <v>21.9</v>
      </c>
      <c r="VU273">
        <v>312</v>
      </c>
      <c r="VV273">
        <v>156</v>
      </c>
      <c r="VW273">
        <v>15933</v>
      </c>
      <c r="VX273">
        <v>102.1</v>
      </c>
      <c r="VY273">
        <v>3491.3</v>
      </c>
      <c r="VZ273">
        <v>0.3</v>
      </c>
      <c r="WA273">
        <v>1448.5</v>
      </c>
      <c r="WB273" s="36">
        <v>5498.75</v>
      </c>
      <c r="WC273" s="36">
        <v>1524.25</v>
      </c>
      <c r="WD273" s="36">
        <v>161.75</v>
      </c>
      <c r="WE273" s="36">
        <v>74.25</v>
      </c>
      <c r="WF273" s="36">
        <v>75.75</v>
      </c>
      <c r="WG273" s="36">
        <v>21</v>
      </c>
      <c r="WH273" s="36">
        <v>2.23</v>
      </c>
      <c r="WI273" s="36">
        <v>1.02</v>
      </c>
      <c r="WJ273" s="36">
        <v>236</v>
      </c>
      <c r="WK273" s="36">
        <v>3.25</v>
      </c>
      <c r="WL273" s="36">
        <v>26.222000000000001</v>
      </c>
      <c r="WM273" s="37">
        <v>6940.25</v>
      </c>
      <c r="WN273" s="37">
        <v>1878</v>
      </c>
      <c r="WO273" s="37">
        <v>229.5</v>
      </c>
      <c r="WP273" s="37">
        <v>86.25</v>
      </c>
      <c r="WQ273" s="37">
        <v>75.98</v>
      </c>
      <c r="WR273" s="37">
        <v>20.56</v>
      </c>
      <c r="WS273" s="37">
        <v>2.5099999999999998</v>
      </c>
      <c r="WT273" s="37">
        <v>0.94</v>
      </c>
      <c r="WU273" s="37">
        <v>315.75</v>
      </c>
      <c r="WV273" s="37">
        <v>3.46</v>
      </c>
      <c r="WW273" s="37">
        <v>28.704999999999998</v>
      </c>
      <c r="WX273" s="38">
        <v>5106</v>
      </c>
      <c r="WY273" s="38">
        <v>1416.5</v>
      </c>
      <c r="WZ273" s="38">
        <v>154.5</v>
      </c>
      <c r="XA273" s="38">
        <v>70</v>
      </c>
      <c r="XB273" s="38">
        <v>75.680000000000007</v>
      </c>
      <c r="XC273" s="38">
        <v>20.99</v>
      </c>
      <c r="XD273" s="38">
        <v>2.29</v>
      </c>
      <c r="XE273" s="38">
        <v>1.04</v>
      </c>
      <c r="XF273" s="38">
        <v>224.5</v>
      </c>
      <c r="XG273" s="38">
        <v>3.33</v>
      </c>
      <c r="XH273" s="38">
        <v>28.062999999999999</v>
      </c>
      <c r="XI273" s="39">
        <v>6547.5</v>
      </c>
      <c r="XJ273" s="39">
        <v>1770.25</v>
      </c>
      <c r="XK273" s="39">
        <v>222.25</v>
      </c>
      <c r="XL273" s="39">
        <v>82</v>
      </c>
      <c r="XM273" s="39">
        <v>75.94</v>
      </c>
      <c r="XN273" s="39">
        <v>20.53</v>
      </c>
      <c r="XO273" s="39">
        <v>2.58</v>
      </c>
      <c r="XP273" s="39">
        <v>0.95</v>
      </c>
      <c r="XQ273" s="39">
        <v>304.25</v>
      </c>
      <c r="XR273" s="39">
        <v>3.53</v>
      </c>
      <c r="XS273" s="39">
        <v>30.425000000000001</v>
      </c>
      <c r="XT273" t="s">
        <v>1340</v>
      </c>
      <c r="XU273">
        <v>11</v>
      </c>
      <c r="XV273">
        <v>15</v>
      </c>
      <c r="XW273" s="37">
        <v>9</v>
      </c>
      <c r="XX273" s="37">
        <v>2</v>
      </c>
      <c r="XY273" s="37">
        <v>1</v>
      </c>
      <c r="XZ273" s="39">
        <v>8</v>
      </c>
      <c r="YA273" s="39">
        <v>2</v>
      </c>
      <c r="YB273" s="39">
        <v>1</v>
      </c>
    </row>
    <row r="274" spans="1:652" x14ac:dyDescent="0.2">
      <c r="A274" s="11">
        <v>296</v>
      </c>
      <c r="B274" s="19" t="s">
        <v>904</v>
      </c>
      <c r="C274" s="3">
        <v>1</v>
      </c>
      <c r="D274" s="3" t="str">
        <f t="shared" si="167"/>
        <v>1</v>
      </c>
      <c r="E274" s="4">
        <v>37204</v>
      </c>
      <c r="F274" s="4">
        <v>43411</v>
      </c>
      <c r="G274" s="5">
        <v>16.993839835728952</v>
      </c>
      <c r="H274" s="21">
        <v>4</v>
      </c>
      <c r="I274" s="3">
        <v>11</v>
      </c>
      <c r="J274" s="3">
        <v>22</v>
      </c>
      <c r="K274" s="3">
        <v>1</v>
      </c>
      <c r="L274" s="3">
        <v>2</v>
      </c>
      <c r="M274" s="3">
        <v>180</v>
      </c>
      <c r="N274" s="6">
        <v>118</v>
      </c>
      <c r="O274" s="6">
        <v>165</v>
      </c>
      <c r="P274" s="5">
        <v>3.8713910761154859</v>
      </c>
      <c r="Q274" s="5">
        <v>124.58250000000001</v>
      </c>
      <c r="R274" s="5">
        <v>56.5</v>
      </c>
      <c r="S274" s="5">
        <v>20.8</v>
      </c>
      <c r="T274" s="5">
        <v>3</v>
      </c>
      <c r="U274" s="5">
        <v>23.1</v>
      </c>
      <c r="V274" s="5">
        <v>3</v>
      </c>
      <c r="W274" s="5">
        <v>28.8</v>
      </c>
      <c r="X274" s="5">
        <v>30.1</v>
      </c>
      <c r="Y274" s="5">
        <v>29.4</v>
      </c>
      <c r="Z274" s="5">
        <v>27.1</v>
      </c>
      <c r="AA274" s="5">
        <v>25.6</v>
      </c>
      <c r="AB274" s="5">
        <v>25.1</v>
      </c>
      <c r="AC274" s="5">
        <f t="shared" si="168"/>
        <v>30.1</v>
      </c>
      <c r="AD274" s="5">
        <f t="shared" si="169"/>
        <v>27.1</v>
      </c>
      <c r="AE274" s="5">
        <f t="shared" si="170"/>
        <v>57.2</v>
      </c>
      <c r="AF274" s="5">
        <f t="shared" si="171"/>
        <v>28.6</v>
      </c>
      <c r="AG274" s="5">
        <f t="shared" si="172"/>
        <v>63.063000000000002</v>
      </c>
      <c r="AH274" s="5">
        <f t="shared" si="173"/>
        <v>126.126</v>
      </c>
      <c r="AI274" s="5">
        <v>2</v>
      </c>
      <c r="AJ274" s="3">
        <v>27</v>
      </c>
      <c r="AK274" s="5">
        <v>36.1</v>
      </c>
      <c r="AL274" s="5">
        <v>2</v>
      </c>
      <c r="AM274" s="5">
        <v>2.3333333333333335</v>
      </c>
      <c r="AN274" s="5"/>
      <c r="AO274" s="5"/>
      <c r="AP274" s="5"/>
      <c r="AQ274" s="5"/>
      <c r="AR274" s="5"/>
      <c r="AS274" s="5" t="e">
        <f t="shared" si="174"/>
        <v>#DIV/0!</v>
      </c>
      <c r="AT274" s="5">
        <v>11.41</v>
      </c>
      <c r="AU274" s="5">
        <v>11.16</v>
      </c>
      <c r="AV274" s="5">
        <v>0.77</v>
      </c>
      <c r="AW274" s="5">
        <v>78</v>
      </c>
      <c r="AX274" s="3">
        <v>42</v>
      </c>
      <c r="AY274" s="3">
        <v>37</v>
      </c>
      <c r="AZ274" s="3"/>
      <c r="BA274" s="5">
        <v>0.33</v>
      </c>
      <c r="BB274" s="5"/>
      <c r="BC274" s="5">
        <v>63</v>
      </c>
      <c r="BD274" s="5"/>
      <c r="BE274" s="3">
        <v>22</v>
      </c>
      <c r="BF274" s="3">
        <v>30</v>
      </c>
      <c r="BG274" s="5">
        <v>1.06</v>
      </c>
      <c r="BH274" s="5">
        <v>85</v>
      </c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3">
        <v>54</v>
      </c>
      <c r="CA274" s="3">
        <v>56</v>
      </c>
      <c r="CB274" s="3">
        <v>59</v>
      </c>
      <c r="CC274" s="5">
        <v>24.140159999999998</v>
      </c>
      <c r="CD274" s="5">
        <v>25.03424</v>
      </c>
      <c r="CE274" s="5">
        <v>26.375360000000001</v>
      </c>
      <c r="CF274" s="5">
        <v>4.2300000000000004</v>
      </c>
      <c r="CG274" s="5">
        <v>100</v>
      </c>
      <c r="CH274" s="3">
        <v>43</v>
      </c>
      <c r="CI274" s="3">
        <v>40</v>
      </c>
      <c r="CJ274" s="3">
        <v>30</v>
      </c>
      <c r="CK274" s="5">
        <v>19.222719999999999</v>
      </c>
      <c r="CL274" s="5">
        <v>17.881599999999999</v>
      </c>
      <c r="CM274" s="5">
        <v>13.411199999999999</v>
      </c>
      <c r="CN274" s="5">
        <v>1.45</v>
      </c>
      <c r="CO274" s="5">
        <v>93</v>
      </c>
      <c r="CP274" s="6">
        <v>165</v>
      </c>
      <c r="CQ274" s="6">
        <v>167</v>
      </c>
      <c r="CR274" s="6">
        <v>159</v>
      </c>
      <c r="CS274" s="5">
        <v>0.76</v>
      </c>
      <c r="CT274" s="5">
        <v>78</v>
      </c>
      <c r="CU274" s="7" t="e">
        <v>#NULL!</v>
      </c>
      <c r="CV274" s="7" t="e">
        <v>#NULL!</v>
      </c>
      <c r="CW274" s="7" t="e">
        <v>#NULL!</v>
      </c>
      <c r="CX274" s="7" t="e">
        <v>#NULL!</v>
      </c>
      <c r="CY274" s="7" t="e">
        <v>#NULL!</v>
      </c>
      <c r="CZ274" s="7" t="e">
        <v>#NULL!</v>
      </c>
      <c r="DA274" s="7" t="e">
        <v>#NULL!</v>
      </c>
      <c r="DB274" s="7" t="e">
        <v>#NULL!</v>
      </c>
      <c r="DC274" s="7" t="e">
        <v>#NULL!</v>
      </c>
      <c r="DD274" s="7" t="e">
        <v>#NULL!</v>
      </c>
      <c r="DE274" s="7" t="e">
        <v>#NULL!</v>
      </c>
      <c r="DF274" s="7" t="e">
        <v>#NULL!</v>
      </c>
      <c r="DG274" s="7" t="e">
        <v>#NULL!</v>
      </c>
      <c r="DH274" s="7" t="e">
        <v>#NULL!</v>
      </c>
      <c r="DI274" s="7"/>
      <c r="DJ274" s="7"/>
      <c r="DK274" s="7"/>
      <c r="DL274" s="7"/>
      <c r="DM274" s="7"/>
      <c r="DN274" s="7"/>
      <c r="DO274" s="7"/>
      <c r="DP274" s="7"/>
      <c r="DQ274" s="3">
        <v>1</v>
      </c>
      <c r="DR274" s="3">
        <v>1</v>
      </c>
      <c r="DS274" s="3">
        <v>1</v>
      </c>
      <c r="DT274" s="3">
        <v>1</v>
      </c>
      <c r="DU274" s="3">
        <v>1</v>
      </c>
      <c r="DV274" s="5">
        <v>74</v>
      </c>
      <c r="DW274" s="5">
        <v>1.3900000000000001</v>
      </c>
      <c r="DX274" s="5">
        <v>78</v>
      </c>
      <c r="DY274" s="5">
        <v>1.53</v>
      </c>
      <c r="DZ274" s="5">
        <v>96.5</v>
      </c>
      <c r="EA274" s="5">
        <v>5.6800000000000006</v>
      </c>
      <c r="EB274" s="5">
        <v>82.833333333333329</v>
      </c>
      <c r="EC274" s="5">
        <v>8.6000000000000014</v>
      </c>
      <c r="ED274" s="5">
        <v>3</v>
      </c>
      <c r="EE274" s="7" t="e">
        <v>#NULL!</v>
      </c>
      <c r="EF274" s="7" t="e">
        <v>#NULL!</v>
      </c>
      <c r="EG274" s="7" t="e">
        <v>#NULL!</v>
      </c>
      <c r="EH274" s="7" t="e">
        <v>#NULL!</v>
      </c>
      <c r="EI274" s="7" t="e">
        <v>#NULL!</v>
      </c>
      <c r="EJ274" s="7" t="e">
        <v>#NULL!</v>
      </c>
      <c r="EK274" s="7" t="e">
        <v>#NULL!</v>
      </c>
      <c r="EL274" s="7" t="e">
        <v>#NULL!</v>
      </c>
      <c r="EM274" s="7" t="e">
        <v>#NULL!</v>
      </c>
      <c r="EN274" s="7" t="e">
        <v>#NULL!</v>
      </c>
      <c r="EO274" s="7" t="e">
        <v>#NULL!</v>
      </c>
      <c r="EP274" s="7" t="e">
        <v>#NULL!</v>
      </c>
      <c r="EQ274" s="7" t="e">
        <v>#NULL!</v>
      </c>
      <c r="ER274" s="7" t="e">
        <v>#NULL!</v>
      </c>
      <c r="ES274" s="7" t="e">
        <v>#NULL!</v>
      </c>
      <c r="ET274" s="7" t="e">
        <v>#NULL!</v>
      </c>
      <c r="EU274" s="7" t="e">
        <v>#NULL!</v>
      </c>
      <c r="EV274" s="7" t="e">
        <v>#NULL!</v>
      </c>
      <c r="EW274" s="3">
        <v>1</v>
      </c>
      <c r="EX274" s="5">
        <v>3</v>
      </c>
      <c r="EY274" s="1" t="s">
        <v>411</v>
      </c>
      <c r="EZ274" s="3">
        <v>2</v>
      </c>
      <c r="FA274" s="6">
        <v>10</v>
      </c>
      <c r="FB274" s="1" t="s">
        <v>351</v>
      </c>
      <c r="FC274" s="6">
        <v>2</v>
      </c>
      <c r="FD274" s="5">
        <v>10</v>
      </c>
      <c r="FE274" s="1" t="s">
        <v>393</v>
      </c>
      <c r="FF274" s="3">
        <v>2</v>
      </c>
      <c r="FG274" s="5">
        <v>5</v>
      </c>
      <c r="FH274" s="3">
        <v>5</v>
      </c>
      <c r="FI274" s="3">
        <v>4</v>
      </c>
      <c r="FJ274" s="3">
        <v>3</v>
      </c>
      <c r="FK274" s="3">
        <v>1</v>
      </c>
      <c r="FL274" s="3">
        <v>5</v>
      </c>
      <c r="FM274" s="3">
        <v>4</v>
      </c>
      <c r="FN274" s="3">
        <v>2</v>
      </c>
      <c r="FO274" s="3">
        <v>1</v>
      </c>
      <c r="FP274" s="3">
        <v>5</v>
      </c>
      <c r="FQ274" s="3">
        <v>4</v>
      </c>
      <c r="FR274" s="3">
        <v>5</v>
      </c>
      <c r="FS274" s="3">
        <v>1</v>
      </c>
      <c r="FT274" s="3">
        <v>4.5</v>
      </c>
      <c r="FU274" s="3">
        <v>2.1666666666666665</v>
      </c>
      <c r="FV274" s="3">
        <v>6</v>
      </c>
      <c r="FW274" s="3">
        <v>1</v>
      </c>
      <c r="FX274" s="7" t="e">
        <v>#NULL!</v>
      </c>
      <c r="FY274" s="3">
        <v>6</v>
      </c>
      <c r="FZ274" s="3">
        <v>7</v>
      </c>
      <c r="GA274" s="3">
        <v>7</v>
      </c>
      <c r="GB274" s="3">
        <v>7</v>
      </c>
      <c r="GC274" s="3">
        <v>7</v>
      </c>
      <c r="GD274" s="5">
        <v>6.666666666666667</v>
      </c>
      <c r="GE274" s="3">
        <v>5</v>
      </c>
      <c r="GF274" s="3">
        <v>1</v>
      </c>
      <c r="GG274" s="3">
        <v>5</v>
      </c>
      <c r="GH274" s="3">
        <v>2</v>
      </c>
      <c r="GI274" s="3">
        <v>5</v>
      </c>
      <c r="GJ274" s="3">
        <v>1</v>
      </c>
      <c r="GK274" s="3">
        <v>1</v>
      </c>
      <c r="GL274" s="3">
        <v>3</v>
      </c>
      <c r="GM274" s="3">
        <v>4</v>
      </c>
      <c r="GN274" s="3">
        <v>5</v>
      </c>
      <c r="GO274" s="3">
        <v>3</v>
      </c>
      <c r="GP274" s="3">
        <v>4</v>
      </c>
      <c r="GQ274" s="3">
        <v>1</v>
      </c>
      <c r="GR274" s="3">
        <v>5</v>
      </c>
      <c r="GS274" s="3">
        <v>3</v>
      </c>
      <c r="GT274" s="3">
        <v>5</v>
      </c>
      <c r="GU274" s="3">
        <v>5</v>
      </c>
      <c r="GV274" s="3">
        <v>1</v>
      </c>
      <c r="GW274" s="3">
        <v>5</v>
      </c>
      <c r="GX274" s="3">
        <v>1</v>
      </c>
      <c r="GY274" s="5">
        <v>4.8</v>
      </c>
      <c r="GZ274" s="5">
        <v>1.7</v>
      </c>
      <c r="HA274" s="3">
        <v>5</v>
      </c>
      <c r="HB274" s="3">
        <v>7</v>
      </c>
      <c r="HC274" s="3">
        <v>6</v>
      </c>
      <c r="HD274" s="3">
        <v>3</v>
      </c>
      <c r="HE274" s="3">
        <v>7</v>
      </c>
      <c r="HF274" s="3">
        <v>7</v>
      </c>
      <c r="HG274" s="3">
        <v>4</v>
      </c>
      <c r="HH274" s="3">
        <v>6</v>
      </c>
      <c r="HI274" s="5">
        <v>5.625</v>
      </c>
      <c r="HJ274" s="3">
        <v>4</v>
      </c>
      <c r="HK274" s="3">
        <v>4</v>
      </c>
      <c r="HL274" s="3">
        <v>3</v>
      </c>
      <c r="HM274" s="3">
        <v>2</v>
      </c>
      <c r="HN274" s="3">
        <v>1</v>
      </c>
      <c r="HO274" s="3">
        <v>1</v>
      </c>
      <c r="HP274" s="5">
        <v>1</v>
      </c>
      <c r="HQ274" s="5">
        <v>4</v>
      </c>
      <c r="HR274" s="5">
        <v>4</v>
      </c>
      <c r="HS274" s="5">
        <v>3</v>
      </c>
      <c r="HT274" s="3">
        <v>6</v>
      </c>
      <c r="HU274" s="3">
        <v>6</v>
      </c>
      <c r="HV274" s="3">
        <v>6</v>
      </c>
      <c r="HW274" s="3">
        <v>5</v>
      </c>
      <c r="HX274" s="3">
        <v>4</v>
      </c>
      <c r="HY274" s="3">
        <v>6</v>
      </c>
      <c r="HZ274" s="5">
        <v>5.5</v>
      </c>
      <c r="IA274" s="3">
        <v>7</v>
      </c>
      <c r="IB274" s="3">
        <v>4</v>
      </c>
      <c r="IC274" s="3">
        <v>5</v>
      </c>
      <c r="ID274" s="3">
        <v>4</v>
      </c>
      <c r="IE274" s="3">
        <v>4</v>
      </c>
      <c r="IF274" s="3">
        <v>7</v>
      </c>
      <c r="IG274" s="3">
        <v>3</v>
      </c>
      <c r="IH274" s="3">
        <v>6</v>
      </c>
      <c r="II274" s="3">
        <v>6</v>
      </c>
      <c r="IJ274" s="3">
        <v>1</v>
      </c>
      <c r="IK274" s="3">
        <v>5</v>
      </c>
      <c r="IL274" s="3">
        <v>3</v>
      </c>
      <c r="IM274" s="5">
        <v>6</v>
      </c>
      <c r="IN274" s="5">
        <v>5</v>
      </c>
      <c r="IO274" s="5">
        <v>2.75</v>
      </c>
      <c r="IP274" s="3">
        <v>5</v>
      </c>
      <c r="IQ274" s="3">
        <v>3</v>
      </c>
      <c r="IR274" s="3">
        <v>1</v>
      </c>
      <c r="IS274" s="3">
        <v>3</v>
      </c>
      <c r="IT274" s="3">
        <v>4</v>
      </c>
      <c r="IU274" s="3">
        <v>4</v>
      </c>
      <c r="IV274" s="3">
        <v>4</v>
      </c>
      <c r="IW274" s="3">
        <v>2</v>
      </c>
      <c r="IX274" s="3">
        <v>4</v>
      </c>
      <c r="IY274" s="3">
        <v>2</v>
      </c>
      <c r="IZ274" s="3">
        <v>3</v>
      </c>
      <c r="JA274" s="3">
        <v>3</v>
      </c>
      <c r="JB274" s="3">
        <v>4</v>
      </c>
      <c r="JC274" s="3">
        <v>3</v>
      </c>
      <c r="JD274" s="3">
        <v>4</v>
      </c>
      <c r="JE274" s="3">
        <v>2</v>
      </c>
      <c r="JF274" s="3">
        <v>3</v>
      </c>
      <c r="JG274" s="3">
        <v>3</v>
      </c>
      <c r="JH274" s="3">
        <v>5</v>
      </c>
      <c r="JI274" s="3">
        <v>4</v>
      </c>
      <c r="JJ274" s="3">
        <v>2</v>
      </c>
      <c r="JK274" s="3">
        <v>5</v>
      </c>
      <c r="JL274" s="3">
        <v>1</v>
      </c>
      <c r="JM274" s="3">
        <v>2</v>
      </c>
      <c r="JN274" s="5">
        <v>4.5</v>
      </c>
      <c r="JO274" s="5">
        <v>2.5</v>
      </c>
      <c r="JP274" s="5">
        <v>3.75</v>
      </c>
      <c r="JQ274" s="5">
        <v>2.75</v>
      </c>
      <c r="JR274" s="5">
        <v>3</v>
      </c>
      <c r="JS274" s="5">
        <v>2.5</v>
      </c>
      <c r="JT274" s="3">
        <v>4</v>
      </c>
      <c r="JU274" s="3">
        <v>4</v>
      </c>
      <c r="JV274" s="3">
        <v>2</v>
      </c>
      <c r="JW274" s="3">
        <v>2</v>
      </c>
      <c r="JX274" s="3">
        <v>2</v>
      </c>
      <c r="JY274" s="3">
        <v>2</v>
      </c>
      <c r="JZ274" s="3">
        <v>1</v>
      </c>
      <c r="KA274" s="3">
        <v>1</v>
      </c>
      <c r="KB274" s="3">
        <v>1</v>
      </c>
      <c r="KC274" s="3">
        <v>1</v>
      </c>
      <c r="KD274" s="3">
        <v>5</v>
      </c>
      <c r="KE274" s="3">
        <v>5</v>
      </c>
      <c r="KF274" s="3">
        <v>1</v>
      </c>
      <c r="KG274" s="3">
        <v>1</v>
      </c>
      <c r="KH274" s="3">
        <v>5</v>
      </c>
      <c r="KI274" s="3">
        <v>5</v>
      </c>
      <c r="KJ274" s="3">
        <v>2</v>
      </c>
      <c r="KK274" s="3">
        <v>2</v>
      </c>
      <c r="KL274" s="3">
        <v>3</v>
      </c>
      <c r="KM274" s="3">
        <v>3</v>
      </c>
      <c r="KN274" s="3">
        <v>1</v>
      </c>
      <c r="KO274" s="3">
        <v>1</v>
      </c>
      <c r="KP274" s="3">
        <v>1</v>
      </c>
      <c r="KQ274" s="3">
        <v>1</v>
      </c>
      <c r="KR274" s="3">
        <v>4</v>
      </c>
      <c r="KS274" s="3">
        <v>4</v>
      </c>
      <c r="KT274" s="3">
        <v>2</v>
      </c>
      <c r="KU274" s="3">
        <v>2</v>
      </c>
      <c r="KV274" s="3">
        <v>1</v>
      </c>
      <c r="KW274" s="3">
        <v>1</v>
      </c>
      <c r="KX274" s="3">
        <v>4</v>
      </c>
      <c r="KY274" s="3">
        <v>4</v>
      </c>
      <c r="KZ274" s="5">
        <v>1.7777777777777777</v>
      </c>
      <c r="LA274" s="5">
        <v>1.7777777777777777</v>
      </c>
      <c r="LB274" s="5">
        <v>3.2857142857142856</v>
      </c>
      <c r="LC274" s="5">
        <v>3.2857142857142856</v>
      </c>
      <c r="LD274" s="3">
        <v>5</v>
      </c>
      <c r="LE274" s="3">
        <v>5</v>
      </c>
      <c r="LF274" s="5">
        <v>5</v>
      </c>
      <c r="LG274" s="3">
        <v>5</v>
      </c>
      <c r="LH274" s="3">
        <v>5</v>
      </c>
      <c r="LI274" s="3">
        <v>5</v>
      </c>
      <c r="LJ274" s="3">
        <v>4</v>
      </c>
      <c r="LK274" s="3">
        <v>4</v>
      </c>
      <c r="LL274" s="3">
        <v>4</v>
      </c>
      <c r="LM274" s="3">
        <v>4</v>
      </c>
      <c r="LN274" s="3">
        <v>4</v>
      </c>
      <c r="LO274" s="3">
        <v>4</v>
      </c>
      <c r="LP274" s="3">
        <v>5</v>
      </c>
      <c r="LQ274" s="3">
        <v>5</v>
      </c>
      <c r="LR274" s="3">
        <v>5</v>
      </c>
      <c r="LS274" s="3">
        <v>5</v>
      </c>
      <c r="LT274" s="5">
        <v>4.625</v>
      </c>
      <c r="LU274" s="5">
        <v>4.625</v>
      </c>
      <c r="LV274" s="3">
        <v>3</v>
      </c>
      <c r="LW274" s="3">
        <v>0</v>
      </c>
      <c r="LX274" s="3">
        <v>1</v>
      </c>
      <c r="LY274" s="3">
        <v>3</v>
      </c>
      <c r="LZ274" s="3">
        <v>2</v>
      </c>
      <c r="MA274" s="3">
        <v>1</v>
      </c>
      <c r="MB274" s="3">
        <v>2</v>
      </c>
      <c r="MC274" s="3">
        <v>3</v>
      </c>
      <c r="MD274" s="3">
        <v>0</v>
      </c>
      <c r="ME274" s="3">
        <v>2</v>
      </c>
      <c r="MF274" s="5">
        <f t="shared" si="175"/>
        <v>17</v>
      </c>
      <c r="MG274" s="5">
        <f t="shared" si="176"/>
        <v>1.7</v>
      </c>
      <c r="MH274" s="3">
        <v>2</v>
      </c>
      <c r="MI274" s="3">
        <v>4</v>
      </c>
      <c r="MJ274" s="3">
        <v>7</v>
      </c>
      <c r="MK274" s="3">
        <v>4</v>
      </c>
      <c r="ML274" s="3">
        <v>4</v>
      </c>
      <c r="MM274" s="3">
        <v>3</v>
      </c>
      <c r="MN274" s="3">
        <v>7</v>
      </c>
      <c r="MO274" s="3">
        <v>7</v>
      </c>
      <c r="MP274" s="3">
        <v>7</v>
      </c>
      <c r="MQ274" s="5">
        <v>5</v>
      </c>
      <c r="MR274" s="3">
        <v>2</v>
      </c>
      <c r="MS274" s="3">
        <v>2</v>
      </c>
      <c r="MT274" s="3">
        <v>2</v>
      </c>
      <c r="MU274" s="3">
        <v>2</v>
      </c>
      <c r="MV274" s="3">
        <v>1</v>
      </c>
      <c r="MW274" s="3">
        <v>1</v>
      </c>
      <c r="MX274" s="3">
        <v>2</v>
      </c>
      <c r="MY274" s="3">
        <v>2</v>
      </c>
      <c r="MZ274" s="3">
        <v>3</v>
      </c>
      <c r="NA274" s="3">
        <v>3</v>
      </c>
      <c r="NB274" s="3">
        <v>3</v>
      </c>
      <c r="NC274" s="3">
        <v>3</v>
      </c>
      <c r="ND274" s="5">
        <v>1.6666666666666667</v>
      </c>
      <c r="NE274" s="5">
        <v>1.6666666666666667</v>
      </c>
      <c r="NF274" s="5">
        <v>2.6666666666666665</v>
      </c>
      <c r="NG274" s="5">
        <v>2.6666666666666665</v>
      </c>
      <c r="NH274" s="3">
        <v>5</v>
      </c>
      <c r="NI274" s="3">
        <v>5</v>
      </c>
      <c r="NJ274" s="3">
        <v>5</v>
      </c>
      <c r="NK274" s="3">
        <v>5</v>
      </c>
      <c r="NL274" s="3">
        <v>5</v>
      </c>
      <c r="NM274" s="3">
        <v>5</v>
      </c>
      <c r="NN274" s="3">
        <v>5</v>
      </c>
      <c r="NO274" s="3">
        <v>5</v>
      </c>
      <c r="NP274" s="3">
        <v>3</v>
      </c>
      <c r="NQ274" s="3">
        <v>3</v>
      </c>
      <c r="NR274" s="3">
        <v>3</v>
      </c>
      <c r="NS274" s="3">
        <v>3</v>
      </c>
      <c r="NT274" s="3">
        <v>2</v>
      </c>
      <c r="NU274" s="3">
        <v>2</v>
      </c>
      <c r="NV274" s="5">
        <v>4</v>
      </c>
      <c r="NW274" s="5">
        <v>4</v>
      </c>
      <c r="NX274" s="4">
        <v>43423</v>
      </c>
      <c r="NY274" s="3">
        <v>5</v>
      </c>
      <c r="NZ274" s="3">
        <v>5</v>
      </c>
      <c r="OA274" s="3">
        <v>4</v>
      </c>
      <c r="OB274" s="3">
        <v>5</v>
      </c>
      <c r="OC274" s="3">
        <v>5</v>
      </c>
      <c r="OD274" s="3">
        <v>5</v>
      </c>
      <c r="OE274" s="3">
        <v>3</v>
      </c>
      <c r="OF274" s="3">
        <v>1</v>
      </c>
      <c r="OG274" s="3">
        <v>5</v>
      </c>
      <c r="OH274" s="3">
        <v>5</v>
      </c>
      <c r="OI274" s="3">
        <v>5</v>
      </c>
      <c r="OJ274" s="3">
        <v>1</v>
      </c>
      <c r="OK274" s="5">
        <v>5</v>
      </c>
      <c r="OL274" s="5">
        <v>3.1666666666666665</v>
      </c>
      <c r="OM274" s="3">
        <v>3</v>
      </c>
      <c r="ON274" s="3">
        <v>3</v>
      </c>
      <c r="OO274" s="3">
        <v>4</v>
      </c>
      <c r="OP274" s="3">
        <v>2</v>
      </c>
      <c r="OQ274" s="3">
        <v>1</v>
      </c>
      <c r="OR274" s="3">
        <v>1</v>
      </c>
      <c r="OS274" s="5">
        <v>2.3333333333333335</v>
      </c>
      <c r="OT274" s="3">
        <v>6</v>
      </c>
      <c r="OU274" s="3">
        <v>6</v>
      </c>
      <c r="OV274" s="3">
        <v>6</v>
      </c>
      <c r="OW274" s="3">
        <v>6</v>
      </c>
      <c r="OX274" s="3">
        <v>5</v>
      </c>
      <c r="OY274" s="3">
        <v>6</v>
      </c>
      <c r="OZ274" s="5">
        <v>5.833333333333333</v>
      </c>
    </row>
    <row r="275" spans="1:652" x14ac:dyDescent="0.2">
      <c r="A275" s="11">
        <v>297</v>
      </c>
      <c r="B275" s="19" t="s">
        <v>784</v>
      </c>
      <c r="C275" s="3">
        <v>0</v>
      </c>
      <c r="D275" s="3" t="str">
        <f t="shared" si="167"/>
        <v>2</v>
      </c>
      <c r="E275" s="4">
        <v>37350</v>
      </c>
      <c r="F275" s="4">
        <v>43411</v>
      </c>
      <c r="G275" s="5">
        <v>16.594113620807665</v>
      </c>
      <c r="H275" s="21">
        <v>4</v>
      </c>
      <c r="I275" s="3">
        <v>11</v>
      </c>
      <c r="J275" s="3">
        <v>22</v>
      </c>
      <c r="K275" s="3">
        <v>1</v>
      </c>
      <c r="L275" s="3">
        <v>2</v>
      </c>
      <c r="M275" s="3">
        <v>180</v>
      </c>
      <c r="N275" s="6">
        <v>124.5</v>
      </c>
      <c r="O275" s="6">
        <v>182</v>
      </c>
      <c r="P275" s="5">
        <v>4.084645669291338</v>
      </c>
      <c r="Q275" s="5">
        <v>149.27850000000001</v>
      </c>
      <c r="R275" s="5">
        <v>67.7</v>
      </c>
      <c r="S275" s="5">
        <v>20.399999999999999</v>
      </c>
      <c r="T275" s="5">
        <v>3</v>
      </c>
      <c r="U275" s="5">
        <v>11.8</v>
      </c>
      <c r="V275" s="5">
        <v>3</v>
      </c>
      <c r="W275" s="5">
        <v>50.6</v>
      </c>
      <c r="X275" s="5">
        <v>52.2</v>
      </c>
      <c r="Y275" s="5">
        <v>51.6</v>
      </c>
      <c r="Z275" s="5">
        <v>48.3</v>
      </c>
      <c r="AA275" s="5">
        <v>43</v>
      </c>
      <c r="AB275" s="5">
        <v>43.6</v>
      </c>
      <c r="AC275" s="5">
        <f t="shared" si="168"/>
        <v>52.2</v>
      </c>
      <c r="AD275" s="5">
        <f t="shared" si="169"/>
        <v>48.3</v>
      </c>
      <c r="AE275" s="5">
        <f t="shared" si="170"/>
        <v>100.5</v>
      </c>
      <c r="AF275" s="5">
        <f t="shared" si="171"/>
        <v>50.25</v>
      </c>
      <c r="AG275" s="5">
        <f t="shared" si="172"/>
        <v>110.80125000000001</v>
      </c>
      <c r="AH275" s="5">
        <f t="shared" si="173"/>
        <v>221.60250000000002</v>
      </c>
      <c r="AI275" s="5">
        <v>3</v>
      </c>
      <c r="AJ275" s="3">
        <v>63</v>
      </c>
      <c r="AK275" s="5">
        <v>49.3</v>
      </c>
      <c r="AL275" s="5">
        <v>3</v>
      </c>
      <c r="AM275" s="5">
        <v>3</v>
      </c>
      <c r="AN275" s="5"/>
      <c r="AO275" s="5"/>
      <c r="AP275" s="5"/>
      <c r="AQ275" s="5"/>
      <c r="AR275" s="5"/>
      <c r="AS275" s="5" t="e">
        <f t="shared" si="174"/>
        <v>#DIV/0!</v>
      </c>
      <c r="AT275" s="5">
        <v>9.6199999999999992</v>
      </c>
      <c r="AU275" s="5">
        <v>9.59</v>
      </c>
      <c r="AV275" s="5">
        <v>1.28</v>
      </c>
      <c r="AW275" s="5">
        <v>90</v>
      </c>
      <c r="AX275" s="3">
        <v>42</v>
      </c>
      <c r="AY275" s="3">
        <v>41</v>
      </c>
      <c r="AZ275" s="3"/>
      <c r="BA275" s="5">
        <v>-0.24</v>
      </c>
      <c r="BB275" s="5"/>
      <c r="BC275" s="5">
        <v>41</v>
      </c>
      <c r="BD275" s="5"/>
      <c r="BE275" s="3">
        <v>28</v>
      </c>
      <c r="BF275" s="3">
        <v>26</v>
      </c>
      <c r="BG275" s="5">
        <v>-0.08</v>
      </c>
      <c r="BH275" s="5">
        <v>47</v>
      </c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3">
        <v>58</v>
      </c>
      <c r="CA275" s="3">
        <v>59</v>
      </c>
      <c r="CB275" s="3">
        <v>63</v>
      </c>
      <c r="CC275" s="5">
        <v>25.928319999999999</v>
      </c>
      <c r="CD275" s="5">
        <v>26.375360000000001</v>
      </c>
      <c r="CE275" s="5">
        <v>28.163519999999998</v>
      </c>
      <c r="CF275" s="5">
        <v>2.4700000000000002</v>
      </c>
      <c r="CG275" s="5">
        <v>99</v>
      </c>
      <c r="CH275" s="3">
        <v>51</v>
      </c>
      <c r="CI275" s="3">
        <v>55</v>
      </c>
      <c r="CJ275" s="3">
        <v>52</v>
      </c>
      <c r="CK275" s="5">
        <v>22.799039999999998</v>
      </c>
      <c r="CL275" s="5">
        <v>24.587199999999999</v>
      </c>
      <c r="CM275" s="5">
        <v>23.246079999999999</v>
      </c>
      <c r="CN275" s="5">
        <v>0.76</v>
      </c>
      <c r="CO275" s="5">
        <v>78</v>
      </c>
      <c r="CP275" s="6">
        <v>235</v>
      </c>
      <c r="CQ275" s="6">
        <v>244</v>
      </c>
      <c r="CR275" s="6">
        <v>240</v>
      </c>
      <c r="CS275" s="5">
        <v>1.94</v>
      </c>
      <c r="CT275" s="5">
        <v>97</v>
      </c>
      <c r="CU275" s="7" t="e">
        <v>#NULL!</v>
      </c>
      <c r="CV275" s="7" t="e">
        <v>#NULL!</v>
      </c>
      <c r="CW275" s="7" t="e">
        <v>#NULL!</v>
      </c>
      <c r="CX275" s="7" t="e">
        <v>#NULL!</v>
      </c>
      <c r="CY275" s="7" t="e">
        <v>#NULL!</v>
      </c>
      <c r="CZ275" s="7" t="e">
        <v>#NULL!</v>
      </c>
      <c r="DA275" s="7" t="e">
        <v>#NULL!</v>
      </c>
      <c r="DB275" s="7" t="e">
        <v>#NULL!</v>
      </c>
      <c r="DC275" s="7" t="e">
        <v>#NULL!</v>
      </c>
      <c r="DD275" s="7" t="e">
        <v>#NULL!</v>
      </c>
      <c r="DE275" s="7" t="e">
        <v>#NULL!</v>
      </c>
      <c r="DF275" s="7" t="e">
        <v>#NULL!</v>
      </c>
      <c r="DG275" s="7" t="e">
        <v>#NULL!</v>
      </c>
      <c r="DH275" s="7" t="e">
        <v>#NULL!</v>
      </c>
      <c r="DI275" s="7"/>
      <c r="DJ275" s="7"/>
      <c r="DK275" s="7"/>
      <c r="DL275" s="7"/>
      <c r="DM275" s="7"/>
      <c r="DN275" s="7"/>
      <c r="DO275" s="7"/>
      <c r="DP275" s="7"/>
      <c r="DQ275" s="3">
        <v>1</v>
      </c>
      <c r="DR275" s="3">
        <v>1</v>
      </c>
      <c r="DS275" s="3">
        <v>1</v>
      </c>
      <c r="DT275" s="3">
        <v>1</v>
      </c>
      <c r="DU275" s="3">
        <v>1</v>
      </c>
      <c r="DV275" s="5">
        <v>44</v>
      </c>
      <c r="DW275" s="5">
        <v>-0.32</v>
      </c>
      <c r="DX275" s="5">
        <v>93.5</v>
      </c>
      <c r="DY275" s="5">
        <v>3.2199999999999998</v>
      </c>
      <c r="DZ275" s="5">
        <v>88.5</v>
      </c>
      <c r="EA275" s="5">
        <v>3.2300000000000004</v>
      </c>
      <c r="EB275" s="5">
        <v>75.333333333333329</v>
      </c>
      <c r="EC275" s="5">
        <v>6.1300000000000008</v>
      </c>
      <c r="ED275" s="5">
        <v>3</v>
      </c>
      <c r="EE275" s="7" t="e">
        <v>#NULL!</v>
      </c>
      <c r="EF275" s="7" t="e">
        <v>#NULL!</v>
      </c>
      <c r="EG275" s="7" t="e">
        <v>#NULL!</v>
      </c>
      <c r="EH275" s="7" t="e">
        <v>#NULL!</v>
      </c>
      <c r="EI275" s="7" t="e">
        <v>#NULL!</v>
      </c>
      <c r="EJ275" s="7" t="e">
        <v>#NULL!</v>
      </c>
      <c r="EK275" s="7" t="e">
        <v>#NULL!</v>
      </c>
      <c r="EL275" s="7" t="e">
        <v>#NULL!</v>
      </c>
      <c r="EM275" s="7" t="e">
        <v>#NULL!</v>
      </c>
      <c r="EN275" s="7" t="e">
        <v>#NULL!</v>
      </c>
      <c r="EO275" s="7" t="e">
        <v>#NULL!</v>
      </c>
      <c r="EP275" s="7" t="e">
        <v>#NULL!</v>
      </c>
      <c r="EQ275" s="7" t="e">
        <v>#NULL!</v>
      </c>
      <c r="ER275" s="7" t="e">
        <v>#NULL!</v>
      </c>
      <c r="ES275" s="7" t="e">
        <v>#NULL!</v>
      </c>
      <c r="ET275" s="7" t="e">
        <v>#NULL!</v>
      </c>
      <c r="EU275" s="7" t="e">
        <v>#NULL!</v>
      </c>
      <c r="EV275" s="7" t="e">
        <v>#NULL!</v>
      </c>
      <c r="EW275" s="3">
        <v>1</v>
      </c>
      <c r="EX275" s="5">
        <v>2</v>
      </c>
      <c r="EY275" s="1" t="s">
        <v>350</v>
      </c>
      <c r="EZ275" s="3">
        <v>0</v>
      </c>
      <c r="FA275" s="6">
        <v>10</v>
      </c>
      <c r="FB275" s="1" t="s">
        <v>351</v>
      </c>
      <c r="FC275" s="6">
        <v>0</v>
      </c>
      <c r="FD275" s="5">
        <v>10</v>
      </c>
      <c r="FE275" s="1" t="s">
        <v>349</v>
      </c>
      <c r="FF275" s="3">
        <v>999</v>
      </c>
      <c r="FG275" s="5">
        <v>999</v>
      </c>
      <c r="FH275" s="3">
        <v>4</v>
      </c>
      <c r="FI275" s="3">
        <v>5</v>
      </c>
      <c r="FJ275" s="3">
        <v>3</v>
      </c>
      <c r="FK275" s="3">
        <v>1</v>
      </c>
      <c r="FL275" s="3">
        <v>5</v>
      </c>
      <c r="FM275" s="3">
        <v>5</v>
      </c>
      <c r="FN275" s="3">
        <v>2</v>
      </c>
      <c r="FO275" s="3">
        <v>2</v>
      </c>
      <c r="FP275" s="3">
        <v>5</v>
      </c>
      <c r="FQ275" s="3">
        <v>5</v>
      </c>
      <c r="FR275" s="3">
        <v>3</v>
      </c>
      <c r="FS275" s="3">
        <v>1</v>
      </c>
      <c r="FT275" s="3">
        <v>4.833333333333333</v>
      </c>
      <c r="FU275" s="3">
        <v>2</v>
      </c>
      <c r="FV275" s="3">
        <v>6</v>
      </c>
      <c r="FW275" s="3">
        <v>2</v>
      </c>
      <c r="FX275" s="7" t="e">
        <v>#NULL!</v>
      </c>
      <c r="FY275" s="3">
        <v>2</v>
      </c>
      <c r="FZ275" s="3">
        <v>4</v>
      </c>
      <c r="GA275" s="3">
        <v>6</v>
      </c>
      <c r="GB275" s="3">
        <v>6</v>
      </c>
      <c r="GC275" s="3">
        <v>5</v>
      </c>
      <c r="GD275" s="5">
        <v>4.833333333333333</v>
      </c>
      <c r="GE275" s="3">
        <v>5</v>
      </c>
      <c r="GF275" s="3">
        <v>3</v>
      </c>
      <c r="GG275" s="3">
        <v>4</v>
      </c>
      <c r="GH275" s="3">
        <v>1</v>
      </c>
      <c r="GI275" s="3">
        <v>3</v>
      </c>
      <c r="GJ275" s="3">
        <v>2</v>
      </c>
      <c r="GK275" s="3">
        <v>1</v>
      </c>
      <c r="GL275" s="3">
        <v>3</v>
      </c>
      <c r="GM275" s="3">
        <v>4</v>
      </c>
      <c r="GN275" s="3">
        <v>3</v>
      </c>
      <c r="GO275" s="3">
        <v>3</v>
      </c>
      <c r="GP275" s="3">
        <v>4</v>
      </c>
      <c r="GQ275" s="3">
        <v>1</v>
      </c>
      <c r="GR275" s="3">
        <v>4</v>
      </c>
      <c r="GS275" s="3">
        <v>1</v>
      </c>
      <c r="GT275" s="3">
        <v>5</v>
      </c>
      <c r="GU275" s="3">
        <v>5</v>
      </c>
      <c r="GV275" s="3">
        <v>1</v>
      </c>
      <c r="GW275" s="3">
        <v>4</v>
      </c>
      <c r="GX275" s="3">
        <v>1</v>
      </c>
      <c r="GY275" s="5">
        <v>4.0999999999999996</v>
      </c>
      <c r="GZ275" s="5">
        <v>1.7</v>
      </c>
      <c r="HA275" s="3">
        <v>6</v>
      </c>
      <c r="HB275" s="3">
        <v>7</v>
      </c>
      <c r="HC275" s="3">
        <v>5</v>
      </c>
      <c r="HD275" s="3">
        <v>4</v>
      </c>
      <c r="HE275" s="3">
        <v>7</v>
      </c>
      <c r="HF275" s="3">
        <v>6</v>
      </c>
      <c r="HG275" s="3">
        <v>6</v>
      </c>
      <c r="HH275" s="3">
        <v>7</v>
      </c>
      <c r="HI275" s="5">
        <v>6</v>
      </c>
      <c r="HJ275" s="3">
        <v>3</v>
      </c>
      <c r="HK275" s="3">
        <v>4</v>
      </c>
      <c r="HL275" s="3">
        <v>2</v>
      </c>
      <c r="HM275" s="3">
        <v>2</v>
      </c>
      <c r="HN275" s="3">
        <v>2</v>
      </c>
      <c r="HO275" s="3">
        <v>2</v>
      </c>
      <c r="HP275" s="5">
        <v>1</v>
      </c>
      <c r="HQ275" s="5">
        <v>3</v>
      </c>
      <c r="HR275" s="5">
        <v>3</v>
      </c>
      <c r="HS275" s="5">
        <v>2.3333333333333335</v>
      </c>
      <c r="HT275" s="3">
        <v>2</v>
      </c>
      <c r="HU275" s="3">
        <v>2</v>
      </c>
      <c r="HV275" s="3">
        <v>2</v>
      </c>
      <c r="HW275" s="3">
        <v>2</v>
      </c>
      <c r="HX275" s="3">
        <v>2</v>
      </c>
      <c r="HY275" s="3">
        <v>2</v>
      </c>
      <c r="HZ275" s="5">
        <v>2</v>
      </c>
      <c r="IA275" s="3">
        <v>7</v>
      </c>
      <c r="IB275" s="3">
        <v>5</v>
      </c>
      <c r="IC275" s="3">
        <v>3</v>
      </c>
      <c r="ID275" s="3">
        <v>4</v>
      </c>
      <c r="IE275" s="3">
        <v>7</v>
      </c>
      <c r="IF275" s="3">
        <v>4</v>
      </c>
      <c r="IG275" s="3">
        <v>3</v>
      </c>
      <c r="IH275" s="3">
        <v>7</v>
      </c>
      <c r="II275" s="3">
        <v>5</v>
      </c>
      <c r="IJ275" s="3">
        <v>4</v>
      </c>
      <c r="IK275" s="3">
        <v>7</v>
      </c>
      <c r="IL275" s="3">
        <v>4</v>
      </c>
      <c r="IM275" s="5">
        <v>6.5</v>
      </c>
      <c r="IN275" s="5">
        <v>4.5</v>
      </c>
      <c r="IO275" s="5">
        <v>4</v>
      </c>
      <c r="IP275" s="3">
        <v>5</v>
      </c>
      <c r="IQ275" s="3">
        <v>3</v>
      </c>
      <c r="IR275" s="3">
        <v>3</v>
      </c>
      <c r="IS275" s="3">
        <v>3</v>
      </c>
      <c r="IT275" s="3">
        <v>4</v>
      </c>
      <c r="IU275" s="3">
        <v>3</v>
      </c>
      <c r="IV275" s="3">
        <v>5</v>
      </c>
      <c r="IW275" s="3">
        <v>2</v>
      </c>
      <c r="IX275" s="3">
        <v>3</v>
      </c>
      <c r="IY275" s="3">
        <v>2</v>
      </c>
      <c r="IZ275" s="3">
        <v>5</v>
      </c>
      <c r="JA275" s="3">
        <v>3</v>
      </c>
      <c r="JB275" s="3">
        <v>4</v>
      </c>
      <c r="JC275" s="3">
        <v>2</v>
      </c>
      <c r="JD275" s="3">
        <v>3</v>
      </c>
      <c r="JE275" s="3">
        <v>2</v>
      </c>
      <c r="JF275" s="3">
        <v>2</v>
      </c>
      <c r="JG275" s="3">
        <v>5</v>
      </c>
      <c r="JH275" s="3">
        <v>5</v>
      </c>
      <c r="JI275" s="3">
        <v>3</v>
      </c>
      <c r="JJ275" s="3">
        <v>1</v>
      </c>
      <c r="JK275" s="3">
        <v>4</v>
      </c>
      <c r="JL275" s="3">
        <v>3</v>
      </c>
      <c r="JM275" s="3">
        <v>4</v>
      </c>
      <c r="JN275" s="5">
        <v>4</v>
      </c>
      <c r="JO275" s="5">
        <v>3</v>
      </c>
      <c r="JP275" s="5">
        <v>3</v>
      </c>
      <c r="JQ275" s="5">
        <v>3.25</v>
      </c>
      <c r="JR275" s="5">
        <v>4.5</v>
      </c>
      <c r="JS275" s="5">
        <v>2</v>
      </c>
      <c r="JT275" s="3">
        <v>3</v>
      </c>
      <c r="JU275" s="3">
        <v>3</v>
      </c>
      <c r="JV275" s="3">
        <v>2</v>
      </c>
      <c r="JW275" s="3">
        <v>2</v>
      </c>
      <c r="JX275" s="3">
        <v>2</v>
      </c>
      <c r="JY275" s="3">
        <v>2</v>
      </c>
      <c r="JZ275" s="3">
        <v>1</v>
      </c>
      <c r="KA275" s="3">
        <v>1</v>
      </c>
      <c r="KB275" s="3">
        <v>4</v>
      </c>
      <c r="KC275" s="3">
        <v>4</v>
      </c>
      <c r="KD275" s="3">
        <v>4</v>
      </c>
      <c r="KE275" s="3">
        <v>4</v>
      </c>
      <c r="KF275" s="3">
        <v>1</v>
      </c>
      <c r="KG275" s="3">
        <v>1</v>
      </c>
      <c r="KH275" s="3">
        <v>1</v>
      </c>
      <c r="KI275" s="3">
        <v>1</v>
      </c>
      <c r="KJ275" s="3">
        <v>3</v>
      </c>
      <c r="KK275" s="3">
        <v>3</v>
      </c>
      <c r="KL275" s="3">
        <v>3</v>
      </c>
      <c r="KM275" s="3">
        <v>3</v>
      </c>
      <c r="KN275" s="3">
        <v>1</v>
      </c>
      <c r="KO275" s="3">
        <v>1</v>
      </c>
      <c r="KP275" s="3">
        <v>2</v>
      </c>
      <c r="KQ275" s="3">
        <v>2</v>
      </c>
      <c r="KR275" s="3">
        <v>4</v>
      </c>
      <c r="KS275" s="3">
        <v>4</v>
      </c>
      <c r="KT275" s="3">
        <v>1</v>
      </c>
      <c r="KU275" s="3">
        <v>1</v>
      </c>
      <c r="KV275" s="3">
        <v>1</v>
      </c>
      <c r="KW275" s="3">
        <v>1</v>
      </c>
      <c r="KX275" s="3">
        <v>3</v>
      </c>
      <c r="KY275" s="3">
        <v>3</v>
      </c>
      <c r="KZ275" s="5">
        <v>1.4444444444444444</v>
      </c>
      <c r="LA275" s="5">
        <v>1.4444444444444444</v>
      </c>
      <c r="LB275" s="5">
        <v>3.2857142857142856</v>
      </c>
      <c r="LC275" s="5">
        <v>3.2857142857142856</v>
      </c>
      <c r="LD275" s="3">
        <v>5</v>
      </c>
      <c r="LE275" s="3">
        <v>5</v>
      </c>
      <c r="LF275" s="5">
        <v>5</v>
      </c>
      <c r="LG275" s="3">
        <v>5</v>
      </c>
      <c r="LH275" s="3">
        <v>5</v>
      </c>
      <c r="LI275" s="3">
        <v>5</v>
      </c>
      <c r="LJ275" s="3">
        <v>4</v>
      </c>
      <c r="LK275" s="3">
        <v>4</v>
      </c>
      <c r="LL275" s="3">
        <v>4</v>
      </c>
      <c r="LM275" s="3">
        <v>4</v>
      </c>
      <c r="LN275" s="3">
        <v>4</v>
      </c>
      <c r="LO275" s="3">
        <v>4</v>
      </c>
      <c r="LP275" s="3">
        <v>3</v>
      </c>
      <c r="LQ275" s="3">
        <v>3</v>
      </c>
      <c r="LR275" s="3">
        <v>5</v>
      </c>
      <c r="LS275" s="3">
        <v>5</v>
      </c>
      <c r="LT275" s="5">
        <v>4.375</v>
      </c>
      <c r="LU275" s="5">
        <v>4.375</v>
      </c>
      <c r="LV275" s="3">
        <v>2</v>
      </c>
      <c r="LW275" s="3">
        <v>0</v>
      </c>
      <c r="LX275" s="3">
        <v>0</v>
      </c>
      <c r="LY275" s="3">
        <v>0</v>
      </c>
      <c r="LZ275" s="3">
        <v>0</v>
      </c>
      <c r="MA275" s="3">
        <v>0</v>
      </c>
      <c r="MB275" s="3">
        <v>3</v>
      </c>
      <c r="MC275" s="3">
        <v>2</v>
      </c>
      <c r="MD275" s="3">
        <v>1</v>
      </c>
      <c r="ME275" s="3">
        <v>2</v>
      </c>
      <c r="MF275" s="5">
        <f t="shared" si="175"/>
        <v>10</v>
      </c>
      <c r="MG275" s="5">
        <f t="shared" si="176"/>
        <v>1</v>
      </c>
      <c r="MH275" s="3">
        <v>1</v>
      </c>
      <c r="MI275" s="3">
        <v>1</v>
      </c>
      <c r="MJ275" s="3">
        <v>4</v>
      </c>
      <c r="MK275" s="3">
        <v>5</v>
      </c>
      <c r="ML275" s="3">
        <v>3</v>
      </c>
      <c r="MM275" s="3">
        <v>2</v>
      </c>
      <c r="MN275" s="3">
        <v>4</v>
      </c>
      <c r="MO275" s="3">
        <v>4</v>
      </c>
      <c r="MP275" s="3">
        <v>2</v>
      </c>
      <c r="MQ275" s="5">
        <v>2.8888888888888888</v>
      </c>
      <c r="MR275" s="3">
        <v>1</v>
      </c>
      <c r="MS275" s="3">
        <v>1</v>
      </c>
      <c r="MT275" s="3">
        <v>1</v>
      </c>
      <c r="MU275" s="3">
        <v>1</v>
      </c>
      <c r="MV275" s="3">
        <v>1</v>
      </c>
      <c r="MW275" s="3">
        <v>1</v>
      </c>
      <c r="MX275" s="3">
        <v>1</v>
      </c>
      <c r="MY275" s="3">
        <v>1</v>
      </c>
      <c r="MZ275" s="3">
        <v>1</v>
      </c>
      <c r="NA275" s="3">
        <v>1</v>
      </c>
      <c r="NB275" s="3">
        <v>1</v>
      </c>
      <c r="NC275" s="3">
        <v>1</v>
      </c>
      <c r="ND275" s="5">
        <v>1</v>
      </c>
      <c r="NE275" s="5">
        <v>1</v>
      </c>
      <c r="NF275" s="5">
        <v>1</v>
      </c>
      <c r="NG275" s="5">
        <v>1</v>
      </c>
      <c r="NH275" s="3">
        <v>4</v>
      </c>
      <c r="NI275" s="3">
        <v>4</v>
      </c>
      <c r="NJ275" s="3">
        <v>2</v>
      </c>
      <c r="NK275" s="3">
        <v>2</v>
      </c>
      <c r="NL275" s="3">
        <v>3</v>
      </c>
      <c r="NM275" s="3">
        <v>3</v>
      </c>
      <c r="NN275" s="3">
        <v>3</v>
      </c>
      <c r="NO275" s="3">
        <v>3</v>
      </c>
      <c r="NP275" s="3">
        <v>3</v>
      </c>
      <c r="NQ275" s="3">
        <v>3</v>
      </c>
      <c r="NR275" s="3">
        <v>4</v>
      </c>
      <c r="NS275" s="3">
        <v>4</v>
      </c>
      <c r="NT275" s="3">
        <v>3</v>
      </c>
      <c r="NU275" s="3">
        <v>3</v>
      </c>
      <c r="NV275" s="5">
        <v>3.1428571428571428</v>
      </c>
      <c r="NW275" s="5">
        <v>3.1428571428571428</v>
      </c>
      <c r="NX275" s="4">
        <v>43423</v>
      </c>
      <c r="NY275" s="3">
        <v>5</v>
      </c>
      <c r="NZ275" s="3">
        <v>5</v>
      </c>
      <c r="OA275" s="3">
        <v>5</v>
      </c>
      <c r="OB275" s="3">
        <v>1</v>
      </c>
      <c r="OC275" s="3">
        <v>5</v>
      </c>
      <c r="OD275" s="3">
        <v>5</v>
      </c>
      <c r="OE275" s="3">
        <v>3</v>
      </c>
      <c r="OF275" s="3">
        <v>1</v>
      </c>
      <c r="OG275" s="3">
        <v>5</v>
      </c>
      <c r="OH275" s="3">
        <v>5</v>
      </c>
      <c r="OI275" s="3">
        <v>3</v>
      </c>
      <c r="OJ275" s="3">
        <v>1</v>
      </c>
      <c r="OK275" s="5">
        <v>5</v>
      </c>
      <c r="OL275" s="5">
        <v>2.3333333333333335</v>
      </c>
      <c r="OM275" s="3">
        <v>2</v>
      </c>
      <c r="ON275" s="3">
        <v>4</v>
      </c>
      <c r="OO275" s="3">
        <v>2</v>
      </c>
      <c r="OP275" s="3">
        <v>2</v>
      </c>
      <c r="OQ275" s="3">
        <v>1</v>
      </c>
      <c r="OR275" s="3">
        <v>3</v>
      </c>
      <c r="OS275" s="5">
        <v>2.3333333333333335</v>
      </c>
      <c r="OT275" s="3">
        <v>3</v>
      </c>
      <c r="OU275" s="3">
        <v>3</v>
      </c>
      <c r="OV275" s="3">
        <v>2</v>
      </c>
      <c r="OW275" s="3">
        <v>2</v>
      </c>
      <c r="OX275" s="3">
        <v>2</v>
      </c>
      <c r="OY275" s="3">
        <v>2</v>
      </c>
      <c r="OZ275" s="5">
        <v>2.3333333333333335</v>
      </c>
      <c r="VN275">
        <v>15</v>
      </c>
      <c r="VO275">
        <v>8</v>
      </c>
      <c r="VP275">
        <v>98.3</v>
      </c>
      <c r="VQ275">
        <v>12.3</v>
      </c>
      <c r="VR275">
        <v>55</v>
      </c>
      <c r="VS275">
        <v>1422.5</v>
      </c>
      <c r="VT275">
        <v>25.9</v>
      </c>
      <c r="VU275">
        <v>355.6</v>
      </c>
      <c r="VV275">
        <v>54</v>
      </c>
      <c r="VW275">
        <v>7737.3</v>
      </c>
      <c r="VX275">
        <v>143.30000000000001</v>
      </c>
      <c r="VY275">
        <v>3454.3</v>
      </c>
      <c r="VZ275">
        <v>0.3</v>
      </c>
      <c r="WA275">
        <v>1934.3</v>
      </c>
      <c r="WB275" s="36">
        <v>2655.5</v>
      </c>
      <c r="WC275" s="36">
        <v>721.75</v>
      </c>
      <c r="WD275" s="36">
        <v>131</v>
      </c>
      <c r="WE275" s="36">
        <v>89.75</v>
      </c>
      <c r="WF275" s="36">
        <v>73.8</v>
      </c>
      <c r="WG275" s="36">
        <v>20.059999999999999</v>
      </c>
      <c r="WH275" s="36">
        <v>3.64</v>
      </c>
      <c r="WI275" s="36">
        <v>2.4900000000000002</v>
      </c>
      <c r="WJ275" s="36">
        <v>220.75</v>
      </c>
      <c r="WK275" s="36">
        <v>6.14</v>
      </c>
      <c r="WL275" s="36">
        <v>55.188000000000002</v>
      </c>
      <c r="WM275" s="37">
        <v>2655.5</v>
      </c>
      <c r="WN275" s="37">
        <v>721.75</v>
      </c>
      <c r="WO275" s="37">
        <v>131</v>
      </c>
      <c r="WP275" s="37">
        <v>89.75</v>
      </c>
      <c r="WQ275" s="37">
        <v>73.8</v>
      </c>
      <c r="WR275" s="37">
        <v>20.059999999999999</v>
      </c>
      <c r="WS275" s="37">
        <v>3.64</v>
      </c>
      <c r="WT275" s="37">
        <v>2.4900000000000002</v>
      </c>
      <c r="WU275" s="37">
        <v>220.75</v>
      </c>
      <c r="WV275" s="37">
        <v>6.14</v>
      </c>
      <c r="WW275" s="37">
        <v>55.188000000000002</v>
      </c>
      <c r="WX275" s="38">
        <v>2655.5</v>
      </c>
      <c r="WY275" s="38">
        <v>721.75</v>
      </c>
      <c r="WZ275" s="38">
        <v>131</v>
      </c>
      <c r="XA275" s="38">
        <v>89.75</v>
      </c>
      <c r="XB275" s="38">
        <v>73.8</v>
      </c>
      <c r="XC275" s="38">
        <v>20.059999999999999</v>
      </c>
      <c r="XD275" s="38">
        <v>3.64</v>
      </c>
      <c r="XE275" s="38">
        <v>2.4900000000000002</v>
      </c>
      <c r="XF275" s="38">
        <v>220.75</v>
      </c>
      <c r="XG275" s="38">
        <v>6.14</v>
      </c>
      <c r="XH275" s="38">
        <v>55.188000000000002</v>
      </c>
      <c r="XI275" s="39">
        <v>2655.5</v>
      </c>
      <c r="XJ275" s="39">
        <v>721.75</v>
      </c>
      <c r="XK275" s="39">
        <v>131</v>
      </c>
      <c r="XL275" s="39">
        <v>89.75</v>
      </c>
      <c r="XM275" s="39">
        <v>73.8</v>
      </c>
      <c r="XN275" s="39">
        <v>20.059999999999999</v>
      </c>
      <c r="XO275" s="39">
        <v>3.64</v>
      </c>
      <c r="XP275" s="39">
        <v>2.4900000000000002</v>
      </c>
      <c r="XQ275" s="39">
        <v>220.75</v>
      </c>
      <c r="XR275" s="39">
        <v>6.14</v>
      </c>
      <c r="XS275" s="39">
        <v>55.188000000000002</v>
      </c>
      <c r="XT275" t="s">
        <v>1341</v>
      </c>
      <c r="XU275">
        <v>4</v>
      </c>
      <c r="XV275">
        <v>15</v>
      </c>
      <c r="XW275" s="37">
        <v>4</v>
      </c>
      <c r="XX275" s="37">
        <v>0</v>
      </c>
      <c r="XY275" s="37">
        <v>2</v>
      </c>
      <c r="XZ275" s="39">
        <v>4</v>
      </c>
      <c r="YA275" s="39">
        <v>0</v>
      </c>
      <c r="YB275" s="39">
        <v>2</v>
      </c>
    </row>
    <row r="276" spans="1:652" x14ac:dyDescent="0.2">
      <c r="A276" s="11">
        <v>298</v>
      </c>
      <c r="B276" s="19" t="s">
        <v>785</v>
      </c>
      <c r="C276" s="3">
        <v>0</v>
      </c>
      <c r="D276" s="3" t="str">
        <f t="shared" si="167"/>
        <v>2</v>
      </c>
      <c r="E276" s="4">
        <v>36742</v>
      </c>
      <c r="F276" s="4">
        <v>43411</v>
      </c>
      <c r="G276" s="5">
        <v>18.258726899383984</v>
      </c>
      <c r="H276" s="21">
        <v>4</v>
      </c>
      <c r="I276" s="3">
        <v>12</v>
      </c>
      <c r="J276" s="3">
        <v>22</v>
      </c>
      <c r="K276" s="3">
        <v>1</v>
      </c>
      <c r="L276" s="3">
        <v>0</v>
      </c>
      <c r="M276" s="3">
        <v>180</v>
      </c>
      <c r="N276" s="6">
        <v>115.5</v>
      </c>
      <c r="O276" s="6">
        <v>171</v>
      </c>
      <c r="P276" s="5">
        <v>3.7893700787401574</v>
      </c>
      <c r="Q276" s="5">
        <v>129.654</v>
      </c>
      <c r="R276" s="5">
        <v>58.8</v>
      </c>
      <c r="S276" s="5">
        <v>20.100000000000001</v>
      </c>
      <c r="T276" s="5">
        <v>3</v>
      </c>
      <c r="U276" s="5">
        <v>12.6</v>
      </c>
      <c r="V276" s="5">
        <v>3</v>
      </c>
      <c r="W276" s="5">
        <v>58.8</v>
      </c>
      <c r="X276" s="5">
        <v>54.7</v>
      </c>
      <c r="Y276" s="5">
        <v>52.7</v>
      </c>
      <c r="Z276" s="5">
        <v>51.8</v>
      </c>
      <c r="AA276" s="5">
        <v>37.299999999999997</v>
      </c>
      <c r="AB276" s="5">
        <v>50</v>
      </c>
      <c r="AC276" s="5">
        <f t="shared" si="168"/>
        <v>58.8</v>
      </c>
      <c r="AD276" s="5">
        <f t="shared" si="169"/>
        <v>51.8</v>
      </c>
      <c r="AE276" s="5">
        <f t="shared" si="170"/>
        <v>110.6</v>
      </c>
      <c r="AF276" s="5">
        <f t="shared" si="171"/>
        <v>55.3</v>
      </c>
      <c r="AG276" s="5">
        <f t="shared" si="172"/>
        <v>121.9365</v>
      </c>
      <c r="AH276" s="5">
        <f t="shared" si="173"/>
        <v>243.87299999999999</v>
      </c>
      <c r="AI276" s="5">
        <v>3</v>
      </c>
      <c r="AJ276" s="3">
        <v>70</v>
      </c>
      <c r="AK276" s="5">
        <v>49.9</v>
      </c>
      <c r="AL276" s="5">
        <v>3</v>
      </c>
      <c r="AM276" s="5">
        <v>3</v>
      </c>
      <c r="AN276" s="5"/>
      <c r="AO276" s="5"/>
      <c r="AP276" s="5"/>
      <c r="AQ276" s="5"/>
      <c r="AR276" s="5"/>
      <c r="AS276" s="5" t="e">
        <f t="shared" si="174"/>
        <v>#DIV/0!</v>
      </c>
      <c r="AT276" s="5">
        <v>9.4700000000000006</v>
      </c>
      <c r="AU276" s="5">
        <v>9.2799999999999994</v>
      </c>
      <c r="AV276" s="5">
        <v>1.6</v>
      </c>
      <c r="AW276" s="5">
        <v>95</v>
      </c>
      <c r="AX276" s="3">
        <v>34</v>
      </c>
      <c r="AY276" s="3">
        <v>36</v>
      </c>
      <c r="AZ276" s="3"/>
      <c r="BA276" s="5">
        <v>-1.44</v>
      </c>
      <c r="BB276" s="5"/>
      <c r="BC276" s="5">
        <v>8</v>
      </c>
      <c r="BD276" s="5"/>
      <c r="BE276" s="3">
        <v>23</v>
      </c>
      <c r="BF276" s="3">
        <v>27</v>
      </c>
      <c r="BG276" s="5">
        <v>-0.56999999999999995</v>
      </c>
      <c r="BH276" s="5">
        <v>29</v>
      </c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3">
        <v>67</v>
      </c>
      <c r="CA276" s="3">
        <v>69</v>
      </c>
      <c r="CB276" s="3">
        <v>69</v>
      </c>
      <c r="CC276" s="5">
        <v>29.95168</v>
      </c>
      <c r="CD276" s="5">
        <v>30.845759999999999</v>
      </c>
      <c r="CE276" s="5">
        <v>30.845759999999999</v>
      </c>
      <c r="CF276" s="5">
        <v>3.03</v>
      </c>
      <c r="CG276" s="5">
        <v>100</v>
      </c>
      <c r="CH276" s="3">
        <v>44</v>
      </c>
      <c r="CI276" s="3">
        <v>42</v>
      </c>
      <c r="CJ276" s="3">
        <v>46</v>
      </c>
      <c r="CK276" s="5">
        <v>19.66976</v>
      </c>
      <c r="CL276" s="5">
        <v>18.775680000000001</v>
      </c>
      <c r="CM276" s="5">
        <v>20.563839999999999</v>
      </c>
      <c r="CN276" s="5">
        <v>-0.94</v>
      </c>
      <c r="CO276" s="5">
        <v>17</v>
      </c>
      <c r="CP276" s="6">
        <v>268</v>
      </c>
      <c r="CQ276" s="6">
        <v>267</v>
      </c>
      <c r="CR276" s="6">
        <v>262</v>
      </c>
      <c r="CS276" s="5">
        <v>2.78</v>
      </c>
      <c r="CT276" s="5">
        <v>100</v>
      </c>
      <c r="CU276" s="7" t="e">
        <v>#NULL!</v>
      </c>
      <c r="CV276" s="7" t="e">
        <v>#NULL!</v>
      </c>
      <c r="CW276" s="7" t="e">
        <v>#NULL!</v>
      </c>
      <c r="CX276" s="7" t="e">
        <v>#NULL!</v>
      </c>
      <c r="CY276" s="7" t="e">
        <v>#NULL!</v>
      </c>
      <c r="CZ276" s="7" t="e">
        <v>#NULL!</v>
      </c>
      <c r="DA276" s="7" t="e">
        <v>#NULL!</v>
      </c>
      <c r="DB276" s="7" t="e">
        <v>#NULL!</v>
      </c>
      <c r="DC276" s="7" t="e">
        <v>#NULL!</v>
      </c>
      <c r="DD276" s="7" t="e">
        <v>#NULL!</v>
      </c>
      <c r="DE276" s="7" t="e">
        <v>#NULL!</v>
      </c>
      <c r="DF276" s="7" t="e">
        <v>#NULL!</v>
      </c>
      <c r="DG276" s="7" t="e">
        <v>#NULL!</v>
      </c>
      <c r="DH276" s="7" t="e">
        <v>#NULL!</v>
      </c>
      <c r="DI276" s="7"/>
      <c r="DJ276" s="7"/>
      <c r="DK276" s="7"/>
      <c r="DL276" s="7"/>
      <c r="DM276" s="7"/>
      <c r="DN276" s="7"/>
      <c r="DO276" s="7"/>
      <c r="DP276" s="7"/>
      <c r="DQ276" s="3">
        <v>1</v>
      </c>
      <c r="DR276" s="3">
        <v>1</v>
      </c>
      <c r="DS276" s="3">
        <v>1</v>
      </c>
      <c r="DT276" s="3">
        <v>1</v>
      </c>
      <c r="DU276" s="3">
        <v>1</v>
      </c>
      <c r="DV276" s="5">
        <v>18.5</v>
      </c>
      <c r="DW276" s="5">
        <v>-2.0099999999999998</v>
      </c>
      <c r="DX276" s="5">
        <v>97.5</v>
      </c>
      <c r="DY276" s="5">
        <v>4.38</v>
      </c>
      <c r="DZ276" s="5">
        <v>58.5</v>
      </c>
      <c r="EA276" s="5">
        <v>2.09</v>
      </c>
      <c r="EB276" s="5">
        <v>58.166666666666664</v>
      </c>
      <c r="EC276" s="5">
        <v>4.46</v>
      </c>
      <c r="ED276" s="5">
        <v>2</v>
      </c>
      <c r="EE276" s="7" t="e">
        <v>#NULL!</v>
      </c>
      <c r="EF276" s="7" t="e">
        <v>#NULL!</v>
      </c>
      <c r="EG276" s="7" t="e">
        <v>#NULL!</v>
      </c>
      <c r="EH276" s="7" t="e">
        <v>#NULL!</v>
      </c>
      <c r="EI276" s="7" t="e">
        <v>#NULL!</v>
      </c>
      <c r="EJ276" s="7" t="e">
        <v>#NULL!</v>
      </c>
      <c r="EK276" s="7" t="e">
        <v>#NULL!</v>
      </c>
      <c r="EL276" s="7" t="e">
        <v>#NULL!</v>
      </c>
      <c r="EM276" s="7" t="e">
        <v>#NULL!</v>
      </c>
      <c r="EN276" s="7" t="e">
        <v>#NULL!</v>
      </c>
      <c r="EO276" s="7" t="e">
        <v>#NULL!</v>
      </c>
      <c r="EP276" s="7" t="e">
        <v>#NULL!</v>
      </c>
      <c r="EQ276" s="7" t="e">
        <v>#NULL!</v>
      </c>
      <c r="ER276" s="7" t="e">
        <v>#NULL!</v>
      </c>
      <c r="ES276" s="7" t="e">
        <v>#NULL!</v>
      </c>
      <c r="ET276" s="7" t="e">
        <v>#NULL!</v>
      </c>
      <c r="EU276" s="7" t="e">
        <v>#NULL!</v>
      </c>
      <c r="EV276" s="7" t="e">
        <v>#NULL!</v>
      </c>
      <c r="EW276" s="3">
        <v>0</v>
      </c>
      <c r="EX276" s="5">
        <v>3</v>
      </c>
      <c r="EY276" s="1" t="s">
        <v>350</v>
      </c>
      <c r="EZ276" s="3">
        <v>0</v>
      </c>
      <c r="FA276" s="6">
        <v>6</v>
      </c>
      <c r="FB276" s="1" t="s">
        <v>351</v>
      </c>
      <c r="FC276" s="6">
        <v>0</v>
      </c>
      <c r="FD276" s="5">
        <v>6</v>
      </c>
      <c r="FE276" s="1" t="s">
        <v>353</v>
      </c>
      <c r="FF276" s="3">
        <v>0</v>
      </c>
      <c r="FG276" s="5">
        <v>6</v>
      </c>
      <c r="FH276" s="3">
        <v>5</v>
      </c>
      <c r="FI276" s="3">
        <v>4</v>
      </c>
      <c r="FJ276" s="3">
        <v>3</v>
      </c>
      <c r="FK276" s="3">
        <v>3</v>
      </c>
      <c r="FL276" s="3">
        <v>5</v>
      </c>
      <c r="FM276" s="3">
        <v>5</v>
      </c>
      <c r="FN276" s="3">
        <v>4</v>
      </c>
      <c r="FO276" s="3">
        <v>3</v>
      </c>
      <c r="FP276" s="3">
        <v>5</v>
      </c>
      <c r="FQ276" s="3">
        <v>5</v>
      </c>
      <c r="FR276" s="3">
        <v>5</v>
      </c>
      <c r="FS276" s="3">
        <v>2</v>
      </c>
      <c r="FT276" s="3">
        <v>4.833333333333333</v>
      </c>
      <c r="FU276" s="3">
        <v>3.3333333333333335</v>
      </c>
      <c r="FV276" s="3">
        <v>7</v>
      </c>
      <c r="FW276" s="3">
        <v>2</v>
      </c>
      <c r="FX276" s="7" t="e">
        <v>#NULL!</v>
      </c>
      <c r="FY276" s="3">
        <v>6</v>
      </c>
      <c r="FZ276" s="3">
        <v>7</v>
      </c>
      <c r="GA276" s="3">
        <v>7</v>
      </c>
      <c r="GB276" s="3">
        <v>5</v>
      </c>
      <c r="GC276" s="3">
        <v>7</v>
      </c>
      <c r="GD276" s="5">
        <v>6.5</v>
      </c>
      <c r="GE276" s="3">
        <v>4</v>
      </c>
      <c r="GF276" s="3">
        <v>3</v>
      </c>
      <c r="GG276" s="3">
        <v>5</v>
      </c>
      <c r="GH276" s="3">
        <v>1</v>
      </c>
      <c r="GI276" s="3">
        <v>5</v>
      </c>
      <c r="GJ276" s="3">
        <v>1</v>
      </c>
      <c r="GK276" s="3">
        <v>1</v>
      </c>
      <c r="GL276" s="3">
        <v>1</v>
      </c>
      <c r="GM276" s="3">
        <v>1</v>
      </c>
      <c r="GN276" s="3">
        <v>5</v>
      </c>
      <c r="GO276" s="3">
        <v>1</v>
      </c>
      <c r="GP276" s="3">
        <v>4</v>
      </c>
      <c r="GQ276" s="3">
        <v>1</v>
      </c>
      <c r="GR276" s="3">
        <v>5</v>
      </c>
      <c r="GS276" s="3">
        <v>1</v>
      </c>
      <c r="GT276" s="3">
        <v>5</v>
      </c>
      <c r="GU276" s="3">
        <v>5</v>
      </c>
      <c r="GV276" s="3">
        <v>5</v>
      </c>
      <c r="GW276" s="3">
        <v>5</v>
      </c>
      <c r="GX276" s="3">
        <v>1</v>
      </c>
      <c r="GY276" s="5">
        <v>4.4000000000000004</v>
      </c>
      <c r="GZ276" s="5">
        <v>1.6</v>
      </c>
      <c r="HA276" s="3">
        <v>1</v>
      </c>
      <c r="HB276" s="3">
        <v>4</v>
      </c>
      <c r="HC276" s="3">
        <v>4</v>
      </c>
      <c r="HD276" s="3">
        <v>4</v>
      </c>
      <c r="HE276" s="3">
        <v>4</v>
      </c>
      <c r="HF276" s="3">
        <v>6</v>
      </c>
      <c r="HG276" s="3">
        <v>5</v>
      </c>
      <c r="HH276" s="3">
        <v>6</v>
      </c>
      <c r="HI276" s="5">
        <v>4.25</v>
      </c>
      <c r="HJ276" s="3">
        <v>3</v>
      </c>
      <c r="HK276" s="3">
        <v>4</v>
      </c>
      <c r="HL276" s="3">
        <v>1</v>
      </c>
      <c r="HM276" s="3">
        <v>1</v>
      </c>
      <c r="HN276" s="3">
        <v>4</v>
      </c>
      <c r="HO276" s="3">
        <v>1</v>
      </c>
      <c r="HP276" s="5">
        <v>1</v>
      </c>
      <c r="HQ276" s="5">
        <v>1</v>
      </c>
      <c r="HR276" s="5">
        <v>4</v>
      </c>
      <c r="HS276" s="5">
        <v>1.8333333333333333</v>
      </c>
      <c r="HT276" s="3">
        <v>1</v>
      </c>
      <c r="HU276" s="3">
        <v>1</v>
      </c>
      <c r="HV276" s="3">
        <v>1</v>
      </c>
      <c r="HW276" s="3">
        <v>1</v>
      </c>
      <c r="HX276" s="3">
        <v>1</v>
      </c>
      <c r="HY276" s="3">
        <v>1</v>
      </c>
      <c r="HZ276" s="5">
        <v>1</v>
      </c>
      <c r="IA276" s="3">
        <v>7</v>
      </c>
      <c r="IB276" s="3">
        <v>1</v>
      </c>
      <c r="IC276" s="3">
        <v>1</v>
      </c>
      <c r="ID276" s="3">
        <v>1</v>
      </c>
      <c r="IE276" s="3">
        <v>1</v>
      </c>
      <c r="IF276" s="3">
        <v>1</v>
      </c>
      <c r="IG276" s="3">
        <v>1</v>
      </c>
      <c r="IH276" s="3">
        <v>7</v>
      </c>
      <c r="II276" s="3">
        <v>7</v>
      </c>
      <c r="IJ276" s="3">
        <v>1</v>
      </c>
      <c r="IK276" s="3">
        <v>7</v>
      </c>
      <c r="IL276" s="3">
        <v>1</v>
      </c>
      <c r="IM276" s="5">
        <v>7</v>
      </c>
      <c r="IN276" s="5">
        <v>1</v>
      </c>
      <c r="IO276" s="5">
        <v>1</v>
      </c>
      <c r="IP276" s="3">
        <v>5</v>
      </c>
      <c r="IQ276" s="3">
        <v>5</v>
      </c>
      <c r="IR276" s="3">
        <v>1</v>
      </c>
      <c r="IS276" s="3">
        <v>1</v>
      </c>
      <c r="IT276" s="3">
        <v>5</v>
      </c>
      <c r="IU276" s="3">
        <v>5</v>
      </c>
      <c r="IV276" s="3">
        <v>1</v>
      </c>
      <c r="IW276" s="3">
        <v>3</v>
      </c>
      <c r="IX276" s="3">
        <v>5</v>
      </c>
      <c r="IY276" s="3">
        <v>1</v>
      </c>
      <c r="IZ276" s="3">
        <v>5</v>
      </c>
      <c r="JA276" s="3">
        <v>5</v>
      </c>
      <c r="JB276" s="3">
        <v>5</v>
      </c>
      <c r="JC276" s="3">
        <v>1</v>
      </c>
      <c r="JD276" s="3">
        <v>5</v>
      </c>
      <c r="JE276" s="3">
        <v>1</v>
      </c>
      <c r="JF276" s="3">
        <v>3</v>
      </c>
      <c r="JG276" s="3">
        <v>5</v>
      </c>
      <c r="JH276" s="3">
        <v>5</v>
      </c>
      <c r="JI276" s="3">
        <v>5</v>
      </c>
      <c r="JJ276" s="3">
        <v>3</v>
      </c>
      <c r="JK276" s="3">
        <v>5</v>
      </c>
      <c r="JL276" s="3">
        <v>2</v>
      </c>
      <c r="JM276" s="3">
        <v>5</v>
      </c>
      <c r="JN276" s="5">
        <v>5</v>
      </c>
      <c r="JO276" s="5">
        <v>2</v>
      </c>
      <c r="JP276" s="5">
        <v>5</v>
      </c>
      <c r="JQ276" s="5">
        <v>1.75</v>
      </c>
      <c r="JR276" s="5">
        <v>5</v>
      </c>
      <c r="JS276" s="5">
        <v>3</v>
      </c>
      <c r="JT276" s="3">
        <v>2</v>
      </c>
      <c r="JU276" s="3">
        <v>1</v>
      </c>
      <c r="JV276" s="3">
        <v>5</v>
      </c>
      <c r="JW276" s="3">
        <v>1</v>
      </c>
      <c r="JX276" s="3">
        <v>4</v>
      </c>
      <c r="JY276" s="3">
        <v>1</v>
      </c>
      <c r="JZ276" s="3">
        <v>1</v>
      </c>
      <c r="KA276" s="3">
        <v>3</v>
      </c>
      <c r="KB276" s="3">
        <v>5</v>
      </c>
      <c r="KC276" s="3">
        <v>3</v>
      </c>
      <c r="KD276" s="3">
        <v>5</v>
      </c>
      <c r="KE276" s="3">
        <v>3</v>
      </c>
      <c r="KF276" s="3">
        <v>1</v>
      </c>
      <c r="KG276" s="3">
        <v>3</v>
      </c>
      <c r="KH276" s="3">
        <v>1</v>
      </c>
      <c r="KI276" s="3">
        <v>3</v>
      </c>
      <c r="KJ276" s="3">
        <v>1</v>
      </c>
      <c r="KK276" s="3">
        <v>3</v>
      </c>
      <c r="KL276" s="3">
        <v>5</v>
      </c>
      <c r="KM276" s="3">
        <v>3</v>
      </c>
      <c r="KN276" s="3">
        <v>5</v>
      </c>
      <c r="KO276" s="3">
        <v>3</v>
      </c>
      <c r="KP276" s="3">
        <v>1</v>
      </c>
      <c r="KQ276" s="3">
        <v>3</v>
      </c>
      <c r="KR276" s="3">
        <v>5</v>
      </c>
      <c r="KS276" s="3">
        <v>3</v>
      </c>
      <c r="KT276" s="3">
        <v>2</v>
      </c>
      <c r="KU276" s="3">
        <v>3</v>
      </c>
      <c r="KV276" s="3">
        <v>5</v>
      </c>
      <c r="KW276" s="3">
        <v>3</v>
      </c>
      <c r="KX276" s="3">
        <v>5</v>
      </c>
      <c r="KY276" s="3">
        <v>3</v>
      </c>
      <c r="KZ276" s="5">
        <v>2.4444444444444446</v>
      </c>
      <c r="LA276" s="5">
        <v>2.7777777777777777</v>
      </c>
      <c r="LB276" s="5">
        <v>4.4285714285714288</v>
      </c>
      <c r="LC276" s="5">
        <v>2.4285714285714284</v>
      </c>
      <c r="LD276" s="3">
        <v>4</v>
      </c>
      <c r="LE276" s="3">
        <v>3</v>
      </c>
      <c r="LF276" s="5">
        <v>4</v>
      </c>
      <c r="LG276" s="3">
        <v>3</v>
      </c>
      <c r="LH276" s="3">
        <v>4</v>
      </c>
      <c r="LI276" s="3">
        <v>3</v>
      </c>
      <c r="LJ276" s="3">
        <v>4</v>
      </c>
      <c r="LK276" s="3">
        <v>3</v>
      </c>
      <c r="LL276" s="3">
        <v>5</v>
      </c>
      <c r="LM276" s="3">
        <v>3</v>
      </c>
      <c r="LN276" s="3">
        <v>5</v>
      </c>
      <c r="LO276" s="3">
        <v>3</v>
      </c>
      <c r="LP276" s="3">
        <v>5</v>
      </c>
      <c r="LQ276" s="3">
        <v>3</v>
      </c>
      <c r="LR276" s="3">
        <v>5</v>
      </c>
      <c r="LS276" s="3">
        <v>3</v>
      </c>
      <c r="LT276" s="5">
        <v>4.5</v>
      </c>
      <c r="LU276" s="5">
        <v>3</v>
      </c>
      <c r="LV276" s="3">
        <v>3</v>
      </c>
      <c r="LW276" s="3">
        <v>3</v>
      </c>
      <c r="LX276" s="3">
        <v>0</v>
      </c>
      <c r="LY276" s="3">
        <v>0</v>
      </c>
      <c r="LZ276" s="3">
        <v>3</v>
      </c>
      <c r="MA276" s="3">
        <v>3</v>
      </c>
      <c r="MB276" s="3">
        <v>3</v>
      </c>
      <c r="MC276" s="3">
        <v>3</v>
      </c>
      <c r="MD276" s="3">
        <v>2</v>
      </c>
      <c r="ME276" s="3">
        <v>2</v>
      </c>
      <c r="MF276" s="5">
        <f t="shared" si="175"/>
        <v>22</v>
      </c>
      <c r="MG276" s="5">
        <f t="shared" si="176"/>
        <v>2.2000000000000002</v>
      </c>
      <c r="MH276" s="3">
        <v>4</v>
      </c>
      <c r="MI276" s="3">
        <v>6</v>
      </c>
      <c r="MJ276" s="3">
        <v>7</v>
      </c>
      <c r="MK276" s="3">
        <v>7</v>
      </c>
      <c r="ML276" s="3">
        <v>6</v>
      </c>
      <c r="MM276" s="3">
        <v>7</v>
      </c>
      <c r="MN276" s="3">
        <v>7</v>
      </c>
      <c r="MO276" s="3">
        <v>7</v>
      </c>
      <c r="MP276" s="3">
        <v>7</v>
      </c>
      <c r="MQ276" s="5">
        <v>6.4444444444444446</v>
      </c>
      <c r="MR276" s="3">
        <v>5</v>
      </c>
      <c r="MS276" s="3">
        <v>3</v>
      </c>
      <c r="MT276" s="3">
        <v>5</v>
      </c>
      <c r="MU276" s="3">
        <v>3</v>
      </c>
      <c r="MV276" s="3">
        <v>1</v>
      </c>
      <c r="MW276" s="3">
        <v>3</v>
      </c>
      <c r="MX276" s="3">
        <v>4</v>
      </c>
      <c r="MY276" s="3">
        <v>3</v>
      </c>
      <c r="MZ276" s="3">
        <v>4</v>
      </c>
      <c r="NA276" s="3">
        <v>3</v>
      </c>
      <c r="NB276" s="3">
        <v>4</v>
      </c>
      <c r="NC276" s="3">
        <v>3</v>
      </c>
      <c r="ND276" s="5">
        <v>3.6666666666666665</v>
      </c>
      <c r="NE276" s="5">
        <v>3</v>
      </c>
      <c r="NF276" s="5">
        <v>4</v>
      </c>
      <c r="NG276" s="5">
        <v>3</v>
      </c>
      <c r="NH276" s="3">
        <v>5</v>
      </c>
      <c r="NI276" s="3">
        <v>3</v>
      </c>
      <c r="NJ276" s="3">
        <v>4</v>
      </c>
      <c r="NK276" s="3">
        <v>3</v>
      </c>
      <c r="NL276" s="3">
        <v>4</v>
      </c>
      <c r="NM276" s="3">
        <v>3</v>
      </c>
      <c r="NN276" s="3">
        <v>4</v>
      </c>
      <c r="NO276" s="3">
        <v>3</v>
      </c>
      <c r="NP276" s="3">
        <v>4</v>
      </c>
      <c r="NQ276" s="3">
        <v>3</v>
      </c>
      <c r="NR276" s="3">
        <v>4</v>
      </c>
      <c r="NS276" s="3">
        <v>3</v>
      </c>
      <c r="NT276" s="3">
        <v>4</v>
      </c>
      <c r="NU276" s="3">
        <v>3</v>
      </c>
      <c r="NV276" s="5">
        <v>4.1428571428571432</v>
      </c>
      <c r="NW276" s="5">
        <v>3</v>
      </c>
      <c r="NX276" s="4">
        <v>43423</v>
      </c>
      <c r="NY276" s="3">
        <v>5</v>
      </c>
      <c r="NZ276" s="3">
        <v>5</v>
      </c>
      <c r="OA276" s="3">
        <v>4</v>
      </c>
      <c r="OB276" s="3">
        <v>5.3</v>
      </c>
      <c r="OC276" s="3">
        <v>5</v>
      </c>
      <c r="OD276" s="3">
        <v>5</v>
      </c>
      <c r="OE276" s="3">
        <v>4</v>
      </c>
      <c r="OF276" s="3">
        <v>2</v>
      </c>
      <c r="OG276" s="3">
        <v>5</v>
      </c>
      <c r="OH276" s="3">
        <v>5</v>
      </c>
      <c r="OI276" s="3">
        <v>5</v>
      </c>
      <c r="OJ276" s="3">
        <v>5</v>
      </c>
      <c r="OK276" s="5">
        <v>5</v>
      </c>
      <c r="OL276" s="5">
        <v>4.2166666666666668</v>
      </c>
      <c r="OM276" s="3">
        <v>1</v>
      </c>
      <c r="ON276" s="3">
        <v>4</v>
      </c>
      <c r="OO276" s="3">
        <v>2</v>
      </c>
      <c r="OP276" s="3">
        <v>2</v>
      </c>
      <c r="OQ276" s="3">
        <v>2</v>
      </c>
      <c r="OR276" s="3">
        <v>3</v>
      </c>
      <c r="OS276" s="5">
        <v>2.3333333333333335</v>
      </c>
      <c r="OT276" s="3">
        <v>3</v>
      </c>
      <c r="OU276" s="3">
        <v>3</v>
      </c>
      <c r="OV276" s="3">
        <v>2</v>
      </c>
      <c r="OW276" s="3">
        <v>2</v>
      </c>
      <c r="OX276" s="3">
        <v>2</v>
      </c>
      <c r="OY276" s="3">
        <v>2</v>
      </c>
      <c r="OZ276" s="5">
        <v>2.3333333333333335</v>
      </c>
      <c r="VN276">
        <v>15</v>
      </c>
      <c r="VO276">
        <v>2</v>
      </c>
      <c r="VP276">
        <v>23</v>
      </c>
      <c r="VQ276">
        <v>11.5</v>
      </c>
      <c r="VR276">
        <v>47</v>
      </c>
      <c r="VS276">
        <v>1340.5</v>
      </c>
      <c r="VT276">
        <v>28.5</v>
      </c>
      <c r="VU276">
        <v>335.1</v>
      </c>
      <c r="VV276">
        <v>46</v>
      </c>
      <c r="VW276">
        <v>10838.3</v>
      </c>
      <c r="VX276">
        <v>235.6</v>
      </c>
      <c r="VY276">
        <v>3992</v>
      </c>
      <c r="VZ276">
        <v>0.3</v>
      </c>
      <c r="WA276">
        <v>2709.6</v>
      </c>
      <c r="WB276" s="36">
        <v>1874</v>
      </c>
      <c r="WC276" s="36">
        <v>357.5</v>
      </c>
      <c r="WD276" s="36">
        <v>60.5</v>
      </c>
      <c r="WE276" s="36">
        <v>46.5</v>
      </c>
      <c r="WF276" s="36">
        <v>80.14</v>
      </c>
      <c r="WG276" s="36">
        <v>15.29</v>
      </c>
      <c r="WH276" s="36">
        <v>2.59</v>
      </c>
      <c r="WI276" s="36">
        <v>1.99</v>
      </c>
      <c r="WJ276" s="36">
        <v>107</v>
      </c>
      <c r="WK276" s="36">
        <v>4.58</v>
      </c>
      <c r="WL276" s="36">
        <v>26.75</v>
      </c>
      <c r="WM276" s="37">
        <v>1874</v>
      </c>
      <c r="WN276" s="37">
        <v>357.5</v>
      </c>
      <c r="WO276" s="37">
        <v>60.5</v>
      </c>
      <c r="WP276" s="37">
        <v>46.5</v>
      </c>
      <c r="WQ276" s="37">
        <v>80.14</v>
      </c>
      <c r="WR276" s="37">
        <v>15.29</v>
      </c>
      <c r="WS276" s="37">
        <v>2.59</v>
      </c>
      <c r="WT276" s="37">
        <v>1.99</v>
      </c>
      <c r="WU276" s="37">
        <v>107</v>
      </c>
      <c r="WV276" s="37">
        <v>4.58</v>
      </c>
      <c r="WW276" s="37">
        <v>26.75</v>
      </c>
      <c r="WX276" s="38">
        <v>445</v>
      </c>
      <c r="WY276" s="38">
        <v>217.25</v>
      </c>
      <c r="WZ276" s="38">
        <v>44.75</v>
      </c>
      <c r="XA276" s="38">
        <v>43</v>
      </c>
      <c r="XB276" s="38">
        <v>59.33</v>
      </c>
      <c r="XC276" s="38">
        <v>28.97</v>
      </c>
      <c r="XD276" s="38">
        <v>5.97</v>
      </c>
      <c r="XE276" s="38">
        <v>5.73</v>
      </c>
      <c r="XF276" s="38">
        <v>87.75</v>
      </c>
      <c r="XG276" s="38">
        <v>11.7</v>
      </c>
      <c r="XH276" s="38">
        <v>87.75</v>
      </c>
      <c r="XI276" s="39">
        <v>445</v>
      </c>
      <c r="XJ276" s="39">
        <v>217.25</v>
      </c>
      <c r="XK276" s="39">
        <v>44.75</v>
      </c>
      <c r="XL276" s="39">
        <v>43</v>
      </c>
      <c r="XM276" s="39">
        <v>59.33</v>
      </c>
      <c r="XN276" s="39">
        <v>28.97</v>
      </c>
      <c r="XO276" s="39">
        <v>5.97</v>
      </c>
      <c r="XP276" s="39">
        <v>5.73</v>
      </c>
      <c r="XQ276" s="39">
        <v>87.75</v>
      </c>
      <c r="XR276" s="39">
        <v>11.7</v>
      </c>
      <c r="XS276" s="39">
        <v>87.75</v>
      </c>
      <c r="XT276" t="s">
        <v>1342</v>
      </c>
      <c r="XU276">
        <v>4</v>
      </c>
      <c r="XV276">
        <v>10</v>
      </c>
      <c r="XW276" s="37">
        <v>4</v>
      </c>
      <c r="XX276" s="37">
        <v>0</v>
      </c>
      <c r="XY276" s="37">
        <v>2</v>
      </c>
      <c r="XZ276" s="39">
        <v>1</v>
      </c>
      <c r="YA276" s="39">
        <v>0</v>
      </c>
      <c r="YB276" s="39">
        <v>3</v>
      </c>
    </row>
    <row r="277" spans="1:652" x14ac:dyDescent="0.2">
      <c r="A277" s="11">
        <v>299</v>
      </c>
      <c r="B277" s="19" t="s">
        <v>786</v>
      </c>
      <c r="C277" s="3">
        <v>0</v>
      </c>
      <c r="D277" s="3" t="str">
        <f t="shared" si="167"/>
        <v>2</v>
      </c>
      <c r="E277" s="4">
        <v>37017</v>
      </c>
      <c r="F277" s="4">
        <v>43411</v>
      </c>
      <c r="G277" s="5">
        <v>17.505817932922657</v>
      </c>
      <c r="H277" s="21">
        <v>4</v>
      </c>
      <c r="I277" s="3">
        <v>12</v>
      </c>
      <c r="J277" s="3">
        <v>22</v>
      </c>
      <c r="K277" s="3">
        <v>1</v>
      </c>
      <c r="L277" s="3">
        <v>2</v>
      </c>
      <c r="M277" s="3">
        <v>180</v>
      </c>
      <c r="N277" s="6">
        <v>125</v>
      </c>
      <c r="O277" s="6">
        <v>177</v>
      </c>
      <c r="P277" s="5">
        <v>4.1010498687664043</v>
      </c>
      <c r="Q277" s="5">
        <v>170.00549999999998</v>
      </c>
      <c r="R277" s="5">
        <v>77.099999999999994</v>
      </c>
      <c r="S277" s="5">
        <v>24.6</v>
      </c>
      <c r="T277" s="5">
        <v>3</v>
      </c>
      <c r="U277" s="5">
        <v>14</v>
      </c>
      <c r="V277" s="5">
        <v>3</v>
      </c>
      <c r="W277" s="5">
        <v>38.5</v>
      </c>
      <c r="X277" s="5">
        <v>42.3</v>
      </c>
      <c r="Y277" s="5">
        <v>36</v>
      </c>
      <c r="Z277" s="5">
        <v>44.8</v>
      </c>
      <c r="AA277" s="5">
        <v>45.1</v>
      </c>
      <c r="AB277" s="5">
        <v>39.799999999999997</v>
      </c>
      <c r="AC277" s="5">
        <f t="shared" si="168"/>
        <v>42.3</v>
      </c>
      <c r="AD277" s="5">
        <f t="shared" si="169"/>
        <v>45.1</v>
      </c>
      <c r="AE277" s="5">
        <f t="shared" si="170"/>
        <v>87.4</v>
      </c>
      <c r="AF277" s="5">
        <f t="shared" si="171"/>
        <v>43.7</v>
      </c>
      <c r="AG277" s="5">
        <f t="shared" si="172"/>
        <v>96.358500000000006</v>
      </c>
      <c r="AH277" s="5">
        <f t="shared" si="173"/>
        <v>192.71700000000001</v>
      </c>
      <c r="AI277" s="5">
        <v>2</v>
      </c>
      <c r="AJ277" s="3">
        <v>27</v>
      </c>
      <c r="AK277" s="5">
        <v>35.5</v>
      </c>
      <c r="AL277" s="5">
        <v>1</v>
      </c>
      <c r="AM277" s="5">
        <v>2</v>
      </c>
      <c r="AN277" s="5"/>
      <c r="AO277" s="5"/>
      <c r="AP277" s="5"/>
      <c r="AQ277" s="5"/>
      <c r="AR277" s="5"/>
      <c r="AS277" s="5" t="e">
        <f t="shared" si="174"/>
        <v>#DIV/0!</v>
      </c>
      <c r="AT277" s="5">
        <v>11.55</v>
      </c>
      <c r="AU277" s="5">
        <v>10.78</v>
      </c>
      <c r="AV277" s="5">
        <v>-0.76</v>
      </c>
      <c r="AW277" s="5">
        <v>22</v>
      </c>
      <c r="AX277" s="3">
        <v>24</v>
      </c>
      <c r="AY277" s="3">
        <v>30</v>
      </c>
      <c r="AZ277" s="3"/>
      <c r="BA277" s="5">
        <v>-2.3199999999999998</v>
      </c>
      <c r="BB277" s="5"/>
      <c r="BC277" s="5">
        <v>1</v>
      </c>
      <c r="BD277" s="5"/>
      <c r="BE277" s="3">
        <v>22</v>
      </c>
      <c r="BF277" s="3">
        <v>24</v>
      </c>
      <c r="BG277" s="5">
        <v>-1.25</v>
      </c>
      <c r="BH277" s="5">
        <v>11</v>
      </c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3">
        <v>49</v>
      </c>
      <c r="CA277" s="3">
        <v>48</v>
      </c>
      <c r="CB277" s="3">
        <v>48</v>
      </c>
      <c r="CC277" s="5">
        <v>21.904959999999999</v>
      </c>
      <c r="CD277" s="5">
        <v>21.457920000000001</v>
      </c>
      <c r="CE277" s="5">
        <v>21.457920000000001</v>
      </c>
      <c r="CF277" s="5">
        <v>0.39</v>
      </c>
      <c r="CG277" s="5">
        <v>65</v>
      </c>
      <c r="CH277" s="3">
        <v>47</v>
      </c>
      <c r="CI277" s="3">
        <v>43</v>
      </c>
      <c r="CJ277" s="3">
        <v>45</v>
      </c>
      <c r="CK277" s="5">
        <v>21.01088</v>
      </c>
      <c r="CL277" s="5">
        <v>19.222719999999999</v>
      </c>
      <c r="CM277" s="5">
        <v>20.116800000000001</v>
      </c>
      <c r="CN277" s="5">
        <v>-0.71</v>
      </c>
      <c r="CO277" s="5">
        <v>24</v>
      </c>
      <c r="CP277" s="6">
        <v>177</v>
      </c>
      <c r="CQ277" s="6">
        <v>182</v>
      </c>
      <c r="CR277" s="6">
        <v>190</v>
      </c>
      <c r="CS277" s="5">
        <v>-0.7</v>
      </c>
      <c r="CT277" s="5">
        <v>24</v>
      </c>
      <c r="CU277" s="7" t="e">
        <v>#NULL!</v>
      </c>
      <c r="CV277" s="7" t="e">
        <v>#NULL!</v>
      </c>
      <c r="CW277" s="7" t="e">
        <v>#NULL!</v>
      </c>
      <c r="CX277" s="7" t="e">
        <v>#NULL!</v>
      </c>
      <c r="CY277" s="7" t="e">
        <v>#NULL!</v>
      </c>
      <c r="CZ277" s="7" t="e">
        <v>#NULL!</v>
      </c>
      <c r="DA277" s="7" t="e">
        <v>#NULL!</v>
      </c>
      <c r="DB277" s="7" t="e">
        <v>#NULL!</v>
      </c>
      <c r="DC277" s="7" t="e">
        <v>#NULL!</v>
      </c>
      <c r="DD277" s="7" t="e">
        <v>#NULL!</v>
      </c>
      <c r="DE277" s="7" t="e">
        <v>#NULL!</v>
      </c>
      <c r="DF277" s="7" t="e">
        <v>#NULL!</v>
      </c>
      <c r="DG277" s="7" t="e">
        <v>#NULL!</v>
      </c>
      <c r="DH277" s="7" t="e">
        <v>#NULL!</v>
      </c>
      <c r="DI277" s="7"/>
      <c r="DJ277" s="7"/>
      <c r="DK277" s="7"/>
      <c r="DL277" s="7"/>
      <c r="DM277" s="7"/>
      <c r="DN277" s="7"/>
      <c r="DO277" s="7"/>
      <c r="DP277" s="7"/>
      <c r="DQ277" s="3">
        <v>1</v>
      </c>
      <c r="DR277" s="3">
        <v>1</v>
      </c>
      <c r="DS277" s="3">
        <v>1</v>
      </c>
      <c r="DT277" s="3">
        <v>1</v>
      </c>
      <c r="DU277" s="3">
        <v>1</v>
      </c>
      <c r="DV277" s="5">
        <v>6</v>
      </c>
      <c r="DW277" s="5">
        <v>-3.57</v>
      </c>
      <c r="DX277" s="5">
        <v>23</v>
      </c>
      <c r="DY277" s="5">
        <v>-1.46</v>
      </c>
      <c r="DZ277" s="5">
        <v>44.5</v>
      </c>
      <c r="EA277" s="5">
        <v>-0.31999999999999995</v>
      </c>
      <c r="EB277" s="5">
        <v>24.5</v>
      </c>
      <c r="EC277" s="5">
        <v>-5.35</v>
      </c>
      <c r="ED277" s="5">
        <v>1</v>
      </c>
      <c r="EE277" s="7" t="e">
        <v>#NULL!</v>
      </c>
      <c r="EF277" s="7" t="e">
        <v>#NULL!</v>
      </c>
      <c r="EG277" s="7" t="e">
        <v>#NULL!</v>
      </c>
      <c r="EH277" s="7" t="e">
        <v>#NULL!</v>
      </c>
      <c r="EI277" s="7" t="e">
        <v>#NULL!</v>
      </c>
      <c r="EJ277" s="7" t="e">
        <v>#NULL!</v>
      </c>
      <c r="EK277" s="7" t="e">
        <v>#NULL!</v>
      </c>
      <c r="EL277" s="7" t="e">
        <v>#NULL!</v>
      </c>
      <c r="EM277" s="7" t="e">
        <v>#NULL!</v>
      </c>
      <c r="EN277" s="7" t="e">
        <v>#NULL!</v>
      </c>
      <c r="EO277" s="7" t="e">
        <v>#NULL!</v>
      </c>
      <c r="EP277" s="7" t="e">
        <v>#NULL!</v>
      </c>
      <c r="EQ277" s="7" t="e">
        <v>#NULL!</v>
      </c>
      <c r="ER277" s="7" t="e">
        <v>#NULL!</v>
      </c>
      <c r="ES277" s="7" t="e">
        <v>#NULL!</v>
      </c>
      <c r="ET277" s="7" t="e">
        <v>#NULL!</v>
      </c>
      <c r="EU277" s="7" t="e">
        <v>#NULL!</v>
      </c>
      <c r="EV277" s="7" t="e">
        <v>#NULL!</v>
      </c>
      <c r="EW277" s="3">
        <v>0</v>
      </c>
      <c r="EX277" s="5">
        <v>0</v>
      </c>
      <c r="EY277" s="1" t="s">
        <v>396</v>
      </c>
      <c r="EZ277" s="3">
        <v>1</v>
      </c>
      <c r="FA277" s="6">
        <v>999</v>
      </c>
      <c r="FB277" s="1" t="s">
        <v>348</v>
      </c>
      <c r="FC277" s="6">
        <v>1</v>
      </c>
      <c r="FD277" s="5">
        <v>3</v>
      </c>
      <c r="FE277" s="1" t="s">
        <v>349</v>
      </c>
      <c r="FF277" s="3">
        <v>999</v>
      </c>
      <c r="FG277" s="5">
        <v>999</v>
      </c>
      <c r="FH277" s="3">
        <v>5</v>
      </c>
      <c r="FI277" s="3">
        <v>5</v>
      </c>
      <c r="FJ277" s="3">
        <v>5</v>
      </c>
      <c r="FK277" s="3">
        <v>3</v>
      </c>
      <c r="FL277" s="3">
        <v>5</v>
      </c>
      <c r="FM277" s="3">
        <v>5</v>
      </c>
      <c r="FN277" s="3">
        <v>5</v>
      </c>
      <c r="FO277" s="3">
        <v>2</v>
      </c>
      <c r="FP277" s="3">
        <v>5</v>
      </c>
      <c r="FQ277" s="3">
        <v>5</v>
      </c>
      <c r="FR277" s="3">
        <v>5</v>
      </c>
      <c r="FS277" s="3">
        <v>1</v>
      </c>
      <c r="FT277" s="3">
        <v>5</v>
      </c>
      <c r="FU277" s="3">
        <v>3.5</v>
      </c>
      <c r="FV277" s="3">
        <v>6</v>
      </c>
      <c r="FW277" s="3">
        <v>1</v>
      </c>
      <c r="FX277" s="7" t="e">
        <v>#NULL!</v>
      </c>
      <c r="FY277" s="3">
        <v>5</v>
      </c>
      <c r="FZ277" s="3">
        <v>7</v>
      </c>
      <c r="GA277" s="3">
        <v>7</v>
      </c>
      <c r="GB277" s="3">
        <v>5</v>
      </c>
      <c r="GC277" s="3">
        <v>6</v>
      </c>
      <c r="GD277" s="5">
        <v>6</v>
      </c>
      <c r="GE277" s="3">
        <v>5</v>
      </c>
      <c r="GF277" s="3">
        <v>2</v>
      </c>
      <c r="GG277" s="3">
        <v>4</v>
      </c>
      <c r="GH277" s="3">
        <v>2</v>
      </c>
      <c r="GI277" s="3">
        <v>4</v>
      </c>
      <c r="GJ277" s="3">
        <v>1</v>
      </c>
      <c r="GK277" s="3">
        <v>1</v>
      </c>
      <c r="GL277" s="3">
        <v>2</v>
      </c>
      <c r="GM277" s="3">
        <v>5</v>
      </c>
      <c r="GN277" s="3">
        <v>4</v>
      </c>
      <c r="GO277" s="3">
        <v>1</v>
      </c>
      <c r="GP277" s="3">
        <v>5</v>
      </c>
      <c r="GQ277" s="3">
        <v>1</v>
      </c>
      <c r="GR277" s="3">
        <v>5</v>
      </c>
      <c r="GS277" s="3">
        <v>1</v>
      </c>
      <c r="GT277" s="3">
        <v>5</v>
      </c>
      <c r="GU277" s="3">
        <v>5</v>
      </c>
      <c r="GV277" s="3">
        <v>1</v>
      </c>
      <c r="GW277" s="3">
        <v>5</v>
      </c>
      <c r="GX277" s="3">
        <v>1</v>
      </c>
      <c r="GY277" s="5">
        <v>4.7</v>
      </c>
      <c r="GZ277" s="5">
        <v>1.3</v>
      </c>
      <c r="HA277" s="3">
        <v>7</v>
      </c>
      <c r="HB277" s="3">
        <v>7</v>
      </c>
      <c r="HC277" s="3">
        <v>7</v>
      </c>
      <c r="HD277" s="3">
        <v>7</v>
      </c>
      <c r="HE277" s="3">
        <v>5</v>
      </c>
      <c r="HF277" s="3">
        <v>6</v>
      </c>
      <c r="HG277" s="3">
        <v>5</v>
      </c>
      <c r="HH277" s="3">
        <v>7</v>
      </c>
      <c r="HI277" s="5">
        <v>6.375</v>
      </c>
      <c r="HJ277" s="3">
        <v>3</v>
      </c>
      <c r="HK277" s="3">
        <v>4</v>
      </c>
      <c r="HL277" s="3">
        <v>4</v>
      </c>
      <c r="HM277" s="3">
        <v>3</v>
      </c>
      <c r="HN277" s="3">
        <v>2</v>
      </c>
      <c r="HO277" s="3">
        <v>1</v>
      </c>
      <c r="HP277" s="5">
        <v>1</v>
      </c>
      <c r="HQ277" s="5">
        <v>3</v>
      </c>
      <c r="HR277" s="5">
        <v>4</v>
      </c>
      <c r="HS277" s="5">
        <v>3</v>
      </c>
      <c r="HT277" s="3">
        <v>5</v>
      </c>
      <c r="HU277" s="3">
        <v>4</v>
      </c>
      <c r="HV277" s="3">
        <v>4</v>
      </c>
      <c r="HW277" s="3">
        <v>5</v>
      </c>
      <c r="HX277" s="3">
        <v>3</v>
      </c>
      <c r="HY277" s="3">
        <v>4</v>
      </c>
      <c r="HZ277" s="5">
        <v>4.166666666666667</v>
      </c>
      <c r="IA277" s="3">
        <v>7</v>
      </c>
      <c r="IB277" s="3">
        <v>6</v>
      </c>
      <c r="IC277" s="3">
        <v>5</v>
      </c>
      <c r="ID277" s="3">
        <v>1</v>
      </c>
      <c r="IE277" s="3">
        <v>2</v>
      </c>
      <c r="IF277" s="3">
        <v>4</v>
      </c>
      <c r="IG277" s="3">
        <v>5</v>
      </c>
      <c r="IH277" s="3">
        <v>4</v>
      </c>
      <c r="II277" s="3">
        <v>6</v>
      </c>
      <c r="IJ277" s="3">
        <v>4</v>
      </c>
      <c r="IK277" s="3">
        <v>5</v>
      </c>
      <c r="IL277" s="3">
        <v>2</v>
      </c>
      <c r="IM277" s="5">
        <v>5.5</v>
      </c>
      <c r="IN277" s="5">
        <v>3</v>
      </c>
      <c r="IO277" s="5">
        <v>4.25</v>
      </c>
      <c r="IP277" s="3">
        <v>5</v>
      </c>
      <c r="IQ277" s="3">
        <v>1</v>
      </c>
      <c r="IR277" s="3">
        <v>2</v>
      </c>
      <c r="IS277" s="3">
        <v>4</v>
      </c>
      <c r="IT277" s="3">
        <v>5</v>
      </c>
      <c r="IU277" s="3">
        <v>3</v>
      </c>
      <c r="IV277" s="3">
        <v>3</v>
      </c>
      <c r="IW277" s="3">
        <v>1</v>
      </c>
      <c r="IX277" s="3">
        <v>5</v>
      </c>
      <c r="IY277" s="3">
        <v>1</v>
      </c>
      <c r="IZ277" s="3">
        <v>3</v>
      </c>
      <c r="JA277" s="3">
        <v>5</v>
      </c>
      <c r="JB277" s="3">
        <v>4</v>
      </c>
      <c r="JC277" s="3">
        <v>3</v>
      </c>
      <c r="JD277" s="3">
        <v>5</v>
      </c>
      <c r="JE277" s="3">
        <v>2</v>
      </c>
      <c r="JF277" s="3">
        <v>1</v>
      </c>
      <c r="JG277" s="3">
        <v>5</v>
      </c>
      <c r="JH277" s="3">
        <v>3</v>
      </c>
      <c r="JI277" s="3">
        <v>5</v>
      </c>
      <c r="JJ277" s="3">
        <v>1</v>
      </c>
      <c r="JK277" s="3">
        <v>5</v>
      </c>
      <c r="JL277" s="3">
        <v>1</v>
      </c>
      <c r="JM277" s="3">
        <v>5</v>
      </c>
      <c r="JN277" s="5">
        <v>4.25</v>
      </c>
      <c r="JO277" s="5">
        <v>2</v>
      </c>
      <c r="JP277" s="5">
        <v>5</v>
      </c>
      <c r="JQ277" s="5">
        <v>2.25</v>
      </c>
      <c r="JR277" s="5">
        <v>4.5</v>
      </c>
      <c r="JS277" s="5">
        <v>1.5</v>
      </c>
      <c r="JT277" s="3">
        <v>999</v>
      </c>
      <c r="JU277" s="3">
        <v>2</v>
      </c>
      <c r="JV277" s="3">
        <v>999</v>
      </c>
      <c r="JW277" s="3">
        <v>5</v>
      </c>
      <c r="JX277" s="3">
        <v>999</v>
      </c>
      <c r="JY277" s="3">
        <v>3</v>
      </c>
      <c r="JZ277" s="3">
        <v>999</v>
      </c>
      <c r="KA277" s="3">
        <v>1</v>
      </c>
      <c r="KB277" s="3">
        <v>999</v>
      </c>
      <c r="KC277" s="3">
        <v>5</v>
      </c>
      <c r="KD277" s="3">
        <v>999</v>
      </c>
      <c r="KE277" s="3">
        <v>5</v>
      </c>
      <c r="KF277" s="3">
        <v>999</v>
      </c>
      <c r="KG277" s="3">
        <v>1</v>
      </c>
      <c r="KH277" s="3">
        <v>999</v>
      </c>
      <c r="KI277" s="3">
        <v>1</v>
      </c>
      <c r="KJ277" s="3">
        <v>999</v>
      </c>
      <c r="KK277" s="3">
        <v>4</v>
      </c>
      <c r="KL277" s="3">
        <v>999</v>
      </c>
      <c r="KM277" s="3">
        <v>5</v>
      </c>
      <c r="KN277" s="3">
        <v>999</v>
      </c>
      <c r="KO277" s="3">
        <v>1</v>
      </c>
      <c r="KP277" s="3">
        <v>999</v>
      </c>
      <c r="KQ277" s="3">
        <v>4</v>
      </c>
      <c r="KR277" s="3">
        <v>999</v>
      </c>
      <c r="KS277" s="3">
        <v>4</v>
      </c>
      <c r="KT277" s="3">
        <v>999</v>
      </c>
      <c r="KU277" s="3">
        <v>1</v>
      </c>
      <c r="KV277" s="3">
        <v>999</v>
      </c>
      <c r="KW277" s="3">
        <v>1</v>
      </c>
      <c r="KX277" s="3">
        <v>999</v>
      </c>
      <c r="KY277" s="3">
        <v>3</v>
      </c>
      <c r="KZ277" s="7" t="e">
        <v>#NULL!</v>
      </c>
      <c r="LA277" s="5">
        <v>2.1111111111111112</v>
      </c>
      <c r="LB277" s="7" t="e">
        <v>#NULL!</v>
      </c>
      <c r="LC277" s="5">
        <v>3.8571428571428572</v>
      </c>
      <c r="LD277" s="3">
        <v>999</v>
      </c>
      <c r="LE277" s="3">
        <v>5</v>
      </c>
      <c r="LF277" s="5">
        <v>999</v>
      </c>
      <c r="LG277" s="3">
        <v>5</v>
      </c>
      <c r="LH277" s="3">
        <v>999</v>
      </c>
      <c r="LI277" s="3">
        <v>5</v>
      </c>
      <c r="LJ277" s="3">
        <v>999</v>
      </c>
      <c r="LK277" s="3">
        <v>4</v>
      </c>
      <c r="LL277" s="3">
        <v>999</v>
      </c>
      <c r="LM277" s="3">
        <v>3</v>
      </c>
      <c r="LN277" s="3">
        <v>999</v>
      </c>
      <c r="LO277" s="3">
        <v>4</v>
      </c>
      <c r="LP277" s="3">
        <v>999</v>
      </c>
      <c r="LQ277" s="3">
        <v>5</v>
      </c>
      <c r="LR277" s="3">
        <v>999</v>
      </c>
      <c r="LS277" s="3">
        <v>4</v>
      </c>
      <c r="LT277" s="7" t="e">
        <v>#NULL!</v>
      </c>
      <c r="LU277" s="5">
        <v>4.375</v>
      </c>
      <c r="LV277" s="3">
        <v>1</v>
      </c>
      <c r="LW277" s="3">
        <v>0</v>
      </c>
      <c r="LX277" s="3">
        <v>0</v>
      </c>
      <c r="LY277" s="3">
        <v>2</v>
      </c>
      <c r="LZ277" s="3">
        <v>3</v>
      </c>
      <c r="MA277" s="3">
        <v>3</v>
      </c>
      <c r="MB277" s="3">
        <v>1</v>
      </c>
      <c r="MC277" s="3">
        <v>2</v>
      </c>
      <c r="MD277" s="3">
        <v>3</v>
      </c>
      <c r="ME277" s="3">
        <v>2</v>
      </c>
      <c r="MF277" s="5">
        <f t="shared" si="175"/>
        <v>17</v>
      </c>
      <c r="MG277" s="5">
        <f t="shared" si="176"/>
        <v>1.7</v>
      </c>
      <c r="MH277" s="3">
        <v>4</v>
      </c>
      <c r="MI277" s="3">
        <v>5</v>
      </c>
      <c r="MJ277" s="3">
        <v>6</v>
      </c>
      <c r="MK277" s="3">
        <v>5</v>
      </c>
      <c r="ML277" s="3">
        <v>5</v>
      </c>
      <c r="MM277" s="3">
        <v>3</v>
      </c>
      <c r="MN277" s="3">
        <v>7</v>
      </c>
      <c r="MO277" s="3">
        <v>7</v>
      </c>
      <c r="MP277" s="3">
        <v>7</v>
      </c>
      <c r="MQ277" s="5">
        <v>5.4444444444444446</v>
      </c>
      <c r="MR277" s="3">
        <v>999</v>
      </c>
      <c r="MS277" s="3">
        <v>1</v>
      </c>
      <c r="MT277" s="3">
        <v>999</v>
      </c>
      <c r="MU277" s="3">
        <v>1</v>
      </c>
      <c r="MV277" s="3">
        <v>999</v>
      </c>
      <c r="MW277" s="3">
        <v>1</v>
      </c>
      <c r="MX277" s="3">
        <v>999</v>
      </c>
      <c r="MY277" s="3">
        <v>4</v>
      </c>
      <c r="MZ277" s="3">
        <v>999</v>
      </c>
      <c r="NA277" s="3">
        <v>1</v>
      </c>
      <c r="NB277" s="3">
        <v>999</v>
      </c>
      <c r="NC277" s="3">
        <v>1</v>
      </c>
      <c r="ND277" s="7" t="e">
        <v>#NULL!</v>
      </c>
      <c r="NE277" s="5">
        <v>1</v>
      </c>
      <c r="NF277" s="7" t="e">
        <v>#NULL!</v>
      </c>
      <c r="NG277" s="5">
        <v>2</v>
      </c>
      <c r="NH277" s="3">
        <v>999</v>
      </c>
      <c r="NI277" s="3">
        <v>4</v>
      </c>
      <c r="NJ277" s="3">
        <v>999</v>
      </c>
      <c r="NK277" s="3">
        <v>2</v>
      </c>
      <c r="NL277" s="3">
        <v>999</v>
      </c>
      <c r="NM277" s="3">
        <v>3</v>
      </c>
      <c r="NN277" s="3">
        <v>999</v>
      </c>
      <c r="NO277" s="3">
        <v>4</v>
      </c>
      <c r="NP277" s="3">
        <v>999</v>
      </c>
      <c r="NQ277" s="3">
        <v>2</v>
      </c>
      <c r="NR277" s="3">
        <v>999</v>
      </c>
      <c r="NS277" s="3">
        <v>1</v>
      </c>
      <c r="NT277" s="3">
        <v>999</v>
      </c>
      <c r="NU277" s="3">
        <v>4</v>
      </c>
      <c r="NV277" s="7" t="e">
        <v>#NULL!</v>
      </c>
      <c r="NW277" s="5">
        <v>2.8571428571428572</v>
      </c>
      <c r="NX277" s="4">
        <v>43423</v>
      </c>
      <c r="NY277" s="3">
        <v>5</v>
      </c>
      <c r="NZ277" s="3">
        <v>5</v>
      </c>
      <c r="OA277" s="3">
        <v>5</v>
      </c>
      <c r="OB277" s="3">
        <v>4</v>
      </c>
      <c r="OC277" s="3">
        <v>5</v>
      </c>
      <c r="OD277" s="3">
        <v>5</v>
      </c>
      <c r="OE277" s="3">
        <v>5</v>
      </c>
      <c r="OF277" s="3">
        <v>2</v>
      </c>
      <c r="OG277" s="3">
        <v>5</v>
      </c>
      <c r="OH277" s="3">
        <v>5</v>
      </c>
      <c r="OI277" s="3">
        <v>5</v>
      </c>
      <c r="OJ277" s="3">
        <v>2</v>
      </c>
      <c r="OK277" s="5">
        <v>5</v>
      </c>
      <c r="OL277" s="5">
        <v>3.8333333333333335</v>
      </c>
      <c r="OM277" s="3">
        <v>3</v>
      </c>
      <c r="ON277" s="3">
        <v>2</v>
      </c>
      <c r="OO277" s="3">
        <v>3</v>
      </c>
      <c r="OP277" s="3">
        <v>2</v>
      </c>
      <c r="OQ277" s="3">
        <v>1</v>
      </c>
      <c r="OR277" s="3">
        <v>2</v>
      </c>
      <c r="OS277" s="5">
        <v>2.1666666666666665</v>
      </c>
      <c r="OT277" s="3">
        <v>4</v>
      </c>
      <c r="OU277" s="3">
        <v>4</v>
      </c>
      <c r="OV277" s="3">
        <v>4</v>
      </c>
      <c r="OW277" s="3">
        <v>4</v>
      </c>
      <c r="OX277" s="3">
        <v>4</v>
      </c>
      <c r="OY277" s="3">
        <v>4</v>
      </c>
      <c r="OZ277" s="5">
        <v>4</v>
      </c>
      <c r="VN277">
        <v>15</v>
      </c>
      <c r="VO277">
        <v>3</v>
      </c>
      <c r="VP277">
        <v>34</v>
      </c>
      <c r="VQ277">
        <v>11.3</v>
      </c>
      <c r="VR277">
        <v>78</v>
      </c>
      <c r="VS277">
        <v>1722</v>
      </c>
      <c r="VT277">
        <v>22.1</v>
      </c>
      <c r="VU277">
        <v>143.5</v>
      </c>
      <c r="VV277">
        <v>77</v>
      </c>
      <c r="VW277">
        <v>17126.3</v>
      </c>
      <c r="VX277">
        <v>222.4</v>
      </c>
      <c r="VY277">
        <v>2477</v>
      </c>
      <c r="VZ277">
        <v>0.3</v>
      </c>
      <c r="WA277">
        <v>1427.2</v>
      </c>
      <c r="WB277" s="36">
        <v>4098.5</v>
      </c>
      <c r="WC277" s="36">
        <v>2056.75</v>
      </c>
      <c r="WD277" s="36">
        <v>227.75</v>
      </c>
      <c r="WE277" s="36">
        <v>60</v>
      </c>
      <c r="WF277" s="36">
        <v>63.61</v>
      </c>
      <c r="WG277" s="36">
        <v>31.92</v>
      </c>
      <c r="WH277" s="36">
        <v>3.53</v>
      </c>
      <c r="WI277" s="36">
        <v>0.93</v>
      </c>
      <c r="WJ277" s="36">
        <v>287.75</v>
      </c>
      <c r="WK277" s="36">
        <v>4.47</v>
      </c>
      <c r="WL277" s="36">
        <v>31.972000000000001</v>
      </c>
      <c r="WM277" s="37">
        <v>4854.25</v>
      </c>
      <c r="WN277" s="37">
        <v>2956</v>
      </c>
      <c r="WO277" s="37">
        <v>328.75</v>
      </c>
      <c r="WP277" s="37">
        <v>74</v>
      </c>
      <c r="WQ277" s="37">
        <v>59.1</v>
      </c>
      <c r="WR277" s="37">
        <v>35.99</v>
      </c>
      <c r="WS277" s="37">
        <v>4</v>
      </c>
      <c r="WT277" s="37">
        <v>0.9</v>
      </c>
      <c r="WU277" s="37">
        <v>402.75</v>
      </c>
      <c r="WV277" s="37">
        <v>4.9000000000000004</v>
      </c>
      <c r="WW277" s="37">
        <v>33.563000000000002</v>
      </c>
      <c r="WX277" s="38">
        <v>3397.75</v>
      </c>
      <c r="WY277" s="38">
        <v>1755</v>
      </c>
      <c r="WZ277" s="38">
        <v>183</v>
      </c>
      <c r="XA277" s="38">
        <v>48.25</v>
      </c>
      <c r="XB277" s="38">
        <v>63.11</v>
      </c>
      <c r="XC277" s="38">
        <v>32.6</v>
      </c>
      <c r="XD277" s="38">
        <v>3.4</v>
      </c>
      <c r="XE277" s="38">
        <v>0.9</v>
      </c>
      <c r="XF277" s="38">
        <v>231.25</v>
      </c>
      <c r="XG277" s="38">
        <v>4.3</v>
      </c>
      <c r="XH277" s="38">
        <v>33.036000000000001</v>
      </c>
      <c r="XI277" s="39">
        <v>3587</v>
      </c>
      <c r="XJ277" s="39">
        <v>2158.25</v>
      </c>
      <c r="XK277" s="39">
        <v>223</v>
      </c>
      <c r="XL277" s="39">
        <v>50.75</v>
      </c>
      <c r="XM277" s="39">
        <v>59.59</v>
      </c>
      <c r="XN277" s="39">
        <v>35.86</v>
      </c>
      <c r="XO277" s="39">
        <v>3.7</v>
      </c>
      <c r="XP277" s="39">
        <v>0.84</v>
      </c>
      <c r="XQ277" s="39">
        <v>273.75</v>
      </c>
      <c r="XR277" s="39">
        <v>4.55</v>
      </c>
      <c r="XS277" s="39">
        <v>34.219000000000001</v>
      </c>
      <c r="XT277" t="s">
        <v>1343</v>
      </c>
      <c r="XU277">
        <v>12</v>
      </c>
      <c r="XV277">
        <v>15</v>
      </c>
      <c r="XW277" s="37">
        <v>9</v>
      </c>
      <c r="XX277" s="37">
        <v>3</v>
      </c>
      <c r="XY277" s="37">
        <v>1</v>
      </c>
      <c r="XZ277" s="39">
        <v>7</v>
      </c>
      <c r="YA277" s="39">
        <v>1</v>
      </c>
      <c r="YB277" s="39">
        <v>1</v>
      </c>
    </row>
    <row r="278" spans="1:652" x14ac:dyDescent="0.2">
      <c r="A278" s="11">
        <v>300</v>
      </c>
      <c r="B278" s="19" t="s">
        <v>787</v>
      </c>
      <c r="C278" s="3">
        <v>0</v>
      </c>
      <c r="D278" s="3" t="str">
        <f t="shared" si="167"/>
        <v>2</v>
      </c>
      <c r="E278" s="4">
        <v>36994</v>
      </c>
      <c r="F278" s="4">
        <v>43411</v>
      </c>
      <c r="G278" s="5">
        <v>17.568788501026695</v>
      </c>
      <c r="H278" s="21">
        <v>4</v>
      </c>
      <c r="I278" s="3">
        <v>12</v>
      </c>
      <c r="J278" s="3">
        <v>22</v>
      </c>
      <c r="K278" s="3">
        <v>1</v>
      </c>
      <c r="L278" s="3">
        <v>2</v>
      </c>
      <c r="M278" s="3">
        <v>180</v>
      </c>
      <c r="N278" s="6">
        <v>135</v>
      </c>
      <c r="O278" s="6">
        <v>187</v>
      </c>
      <c r="P278" s="5">
        <v>4.4291338582677167</v>
      </c>
      <c r="Q278" s="5">
        <v>209.25450000000001</v>
      </c>
      <c r="R278" s="5">
        <v>94.9</v>
      </c>
      <c r="S278" s="5">
        <v>27.1</v>
      </c>
      <c r="T278" s="5">
        <v>2</v>
      </c>
      <c r="U278" s="5">
        <v>17.3</v>
      </c>
      <c r="V278" s="5">
        <v>3</v>
      </c>
      <c r="W278" s="5">
        <v>53.3</v>
      </c>
      <c r="X278" s="5">
        <v>44.5</v>
      </c>
      <c r="Y278" s="5">
        <v>51.6</v>
      </c>
      <c r="Z278" s="5">
        <v>50.1</v>
      </c>
      <c r="AA278" s="5">
        <v>36.299999999999997</v>
      </c>
      <c r="AB278" s="5">
        <v>37.299999999999997</v>
      </c>
      <c r="AC278" s="5">
        <f t="shared" si="168"/>
        <v>53.3</v>
      </c>
      <c r="AD278" s="5">
        <f t="shared" si="169"/>
        <v>50.1</v>
      </c>
      <c r="AE278" s="5">
        <f t="shared" si="170"/>
        <v>103.4</v>
      </c>
      <c r="AF278" s="5">
        <f t="shared" si="171"/>
        <v>51.7</v>
      </c>
      <c r="AG278" s="5">
        <f t="shared" si="172"/>
        <v>113.99850000000001</v>
      </c>
      <c r="AH278" s="5">
        <f t="shared" si="173"/>
        <v>227.99700000000001</v>
      </c>
      <c r="AI278" s="5">
        <v>3</v>
      </c>
      <c r="AJ278" s="3">
        <v>23</v>
      </c>
      <c r="AK278" s="5">
        <v>34</v>
      </c>
      <c r="AL278" s="5">
        <v>1</v>
      </c>
      <c r="AM278" s="5">
        <v>2.3333333333333335</v>
      </c>
      <c r="AN278" s="5"/>
      <c r="AO278" s="5"/>
      <c r="AP278" s="5"/>
      <c r="AQ278" s="5"/>
      <c r="AR278" s="5"/>
      <c r="AS278" s="5" t="e">
        <f t="shared" si="174"/>
        <v>#DIV/0!</v>
      </c>
      <c r="AT278" s="5">
        <v>9.86</v>
      </c>
      <c r="AU278" s="5">
        <v>9.69</v>
      </c>
      <c r="AV278" s="5">
        <v>0.87</v>
      </c>
      <c r="AW278" s="5">
        <v>81</v>
      </c>
      <c r="AX278" s="3">
        <v>33</v>
      </c>
      <c r="AY278" s="3">
        <v>36</v>
      </c>
      <c r="AZ278" s="3"/>
      <c r="BA278" s="5">
        <v>-1.34</v>
      </c>
      <c r="BB278" s="5"/>
      <c r="BC278" s="5">
        <v>9</v>
      </c>
      <c r="BD278" s="5"/>
      <c r="BE278" s="3">
        <v>20</v>
      </c>
      <c r="BF278" s="3">
        <v>25</v>
      </c>
      <c r="BG278" s="5">
        <v>-1</v>
      </c>
      <c r="BH278" s="5">
        <v>16</v>
      </c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3">
        <v>51</v>
      </c>
      <c r="CA278" s="3">
        <v>55</v>
      </c>
      <c r="CB278" s="3">
        <v>51</v>
      </c>
      <c r="CC278" s="5">
        <v>22.799039999999998</v>
      </c>
      <c r="CD278" s="5">
        <v>24.587199999999999</v>
      </c>
      <c r="CE278" s="5">
        <v>22.799039999999998</v>
      </c>
      <c r="CF278" s="5">
        <v>1.2</v>
      </c>
      <c r="CG278" s="5">
        <v>88</v>
      </c>
      <c r="CH278" s="3">
        <v>50</v>
      </c>
      <c r="CI278" s="3">
        <v>46</v>
      </c>
      <c r="CJ278" s="3">
        <v>50</v>
      </c>
      <c r="CK278" s="5">
        <v>22.352</v>
      </c>
      <c r="CL278" s="5">
        <v>20.563839999999999</v>
      </c>
      <c r="CM278" s="5">
        <v>22.352</v>
      </c>
      <c r="CN278" s="5">
        <v>-0.3</v>
      </c>
      <c r="CO278" s="5">
        <v>38</v>
      </c>
      <c r="CP278" s="6">
        <v>205</v>
      </c>
      <c r="CQ278" s="6">
        <v>216</v>
      </c>
      <c r="CR278" s="6">
        <v>209</v>
      </c>
      <c r="CS278" s="5">
        <v>0.42</v>
      </c>
      <c r="CT278" s="5">
        <v>66</v>
      </c>
      <c r="CU278" s="7" t="e">
        <v>#NULL!</v>
      </c>
      <c r="CV278" s="7" t="e">
        <v>#NULL!</v>
      </c>
      <c r="CW278" s="7" t="e">
        <v>#NULL!</v>
      </c>
      <c r="CX278" s="7" t="e">
        <v>#NULL!</v>
      </c>
      <c r="CY278" s="7" t="e">
        <v>#NULL!</v>
      </c>
      <c r="CZ278" s="7" t="e">
        <v>#NULL!</v>
      </c>
      <c r="DA278" s="7" t="e">
        <v>#NULL!</v>
      </c>
      <c r="DB278" s="7" t="e">
        <v>#NULL!</v>
      </c>
      <c r="DC278" s="7" t="e">
        <v>#NULL!</v>
      </c>
      <c r="DD278" s="7" t="e">
        <v>#NULL!</v>
      </c>
      <c r="DE278" s="7" t="e">
        <v>#NULL!</v>
      </c>
      <c r="DF278" s="7" t="e">
        <v>#NULL!</v>
      </c>
      <c r="DG278" s="7" t="e">
        <v>#NULL!</v>
      </c>
      <c r="DH278" s="7" t="e">
        <v>#NULL!</v>
      </c>
      <c r="DI278" s="7"/>
      <c r="DJ278" s="7"/>
      <c r="DK278" s="7"/>
      <c r="DL278" s="7"/>
      <c r="DM278" s="7"/>
      <c r="DN278" s="7"/>
      <c r="DO278" s="7"/>
      <c r="DP278" s="7"/>
      <c r="DQ278" s="3">
        <v>1</v>
      </c>
      <c r="DR278" s="3">
        <v>1</v>
      </c>
      <c r="DS278" s="3">
        <v>1</v>
      </c>
      <c r="DT278" s="3">
        <v>1</v>
      </c>
      <c r="DU278" s="3">
        <v>1</v>
      </c>
      <c r="DV278" s="5">
        <v>12.5</v>
      </c>
      <c r="DW278" s="5">
        <v>-2.34</v>
      </c>
      <c r="DX278" s="5">
        <v>73.5</v>
      </c>
      <c r="DY278" s="5">
        <v>1.29</v>
      </c>
      <c r="DZ278" s="5">
        <v>63</v>
      </c>
      <c r="EA278" s="5">
        <v>0.89999999999999991</v>
      </c>
      <c r="EB278" s="5">
        <v>49.666666666666664</v>
      </c>
      <c r="EC278" s="5">
        <v>-0.14999999999999991</v>
      </c>
      <c r="ED278" s="5">
        <v>2</v>
      </c>
      <c r="EE278" s="7" t="e">
        <v>#NULL!</v>
      </c>
      <c r="EF278" s="7" t="e">
        <v>#NULL!</v>
      </c>
      <c r="EG278" s="7" t="e">
        <v>#NULL!</v>
      </c>
      <c r="EH278" s="7" t="e">
        <v>#NULL!</v>
      </c>
      <c r="EI278" s="7" t="e">
        <v>#NULL!</v>
      </c>
      <c r="EJ278" s="7" t="e">
        <v>#NULL!</v>
      </c>
      <c r="EK278" s="7" t="e">
        <v>#NULL!</v>
      </c>
      <c r="EL278" s="7" t="e">
        <v>#NULL!</v>
      </c>
      <c r="EM278" s="7" t="e">
        <v>#NULL!</v>
      </c>
      <c r="EN278" s="7" t="e">
        <v>#NULL!</v>
      </c>
      <c r="EO278" s="7" t="e">
        <v>#NULL!</v>
      </c>
      <c r="EP278" s="7" t="e">
        <v>#NULL!</v>
      </c>
      <c r="EQ278" s="7" t="e">
        <v>#NULL!</v>
      </c>
      <c r="ER278" s="7" t="e">
        <v>#NULL!</v>
      </c>
      <c r="ES278" s="7" t="e">
        <v>#NULL!</v>
      </c>
      <c r="ET278" s="7" t="e">
        <v>#NULL!</v>
      </c>
      <c r="EU278" s="7" t="e">
        <v>#NULL!</v>
      </c>
      <c r="EV278" s="7" t="e">
        <v>#NULL!</v>
      </c>
      <c r="EW278" s="3">
        <v>1</v>
      </c>
      <c r="EX278" s="5">
        <v>2</v>
      </c>
      <c r="EY278" s="1" t="s">
        <v>350</v>
      </c>
      <c r="EZ278" s="3">
        <v>0</v>
      </c>
      <c r="FA278" s="6">
        <v>10</v>
      </c>
      <c r="FB278" s="1" t="s">
        <v>348</v>
      </c>
      <c r="FC278" s="6">
        <v>2</v>
      </c>
      <c r="FD278" s="5">
        <v>3</v>
      </c>
      <c r="FE278" s="1" t="s">
        <v>351</v>
      </c>
      <c r="FF278" s="3">
        <v>1</v>
      </c>
      <c r="FG278" s="5">
        <v>2</v>
      </c>
      <c r="FH278" s="3">
        <v>2</v>
      </c>
      <c r="FI278" s="3">
        <v>5</v>
      </c>
      <c r="FJ278" s="3">
        <v>3</v>
      </c>
      <c r="FK278" s="3">
        <v>5</v>
      </c>
      <c r="FL278" s="3">
        <v>4</v>
      </c>
      <c r="FM278" s="3">
        <v>5</v>
      </c>
      <c r="FN278" s="3">
        <v>3</v>
      </c>
      <c r="FO278" s="3">
        <v>5</v>
      </c>
      <c r="FP278" s="3">
        <v>4</v>
      </c>
      <c r="FQ278" s="3">
        <v>5</v>
      </c>
      <c r="FR278" s="3">
        <v>3</v>
      </c>
      <c r="FS278" s="3">
        <v>5</v>
      </c>
      <c r="FT278" s="3">
        <v>4.166666666666667</v>
      </c>
      <c r="FU278" s="3">
        <v>4</v>
      </c>
      <c r="FV278" s="3">
        <v>5</v>
      </c>
      <c r="FW278" s="3">
        <v>4</v>
      </c>
      <c r="FX278" s="7" t="e">
        <v>#NULL!</v>
      </c>
      <c r="FY278" s="3">
        <v>3</v>
      </c>
      <c r="FZ278" s="3">
        <v>6</v>
      </c>
      <c r="GA278" s="3">
        <v>3</v>
      </c>
      <c r="GB278" s="3">
        <v>6</v>
      </c>
      <c r="GC278" s="3">
        <v>6</v>
      </c>
      <c r="GD278" s="5">
        <v>4.833333333333333</v>
      </c>
      <c r="GE278" s="3">
        <v>3</v>
      </c>
      <c r="GF278" s="3">
        <v>1</v>
      </c>
      <c r="GG278" s="3">
        <v>3</v>
      </c>
      <c r="GH278" s="3">
        <v>2</v>
      </c>
      <c r="GI278" s="3">
        <v>4</v>
      </c>
      <c r="GJ278" s="3">
        <v>1</v>
      </c>
      <c r="GK278" s="3">
        <v>1</v>
      </c>
      <c r="GL278" s="3">
        <v>2</v>
      </c>
      <c r="GM278" s="3">
        <v>3</v>
      </c>
      <c r="GN278" s="3">
        <v>3</v>
      </c>
      <c r="GO278" s="3">
        <v>3</v>
      </c>
      <c r="GP278" s="3">
        <v>3</v>
      </c>
      <c r="GQ278" s="3">
        <v>1</v>
      </c>
      <c r="GR278" s="3">
        <v>3</v>
      </c>
      <c r="GS278" s="3">
        <v>1</v>
      </c>
      <c r="GT278" s="3">
        <v>5</v>
      </c>
      <c r="GU278" s="3">
        <v>3</v>
      </c>
      <c r="GV278" s="3">
        <v>2</v>
      </c>
      <c r="GW278" s="3">
        <v>4</v>
      </c>
      <c r="GX278" s="3">
        <v>1</v>
      </c>
      <c r="GY278" s="5">
        <v>3.4</v>
      </c>
      <c r="GZ278" s="5">
        <v>1.5</v>
      </c>
      <c r="HA278" s="3">
        <v>5</v>
      </c>
      <c r="HB278" s="3">
        <v>3</v>
      </c>
      <c r="HC278" s="3">
        <v>5</v>
      </c>
      <c r="HD278" s="3">
        <v>3</v>
      </c>
      <c r="HE278" s="3">
        <v>5</v>
      </c>
      <c r="HF278" s="3">
        <v>5</v>
      </c>
      <c r="HG278" s="3">
        <v>3</v>
      </c>
      <c r="HH278" s="3">
        <v>7</v>
      </c>
      <c r="HI278" s="5">
        <v>4.5</v>
      </c>
      <c r="HJ278" s="3">
        <v>3</v>
      </c>
      <c r="HK278" s="3">
        <v>4</v>
      </c>
      <c r="HL278" s="3">
        <v>3</v>
      </c>
      <c r="HM278" s="3">
        <v>3</v>
      </c>
      <c r="HN278" s="3">
        <v>2</v>
      </c>
      <c r="HO278" s="3">
        <v>1</v>
      </c>
      <c r="HP278" s="5">
        <v>1</v>
      </c>
      <c r="HQ278" s="5">
        <v>3</v>
      </c>
      <c r="HR278" s="5">
        <v>4</v>
      </c>
      <c r="HS278" s="5">
        <v>2.8333333333333335</v>
      </c>
      <c r="HT278" s="3">
        <v>4</v>
      </c>
      <c r="HU278" s="3">
        <v>4</v>
      </c>
      <c r="HV278" s="3">
        <v>4</v>
      </c>
      <c r="HW278" s="3">
        <v>5</v>
      </c>
      <c r="HX278" s="3">
        <v>4</v>
      </c>
      <c r="HY278" s="3">
        <v>5</v>
      </c>
      <c r="HZ278" s="5">
        <v>4.333333333333333</v>
      </c>
      <c r="IA278" s="3">
        <v>3</v>
      </c>
      <c r="IB278" s="3">
        <v>7</v>
      </c>
      <c r="IC278" s="3">
        <v>5</v>
      </c>
      <c r="ID278" s="3">
        <v>4</v>
      </c>
      <c r="IE278" s="3">
        <v>7</v>
      </c>
      <c r="IF278" s="3">
        <v>5</v>
      </c>
      <c r="IG278" s="3">
        <v>7</v>
      </c>
      <c r="IH278" s="3">
        <v>5</v>
      </c>
      <c r="II278" s="3">
        <v>5</v>
      </c>
      <c r="IJ278" s="3">
        <v>7</v>
      </c>
      <c r="IK278" s="3">
        <v>5</v>
      </c>
      <c r="IL278" s="3">
        <v>6</v>
      </c>
      <c r="IM278" s="5">
        <v>4.5</v>
      </c>
      <c r="IN278" s="5">
        <v>5.25</v>
      </c>
      <c r="IO278" s="5">
        <v>6.75</v>
      </c>
      <c r="IP278" s="3">
        <v>3</v>
      </c>
      <c r="IQ278" s="3">
        <v>4</v>
      </c>
      <c r="IR278" s="3">
        <v>5</v>
      </c>
      <c r="IS278" s="3">
        <v>2</v>
      </c>
      <c r="IT278" s="3">
        <v>3</v>
      </c>
      <c r="IU278" s="3">
        <v>3</v>
      </c>
      <c r="IV278" s="3">
        <v>2</v>
      </c>
      <c r="IW278" s="3">
        <v>4</v>
      </c>
      <c r="IX278" s="3">
        <v>4</v>
      </c>
      <c r="IY278" s="3">
        <v>5</v>
      </c>
      <c r="IZ278" s="3">
        <v>3</v>
      </c>
      <c r="JA278" s="3">
        <v>3</v>
      </c>
      <c r="JB278" s="3">
        <v>2</v>
      </c>
      <c r="JC278" s="3">
        <v>3</v>
      </c>
      <c r="JD278" s="3">
        <v>4</v>
      </c>
      <c r="JE278" s="3">
        <v>5</v>
      </c>
      <c r="JF278" s="3">
        <v>2</v>
      </c>
      <c r="JG278" s="3">
        <v>4</v>
      </c>
      <c r="JH278" s="3">
        <v>4</v>
      </c>
      <c r="JI278" s="3">
        <v>4</v>
      </c>
      <c r="JJ278" s="3">
        <v>3</v>
      </c>
      <c r="JK278" s="3">
        <v>3</v>
      </c>
      <c r="JL278" s="3">
        <v>2</v>
      </c>
      <c r="JM278" s="3">
        <v>3</v>
      </c>
      <c r="JN278" s="5">
        <v>2.75</v>
      </c>
      <c r="JO278" s="5">
        <v>4.75</v>
      </c>
      <c r="JP278" s="5">
        <v>3.75</v>
      </c>
      <c r="JQ278" s="5">
        <v>2</v>
      </c>
      <c r="JR278" s="5">
        <v>3.25</v>
      </c>
      <c r="JS278" s="5">
        <v>3.5</v>
      </c>
      <c r="JT278" s="3">
        <v>4</v>
      </c>
      <c r="JU278" s="3">
        <v>4</v>
      </c>
      <c r="JV278" s="3">
        <v>4</v>
      </c>
      <c r="JW278" s="3">
        <v>4</v>
      </c>
      <c r="JX278" s="3">
        <v>4</v>
      </c>
      <c r="JY278" s="3">
        <v>4</v>
      </c>
      <c r="JZ278" s="3">
        <v>1</v>
      </c>
      <c r="KA278" s="3">
        <v>1</v>
      </c>
      <c r="KB278" s="3">
        <v>4</v>
      </c>
      <c r="KC278" s="3">
        <v>4</v>
      </c>
      <c r="KD278" s="3">
        <v>4</v>
      </c>
      <c r="KE278" s="3">
        <v>4</v>
      </c>
      <c r="KF278" s="3">
        <v>1</v>
      </c>
      <c r="KG278" s="3">
        <v>1</v>
      </c>
      <c r="KH278" s="3">
        <v>1</v>
      </c>
      <c r="KI278" s="3">
        <v>1</v>
      </c>
      <c r="KJ278" s="3">
        <v>1</v>
      </c>
      <c r="KK278" s="3">
        <v>1</v>
      </c>
      <c r="KL278" s="3">
        <v>4</v>
      </c>
      <c r="KM278" s="3">
        <v>4</v>
      </c>
      <c r="KN278" s="3">
        <v>2</v>
      </c>
      <c r="KO278" s="3">
        <v>3</v>
      </c>
      <c r="KP278" s="3">
        <v>1</v>
      </c>
      <c r="KQ278" s="3">
        <v>1</v>
      </c>
      <c r="KR278" s="3">
        <v>2</v>
      </c>
      <c r="KS278" s="3">
        <v>4</v>
      </c>
      <c r="KT278" s="3">
        <v>1</v>
      </c>
      <c r="KU278" s="3">
        <v>1</v>
      </c>
      <c r="KV278" s="3">
        <v>1</v>
      </c>
      <c r="KW278" s="3">
        <v>1</v>
      </c>
      <c r="KX278" s="3">
        <v>4</v>
      </c>
      <c r="KY278" s="3">
        <v>4</v>
      </c>
      <c r="KZ278" s="5">
        <v>1.4444444444444444</v>
      </c>
      <c r="LA278" s="5">
        <v>1.5555555555555556</v>
      </c>
      <c r="LB278" s="5">
        <v>3.7142857142857144</v>
      </c>
      <c r="LC278" s="5">
        <v>4</v>
      </c>
      <c r="LD278" s="3">
        <v>5</v>
      </c>
      <c r="LE278" s="3">
        <v>5</v>
      </c>
      <c r="LF278" s="5">
        <v>5</v>
      </c>
      <c r="LG278" s="3">
        <v>5</v>
      </c>
      <c r="LH278" s="3">
        <v>4</v>
      </c>
      <c r="LI278" s="3">
        <v>4</v>
      </c>
      <c r="LJ278" s="3">
        <v>4</v>
      </c>
      <c r="LK278" s="3">
        <v>4</v>
      </c>
      <c r="LL278" s="3">
        <v>4</v>
      </c>
      <c r="LM278" s="3">
        <v>4</v>
      </c>
      <c r="LN278" s="3">
        <v>4</v>
      </c>
      <c r="LO278" s="3">
        <v>4</v>
      </c>
      <c r="LP278" s="3">
        <v>4</v>
      </c>
      <c r="LQ278" s="3">
        <v>3</v>
      </c>
      <c r="LR278" s="3">
        <v>5</v>
      </c>
      <c r="LS278" s="3">
        <v>5</v>
      </c>
      <c r="LT278" s="5">
        <v>4.375</v>
      </c>
      <c r="LU278" s="5">
        <v>4.25</v>
      </c>
      <c r="LV278" s="3">
        <v>1</v>
      </c>
      <c r="LW278" s="3">
        <v>2</v>
      </c>
      <c r="LX278" s="3">
        <v>1</v>
      </c>
      <c r="LY278" s="3">
        <v>3</v>
      </c>
      <c r="LZ278" s="3">
        <v>2</v>
      </c>
      <c r="MA278" s="3">
        <v>3</v>
      </c>
      <c r="MB278" s="3">
        <v>2</v>
      </c>
      <c r="MC278" s="3">
        <v>2</v>
      </c>
      <c r="MD278" s="3">
        <v>1</v>
      </c>
      <c r="ME278" s="3">
        <v>0</v>
      </c>
      <c r="MF278" s="5">
        <f t="shared" si="175"/>
        <v>17</v>
      </c>
      <c r="MG278" s="5">
        <f t="shared" si="176"/>
        <v>1.7</v>
      </c>
      <c r="MH278" s="3">
        <v>5</v>
      </c>
      <c r="MI278" s="3">
        <v>4</v>
      </c>
      <c r="MJ278" s="3">
        <v>5</v>
      </c>
      <c r="MK278" s="3">
        <v>3</v>
      </c>
      <c r="ML278" s="3">
        <v>5</v>
      </c>
      <c r="MM278" s="3">
        <v>5</v>
      </c>
      <c r="MN278" s="3">
        <v>5</v>
      </c>
      <c r="MO278" s="3">
        <v>7</v>
      </c>
      <c r="MP278" s="3">
        <v>7</v>
      </c>
      <c r="MQ278" s="5">
        <v>5.1111111111111107</v>
      </c>
      <c r="MR278" s="3">
        <v>1</v>
      </c>
      <c r="MS278" s="3">
        <v>1</v>
      </c>
      <c r="MT278" s="3">
        <v>1</v>
      </c>
      <c r="MU278" s="3">
        <v>1</v>
      </c>
      <c r="MV278" s="3">
        <v>1</v>
      </c>
      <c r="MW278" s="3">
        <v>1</v>
      </c>
      <c r="MX278" s="3">
        <v>4</v>
      </c>
      <c r="MY278" s="3">
        <v>4</v>
      </c>
      <c r="MZ278" s="3">
        <v>5</v>
      </c>
      <c r="NA278" s="3">
        <v>5</v>
      </c>
      <c r="NB278" s="3">
        <v>4</v>
      </c>
      <c r="NC278" s="3">
        <v>4</v>
      </c>
      <c r="ND278" s="5">
        <v>1</v>
      </c>
      <c r="NE278" s="5">
        <v>1</v>
      </c>
      <c r="NF278" s="5">
        <v>4.333333333333333</v>
      </c>
      <c r="NG278" s="5">
        <v>4.333333333333333</v>
      </c>
      <c r="NH278" s="3">
        <v>4</v>
      </c>
      <c r="NI278" s="3">
        <v>4</v>
      </c>
      <c r="NJ278" s="3">
        <v>2</v>
      </c>
      <c r="NK278" s="3">
        <v>2</v>
      </c>
      <c r="NL278" s="3">
        <v>2</v>
      </c>
      <c r="NM278" s="3">
        <v>2</v>
      </c>
      <c r="NN278" s="3">
        <v>2</v>
      </c>
      <c r="NO278" s="3">
        <v>2</v>
      </c>
      <c r="NP278" s="3">
        <v>2</v>
      </c>
      <c r="NQ278" s="3">
        <v>2</v>
      </c>
      <c r="NR278" s="3">
        <v>2</v>
      </c>
      <c r="NS278" s="3">
        <v>2</v>
      </c>
      <c r="NT278" s="3">
        <v>1</v>
      </c>
      <c r="NU278" s="3">
        <v>1</v>
      </c>
      <c r="NV278" s="5">
        <v>2.1428571428571428</v>
      </c>
      <c r="NW278" s="5">
        <v>2.1428571428571428</v>
      </c>
      <c r="NX278" s="4">
        <v>43423</v>
      </c>
      <c r="NY278" s="3">
        <v>3</v>
      </c>
      <c r="NZ278" s="3">
        <v>4</v>
      </c>
      <c r="OA278" s="3">
        <v>4</v>
      </c>
      <c r="OB278" s="3">
        <v>5</v>
      </c>
      <c r="OC278" s="3">
        <v>4</v>
      </c>
      <c r="OD278" s="3">
        <v>5</v>
      </c>
      <c r="OE278" s="3">
        <v>3</v>
      </c>
      <c r="OF278" s="3">
        <v>4</v>
      </c>
      <c r="OG278" s="3">
        <v>4</v>
      </c>
      <c r="OH278" s="3">
        <v>5</v>
      </c>
      <c r="OI278" s="3">
        <v>4</v>
      </c>
      <c r="OJ278" s="3">
        <v>5</v>
      </c>
      <c r="OK278" s="5">
        <v>4.166666666666667</v>
      </c>
      <c r="OL278" s="5">
        <v>4.166666666666667</v>
      </c>
      <c r="OM278" s="3">
        <v>3</v>
      </c>
      <c r="ON278" s="3">
        <v>3</v>
      </c>
      <c r="OO278" s="3">
        <v>3</v>
      </c>
      <c r="OP278" s="3">
        <v>3</v>
      </c>
      <c r="OQ278" s="3">
        <v>2</v>
      </c>
      <c r="OR278" s="3">
        <v>1</v>
      </c>
      <c r="OS278" s="5">
        <v>2.5</v>
      </c>
      <c r="OT278" s="3">
        <v>4</v>
      </c>
      <c r="OU278" s="3">
        <v>4</v>
      </c>
      <c r="OV278" s="3">
        <v>4</v>
      </c>
      <c r="OW278" s="3">
        <v>5</v>
      </c>
      <c r="OX278" s="3">
        <v>4</v>
      </c>
      <c r="OY278" s="3">
        <v>4</v>
      </c>
      <c r="OZ278" s="5">
        <v>4.166666666666667</v>
      </c>
      <c r="VN278">
        <v>15</v>
      </c>
      <c r="VO278">
        <v>0</v>
      </c>
      <c r="VP278">
        <v>0</v>
      </c>
      <c r="VQ278">
        <v>0</v>
      </c>
      <c r="VR278">
        <v>33</v>
      </c>
      <c r="VS278">
        <v>469.3</v>
      </c>
      <c r="VT278">
        <v>14.2</v>
      </c>
      <c r="VU278">
        <v>234.6</v>
      </c>
      <c r="VV278">
        <v>32</v>
      </c>
      <c r="VW278">
        <v>1561.3</v>
      </c>
      <c r="VX278">
        <v>48.8</v>
      </c>
      <c r="VY278">
        <v>691.5</v>
      </c>
      <c r="VZ278">
        <v>0.3</v>
      </c>
      <c r="WA278">
        <v>780.6</v>
      </c>
      <c r="WB278" s="36">
        <v>1197</v>
      </c>
      <c r="WC278" s="36">
        <v>303.25</v>
      </c>
      <c r="WD278" s="36">
        <v>24.75</v>
      </c>
      <c r="WE278" s="36">
        <v>9</v>
      </c>
      <c r="WF278" s="36">
        <v>78.03</v>
      </c>
      <c r="WG278" s="36">
        <v>19.77</v>
      </c>
      <c r="WH278" s="36">
        <v>1.61</v>
      </c>
      <c r="WI278" s="36">
        <v>0.59</v>
      </c>
      <c r="WJ278" s="36">
        <v>33.75</v>
      </c>
      <c r="WK278" s="36">
        <v>2.2000000000000002</v>
      </c>
      <c r="WL278" s="36">
        <v>16.875</v>
      </c>
      <c r="WM278" s="37">
        <v>1197</v>
      </c>
      <c r="WN278" s="37">
        <v>303.25</v>
      </c>
      <c r="WO278" s="37">
        <v>24.75</v>
      </c>
      <c r="WP278" s="37">
        <v>9</v>
      </c>
      <c r="WQ278" s="37">
        <v>78.03</v>
      </c>
      <c r="WR278" s="37">
        <v>19.77</v>
      </c>
      <c r="WS278" s="37">
        <v>1.61</v>
      </c>
      <c r="WT278" s="37">
        <v>0.59</v>
      </c>
      <c r="WU278" s="37">
        <v>33.75</v>
      </c>
      <c r="WV278" s="37">
        <v>2.2000000000000002</v>
      </c>
      <c r="WW278" s="37">
        <v>16.875</v>
      </c>
      <c r="WX278" s="38">
        <v>1197</v>
      </c>
      <c r="WY278" s="38">
        <v>303.25</v>
      </c>
      <c r="WZ278" s="38">
        <v>24.75</v>
      </c>
      <c r="XA278" s="38">
        <v>9</v>
      </c>
      <c r="XB278" s="38">
        <v>78.03</v>
      </c>
      <c r="XC278" s="38">
        <v>19.77</v>
      </c>
      <c r="XD278" s="38">
        <v>1.61</v>
      </c>
      <c r="XE278" s="38">
        <v>0.59</v>
      </c>
      <c r="XF278" s="38">
        <v>33.75</v>
      </c>
      <c r="XG278" s="38">
        <v>2.2000000000000002</v>
      </c>
      <c r="XH278" s="38">
        <v>16.875</v>
      </c>
      <c r="XI278" s="39">
        <v>1197</v>
      </c>
      <c r="XJ278" s="39">
        <v>303.25</v>
      </c>
      <c r="XK278" s="39">
        <v>24.75</v>
      </c>
      <c r="XL278" s="39">
        <v>9</v>
      </c>
      <c r="XM278" s="39">
        <v>78.03</v>
      </c>
      <c r="XN278" s="39">
        <v>19.77</v>
      </c>
      <c r="XO278" s="39">
        <v>1.61</v>
      </c>
      <c r="XP278" s="39">
        <v>0.59</v>
      </c>
      <c r="XQ278" s="39">
        <v>33.75</v>
      </c>
      <c r="XR278" s="39">
        <v>2.2000000000000002</v>
      </c>
      <c r="XS278" s="39">
        <v>16.875</v>
      </c>
      <c r="XT278" t="s">
        <v>1344</v>
      </c>
      <c r="XU278">
        <v>2</v>
      </c>
      <c r="XV278">
        <v>15</v>
      </c>
      <c r="XW278" s="37">
        <v>2</v>
      </c>
      <c r="XX278" s="37">
        <v>0</v>
      </c>
      <c r="XY278" s="37">
        <v>3</v>
      </c>
      <c r="XZ278" s="39">
        <v>2</v>
      </c>
      <c r="YA278" s="39">
        <v>0</v>
      </c>
      <c r="YB278" s="39">
        <v>3</v>
      </c>
    </row>
    <row r="279" spans="1:652" x14ac:dyDescent="0.2">
      <c r="A279" s="11">
        <v>301</v>
      </c>
      <c r="B279" s="19" t="s">
        <v>905</v>
      </c>
      <c r="C279" s="3">
        <v>1</v>
      </c>
      <c r="D279" s="3" t="str">
        <f t="shared" si="167"/>
        <v>1</v>
      </c>
      <c r="E279" s="4">
        <v>37857</v>
      </c>
      <c r="F279" s="4">
        <v>43412</v>
      </c>
      <c r="G279" s="5">
        <v>15.208761122518823</v>
      </c>
      <c r="H279" s="21">
        <v>4</v>
      </c>
      <c r="I279" s="3">
        <v>10</v>
      </c>
      <c r="J279" s="3">
        <v>23</v>
      </c>
      <c r="K279" s="3">
        <v>1</v>
      </c>
      <c r="L279" s="3">
        <v>2</v>
      </c>
      <c r="M279" s="3">
        <v>180</v>
      </c>
      <c r="N279" s="6">
        <v>117</v>
      </c>
      <c r="O279" s="6">
        <v>163</v>
      </c>
      <c r="P279" s="5">
        <v>3.8385826771653542</v>
      </c>
      <c r="Q279" s="5">
        <v>132.74100000000001</v>
      </c>
      <c r="R279" s="5">
        <v>60.2</v>
      </c>
      <c r="S279" s="5">
        <v>22.7</v>
      </c>
      <c r="T279" s="5">
        <v>3</v>
      </c>
      <c r="U279" s="5">
        <v>27.6</v>
      </c>
      <c r="V279" s="5">
        <v>3</v>
      </c>
      <c r="W279" s="5">
        <v>28.8</v>
      </c>
      <c r="X279" s="5">
        <v>28.2</v>
      </c>
      <c r="Y279" s="5">
        <v>28</v>
      </c>
      <c r="Z279" s="5">
        <v>28.2</v>
      </c>
      <c r="AA279" s="5">
        <v>27.5</v>
      </c>
      <c r="AB279" s="5">
        <v>28</v>
      </c>
      <c r="AC279" s="5">
        <f t="shared" si="168"/>
        <v>28.8</v>
      </c>
      <c r="AD279" s="5">
        <f t="shared" si="169"/>
        <v>28.2</v>
      </c>
      <c r="AE279" s="5">
        <f t="shared" si="170"/>
        <v>57</v>
      </c>
      <c r="AF279" s="5">
        <f t="shared" si="171"/>
        <v>28.5</v>
      </c>
      <c r="AG279" s="5">
        <f t="shared" si="172"/>
        <v>62.842500000000001</v>
      </c>
      <c r="AH279" s="5">
        <f t="shared" si="173"/>
        <v>125.685</v>
      </c>
      <c r="AI279" s="5">
        <v>2</v>
      </c>
      <c r="AJ279" s="3">
        <v>26</v>
      </c>
      <c r="AK279" s="5">
        <v>37.700000000000003</v>
      </c>
      <c r="AL279" s="5">
        <v>2</v>
      </c>
      <c r="AM279" s="5">
        <v>2.3333333333333335</v>
      </c>
      <c r="AN279" s="5"/>
      <c r="AO279" s="5"/>
      <c r="AP279" s="5"/>
      <c r="AQ279" s="5"/>
      <c r="AR279" s="5"/>
      <c r="AS279" s="5" t="e">
        <f t="shared" si="174"/>
        <v>#DIV/0!</v>
      </c>
      <c r="AT279" s="5">
        <v>11.1</v>
      </c>
      <c r="AU279" s="5">
        <v>11.28</v>
      </c>
      <c r="AV279" s="5">
        <v>1.21</v>
      </c>
      <c r="AW279" s="5">
        <v>89</v>
      </c>
      <c r="AX279" s="3">
        <v>34</v>
      </c>
      <c r="AY279" s="3">
        <v>34</v>
      </c>
      <c r="AZ279" s="3"/>
      <c r="BA279" s="5">
        <v>-0.6</v>
      </c>
      <c r="BB279" s="5"/>
      <c r="BC279" s="5">
        <v>27</v>
      </c>
      <c r="BD279" s="5"/>
      <c r="BE279" s="3">
        <v>19</v>
      </c>
      <c r="BF279" s="3">
        <v>20</v>
      </c>
      <c r="BG279" s="5">
        <v>-1.4</v>
      </c>
      <c r="BH279" s="5">
        <v>8</v>
      </c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3">
        <v>46</v>
      </c>
      <c r="CA279" s="3">
        <v>46</v>
      </c>
      <c r="CB279" s="3">
        <v>47</v>
      </c>
      <c r="CC279" s="5">
        <v>20.563839999999999</v>
      </c>
      <c r="CD279" s="5">
        <v>20.563839999999999</v>
      </c>
      <c r="CE279" s="5">
        <v>21.01088</v>
      </c>
      <c r="CF279" s="5">
        <v>3.48</v>
      </c>
      <c r="CG279" s="5">
        <v>100</v>
      </c>
      <c r="CH279" s="3">
        <v>34</v>
      </c>
      <c r="CI279" s="3">
        <v>34</v>
      </c>
      <c r="CJ279" s="3">
        <v>31</v>
      </c>
      <c r="CK279" s="5">
        <v>15.19936</v>
      </c>
      <c r="CL279" s="5">
        <v>15.19936</v>
      </c>
      <c r="CM279" s="5">
        <v>13.85824</v>
      </c>
      <c r="CN279" s="5">
        <v>0.22</v>
      </c>
      <c r="CO279" s="5">
        <v>59</v>
      </c>
      <c r="CP279" s="6">
        <v>149</v>
      </c>
      <c r="CQ279" s="6">
        <v>161</v>
      </c>
      <c r="CR279" s="6">
        <v>148</v>
      </c>
      <c r="CS279" s="5">
        <v>0.79</v>
      </c>
      <c r="CT279" s="5">
        <v>79</v>
      </c>
      <c r="CU279" s="7" t="e">
        <v>#NULL!</v>
      </c>
      <c r="CV279" s="7" t="e">
        <v>#NULL!</v>
      </c>
      <c r="CW279" s="7" t="e">
        <v>#NULL!</v>
      </c>
      <c r="CX279" s="7" t="e">
        <v>#NULL!</v>
      </c>
      <c r="CY279" s="7" t="e">
        <v>#NULL!</v>
      </c>
      <c r="CZ279" s="7" t="e">
        <v>#NULL!</v>
      </c>
      <c r="DA279" s="7" t="e">
        <v>#NULL!</v>
      </c>
      <c r="DB279" s="7" t="e">
        <v>#NULL!</v>
      </c>
      <c r="DC279" s="7" t="e">
        <v>#NULL!</v>
      </c>
      <c r="DD279" s="7" t="e">
        <v>#NULL!</v>
      </c>
      <c r="DE279" s="7" t="e">
        <v>#NULL!</v>
      </c>
      <c r="DF279" s="7" t="e">
        <v>#NULL!</v>
      </c>
      <c r="DG279" s="7" t="e">
        <v>#NULL!</v>
      </c>
      <c r="DH279" s="7" t="e">
        <v>#NULL!</v>
      </c>
      <c r="DI279" s="7"/>
      <c r="DJ279" s="7"/>
      <c r="DK279" s="7"/>
      <c r="DL279" s="7"/>
      <c r="DM279" s="7"/>
      <c r="DN279" s="7"/>
      <c r="DO279" s="7"/>
      <c r="DP279" s="7"/>
      <c r="DQ279" s="3">
        <v>1</v>
      </c>
      <c r="DR279" s="3">
        <v>1</v>
      </c>
      <c r="DS279" s="3">
        <v>1</v>
      </c>
      <c r="DT279" s="3">
        <v>1</v>
      </c>
      <c r="DU279" s="3">
        <v>1</v>
      </c>
      <c r="DV279" s="5">
        <v>17.5</v>
      </c>
      <c r="DW279" s="5">
        <v>-2</v>
      </c>
      <c r="DX279" s="5">
        <v>84</v>
      </c>
      <c r="DY279" s="5">
        <v>2</v>
      </c>
      <c r="DZ279" s="5">
        <v>79.5</v>
      </c>
      <c r="EA279" s="5">
        <v>3.7</v>
      </c>
      <c r="EB279" s="5">
        <v>60.333333333333336</v>
      </c>
      <c r="EC279" s="5">
        <v>3.7</v>
      </c>
      <c r="ED279" s="5">
        <v>2</v>
      </c>
      <c r="EE279" s="7" t="e">
        <v>#NULL!</v>
      </c>
      <c r="EF279" s="7" t="e">
        <v>#NULL!</v>
      </c>
      <c r="EG279" s="7" t="e">
        <v>#NULL!</v>
      </c>
      <c r="EH279" s="7" t="e">
        <v>#NULL!</v>
      </c>
      <c r="EI279" s="7" t="e">
        <v>#NULL!</v>
      </c>
      <c r="EJ279" s="7" t="e">
        <v>#NULL!</v>
      </c>
      <c r="EK279" s="7" t="e">
        <v>#NULL!</v>
      </c>
      <c r="EL279" s="7" t="e">
        <v>#NULL!</v>
      </c>
      <c r="EM279" s="7" t="e">
        <v>#NULL!</v>
      </c>
      <c r="EN279" s="7" t="e">
        <v>#NULL!</v>
      </c>
      <c r="EO279" s="7" t="e">
        <v>#NULL!</v>
      </c>
      <c r="EP279" s="7" t="e">
        <v>#NULL!</v>
      </c>
      <c r="EQ279" s="7" t="e">
        <v>#NULL!</v>
      </c>
      <c r="ER279" s="7" t="e">
        <v>#NULL!</v>
      </c>
      <c r="ES279" s="7" t="e">
        <v>#NULL!</v>
      </c>
      <c r="ET279" s="7" t="e">
        <v>#NULL!</v>
      </c>
      <c r="EU279" s="7" t="e">
        <v>#NULL!</v>
      </c>
      <c r="EV279" s="7" t="e">
        <v>#NULL!</v>
      </c>
      <c r="EW279" s="3">
        <v>1</v>
      </c>
      <c r="EX279" s="5">
        <v>2</v>
      </c>
      <c r="EY279" s="1" t="s">
        <v>351</v>
      </c>
      <c r="EZ279" s="3">
        <v>0</v>
      </c>
      <c r="FA279" s="6">
        <v>3</v>
      </c>
      <c r="FB279" s="1" t="s">
        <v>411</v>
      </c>
      <c r="FC279" s="6">
        <v>0</v>
      </c>
      <c r="FD279" s="5">
        <v>3</v>
      </c>
      <c r="FE279" s="1" t="s">
        <v>394</v>
      </c>
      <c r="FF279" s="3">
        <v>999</v>
      </c>
      <c r="FG279" s="5">
        <v>999</v>
      </c>
      <c r="FH279" s="3">
        <v>5</v>
      </c>
      <c r="FI279" s="3">
        <v>5</v>
      </c>
      <c r="FJ279" s="3">
        <v>4</v>
      </c>
      <c r="FK279" s="3">
        <v>4</v>
      </c>
      <c r="FL279" s="3">
        <v>5</v>
      </c>
      <c r="FM279" s="3">
        <v>5</v>
      </c>
      <c r="FN279" s="3">
        <v>4</v>
      </c>
      <c r="FO279" s="3">
        <v>4</v>
      </c>
      <c r="FP279" s="3">
        <v>5</v>
      </c>
      <c r="FQ279" s="3">
        <v>5</v>
      </c>
      <c r="FR279" s="3">
        <v>5</v>
      </c>
      <c r="FS279" s="3">
        <v>5</v>
      </c>
      <c r="FT279" s="3">
        <v>5</v>
      </c>
      <c r="FU279" s="3">
        <v>4.333333333333333</v>
      </c>
      <c r="FV279" s="3">
        <v>7</v>
      </c>
      <c r="FW279" s="3">
        <v>1</v>
      </c>
      <c r="FX279" s="7" t="e">
        <v>#NULL!</v>
      </c>
      <c r="FY279" s="3">
        <v>7</v>
      </c>
      <c r="FZ279" s="3">
        <v>7</v>
      </c>
      <c r="GA279" s="3">
        <v>7</v>
      </c>
      <c r="GB279" s="3">
        <v>6</v>
      </c>
      <c r="GC279" s="3">
        <v>7</v>
      </c>
      <c r="GD279" s="5">
        <v>6.833333333333333</v>
      </c>
      <c r="GE279" s="3">
        <v>5</v>
      </c>
      <c r="GF279" s="3">
        <v>4</v>
      </c>
      <c r="GG279" s="3">
        <v>5</v>
      </c>
      <c r="GH279" s="3">
        <v>1</v>
      </c>
      <c r="GI279" s="3">
        <v>5</v>
      </c>
      <c r="GJ279" s="3">
        <v>1</v>
      </c>
      <c r="GK279" s="3">
        <v>4</v>
      </c>
      <c r="GL279" s="3">
        <v>4</v>
      </c>
      <c r="GM279" s="3">
        <v>5</v>
      </c>
      <c r="GN279" s="3">
        <v>5</v>
      </c>
      <c r="GO279" s="3">
        <v>1</v>
      </c>
      <c r="GP279" s="3">
        <v>4</v>
      </c>
      <c r="GQ279" s="3">
        <v>1</v>
      </c>
      <c r="GR279" s="3">
        <v>4</v>
      </c>
      <c r="GS279" s="3">
        <v>4</v>
      </c>
      <c r="GT279" s="3">
        <v>4</v>
      </c>
      <c r="GU279" s="3">
        <v>5</v>
      </c>
      <c r="GV279" s="3">
        <v>4</v>
      </c>
      <c r="GW279" s="3">
        <v>5</v>
      </c>
      <c r="GX279" s="3">
        <v>4</v>
      </c>
      <c r="GY279" s="5">
        <v>4.7</v>
      </c>
      <c r="GZ279" s="5">
        <v>2.8</v>
      </c>
      <c r="HA279" s="3">
        <v>7</v>
      </c>
      <c r="HB279" s="3">
        <v>7</v>
      </c>
      <c r="HC279" s="3">
        <v>6</v>
      </c>
      <c r="HD279" s="3">
        <v>5</v>
      </c>
      <c r="HE279" s="3">
        <v>7</v>
      </c>
      <c r="HF279" s="3">
        <v>7</v>
      </c>
      <c r="HG279" s="3">
        <v>5</v>
      </c>
      <c r="HH279" s="3">
        <v>7</v>
      </c>
      <c r="HI279" s="5">
        <v>6.375</v>
      </c>
      <c r="HJ279" s="3">
        <v>4</v>
      </c>
      <c r="HK279" s="3">
        <v>4</v>
      </c>
      <c r="HL279" s="3">
        <v>4</v>
      </c>
      <c r="HM279" s="3">
        <v>3</v>
      </c>
      <c r="HN279" s="3">
        <v>1</v>
      </c>
      <c r="HO279" s="3">
        <v>1</v>
      </c>
      <c r="HP279" s="5">
        <v>1</v>
      </c>
      <c r="HQ279" s="5">
        <v>4</v>
      </c>
      <c r="HR279" s="5">
        <v>4</v>
      </c>
      <c r="HS279" s="5">
        <v>3.3333333333333335</v>
      </c>
      <c r="HT279" s="3">
        <v>6</v>
      </c>
      <c r="HU279" s="3">
        <v>6</v>
      </c>
      <c r="HV279" s="3">
        <v>5</v>
      </c>
      <c r="HW279" s="3">
        <v>6</v>
      </c>
      <c r="HX279" s="3">
        <v>6</v>
      </c>
      <c r="HY279" s="3">
        <v>6</v>
      </c>
      <c r="HZ279" s="5">
        <v>5.833333333333333</v>
      </c>
      <c r="IA279" s="3">
        <v>7</v>
      </c>
      <c r="IB279" s="3">
        <v>1</v>
      </c>
      <c r="IC279" s="3">
        <v>2</v>
      </c>
      <c r="ID279" s="3">
        <v>1</v>
      </c>
      <c r="IE279" s="3">
        <v>2</v>
      </c>
      <c r="IF279" s="3">
        <v>2</v>
      </c>
      <c r="IG279" s="3">
        <v>1</v>
      </c>
      <c r="IH279" s="3">
        <v>7</v>
      </c>
      <c r="II279" s="3">
        <v>7</v>
      </c>
      <c r="IJ279" s="3">
        <v>1</v>
      </c>
      <c r="IK279" s="3">
        <v>7</v>
      </c>
      <c r="IL279" s="3">
        <v>1</v>
      </c>
      <c r="IM279" s="5">
        <v>7</v>
      </c>
      <c r="IN279" s="5">
        <v>1.75</v>
      </c>
      <c r="IO279" s="5">
        <v>1</v>
      </c>
      <c r="IP279" s="3">
        <v>5</v>
      </c>
      <c r="IQ279" s="3">
        <v>1</v>
      </c>
      <c r="IR279" s="3">
        <v>1</v>
      </c>
      <c r="IS279" s="3">
        <v>2</v>
      </c>
      <c r="IT279" s="3">
        <v>5</v>
      </c>
      <c r="IU279" s="3">
        <v>5</v>
      </c>
      <c r="IV279" s="3">
        <v>1</v>
      </c>
      <c r="IW279" s="3">
        <v>2</v>
      </c>
      <c r="IX279" s="3">
        <v>5</v>
      </c>
      <c r="IY279" s="3">
        <v>2</v>
      </c>
      <c r="IZ279" s="3">
        <v>4</v>
      </c>
      <c r="JA279" s="3">
        <v>5</v>
      </c>
      <c r="JB279" s="3">
        <v>5</v>
      </c>
      <c r="JC279" s="3">
        <v>4</v>
      </c>
      <c r="JD279" s="3">
        <v>5</v>
      </c>
      <c r="JE279" s="3">
        <v>2</v>
      </c>
      <c r="JF279" s="3">
        <v>2</v>
      </c>
      <c r="JG279" s="3">
        <v>5</v>
      </c>
      <c r="JH279" s="3">
        <v>3</v>
      </c>
      <c r="JI279" s="3">
        <v>4</v>
      </c>
      <c r="JJ279" s="3">
        <v>1</v>
      </c>
      <c r="JK279" s="3">
        <v>5</v>
      </c>
      <c r="JL279" s="3">
        <v>4</v>
      </c>
      <c r="JM279" s="3">
        <v>5</v>
      </c>
      <c r="JN279" s="5">
        <v>5</v>
      </c>
      <c r="JO279" s="5">
        <v>2</v>
      </c>
      <c r="JP279" s="5">
        <v>4.75</v>
      </c>
      <c r="JQ279" s="5">
        <v>2.25</v>
      </c>
      <c r="JR279" s="5">
        <v>4.75</v>
      </c>
      <c r="JS279" s="5">
        <v>2</v>
      </c>
      <c r="JT279" s="3">
        <v>2</v>
      </c>
      <c r="JU279" s="3">
        <v>2</v>
      </c>
      <c r="JV279" s="3">
        <v>4</v>
      </c>
      <c r="JW279" s="3">
        <v>4</v>
      </c>
      <c r="JX279" s="3">
        <v>2</v>
      </c>
      <c r="JY279" s="3">
        <v>2</v>
      </c>
      <c r="JZ279" s="3">
        <v>1</v>
      </c>
      <c r="KA279" s="3">
        <v>1</v>
      </c>
      <c r="KB279" s="3">
        <v>4</v>
      </c>
      <c r="KC279" s="3">
        <v>1</v>
      </c>
      <c r="KD279" s="3">
        <v>4</v>
      </c>
      <c r="KE279" s="3">
        <v>4</v>
      </c>
      <c r="KF279" s="3">
        <v>1</v>
      </c>
      <c r="KG279" s="3">
        <v>1</v>
      </c>
      <c r="KH279" s="3">
        <v>1</v>
      </c>
      <c r="KI279" s="3">
        <v>1</v>
      </c>
      <c r="KJ279" s="3">
        <v>5</v>
      </c>
      <c r="KK279" s="3">
        <v>5</v>
      </c>
      <c r="KL279" s="3">
        <v>5</v>
      </c>
      <c r="KM279" s="3">
        <v>5</v>
      </c>
      <c r="KN279" s="3">
        <v>1</v>
      </c>
      <c r="KO279" s="3">
        <v>1</v>
      </c>
      <c r="KP279" s="3">
        <v>4</v>
      </c>
      <c r="KQ279" s="3">
        <v>4</v>
      </c>
      <c r="KR279" s="3">
        <v>5</v>
      </c>
      <c r="KS279" s="3">
        <v>3</v>
      </c>
      <c r="KT279" s="3">
        <v>1</v>
      </c>
      <c r="KU279" s="3">
        <v>1</v>
      </c>
      <c r="KV279" s="3">
        <v>1</v>
      </c>
      <c r="KW279" s="3">
        <v>1</v>
      </c>
      <c r="KX279" s="3">
        <v>2</v>
      </c>
      <c r="KY279" s="3">
        <v>2</v>
      </c>
      <c r="KZ279" s="5">
        <v>2.1111111111111112</v>
      </c>
      <c r="LA279" s="5">
        <v>2.1111111111111112</v>
      </c>
      <c r="LB279" s="5">
        <v>3.4285714285714284</v>
      </c>
      <c r="LC279" s="5">
        <v>2.7142857142857144</v>
      </c>
      <c r="LD279" s="3">
        <v>5</v>
      </c>
      <c r="LE279" s="3">
        <v>5</v>
      </c>
      <c r="LF279" s="5">
        <v>5</v>
      </c>
      <c r="LG279" s="3">
        <v>5</v>
      </c>
      <c r="LH279" s="3">
        <v>5</v>
      </c>
      <c r="LI279" s="3">
        <v>5</v>
      </c>
      <c r="LJ279" s="3">
        <v>4</v>
      </c>
      <c r="LK279" s="3">
        <v>3</v>
      </c>
      <c r="LL279" s="3">
        <v>5</v>
      </c>
      <c r="LM279" s="3">
        <v>4</v>
      </c>
      <c r="LN279" s="3">
        <v>5</v>
      </c>
      <c r="LO279" s="3">
        <v>5</v>
      </c>
      <c r="LP279" s="3">
        <v>3</v>
      </c>
      <c r="LQ279" s="3">
        <v>3</v>
      </c>
      <c r="LR279" s="3">
        <v>2</v>
      </c>
      <c r="LS279" s="3">
        <v>2</v>
      </c>
      <c r="LT279" s="5">
        <v>4.25</v>
      </c>
      <c r="LU279" s="5">
        <v>4</v>
      </c>
      <c r="LV279" s="3">
        <v>0</v>
      </c>
      <c r="LW279" s="3">
        <v>0</v>
      </c>
      <c r="LX279" s="3">
        <v>1</v>
      </c>
      <c r="LY279" s="3">
        <v>3</v>
      </c>
      <c r="LZ279" s="3">
        <v>3</v>
      </c>
      <c r="MA279" s="3">
        <v>1</v>
      </c>
      <c r="MB279" s="3">
        <v>3</v>
      </c>
      <c r="MC279" s="3">
        <v>3</v>
      </c>
      <c r="MD279" s="3">
        <v>3</v>
      </c>
      <c r="ME279" s="3">
        <v>1</v>
      </c>
      <c r="MF279" s="5">
        <f t="shared" si="175"/>
        <v>18</v>
      </c>
      <c r="MG279" s="5">
        <f t="shared" si="176"/>
        <v>1.8</v>
      </c>
      <c r="MH279" s="3">
        <v>2</v>
      </c>
      <c r="MI279" s="3">
        <v>6</v>
      </c>
      <c r="MJ279" s="3">
        <v>7</v>
      </c>
      <c r="MK279" s="3">
        <v>7</v>
      </c>
      <c r="ML279" s="3">
        <v>7</v>
      </c>
      <c r="MM279" s="3">
        <v>7</v>
      </c>
      <c r="MN279" s="3">
        <v>7</v>
      </c>
      <c r="MO279" s="3">
        <v>7</v>
      </c>
      <c r="MP279" s="3">
        <v>7</v>
      </c>
      <c r="MQ279" s="5">
        <v>6.333333333333333</v>
      </c>
      <c r="MR279" s="3">
        <v>4</v>
      </c>
      <c r="MS279" s="3">
        <v>4</v>
      </c>
      <c r="MT279" s="3">
        <v>1</v>
      </c>
      <c r="MU279" s="3">
        <v>4</v>
      </c>
      <c r="MV279" s="3">
        <v>1</v>
      </c>
      <c r="MW279" s="3">
        <v>4</v>
      </c>
      <c r="MX279" s="3">
        <v>5</v>
      </c>
      <c r="MY279" s="3">
        <v>5</v>
      </c>
      <c r="MZ279" s="3">
        <v>5</v>
      </c>
      <c r="NA279" s="3">
        <v>5</v>
      </c>
      <c r="NB279" s="3">
        <v>4</v>
      </c>
      <c r="NC279" s="3">
        <v>4</v>
      </c>
      <c r="ND279" s="5">
        <v>2</v>
      </c>
      <c r="NE279" s="5">
        <v>4</v>
      </c>
      <c r="NF279" s="5">
        <v>4.666666666666667</v>
      </c>
      <c r="NG279" s="5">
        <v>4.666666666666667</v>
      </c>
      <c r="NH279" s="3">
        <v>5</v>
      </c>
      <c r="NI279" s="3">
        <v>5</v>
      </c>
      <c r="NJ279" s="3">
        <v>3</v>
      </c>
      <c r="NK279" s="3">
        <v>3</v>
      </c>
      <c r="NL279" s="3">
        <v>5</v>
      </c>
      <c r="NM279" s="3">
        <v>5</v>
      </c>
      <c r="NN279" s="3">
        <v>1</v>
      </c>
      <c r="NO279" s="3">
        <v>1</v>
      </c>
      <c r="NP279" s="3">
        <v>1</v>
      </c>
      <c r="NQ279" s="3">
        <v>1</v>
      </c>
      <c r="NR279" s="3">
        <v>4</v>
      </c>
      <c r="NS279" s="3">
        <v>4</v>
      </c>
      <c r="NT279" s="3">
        <v>1</v>
      </c>
      <c r="NU279" s="3">
        <v>1</v>
      </c>
      <c r="NV279" s="5">
        <v>2.8571428571428572</v>
      </c>
      <c r="NW279" s="5">
        <v>2.8571428571428572</v>
      </c>
      <c r="NX279" s="4">
        <v>43420</v>
      </c>
      <c r="NY279" s="3">
        <v>5</v>
      </c>
      <c r="NZ279" s="3">
        <v>5</v>
      </c>
      <c r="OA279" s="3">
        <v>1</v>
      </c>
      <c r="OB279" s="3">
        <v>3</v>
      </c>
      <c r="OC279" s="3">
        <v>5</v>
      </c>
      <c r="OD279" s="3">
        <v>4</v>
      </c>
      <c r="OE279" s="3">
        <v>2</v>
      </c>
      <c r="OF279" s="3">
        <v>1</v>
      </c>
      <c r="OG279" s="3">
        <v>5</v>
      </c>
      <c r="OH279" s="3">
        <v>5</v>
      </c>
      <c r="OI279" s="3">
        <v>4</v>
      </c>
      <c r="OJ279" s="3">
        <v>3</v>
      </c>
      <c r="OK279" s="5">
        <v>4.833333333333333</v>
      </c>
      <c r="OL279" s="5">
        <v>2.3333333333333335</v>
      </c>
      <c r="OM279" s="3">
        <v>3</v>
      </c>
      <c r="ON279" s="3">
        <v>1</v>
      </c>
      <c r="OO279" s="3">
        <v>4</v>
      </c>
      <c r="OP279" s="3">
        <v>4</v>
      </c>
      <c r="OQ279" s="3">
        <v>1</v>
      </c>
      <c r="OR279" s="3">
        <v>1</v>
      </c>
      <c r="OS279" s="5">
        <v>2.3333333333333335</v>
      </c>
      <c r="OT279" s="3">
        <v>6</v>
      </c>
      <c r="OU279" s="3">
        <v>6</v>
      </c>
      <c r="OV279" s="3">
        <v>6</v>
      </c>
      <c r="OW279" s="3">
        <v>6</v>
      </c>
      <c r="OX279" s="3">
        <v>6</v>
      </c>
      <c r="OY279" s="3">
        <v>6</v>
      </c>
      <c r="OZ279" s="5">
        <v>6</v>
      </c>
      <c r="VK279" s="1">
        <v>1</v>
      </c>
      <c r="VN279">
        <v>15</v>
      </c>
      <c r="VO279">
        <v>2</v>
      </c>
      <c r="VP279">
        <v>29.5</v>
      </c>
      <c r="VQ279">
        <v>14.8</v>
      </c>
      <c r="VR279">
        <v>114</v>
      </c>
      <c r="VS279">
        <v>3112.8</v>
      </c>
      <c r="VT279">
        <v>27.3</v>
      </c>
      <c r="VU279">
        <v>345.9</v>
      </c>
      <c r="VV279">
        <v>113</v>
      </c>
      <c r="VW279">
        <v>20253.8</v>
      </c>
      <c r="VX279">
        <v>179.2</v>
      </c>
      <c r="VY279">
        <v>7695.8</v>
      </c>
      <c r="VZ279">
        <v>0.3</v>
      </c>
      <c r="WA279">
        <v>2250.4</v>
      </c>
      <c r="WB279" s="36">
        <v>4961.25</v>
      </c>
      <c r="WC279" s="36">
        <v>1151.5</v>
      </c>
      <c r="WD279" s="36">
        <v>171.25</v>
      </c>
      <c r="WE279" s="36">
        <v>98.25</v>
      </c>
      <c r="WF279" s="36">
        <v>77.739999999999995</v>
      </c>
      <c r="WG279" s="36">
        <v>18.04</v>
      </c>
      <c r="WH279" s="36">
        <v>2.68</v>
      </c>
      <c r="WI279" s="36">
        <v>1.54</v>
      </c>
      <c r="WJ279" s="36">
        <v>269.5</v>
      </c>
      <c r="WK279" s="36">
        <v>4.22</v>
      </c>
      <c r="WL279" s="36">
        <v>29.943999999999999</v>
      </c>
      <c r="WM279" s="37">
        <v>4961.25</v>
      </c>
      <c r="WN279" s="37">
        <v>1151.5</v>
      </c>
      <c r="WO279" s="37">
        <v>171.25</v>
      </c>
      <c r="WP279" s="37">
        <v>98.25</v>
      </c>
      <c r="WQ279" s="37">
        <v>77.739999999999995</v>
      </c>
      <c r="WR279" s="37">
        <v>18.04</v>
      </c>
      <c r="WS279" s="37">
        <v>2.68</v>
      </c>
      <c r="WT279" s="37">
        <v>1.54</v>
      </c>
      <c r="WU279" s="37">
        <v>269.5</v>
      </c>
      <c r="WV279" s="37">
        <v>4.22</v>
      </c>
      <c r="WW279" s="37">
        <v>29.943999999999999</v>
      </c>
      <c r="WX279" s="38">
        <v>3534.75</v>
      </c>
      <c r="WY279" s="38">
        <v>978.5</v>
      </c>
      <c r="WZ279" s="38">
        <v>142.5</v>
      </c>
      <c r="XA279" s="38">
        <v>73.5</v>
      </c>
      <c r="XB279" s="38">
        <v>74.739999999999995</v>
      </c>
      <c r="XC279" s="38">
        <v>20.69</v>
      </c>
      <c r="XD279" s="38">
        <v>3.01</v>
      </c>
      <c r="XE279" s="38">
        <v>1.55</v>
      </c>
      <c r="XF279" s="38">
        <v>216</v>
      </c>
      <c r="XG279" s="38">
        <v>4.57</v>
      </c>
      <c r="XH279" s="38">
        <v>36</v>
      </c>
      <c r="XI279" s="39">
        <v>3534.75</v>
      </c>
      <c r="XJ279" s="39">
        <v>978.5</v>
      </c>
      <c r="XK279" s="39">
        <v>142.5</v>
      </c>
      <c r="XL279" s="39">
        <v>73.5</v>
      </c>
      <c r="XM279" s="39">
        <v>74.739999999999995</v>
      </c>
      <c r="XN279" s="39">
        <v>20.69</v>
      </c>
      <c r="XO279" s="39">
        <v>3.01</v>
      </c>
      <c r="XP279" s="39">
        <v>1.55</v>
      </c>
      <c r="XQ279" s="39">
        <v>216</v>
      </c>
      <c r="XR279" s="39">
        <v>4.57</v>
      </c>
      <c r="XS279" s="39">
        <v>36</v>
      </c>
      <c r="XT279" t="s">
        <v>1345</v>
      </c>
      <c r="XU279">
        <v>9</v>
      </c>
      <c r="XV279">
        <v>17</v>
      </c>
      <c r="XW279" s="37">
        <v>9</v>
      </c>
      <c r="XX279" s="37">
        <v>0</v>
      </c>
      <c r="XY279" s="37">
        <v>2</v>
      </c>
      <c r="XZ279" s="39">
        <v>6</v>
      </c>
      <c r="YA279" s="39">
        <v>0</v>
      </c>
      <c r="YB279" s="39">
        <v>2</v>
      </c>
    </row>
    <row r="280" spans="1:652" x14ac:dyDescent="0.2">
      <c r="A280" s="11">
        <v>302</v>
      </c>
      <c r="B280" s="19" t="s">
        <v>906</v>
      </c>
      <c r="C280" s="3">
        <v>1</v>
      </c>
      <c r="D280" s="3" t="str">
        <f t="shared" si="167"/>
        <v>1</v>
      </c>
      <c r="E280" s="4">
        <v>37505</v>
      </c>
      <c r="F280" s="4">
        <v>43412</v>
      </c>
      <c r="G280" s="5">
        <v>16.172484599589321</v>
      </c>
      <c r="H280" s="21">
        <v>4</v>
      </c>
      <c r="I280" s="3">
        <v>10</v>
      </c>
      <c r="J280" s="3">
        <v>23</v>
      </c>
      <c r="K280" s="3">
        <v>1</v>
      </c>
      <c r="L280" s="3">
        <v>2</v>
      </c>
      <c r="M280" s="3">
        <v>180</v>
      </c>
      <c r="N280" s="6">
        <v>114</v>
      </c>
      <c r="O280" s="6">
        <v>165</v>
      </c>
      <c r="P280" s="5">
        <v>3.7401574803149606</v>
      </c>
      <c r="Q280" s="5">
        <v>104.517</v>
      </c>
      <c r="R280" s="5">
        <v>47.4</v>
      </c>
      <c r="S280" s="5">
        <v>17.399999999999999</v>
      </c>
      <c r="T280" s="5">
        <v>3</v>
      </c>
      <c r="U280" s="5">
        <v>16.399999999999999</v>
      </c>
      <c r="V280" s="5">
        <v>3</v>
      </c>
      <c r="W280" s="5">
        <v>34.4</v>
      </c>
      <c r="X280" s="5">
        <v>34.1</v>
      </c>
      <c r="Y280" s="5">
        <v>31.5</v>
      </c>
      <c r="Z280" s="5">
        <v>29.6</v>
      </c>
      <c r="AA280" s="5">
        <v>28.8</v>
      </c>
      <c r="AB280" s="5">
        <v>29.5</v>
      </c>
      <c r="AC280" s="5">
        <f t="shared" si="168"/>
        <v>34.4</v>
      </c>
      <c r="AD280" s="5">
        <f t="shared" si="169"/>
        <v>29.6</v>
      </c>
      <c r="AE280" s="5">
        <f t="shared" si="170"/>
        <v>64</v>
      </c>
      <c r="AF280" s="5">
        <f t="shared" si="171"/>
        <v>32</v>
      </c>
      <c r="AG280" s="5">
        <f t="shared" si="172"/>
        <v>70.56</v>
      </c>
      <c r="AH280" s="5">
        <f t="shared" si="173"/>
        <v>141.12</v>
      </c>
      <c r="AI280" s="5">
        <v>3</v>
      </c>
      <c r="AJ280" s="3">
        <v>24</v>
      </c>
      <c r="AK280" s="5">
        <v>36</v>
      </c>
      <c r="AL280" s="5">
        <v>2</v>
      </c>
      <c r="AM280" s="5">
        <v>2.6666666666666665</v>
      </c>
      <c r="AN280" s="5"/>
      <c r="AO280" s="5"/>
      <c r="AP280" s="5"/>
      <c r="AQ280" s="5"/>
      <c r="AR280" s="5"/>
      <c r="AS280" s="5" t="e">
        <f t="shared" si="174"/>
        <v>#DIV/0!</v>
      </c>
      <c r="AT280" s="5">
        <v>10.85</v>
      </c>
      <c r="AU280" s="5">
        <v>10.94</v>
      </c>
      <c r="AV280" s="5">
        <v>1.24</v>
      </c>
      <c r="AW280" s="5">
        <v>89</v>
      </c>
      <c r="AX280" s="3">
        <v>36</v>
      </c>
      <c r="AY280" s="3">
        <v>35</v>
      </c>
      <c r="AZ280" s="3"/>
      <c r="BA280" s="5">
        <v>-0.47</v>
      </c>
      <c r="BB280" s="5"/>
      <c r="BC280" s="5">
        <v>32</v>
      </c>
      <c r="BD280" s="5"/>
      <c r="BE280" s="3">
        <v>21</v>
      </c>
      <c r="BF280" s="3">
        <v>24</v>
      </c>
      <c r="BG280" s="5">
        <v>-0.46</v>
      </c>
      <c r="BH280" s="5">
        <v>32</v>
      </c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3">
        <v>39</v>
      </c>
      <c r="CA280" s="3">
        <v>41</v>
      </c>
      <c r="CB280" s="3">
        <v>38</v>
      </c>
      <c r="CC280" s="5">
        <v>17.434560000000001</v>
      </c>
      <c r="CD280" s="5">
        <v>18.32864</v>
      </c>
      <c r="CE280" s="5">
        <v>16.98752</v>
      </c>
      <c r="CF280" s="5">
        <v>2.23</v>
      </c>
      <c r="CG280" s="5">
        <v>99</v>
      </c>
      <c r="CH280" s="3">
        <v>29</v>
      </c>
      <c r="CI280" s="3">
        <v>26</v>
      </c>
      <c r="CJ280" s="3">
        <v>28</v>
      </c>
      <c r="CK280" s="5">
        <v>12.96416</v>
      </c>
      <c r="CL280" s="5">
        <v>11.62304</v>
      </c>
      <c r="CM280" s="5">
        <v>12.51712</v>
      </c>
      <c r="CN280" s="5">
        <v>-0.84</v>
      </c>
      <c r="CO280" s="5">
        <v>20</v>
      </c>
      <c r="CP280" s="6">
        <v>168</v>
      </c>
      <c r="CQ280" s="6">
        <v>182</v>
      </c>
      <c r="CR280" s="6">
        <v>174</v>
      </c>
      <c r="CS280" s="5">
        <v>1.46</v>
      </c>
      <c r="CT280" s="5">
        <v>93</v>
      </c>
      <c r="CU280" s="7" t="e">
        <v>#NULL!</v>
      </c>
      <c r="CV280" s="7" t="e">
        <v>#NULL!</v>
      </c>
      <c r="CW280" s="7" t="e">
        <v>#NULL!</v>
      </c>
      <c r="CX280" s="7" t="e">
        <v>#NULL!</v>
      </c>
      <c r="CY280" s="7" t="e">
        <v>#NULL!</v>
      </c>
      <c r="CZ280" s="7" t="e">
        <v>#NULL!</v>
      </c>
      <c r="DA280" s="7" t="e">
        <v>#NULL!</v>
      </c>
      <c r="DB280" s="7" t="e">
        <v>#NULL!</v>
      </c>
      <c r="DC280" s="7" t="e">
        <v>#NULL!</v>
      </c>
      <c r="DD280" s="7" t="e">
        <v>#NULL!</v>
      </c>
      <c r="DE280" s="7" t="e">
        <v>#NULL!</v>
      </c>
      <c r="DF280" s="7" t="e">
        <v>#NULL!</v>
      </c>
      <c r="DG280" s="7" t="e">
        <v>#NULL!</v>
      </c>
      <c r="DH280" s="7" t="e">
        <v>#NULL!</v>
      </c>
      <c r="DI280" s="7"/>
      <c r="DJ280" s="7"/>
      <c r="DK280" s="7"/>
      <c r="DL280" s="7"/>
      <c r="DM280" s="7"/>
      <c r="DN280" s="7"/>
      <c r="DO280" s="7"/>
      <c r="DP280" s="7"/>
      <c r="DQ280" s="3">
        <v>1</v>
      </c>
      <c r="DR280" s="3">
        <v>1</v>
      </c>
      <c r="DS280" s="3">
        <v>1</v>
      </c>
      <c r="DT280" s="3">
        <v>1</v>
      </c>
      <c r="DU280" s="3">
        <v>1</v>
      </c>
      <c r="DV280" s="5">
        <v>32</v>
      </c>
      <c r="DW280" s="5">
        <v>-0.92999999999999994</v>
      </c>
      <c r="DX280" s="5">
        <v>91</v>
      </c>
      <c r="DY280" s="5">
        <v>2.7</v>
      </c>
      <c r="DZ280" s="5">
        <v>59.5</v>
      </c>
      <c r="EA280" s="5">
        <v>1.3900000000000001</v>
      </c>
      <c r="EB280" s="5">
        <v>60.833333333333336</v>
      </c>
      <c r="EC280" s="5">
        <v>3.16</v>
      </c>
      <c r="ED280" s="5">
        <v>2</v>
      </c>
      <c r="EE280" s="7" t="e">
        <v>#NULL!</v>
      </c>
      <c r="EF280" s="7" t="e">
        <v>#NULL!</v>
      </c>
      <c r="EG280" s="7" t="e">
        <v>#NULL!</v>
      </c>
      <c r="EH280" s="7" t="e">
        <v>#NULL!</v>
      </c>
      <c r="EI280" s="7" t="e">
        <v>#NULL!</v>
      </c>
      <c r="EJ280" s="7" t="e">
        <v>#NULL!</v>
      </c>
      <c r="EK280" s="7" t="e">
        <v>#NULL!</v>
      </c>
      <c r="EL280" s="7" t="e">
        <v>#NULL!</v>
      </c>
      <c r="EM280" s="7" t="e">
        <v>#NULL!</v>
      </c>
      <c r="EN280" s="7" t="e">
        <v>#NULL!</v>
      </c>
      <c r="EO280" s="7" t="e">
        <v>#NULL!</v>
      </c>
      <c r="EP280" s="7" t="e">
        <v>#NULL!</v>
      </c>
      <c r="EQ280" s="7" t="e">
        <v>#NULL!</v>
      </c>
      <c r="ER280" s="7" t="e">
        <v>#NULL!</v>
      </c>
      <c r="ES280" s="7" t="e">
        <v>#NULL!</v>
      </c>
      <c r="ET280" s="7" t="e">
        <v>#NULL!</v>
      </c>
      <c r="EU280" s="7" t="e">
        <v>#NULL!</v>
      </c>
      <c r="EV280" s="7" t="e">
        <v>#NULL!</v>
      </c>
      <c r="EW280" s="3">
        <v>1</v>
      </c>
      <c r="EX280" s="5">
        <v>3</v>
      </c>
      <c r="EY280" s="1" t="s">
        <v>410</v>
      </c>
      <c r="EZ280" s="3">
        <v>0</v>
      </c>
      <c r="FA280" s="6">
        <v>8</v>
      </c>
      <c r="FB280" s="1" t="s">
        <v>393</v>
      </c>
      <c r="FC280" s="6">
        <v>0</v>
      </c>
      <c r="FD280" s="5">
        <v>6</v>
      </c>
      <c r="FE280" s="1" t="s">
        <v>437</v>
      </c>
      <c r="FF280" s="3">
        <v>0</v>
      </c>
      <c r="FG280" s="5">
        <v>2</v>
      </c>
      <c r="FH280" s="3">
        <v>5</v>
      </c>
      <c r="FI280" s="3">
        <v>5</v>
      </c>
      <c r="FJ280" s="3">
        <v>4</v>
      </c>
      <c r="FK280" s="3">
        <v>3</v>
      </c>
      <c r="FL280" s="3">
        <v>5</v>
      </c>
      <c r="FM280" s="3">
        <v>5</v>
      </c>
      <c r="FN280" s="3">
        <v>5</v>
      </c>
      <c r="FO280" s="3">
        <v>5</v>
      </c>
      <c r="FP280" s="3">
        <v>5</v>
      </c>
      <c r="FQ280" s="3">
        <v>5</v>
      </c>
      <c r="FR280" s="3">
        <v>5</v>
      </c>
      <c r="FS280" s="3">
        <v>4</v>
      </c>
      <c r="FT280" s="3">
        <v>5</v>
      </c>
      <c r="FU280" s="3">
        <v>4.333333333333333</v>
      </c>
      <c r="FV280" s="3">
        <v>7</v>
      </c>
      <c r="FW280" s="3">
        <v>3</v>
      </c>
      <c r="FX280" s="7" t="e">
        <v>#NULL!</v>
      </c>
      <c r="FY280" s="3">
        <v>3</v>
      </c>
      <c r="FZ280" s="3">
        <v>7</v>
      </c>
      <c r="GA280" s="3">
        <v>7</v>
      </c>
      <c r="GB280" s="3">
        <v>6</v>
      </c>
      <c r="GC280" s="3">
        <v>7</v>
      </c>
      <c r="GD280" s="5">
        <v>6.166666666666667</v>
      </c>
      <c r="GE280" s="3">
        <v>5</v>
      </c>
      <c r="GF280" s="3">
        <v>1</v>
      </c>
      <c r="GG280" s="3">
        <v>4</v>
      </c>
      <c r="GH280" s="3">
        <v>1</v>
      </c>
      <c r="GI280" s="3">
        <v>4</v>
      </c>
      <c r="GJ280" s="3">
        <v>1</v>
      </c>
      <c r="GK280" s="3">
        <v>1</v>
      </c>
      <c r="GL280" s="3">
        <v>2</v>
      </c>
      <c r="GM280" s="3">
        <v>5</v>
      </c>
      <c r="GN280" s="3">
        <v>5</v>
      </c>
      <c r="GO280" s="3">
        <v>1</v>
      </c>
      <c r="GP280" s="3">
        <v>3</v>
      </c>
      <c r="GQ280" s="3">
        <v>1</v>
      </c>
      <c r="GR280" s="3">
        <v>4</v>
      </c>
      <c r="GS280" s="3">
        <v>1</v>
      </c>
      <c r="GT280" s="3">
        <v>5</v>
      </c>
      <c r="GU280" s="3">
        <v>4</v>
      </c>
      <c r="GV280" s="3">
        <v>1</v>
      </c>
      <c r="GW280" s="3">
        <v>4</v>
      </c>
      <c r="GX280" s="3">
        <v>1</v>
      </c>
      <c r="GY280" s="5">
        <v>4.3</v>
      </c>
      <c r="GZ280" s="5">
        <v>1.1000000000000001</v>
      </c>
      <c r="HA280" s="3">
        <v>7</v>
      </c>
      <c r="HB280" s="3">
        <v>7</v>
      </c>
      <c r="HC280" s="3">
        <v>7</v>
      </c>
      <c r="HD280" s="3">
        <v>7</v>
      </c>
      <c r="HE280" s="3">
        <v>7</v>
      </c>
      <c r="HF280" s="3">
        <v>7</v>
      </c>
      <c r="HG280" s="3">
        <v>7</v>
      </c>
      <c r="HH280" s="3">
        <v>7</v>
      </c>
      <c r="HI280" s="5">
        <v>7</v>
      </c>
      <c r="HJ280" s="3">
        <v>3</v>
      </c>
      <c r="HK280" s="3">
        <v>3</v>
      </c>
      <c r="HL280" s="3">
        <v>3</v>
      </c>
      <c r="HM280" s="3">
        <v>2</v>
      </c>
      <c r="HN280" s="3">
        <v>1</v>
      </c>
      <c r="HO280" s="3">
        <v>1</v>
      </c>
      <c r="HP280" s="5">
        <v>2</v>
      </c>
      <c r="HQ280" s="5">
        <v>4</v>
      </c>
      <c r="HR280" s="5">
        <v>4</v>
      </c>
      <c r="HS280" s="5">
        <v>3</v>
      </c>
      <c r="HT280" s="3">
        <v>5</v>
      </c>
      <c r="HU280" s="3">
        <v>4</v>
      </c>
      <c r="HV280" s="3">
        <v>5</v>
      </c>
      <c r="HW280" s="3">
        <v>6</v>
      </c>
      <c r="HX280" s="3">
        <v>3</v>
      </c>
      <c r="HY280" s="3">
        <v>5</v>
      </c>
      <c r="HZ280" s="5">
        <v>4.666666666666667</v>
      </c>
      <c r="IA280" s="3">
        <v>7</v>
      </c>
      <c r="IB280" s="3">
        <v>4</v>
      </c>
      <c r="IC280" s="3">
        <v>1</v>
      </c>
      <c r="ID280" s="3">
        <v>1</v>
      </c>
      <c r="IE280" s="3">
        <v>3</v>
      </c>
      <c r="IF280" s="3">
        <v>1</v>
      </c>
      <c r="IG280" s="3">
        <v>2</v>
      </c>
      <c r="IH280" s="3">
        <v>7</v>
      </c>
      <c r="II280" s="3">
        <v>7</v>
      </c>
      <c r="IJ280" s="3">
        <v>5</v>
      </c>
      <c r="IK280" s="3">
        <v>6</v>
      </c>
      <c r="IL280" s="3">
        <v>7</v>
      </c>
      <c r="IM280" s="5">
        <v>6.75</v>
      </c>
      <c r="IN280" s="5">
        <v>1.5</v>
      </c>
      <c r="IO280" s="5">
        <v>4.5</v>
      </c>
      <c r="IP280" s="3">
        <v>4</v>
      </c>
      <c r="IQ280" s="3">
        <v>3</v>
      </c>
      <c r="IR280" s="3">
        <v>1</v>
      </c>
      <c r="IS280" s="3">
        <v>2</v>
      </c>
      <c r="IT280" s="3">
        <v>5</v>
      </c>
      <c r="IU280" s="3">
        <v>5</v>
      </c>
      <c r="IV280" s="3">
        <v>1</v>
      </c>
      <c r="IW280" s="3">
        <v>2</v>
      </c>
      <c r="IX280" s="3">
        <v>4</v>
      </c>
      <c r="IY280" s="3">
        <v>1</v>
      </c>
      <c r="IZ280" s="3">
        <v>5</v>
      </c>
      <c r="JA280" s="3">
        <v>5</v>
      </c>
      <c r="JB280" s="3">
        <v>4</v>
      </c>
      <c r="JC280" s="3">
        <v>2</v>
      </c>
      <c r="JD280" s="3">
        <v>4</v>
      </c>
      <c r="JE280" s="3">
        <v>1</v>
      </c>
      <c r="JF280" s="3">
        <v>2</v>
      </c>
      <c r="JG280" s="3">
        <v>5</v>
      </c>
      <c r="JH280" s="3">
        <v>2</v>
      </c>
      <c r="JI280" s="3">
        <v>4</v>
      </c>
      <c r="JJ280" s="3">
        <v>1</v>
      </c>
      <c r="JK280" s="3">
        <v>5</v>
      </c>
      <c r="JL280" s="3">
        <v>2</v>
      </c>
      <c r="JM280" s="3">
        <v>5</v>
      </c>
      <c r="JN280" s="5">
        <v>4.5</v>
      </c>
      <c r="JO280" s="5">
        <v>1.25</v>
      </c>
      <c r="JP280" s="5">
        <v>4.25</v>
      </c>
      <c r="JQ280" s="5">
        <v>1.75</v>
      </c>
      <c r="JR280" s="5">
        <v>5</v>
      </c>
      <c r="JS280" s="5">
        <v>2</v>
      </c>
      <c r="JT280" s="3">
        <v>4</v>
      </c>
      <c r="JU280" s="3">
        <v>5</v>
      </c>
      <c r="JV280" s="3">
        <v>3</v>
      </c>
      <c r="JW280" s="3">
        <v>3</v>
      </c>
      <c r="JX280" s="3">
        <v>4</v>
      </c>
      <c r="JY280" s="3">
        <v>4</v>
      </c>
      <c r="JZ280" s="3">
        <v>2</v>
      </c>
      <c r="KA280" s="3">
        <v>2</v>
      </c>
      <c r="KB280" s="3">
        <v>5</v>
      </c>
      <c r="KC280" s="3">
        <v>5</v>
      </c>
      <c r="KD280" s="3">
        <v>5</v>
      </c>
      <c r="KE280" s="3">
        <v>5</v>
      </c>
      <c r="KF280" s="3">
        <v>2</v>
      </c>
      <c r="KG280" s="3">
        <v>2</v>
      </c>
      <c r="KH280" s="3">
        <v>2</v>
      </c>
      <c r="KI280" s="3">
        <v>2</v>
      </c>
      <c r="KJ280" s="3">
        <v>3</v>
      </c>
      <c r="KK280" s="3">
        <v>3</v>
      </c>
      <c r="KL280" s="3">
        <v>4</v>
      </c>
      <c r="KM280" s="3">
        <v>4</v>
      </c>
      <c r="KN280" s="3">
        <v>2</v>
      </c>
      <c r="KO280" s="3">
        <v>2</v>
      </c>
      <c r="KP280" s="3">
        <v>2</v>
      </c>
      <c r="KQ280" s="3">
        <v>2</v>
      </c>
      <c r="KR280" s="3">
        <v>5</v>
      </c>
      <c r="KS280" s="3">
        <v>5</v>
      </c>
      <c r="KT280" s="3">
        <v>5</v>
      </c>
      <c r="KU280" s="3">
        <v>5</v>
      </c>
      <c r="KV280" s="3">
        <v>1</v>
      </c>
      <c r="KW280" s="3">
        <v>1</v>
      </c>
      <c r="KX280" s="3">
        <v>4</v>
      </c>
      <c r="KY280" s="3">
        <v>4</v>
      </c>
      <c r="KZ280" s="5">
        <v>2.4444444444444446</v>
      </c>
      <c r="LA280" s="5">
        <v>2.4444444444444446</v>
      </c>
      <c r="LB280" s="5">
        <v>4.4285714285714288</v>
      </c>
      <c r="LC280" s="5">
        <v>4.5714285714285712</v>
      </c>
      <c r="LD280" s="3">
        <v>5</v>
      </c>
      <c r="LE280" s="3">
        <v>5</v>
      </c>
      <c r="LF280" s="5">
        <v>5</v>
      </c>
      <c r="LG280" s="3">
        <v>5</v>
      </c>
      <c r="LH280" s="3">
        <v>5</v>
      </c>
      <c r="LI280" s="3">
        <v>5</v>
      </c>
      <c r="LJ280" s="3">
        <v>5</v>
      </c>
      <c r="LK280" s="3">
        <v>5</v>
      </c>
      <c r="LL280" s="3">
        <v>5</v>
      </c>
      <c r="LM280" s="3">
        <v>5</v>
      </c>
      <c r="LN280" s="3">
        <v>5</v>
      </c>
      <c r="LO280" s="3">
        <v>5</v>
      </c>
      <c r="LP280" s="3">
        <v>5</v>
      </c>
      <c r="LQ280" s="3">
        <v>5</v>
      </c>
      <c r="LR280" s="3">
        <v>5</v>
      </c>
      <c r="LS280" s="3">
        <v>5</v>
      </c>
      <c r="LT280" s="5">
        <v>5</v>
      </c>
      <c r="LU280" s="5">
        <v>5</v>
      </c>
      <c r="LV280" s="3">
        <v>2</v>
      </c>
      <c r="LW280" s="3">
        <v>1</v>
      </c>
      <c r="LX280" s="3">
        <v>1</v>
      </c>
      <c r="LY280" s="3">
        <v>1</v>
      </c>
      <c r="LZ280" s="3">
        <v>3</v>
      </c>
      <c r="MA280" s="3">
        <v>3</v>
      </c>
      <c r="MB280" s="3">
        <v>2</v>
      </c>
      <c r="MC280" s="3">
        <v>2</v>
      </c>
      <c r="MD280" s="3">
        <v>2</v>
      </c>
      <c r="ME280" s="3">
        <v>2</v>
      </c>
      <c r="MF280" s="5">
        <f t="shared" si="175"/>
        <v>19</v>
      </c>
      <c r="MG280" s="5">
        <f t="shared" si="176"/>
        <v>1.9</v>
      </c>
      <c r="MH280" s="3">
        <v>2</v>
      </c>
      <c r="MI280" s="3">
        <v>2</v>
      </c>
      <c r="MJ280" s="3">
        <v>7</v>
      </c>
      <c r="MK280" s="3">
        <v>3</v>
      </c>
      <c r="ML280" s="3">
        <v>3</v>
      </c>
      <c r="MM280" s="3">
        <v>5</v>
      </c>
      <c r="MN280" s="3">
        <v>7</v>
      </c>
      <c r="MO280" s="3">
        <v>7</v>
      </c>
      <c r="MP280" s="3">
        <v>7</v>
      </c>
      <c r="MQ280" s="5">
        <v>4.7777777777777777</v>
      </c>
      <c r="MR280" s="3">
        <v>2</v>
      </c>
      <c r="MS280" s="3">
        <v>2</v>
      </c>
      <c r="MT280" s="3">
        <v>2</v>
      </c>
      <c r="MU280" s="3">
        <v>2</v>
      </c>
      <c r="MV280" s="3">
        <v>1</v>
      </c>
      <c r="MW280" s="3">
        <v>1</v>
      </c>
      <c r="MX280" s="3">
        <v>3</v>
      </c>
      <c r="MY280" s="3">
        <v>3</v>
      </c>
      <c r="MZ280" s="3">
        <v>3</v>
      </c>
      <c r="NA280" s="3">
        <v>3</v>
      </c>
      <c r="NB280" s="3">
        <v>3</v>
      </c>
      <c r="NC280" s="3">
        <v>3</v>
      </c>
      <c r="ND280" s="5">
        <v>1.6666666666666667</v>
      </c>
      <c r="NE280" s="5">
        <v>1.6666666666666667</v>
      </c>
      <c r="NF280" s="5">
        <v>3</v>
      </c>
      <c r="NG280" s="5">
        <v>3</v>
      </c>
      <c r="NH280" s="3">
        <v>5</v>
      </c>
      <c r="NI280" s="3">
        <v>5</v>
      </c>
      <c r="NJ280" s="3">
        <v>5</v>
      </c>
      <c r="NK280" s="3">
        <v>5</v>
      </c>
      <c r="NL280" s="3">
        <v>5</v>
      </c>
      <c r="NM280" s="3">
        <v>5</v>
      </c>
      <c r="NN280" s="3">
        <v>4</v>
      </c>
      <c r="NO280" s="3">
        <v>4</v>
      </c>
      <c r="NP280" s="3">
        <v>1</v>
      </c>
      <c r="NQ280" s="3">
        <v>1</v>
      </c>
      <c r="NR280" s="3">
        <v>5</v>
      </c>
      <c r="NS280" s="3">
        <v>5</v>
      </c>
      <c r="NT280" s="3">
        <v>4</v>
      </c>
      <c r="NU280" s="3">
        <v>4</v>
      </c>
      <c r="NV280" s="5">
        <v>4.1428571428571432</v>
      </c>
      <c r="NW280" s="5">
        <v>4.1428571428571432</v>
      </c>
      <c r="NX280" s="4">
        <v>43420</v>
      </c>
      <c r="NY280" s="3">
        <v>5</v>
      </c>
      <c r="NZ280" s="3">
        <v>5</v>
      </c>
      <c r="OA280" s="3">
        <v>5</v>
      </c>
      <c r="OB280" s="3">
        <v>4</v>
      </c>
      <c r="OC280" s="3">
        <v>5</v>
      </c>
      <c r="OD280" s="3">
        <v>5</v>
      </c>
      <c r="OE280" s="3">
        <v>4</v>
      </c>
      <c r="OF280" s="3">
        <v>3</v>
      </c>
      <c r="OG280" s="3">
        <v>5</v>
      </c>
      <c r="OH280" s="3">
        <v>5</v>
      </c>
      <c r="OI280" s="3">
        <v>5</v>
      </c>
      <c r="OJ280" s="3">
        <v>3</v>
      </c>
      <c r="OK280" s="5">
        <v>5</v>
      </c>
      <c r="OL280" s="5">
        <v>4</v>
      </c>
      <c r="OM280" s="3">
        <v>3</v>
      </c>
      <c r="ON280" s="3">
        <v>3</v>
      </c>
      <c r="OO280" s="3">
        <v>3</v>
      </c>
      <c r="OP280" s="3">
        <v>2</v>
      </c>
      <c r="OQ280" s="3">
        <v>1</v>
      </c>
      <c r="OR280" s="3">
        <v>1</v>
      </c>
      <c r="OS280" s="5">
        <v>2.1666666666666665</v>
      </c>
      <c r="OT280" s="3">
        <v>5</v>
      </c>
      <c r="OU280" s="3">
        <v>5</v>
      </c>
      <c r="OV280" s="3">
        <v>5</v>
      </c>
      <c r="OW280" s="3">
        <v>6</v>
      </c>
      <c r="OX280" s="3">
        <v>4</v>
      </c>
      <c r="OY280" s="3">
        <v>6</v>
      </c>
      <c r="OZ280" s="5">
        <v>5.166666666666667</v>
      </c>
      <c r="VK280" s="1">
        <v>1</v>
      </c>
      <c r="VN280">
        <v>15</v>
      </c>
      <c r="VO280">
        <v>1</v>
      </c>
      <c r="VP280">
        <v>13</v>
      </c>
      <c r="VQ280">
        <v>13</v>
      </c>
      <c r="VR280">
        <v>69</v>
      </c>
      <c r="VS280">
        <v>1591.5</v>
      </c>
      <c r="VT280">
        <v>23.1</v>
      </c>
      <c r="VU280">
        <v>198.9</v>
      </c>
      <c r="VV280">
        <v>68</v>
      </c>
      <c r="VW280">
        <v>13471</v>
      </c>
      <c r="VX280">
        <v>198.1</v>
      </c>
      <c r="VY280">
        <v>2472.5</v>
      </c>
      <c r="VZ280">
        <v>0.3</v>
      </c>
      <c r="WA280">
        <v>1683.9</v>
      </c>
      <c r="WB280" s="36">
        <v>3811</v>
      </c>
      <c r="WC280" s="36">
        <v>1228</v>
      </c>
      <c r="WD280" s="36">
        <v>134</v>
      </c>
      <c r="WE280" s="36">
        <v>59</v>
      </c>
      <c r="WF280" s="36">
        <v>72.84</v>
      </c>
      <c r="WG280" s="36">
        <v>23.47</v>
      </c>
      <c r="WH280" s="36">
        <v>2.56</v>
      </c>
      <c r="WI280" s="36">
        <v>1.1299999999999999</v>
      </c>
      <c r="WJ280" s="36">
        <v>193</v>
      </c>
      <c r="WK280" s="36">
        <v>3.69</v>
      </c>
      <c r="WL280" s="36">
        <v>27.571000000000002</v>
      </c>
      <c r="WM280" s="37">
        <v>4359.5</v>
      </c>
      <c r="WN280" s="37">
        <v>1404.5</v>
      </c>
      <c r="WO280" s="37">
        <v>144.75</v>
      </c>
      <c r="WP280" s="37">
        <v>61.25</v>
      </c>
      <c r="WQ280" s="37">
        <v>73.02</v>
      </c>
      <c r="WR280" s="37">
        <v>23.53</v>
      </c>
      <c r="WS280" s="37">
        <v>2.42</v>
      </c>
      <c r="WT280" s="37">
        <v>1.03</v>
      </c>
      <c r="WU280" s="37">
        <v>206</v>
      </c>
      <c r="WV280" s="37">
        <v>3.45</v>
      </c>
      <c r="WW280" s="37">
        <v>25.75</v>
      </c>
      <c r="WX280" s="38">
        <v>2906.5</v>
      </c>
      <c r="WY280" s="38">
        <v>1059.5</v>
      </c>
      <c r="WZ280" s="38">
        <v>103.25</v>
      </c>
      <c r="XA280" s="38">
        <v>54.75</v>
      </c>
      <c r="XB280" s="38">
        <v>70.48</v>
      </c>
      <c r="XC280" s="38">
        <v>25.69</v>
      </c>
      <c r="XD280" s="38">
        <v>2.5</v>
      </c>
      <c r="XE280" s="38">
        <v>1.33</v>
      </c>
      <c r="XF280" s="38">
        <v>158</v>
      </c>
      <c r="XG280" s="38">
        <v>3.83</v>
      </c>
      <c r="XH280" s="38">
        <v>31.6</v>
      </c>
      <c r="XI280" s="39">
        <v>3455</v>
      </c>
      <c r="XJ280" s="39">
        <v>1236</v>
      </c>
      <c r="XK280" s="39">
        <v>114</v>
      </c>
      <c r="XL280" s="39">
        <v>57</v>
      </c>
      <c r="XM280" s="39">
        <v>71.06</v>
      </c>
      <c r="XN280" s="39">
        <v>25.42</v>
      </c>
      <c r="XO280" s="39">
        <v>2.34</v>
      </c>
      <c r="XP280" s="39">
        <v>1.17</v>
      </c>
      <c r="XQ280" s="39">
        <v>171</v>
      </c>
      <c r="XR280" s="39">
        <v>3.52</v>
      </c>
      <c r="XS280" s="39">
        <v>28.5</v>
      </c>
      <c r="XT280" t="s">
        <v>1346</v>
      </c>
      <c r="XU280">
        <v>8</v>
      </c>
      <c r="XV280">
        <v>15</v>
      </c>
      <c r="XW280" s="37">
        <v>7</v>
      </c>
      <c r="XX280" s="37">
        <v>1</v>
      </c>
      <c r="XY280" s="37">
        <v>1</v>
      </c>
      <c r="XZ280" s="39">
        <v>5</v>
      </c>
      <c r="YA280" s="39">
        <v>1</v>
      </c>
      <c r="YB280" s="39">
        <v>1</v>
      </c>
    </row>
    <row r="281" spans="1:652" x14ac:dyDescent="0.2">
      <c r="A281" s="11">
        <v>303</v>
      </c>
      <c r="B281" s="19" t="s">
        <v>907</v>
      </c>
      <c r="C281" s="3">
        <v>1</v>
      </c>
      <c r="D281" s="3" t="str">
        <f t="shared" si="167"/>
        <v>1</v>
      </c>
      <c r="E281" s="4">
        <v>37606</v>
      </c>
      <c r="F281" s="4">
        <v>43412</v>
      </c>
      <c r="G281" s="5">
        <v>15.89596167008898</v>
      </c>
      <c r="H281" s="21">
        <v>4</v>
      </c>
      <c r="I281" s="3">
        <v>10</v>
      </c>
      <c r="J281" s="3">
        <v>23</v>
      </c>
      <c r="K281" s="3">
        <v>1</v>
      </c>
      <c r="L281" s="3">
        <v>2</v>
      </c>
      <c r="M281" s="3">
        <v>180</v>
      </c>
      <c r="N281" s="6">
        <v>113</v>
      </c>
      <c r="O281" s="6">
        <v>136</v>
      </c>
      <c r="P281" s="5">
        <v>3.7073490813648298</v>
      </c>
      <c r="Q281" s="5">
        <v>126.126</v>
      </c>
      <c r="R281" s="5">
        <v>57.2</v>
      </c>
      <c r="S281" s="5">
        <v>30.9</v>
      </c>
      <c r="T281" s="5">
        <v>1</v>
      </c>
      <c r="U281" s="5">
        <v>39.200000000000003</v>
      </c>
      <c r="V281" s="5">
        <v>1</v>
      </c>
      <c r="W281" s="5">
        <v>29.7</v>
      </c>
      <c r="X281" s="5">
        <v>29.3</v>
      </c>
      <c r="Y281" s="5">
        <v>28.7</v>
      </c>
      <c r="Z281" s="5">
        <v>32</v>
      </c>
      <c r="AA281" s="5">
        <v>30.2</v>
      </c>
      <c r="AB281" s="5">
        <v>29.1</v>
      </c>
      <c r="AC281" s="5">
        <f t="shared" si="168"/>
        <v>29.7</v>
      </c>
      <c r="AD281" s="5">
        <f t="shared" si="169"/>
        <v>32</v>
      </c>
      <c r="AE281" s="5">
        <f t="shared" si="170"/>
        <v>61.7</v>
      </c>
      <c r="AF281" s="5">
        <f t="shared" si="171"/>
        <v>30.85</v>
      </c>
      <c r="AG281" s="5">
        <f t="shared" si="172"/>
        <v>68.024250000000009</v>
      </c>
      <c r="AH281" s="5">
        <f t="shared" si="173"/>
        <v>136.04850000000002</v>
      </c>
      <c r="AI281" s="5">
        <v>3</v>
      </c>
      <c r="AJ281" s="3">
        <v>44</v>
      </c>
      <c r="AK281" s="5">
        <v>43.3</v>
      </c>
      <c r="AL281" s="5">
        <v>3</v>
      </c>
      <c r="AM281" s="5">
        <v>2.3333333333333335</v>
      </c>
      <c r="AN281" s="5"/>
      <c r="AO281" s="5"/>
      <c r="AP281" s="5"/>
      <c r="AQ281" s="5"/>
      <c r="AR281" s="5"/>
      <c r="AS281" s="5" t="e">
        <f t="shared" si="174"/>
        <v>#DIV/0!</v>
      </c>
      <c r="AT281" s="5">
        <v>11.53</v>
      </c>
      <c r="AU281" s="5">
        <v>11.1</v>
      </c>
      <c r="AV281" s="5">
        <v>1.0900000000000001</v>
      </c>
      <c r="AW281" s="5">
        <v>86</v>
      </c>
      <c r="AX281" s="3">
        <v>32</v>
      </c>
      <c r="AY281" s="3">
        <v>32</v>
      </c>
      <c r="AZ281" s="3"/>
      <c r="BA281" s="5">
        <v>-0.98</v>
      </c>
      <c r="BB281" s="5"/>
      <c r="BC281" s="5">
        <v>16</v>
      </c>
      <c r="BD281" s="5"/>
      <c r="BE281" s="3">
        <v>22</v>
      </c>
      <c r="BF281" s="3">
        <v>22</v>
      </c>
      <c r="BG281" s="5">
        <v>-0.92</v>
      </c>
      <c r="BH281" s="5">
        <v>18</v>
      </c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3">
        <v>46</v>
      </c>
      <c r="CA281" s="3">
        <v>47</v>
      </c>
      <c r="CB281" s="3">
        <v>46</v>
      </c>
      <c r="CC281" s="5">
        <v>20.563839999999999</v>
      </c>
      <c r="CD281" s="5">
        <v>21.01088</v>
      </c>
      <c r="CE281" s="5">
        <v>20.563839999999999</v>
      </c>
      <c r="CF281" s="5">
        <v>3.29</v>
      </c>
      <c r="CG281" s="5">
        <v>100</v>
      </c>
      <c r="CH281" s="3">
        <v>29</v>
      </c>
      <c r="CI281" s="3">
        <v>31</v>
      </c>
      <c r="CJ281" s="3">
        <v>32</v>
      </c>
      <c r="CK281" s="5">
        <v>12.96416</v>
      </c>
      <c r="CL281" s="5">
        <v>13.85824</v>
      </c>
      <c r="CM281" s="5">
        <v>14.30528</v>
      </c>
      <c r="CN281" s="5">
        <v>-0.21</v>
      </c>
      <c r="CO281" s="5">
        <v>42</v>
      </c>
      <c r="CP281" s="6">
        <v>168</v>
      </c>
      <c r="CQ281" s="6">
        <v>144</v>
      </c>
      <c r="CR281" s="6">
        <v>144</v>
      </c>
      <c r="CS281" s="5">
        <v>0.99</v>
      </c>
      <c r="CT281" s="5">
        <v>84</v>
      </c>
      <c r="CU281" s="7" t="e">
        <v>#NULL!</v>
      </c>
      <c r="CV281" s="7" t="e">
        <v>#NULL!</v>
      </c>
      <c r="CW281" s="7" t="e">
        <v>#NULL!</v>
      </c>
      <c r="CX281" s="7" t="e">
        <v>#NULL!</v>
      </c>
      <c r="CY281" s="7" t="e">
        <v>#NULL!</v>
      </c>
      <c r="CZ281" s="7" t="e">
        <v>#NULL!</v>
      </c>
      <c r="DA281" s="7" t="e">
        <v>#NULL!</v>
      </c>
      <c r="DB281" s="7" t="e">
        <v>#NULL!</v>
      </c>
      <c r="DC281" s="7" t="e">
        <v>#NULL!</v>
      </c>
      <c r="DD281" s="7" t="e">
        <v>#NULL!</v>
      </c>
      <c r="DE281" s="7" t="e">
        <v>#NULL!</v>
      </c>
      <c r="DF281" s="7" t="e">
        <v>#NULL!</v>
      </c>
      <c r="DG281" s="7" t="e">
        <v>#NULL!</v>
      </c>
      <c r="DH281" s="7" t="e">
        <v>#NULL!</v>
      </c>
      <c r="DI281" s="7"/>
      <c r="DJ281" s="7"/>
      <c r="DK281" s="7"/>
      <c r="DL281" s="7"/>
      <c r="DM281" s="7"/>
      <c r="DN281" s="7"/>
      <c r="DO281" s="7"/>
      <c r="DP281" s="7"/>
      <c r="DQ281" s="3">
        <v>1</v>
      </c>
      <c r="DR281" s="3">
        <v>1</v>
      </c>
      <c r="DS281" s="3">
        <v>1</v>
      </c>
      <c r="DT281" s="3">
        <v>1</v>
      </c>
      <c r="DU281" s="3">
        <v>1</v>
      </c>
      <c r="DV281" s="5">
        <v>17</v>
      </c>
      <c r="DW281" s="5">
        <v>-1.9</v>
      </c>
      <c r="DX281" s="5">
        <v>85</v>
      </c>
      <c r="DY281" s="5">
        <v>2.08</v>
      </c>
      <c r="DZ281" s="5">
        <v>71</v>
      </c>
      <c r="EA281" s="5">
        <v>3.08</v>
      </c>
      <c r="EB281" s="5">
        <v>57.666666666666664</v>
      </c>
      <c r="EC281" s="5">
        <v>3.2600000000000002</v>
      </c>
      <c r="ED281" s="5">
        <v>2</v>
      </c>
      <c r="EE281" s="7" t="e">
        <v>#NULL!</v>
      </c>
      <c r="EF281" s="7" t="e">
        <v>#NULL!</v>
      </c>
      <c r="EG281" s="7" t="e">
        <v>#NULL!</v>
      </c>
      <c r="EH281" s="7" t="e">
        <v>#NULL!</v>
      </c>
      <c r="EI281" s="7" t="e">
        <v>#NULL!</v>
      </c>
      <c r="EJ281" s="7" t="e">
        <v>#NULL!</v>
      </c>
      <c r="EK281" s="7" t="e">
        <v>#NULL!</v>
      </c>
      <c r="EL281" s="7" t="e">
        <v>#NULL!</v>
      </c>
      <c r="EM281" s="7" t="e">
        <v>#NULL!</v>
      </c>
      <c r="EN281" s="7" t="e">
        <v>#NULL!</v>
      </c>
      <c r="EO281" s="7" t="e">
        <v>#NULL!</v>
      </c>
      <c r="EP281" s="7" t="e">
        <v>#NULL!</v>
      </c>
      <c r="EQ281" s="7" t="e">
        <v>#NULL!</v>
      </c>
      <c r="ER281" s="7" t="e">
        <v>#NULL!</v>
      </c>
      <c r="ES281" s="7" t="e">
        <v>#NULL!</v>
      </c>
      <c r="ET281" s="7" t="e">
        <v>#NULL!</v>
      </c>
      <c r="EU281" s="7" t="e">
        <v>#NULL!</v>
      </c>
      <c r="EV281" s="7" t="e">
        <v>#NULL!</v>
      </c>
      <c r="EW281" s="3">
        <v>1</v>
      </c>
      <c r="EX281" s="5">
        <v>2</v>
      </c>
      <c r="EY281" s="1" t="s">
        <v>393</v>
      </c>
      <c r="EZ281" s="3">
        <v>0</v>
      </c>
      <c r="FA281" s="6">
        <v>6</v>
      </c>
      <c r="FB281" s="1" t="s">
        <v>411</v>
      </c>
      <c r="FC281" s="6">
        <v>0</v>
      </c>
      <c r="FD281" s="5">
        <v>10</v>
      </c>
      <c r="FE281" s="1" t="s">
        <v>348</v>
      </c>
      <c r="FF281" s="3">
        <v>1</v>
      </c>
      <c r="FG281" s="5">
        <v>7</v>
      </c>
      <c r="FH281" s="3">
        <v>4</v>
      </c>
      <c r="FI281" s="3">
        <v>4</v>
      </c>
      <c r="FJ281" s="3">
        <v>4</v>
      </c>
      <c r="FK281" s="3">
        <v>4</v>
      </c>
      <c r="FL281" s="3">
        <v>4</v>
      </c>
      <c r="FM281" s="3">
        <v>5</v>
      </c>
      <c r="FN281" s="3">
        <v>4</v>
      </c>
      <c r="FO281" s="3">
        <v>3</v>
      </c>
      <c r="FP281" s="3">
        <v>4</v>
      </c>
      <c r="FQ281" s="3">
        <v>5</v>
      </c>
      <c r="FR281" s="3">
        <v>3</v>
      </c>
      <c r="FS281" s="3">
        <v>3</v>
      </c>
      <c r="FT281" s="3">
        <v>4.333333333333333</v>
      </c>
      <c r="FU281" s="3">
        <v>3.5</v>
      </c>
      <c r="FV281" s="3">
        <v>5</v>
      </c>
      <c r="FW281" s="3">
        <v>2</v>
      </c>
      <c r="FX281" s="7" t="e">
        <v>#NULL!</v>
      </c>
      <c r="FY281" s="3">
        <v>5</v>
      </c>
      <c r="FZ281" s="3">
        <v>6</v>
      </c>
      <c r="GA281" s="3">
        <v>3</v>
      </c>
      <c r="GB281" s="3">
        <v>3</v>
      </c>
      <c r="GC281" s="3">
        <v>5</v>
      </c>
      <c r="GD281" s="5">
        <v>4.5</v>
      </c>
      <c r="GE281" s="3">
        <v>4</v>
      </c>
      <c r="GF281" s="3">
        <v>3</v>
      </c>
      <c r="GG281" s="3">
        <v>4</v>
      </c>
      <c r="GH281" s="3">
        <v>1</v>
      </c>
      <c r="GI281" s="3">
        <v>3</v>
      </c>
      <c r="GJ281" s="3">
        <v>1</v>
      </c>
      <c r="GK281" s="3">
        <v>1</v>
      </c>
      <c r="GL281" s="3">
        <v>2</v>
      </c>
      <c r="GM281" s="3">
        <v>4</v>
      </c>
      <c r="GN281" s="3">
        <v>3</v>
      </c>
      <c r="GO281" s="3">
        <v>1</v>
      </c>
      <c r="GP281" s="3">
        <v>4</v>
      </c>
      <c r="GQ281" s="3">
        <v>1</v>
      </c>
      <c r="GR281" s="3">
        <v>4</v>
      </c>
      <c r="GS281" s="3">
        <v>2</v>
      </c>
      <c r="GT281" s="3">
        <v>4</v>
      </c>
      <c r="GU281" s="3">
        <v>3</v>
      </c>
      <c r="GV281" s="3">
        <v>1</v>
      </c>
      <c r="GW281" s="3">
        <v>4</v>
      </c>
      <c r="GX281" s="3">
        <v>1</v>
      </c>
      <c r="GY281" s="5">
        <v>3.7</v>
      </c>
      <c r="GZ281" s="5">
        <v>1.4</v>
      </c>
      <c r="HA281" s="3">
        <v>5</v>
      </c>
      <c r="HB281" s="3">
        <v>6</v>
      </c>
      <c r="HC281" s="3">
        <v>5</v>
      </c>
      <c r="HD281" s="3">
        <v>5</v>
      </c>
      <c r="HE281" s="3">
        <v>6</v>
      </c>
      <c r="HF281" s="3">
        <v>5</v>
      </c>
      <c r="HG281" s="3">
        <v>5</v>
      </c>
      <c r="HH281" s="3">
        <v>6</v>
      </c>
      <c r="HI281" s="5">
        <v>5.375</v>
      </c>
      <c r="HJ281" s="3">
        <v>3</v>
      </c>
      <c r="HK281" s="3">
        <v>4</v>
      </c>
      <c r="HL281" s="3">
        <v>2</v>
      </c>
      <c r="HM281" s="3">
        <v>3</v>
      </c>
      <c r="HN281" s="3">
        <v>2</v>
      </c>
      <c r="HO281" s="3">
        <v>2</v>
      </c>
      <c r="HP281" s="5">
        <v>1</v>
      </c>
      <c r="HQ281" s="5">
        <v>3</v>
      </c>
      <c r="HR281" s="5">
        <v>3</v>
      </c>
      <c r="HS281" s="5">
        <v>2.5</v>
      </c>
      <c r="HT281" s="3">
        <v>4</v>
      </c>
      <c r="HU281" s="3">
        <v>4</v>
      </c>
      <c r="HV281" s="3">
        <v>4</v>
      </c>
      <c r="HW281" s="3">
        <v>5</v>
      </c>
      <c r="HX281" s="3">
        <v>4</v>
      </c>
      <c r="HY281" s="3">
        <v>5</v>
      </c>
      <c r="HZ281" s="5">
        <v>4.333333333333333</v>
      </c>
      <c r="IA281" s="3">
        <v>5</v>
      </c>
      <c r="IB281" s="3">
        <v>3</v>
      </c>
      <c r="IC281" s="3">
        <v>6</v>
      </c>
      <c r="ID281" s="3">
        <v>6</v>
      </c>
      <c r="IE281" s="3">
        <v>7</v>
      </c>
      <c r="IF281" s="3">
        <v>6</v>
      </c>
      <c r="IG281" s="3">
        <v>3</v>
      </c>
      <c r="IH281" s="3">
        <v>5</v>
      </c>
      <c r="II281" s="3">
        <v>5</v>
      </c>
      <c r="IJ281" s="3">
        <v>3</v>
      </c>
      <c r="IK281" s="3">
        <v>5</v>
      </c>
      <c r="IL281" s="3">
        <v>3</v>
      </c>
      <c r="IM281" s="5">
        <v>5</v>
      </c>
      <c r="IN281" s="5">
        <v>6.25</v>
      </c>
      <c r="IO281" s="5">
        <v>3</v>
      </c>
      <c r="IP281" s="3">
        <v>3</v>
      </c>
      <c r="IQ281" s="3">
        <v>3</v>
      </c>
      <c r="IR281" s="3">
        <v>4</v>
      </c>
      <c r="IS281" s="3">
        <v>4</v>
      </c>
      <c r="IT281" s="3">
        <v>3</v>
      </c>
      <c r="IU281" s="3">
        <v>2</v>
      </c>
      <c r="IV281" s="3">
        <v>4</v>
      </c>
      <c r="IW281" s="3">
        <v>3</v>
      </c>
      <c r="IX281" s="3">
        <v>2</v>
      </c>
      <c r="IY281" s="3">
        <v>4</v>
      </c>
      <c r="IZ281" s="3">
        <v>3</v>
      </c>
      <c r="JA281" s="3">
        <v>4</v>
      </c>
      <c r="JB281" s="3">
        <v>3</v>
      </c>
      <c r="JC281" s="3">
        <v>3</v>
      </c>
      <c r="JD281" s="3">
        <v>3</v>
      </c>
      <c r="JE281" s="3">
        <v>3</v>
      </c>
      <c r="JF281" s="3">
        <v>3</v>
      </c>
      <c r="JG281" s="3">
        <v>3</v>
      </c>
      <c r="JH281" s="3">
        <v>4</v>
      </c>
      <c r="JI281" s="3">
        <v>4</v>
      </c>
      <c r="JJ281" s="3">
        <v>2</v>
      </c>
      <c r="JK281" s="3">
        <v>3</v>
      </c>
      <c r="JL281" s="3">
        <v>2</v>
      </c>
      <c r="JM281" s="3">
        <v>4</v>
      </c>
      <c r="JN281" s="5">
        <v>2.75</v>
      </c>
      <c r="JO281" s="5">
        <v>3.75</v>
      </c>
      <c r="JP281" s="5">
        <v>3.25</v>
      </c>
      <c r="JQ281" s="5">
        <v>3.25</v>
      </c>
      <c r="JR281" s="5">
        <v>3.25</v>
      </c>
      <c r="JS281" s="5">
        <v>2.75</v>
      </c>
      <c r="JT281" s="3">
        <v>2</v>
      </c>
      <c r="JU281" s="3">
        <v>4</v>
      </c>
      <c r="JV281" s="3">
        <v>5</v>
      </c>
      <c r="JW281" s="3">
        <v>4</v>
      </c>
      <c r="JX281" s="3">
        <v>4</v>
      </c>
      <c r="JY281" s="3">
        <v>4</v>
      </c>
      <c r="JZ281" s="3">
        <v>2</v>
      </c>
      <c r="KA281" s="3">
        <v>2</v>
      </c>
      <c r="KB281" s="3">
        <v>4</v>
      </c>
      <c r="KC281" s="3">
        <v>2</v>
      </c>
      <c r="KD281" s="3">
        <v>4</v>
      </c>
      <c r="KE281" s="3">
        <v>4</v>
      </c>
      <c r="KF281" s="3">
        <v>2</v>
      </c>
      <c r="KG281" s="3">
        <v>2</v>
      </c>
      <c r="KH281" s="3">
        <v>2</v>
      </c>
      <c r="KI281" s="3">
        <v>2</v>
      </c>
      <c r="KJ281" s="3">
        <v>4</v>
      </c>
      <c r="KK281" s="3">
        <v>4</v>
      </c>
      <c r="KL281" s="3">
        <v>2</v>
      </c>
      <c r="KM281" s="3">
        <v>2</v>
      </c>
      <c r="KN281" s="3">
        <v>2</v>
      </c>
      <c r="KO281" s="3">
        <v>2</v>
      </c>
      <c r="KP281" s="3">
        <v>4</v>
      </c>
      <c r="KQ281" s="3">
        <v>4</v>
      </c>
      <c r="KR281" s="3">
        <v>4</v>
      </c>
      <c r="KS281" s="3">
        <v>4</v>
      </c>
      <c r="KT281" s="3">
        <v>2</v>
      </c>
      <c r="KU281" s="3">
        <v>2</v>
      </c>
      <c r="KV281" s="3">
        <v>4</v>
      </c>
      <c r="KW281" s="3">
        <v>4</v>
      </c>
      <c r="KX281" s="3">
        <v>2</v>
      </c>
      <c r="KY281" s="3">
        <v>2</v>
      </c>
      <c r="KZ281" s="5">
        <v>3</v>
      </c>
      <c r="LA281" s="5">
        <v>2.8888888888888888</v>
      </c>
      <c r="LB281" s="5">
        <v>3.1428571428571428</v>
      </c>
      <c r="LC281" s="5">
        <v>3.1428571428571428</v>
      </c>
      <c r="LD281" s="3">
        <v>4</v>
      </c>
      <c r="LE281" s="3">
        <v>2</v>
      </c>
      <c r="LF281" s="5">
        <v>4</v>
      </c>
      <c r="LG281" s="3">
        <v>2</v>
      </c>
      <c r="LH281" s="3">
        <v>4</v>
      </c>
      <c r="LI281" s="3">
        <v>2</v>
      </c>
      <c r="LJ281" s="3">
        <v>4</v>
      </c>
      <c r="LK281" s="3">
        <v>2</v>
      </c>
      <c r="LL281" s="3">
        <v>4</v>
      </c>
      <c r="LM281" s="3">
        <v>4</v>
      </c>
      <c r="LN281" s="3">
        <v>4</v>
      </c>
      <c r="LO281" s="3">
        <v>2</v>
      </c>
      <c r="LP281" s="3">
        <v>4</v>
      </c>
      <c r="LQ281" s="3">
        <v>3</v>
      </c>
      <c r="LR281" s="3">
        <v>4</v>
      </c>
      <c r="LS281" s="3">
        <v>4</v>
      </c>
      <c r="LT281" s="5">
        <v>4</v>
      </c>
      <c r="LU281" s="5">
        <v>2.625</v>
      </c>
      <c r="LV281" s="3">
        <v>1</v>
      </c>
      <c r="LW281" s="3">
        <v>1</v>
      </c>
      <c r="LX281" s="3">
        <v>1</v>
      </c>
      <c r="LY281" s="3">
        <v>2</v>
      </c>
      <c r="LZ281" s="3">
        <v>2</v>
      </c>
      <c r="MA281" s="3">
        <v>2</v>
      </c>
      <c r="MB281" s="3">
        <v>1</v>
      </c>
      <c r="MC281" s="3">
        <v>2</v>
      </c>
      <c r="MD281" s="3">
        <v>1</v>
      </c>
      <c r="ME281" s="3">
        <v>1</v>
      </c>
      <c r="MF281" s="5">
        <f t="shared" si="175"/>
        <v>14</v>
      </c>
      <c r="MG281" s="5">
        <f t="shared" si="176"/>
        <v>1.4</v>
      </c>
      <c r="MH281" s="3">
        <v>3</v>
      </c>
      <c r="MI281" s="3">
        <v>5</v>
      </c>
      <c r="MJ281" s="3">
        <v>5</v>
      </c>
      <c r="MK281" s="3">
        <v>5</v>
      </c>
      <c r="ML281" s="3">
        <v>5</v>
      </c>
      <c r="MM281" s="3">
        <v>3</v>
      </c>
      <c r="MN281" s="3">
        <v>3</v>
      </c>
      <c r="MO281" s="3">
        <v>5</v>
      </c>
      <c r="MP281" s="3">
        <v>5</v>
      </c>
      <c r="MQ281" s="5">
        <v>4.333333333333333</v>
      </c>
      <c r="MR281" s="3">
        <v>4</v>
      </c>
      <c r="MS281" s="3">
        <v>4</v>
      </c>
      <c r="MT281" s="3">
        <v>4</v>
      </c>
      <c r="MU281" s="3">
        <v>4</v>
      </c>
      <c r="MV281" s="3">
        <v>2</v>
      </c>
      <c r="MW281" s="3">
        <v>2</v>
      </c>
      <c r="MX281" s="3">
        <v>5</v>
      </c>
      <c r="MY281" s="3">
        <v>5</v>
      </c>
      <c r="MZ281" s="3">
        <v>5</v>
      </c>
      <c r="NA281" s="3">
        <v>5</v>
      </c>
      <c r="NB281" s="3">
        <v>5</v>
      </c>
      <c r="NC281" s="3">
        <v>5</v>
      </c>
      <c r="ND281" s="5">
        <v>3.3333333333333335</v>
      </c>
      <c r="NE281" s="5">
        <v>3.3333333333333335</v>
      </c>
      <c r="NF281" s="5">
        <v>5</v>
      </c>
      <c r="NG281" s="5">
        <v>5</v>
      </c>
      <c r="NH281" s="3">
        <v>4</v>
      </c>
      <c r="NI281" s="3">
        <v>5</v>
      </c>
      <c r="NJ281" s="3">
        <v>3</v>
      </c>
      <c r="NK281" s="3">
        <v>4</v>
      </c>
      <c r="NL281" s="3">
        <v>4</v>
      </c>
      <c r="NM281" s="3">
        <v>4</v>
      </c>
      <c r="NN281" s="3">
        <v>1</v>
      </c>
      <c r="NO281" s="3">
        <v>1</v>
      </c>
      <c r="NP281" s="3">
        <v>1</v>
      </c>
      <c r="NQ281" s="3">
        <v>1</v>
      </c>
      <c r="NR281" s="3">
        <v>1</v>
      </c>
      <c r="NS281" s="3">
        <v>1</v>
      </c>
      <c r="NT281" s="3">
        <v>1</v>
      </c>
      <c r="NU281" s="3">
        <v>1</v>
      </c>
      <c r="NV281" s="5">
        <v>2.1428571428571428</v>
      </c>
      <c r="NW281" s="5">
        <v>2.4285714285714284</v>
      </c>
      <c r="NX281" s="4">
        <v>43420</v>
      </c>
      <c r="NY281" s="3">
        <v>4</v>
      </c>
      <c r="NZ281" s="3">
        <v>4</v>
      </c>
      <c r="OA281" s="3">
        <v>4</v>
      </c>
      <c r="OB281" s="3">
        <v>3</v>
      </c>
      <c r="OC281" s="3">
        <v>4</v>
      </c>
      <c r="OD281" s="3">
        <v>4</v>
      </c>
      <c r="OE281" s="3">
        <v>3</v>
      </c>
      <c r="OF281" s="3">
        <v>2</v>
      </c>
      <c r="OG281" s="3">
        <v>4</v>
      </c>
      <c r="OH281" s="3">
        <v>5</v>
      </c>
      <c r="OI281" s="3">
        <v>3</v>
      </c>
      <c r="OJ281" s="3">
        <v>2</v>
      </c>
      <c r="OK281" s="5">
        <v>4.166666666666667</v>
      </c>
      <c r="OL281" s="5">
        <v>2.8333333333333335</v>
      </c>
      <c r="OM281" s="3">
        <v>2</v>
      </c>
      <c r="ON281" s="3">
        <v>3</v>
      </c>
      <c r="OO281" s="3">
        <v>2</v>
      </c>
      <c r="OP281" s="3">
        <v>3</v>
      </c>
      <c r="OQ281" s="3">
        <v>2</v>
      </c>
      <c r="OR281" s="3">
        <v>2</v>
      </c>
      <c r="OS281" s="5">
        <v>2.3333333333333335</v>
      </c>
      <c r="OT281" s="3">
        <v>4</v>
      </c>
      <c r="OU281" s="3">
        <v>4</v>
      </c>
      <c r="OV281" s="3">
        <v>4</v>
      </c>
      <c r="OW281" s="3">
        <v>5</v>
      </c>
      <c r="OX281" s="3">
        <v>5</v>
      </c>
      <c r="OY281" s="3">
        <v>5</v>
      </c>
      <c r="OZ281" s="5">
        <v>4.5</v>
      </c>
      <c r="VK281" s="1">
        <v>1</v>
      </c>
      <c r="VN281">
        <v>15</v>
      </c>
      <c r="VO281">
        <v>9</v>
      </c>
      <c r="VP281">
        <v>254.5</v>
      </c>
      <c r="VQ281">
        <v>28.3</v>
      </c>
      <c r="VR281">
        <v>92</v>
      </c>
      <c r="VS281">
        <v>1661.3</v>
      </c>
      <c r="VT281">
        <v>18.100000000000001</v>
      </c>
      <c r="VU281">
        <v>207.7</v>
      </c>
      <c r="VV281">
        <v>91</v>
      </c>
      <c r="VW281">
        <v>9049.2999999999993</v>
      </c>
      <c r="VX281">
        <v>99.4</v>
      </c>
      <c r="VY281">
        <v>1259.5</v>
      </c>
      <c r="VZ281">
        <v>0.3</v>
      </c>
      <c r="WA281">
        <v>1131.2</v>
      </c>
      <c r="WB281" s="36">
        <v>4169.25</v>
      </c>
      <c r="WC281" s="36">
        <v>1425.5</v>
      </c>
      <c r="WD281" s="36">
        <v>101</v>
      </c>
      <c r="WE281" s="36">
        <v>140.25</v>
      </c>
      <c r="WF281" s="36">
        <v>71.44</v>
      </c>
      <c r="WG281" s="36">
        <v>24.43</v>
      </c>
      <c r="WH281" s="36">
        <v>1.73</v>
      </c>
      <c r="WI281" s="36">
        <v>2.4</v>
      </c>
      <c r="WJ281" s="36">
        <v>241.25</v>
      </c>
      <c r="WK281" s="36">
        <v>4.13</v>
      </c>
      <c r="WL281" s="36">
        <v>40.207999999999998</v>
      </c>
      <c r="WM281" s="37">
        <v>5383.75</v>
      </c>
      <c r="WN281" s="37">
        <v>1944.5</v>
      </c>
      <c r="WO281" s="37">
        <v>153.25</v>
      </c>
      <c r="WP281" s="37">
        <v>253.5</v>
      </c>
      <c r="WQ281" s="37">
        <v>69.599999999999994</v>
      </c>
      <c r="WR281" s="37">
        <v>25.14</v>
      </c>
      <c r="WS281" s="37">
        <v>1.98</v>
      </c>
      <c r="WT281" s="37">
        <v>3.28</v>
      </c>
      <c r="WU281" s="37">
        <v>406.75</v>
      </c>
      <c r="WV281" s="37">
        <v>5.26</v>
      </c>
      <c r="WW281" s="37">
        <v>50.844000000000001</v>
      </c>
      <c r="WX281" s="38">
        <v>4169.25</v>
      </c>
      <c r="WY281" s="38">
        <v>1425.5</v>
      </c>
      <c r="WZ281" s="38">
        <v>101</v>
      </c>
      <c r="XA281" s="38">
        <v>140.25</v>
      </c>
      <c r="XB281" s="38">
        <v>71.44</v>
      </c>
      <c r="XC281" s="38">
        <v>24.43</v>
      </c>
      <c r="XD281" s="38">
        <v>1.73</v>
      </c>
      <c r="XE281" s="38">
        <v>2.4</v>
      </c>
      <c r="XF281" s="38">
        <v>241.25</v>
      </c>
      <c r="XG281" s="38">
        <v>4.13</v>
      </c>
      <c r="XH281" s="38">
        <v>40.207999999999998</v>
      </c>
      <c r="XI281" s="39">
        <v>5383.75</v>
      </c>
      <c r="XJ281" s="39">
        <v>1944.5</v>
      </c>
      <c r="XK281" s="39">
        <v>153.25</v>
      </c>
      <c r="XL281" s="39">
        <v>253.5</v>
      </c>
      <c r="XM281" s="39">
        <v>69.599999999999994</v>
      </c>
      <c r="XN281" s="39">
        <v>25.14</v>
      </c>
      <c r="XO281" s="39">
        <v>1.98</v>
      </c>
      <c r="XP281" s="39">
        <v>3.28</v>
      </c>
      <c r="XQ281" s="39">
        <v>406.75</v>
      </c>
      <c r="XR281" s="39">
        <v>5.26</v>
      </c>
      <c r="XS281" s="39">
        <v>50.844000000000001</v>
      </c>
      <c r="XT281" t="s">
        <v>1347</v>
      </c>
      <c r="XU281">
        <v>8</v>
      </c>
      <c r="XV281">
        <v>10</v>
      </c>
      <c r="XW281" s="37">
        <v>6</v>
      </c>
      <c r="XX281" s="37">
        <v>2</v>
      </c>
      <c r="XY281" s="37">
        <v>1</v>
      </c>
      <c r="XZ281" s="39">
        <v>6</v>
      </c>
      <c r="YA281" s="39">
        <v>2</v>
      </c>
      <c r="YB281" s="39">
        <v>1</v>
      </c>
    </row>
    <row r="282" spans="1:652" x14ac:dyDescent="0.2">
      <c r="A282" s="11">
        <v>304</v>
      </c>
      <c r="B282" s="19" t="s">
        <v>788</v>
      </c>
      <c r="C282" s="3">
        <v>0</v>
      </c>
      <c r="D282" s="3" t="str">
        <f t="shared" si="167"/>
        <v>2</v>
      </c>
      <c r="E282" s="4">
        <v>37165</v>
      </c>
      <c r="F282" s="4">
        <v>43412</v>
      </c>
      <c r="G282" s="5">
        <v>17.103353867214238</v>
      </c>
      <c r="H282" s="21">
        <v>4</v>
      </c>
      <c r="I282" s="3">
        <v>11</v>
      </c>
      <c r="J282" s="3">
        <v>23</v>
      </c>
      <c r="K282" s="3">
        <v>1</v>
      </c>
      <c r="L282" s="3">
        <v>2</v>
      </c>
      <c r="M282" s="3">
        <v>180</v>
      </c>
      <c r="N282" s="6">
        <v>122</v>
      </c>
      <c r="O282" s="6">
        <v>181</v>
      </c>
      <c r="P282" s="5">
        <v>4.0026246719160108</v>
      </c>
      <c r="Q282" s="5">
        <v>154.79100000000003</v>
      </c>
      <c r="R282" s="5">
        <v>70.2</v>
      </c>
      <c r="S282" s="5">
        <v>21.6</v>
      </c>
      <c r="T282" s="5">
        <v>3</v>
      </c>
      <c r="U282" s="5">
        <v>11.9</v>
      </c>
      <c r="V282" s="5">
        <v>3</v>
      </c>
      <c r="W282" s="5">
        <v>55.4</v>
      </c>
      <c r="X282" s="5">
        <v>57.6</v>
      </c>
      <c r="Y282" s="5">
        <v>57.9</v>
      </c>
      <c r="Z282" s="5">
        <v>56.3</v>
      </c>
      <c r="AA282" s="5">
        <v>61.5</v>
      </c>
      <c r="AB282" s="5">
        <v>60.7</v>
      </c>
      <c r="AC282" s="5">
        <f t="shared" si="168"/>
        <v>57.9</v>
      </c>
      <c r="AD282" s="5">
        <f t="shared" si="169"/>
        <v>61.5</v>
      </c>
      <c r="AE282" s="5">
        <f t="shared" si="170"/>
        <v>119.4</v>
      </c>
      <c r="AF282" s="5">
        <f t="shared" si="171"/>
        <v>59.7</v>
      </c>
      <c r="AG282" s="5">
        <f t="shared" si="172"/>
        <v>131.63850000000002</v>
      </c>
      <c r="AH282" s="5">
        <f t="shared" si="173"/>
        <v>263.27700000000004</v>
      </c>
      <c r="AI282" s="5">
        <v>3</v>
      </c>
      <c r="AJ282" s="3">
        <v>32</v>
      </c>
      <c r="AK282" s="5">
        <v>37.700000000000003</v>
      </c>
      <c r="AL282" s="5">
        <v>1</v>
      </c>
      <c r="AM282" s="5">
        <v>2.3333333333333335</v>
      </c>
      <c r="AN282" s="5"/>
      <c r="AO282" s="5"/>
      <c r="AP282" s="5"/>
      <c r="AQ282" s="5"/>
      <c r="AR282" s="5"/>
      <c r="AS282" s="5" t="e">
        <f t="shared" si="174"/>
        <v>#DIV/0!</v>
      </c>
      <c r="AT282" s="5">
        <v>11.69</v>
      </c>
      <c r="AU282" s="5">
        <v>11.37</v>
      </c>
      <c r="AV282" s="5">
        <v>-1.34</v>
      </c>
      <c r="AW282" s="5">
        <v>9</v>
      </c>
      <c r="AX282" s="3">
        <v>26</v>
      </c>
      <c r="AY282" s="3">
        <v>30</v>
      </c>
      <c r="AZ282" s="3"/>
      <c r="BA282" s="5">
        <v>-2.21</v>
      </c>
      <c r="BB282" s="5"/>
      <c r="BC282" s="5">
        <v>1</v>
      </c>
      <c r="BD282" s="5"/>
      <c r="BE282" s="3">
        <v>18</v>
      </c>
      <c r="BF282" s="3">
        <v>22</v>
      </c>
      <c r="BG282" s="5">
        <v>-1.68</v>
      </c>
      <c r="BH282" s="5">
        <v>5</v>
      </c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3">
        <v>42</v>
      </c>
      <c r="CA282" s="3">
        <v>42</v>
      </c>
      <c r="CB282" s="3">
        <v>43</v>
      </c>
      <c r="CC282" s="5">
        <v>18.775680000000001</v>
      </c>
      <c r="CD282" s="5">
        <v>18.775680000000001</v>
      </c>
      <c r="CE282" s="5">
        <v>19.222719999999999</v>
      </c>
      <c r="CF282" s="5">
        <v>-0.27</v>
      </c>
      <c r="CG282" s="5">
        <v>39</v>
      </c>
      <c r="CH282" s="3">
        <v>40</v>
      </c>
      <c r="CI282" s="3">
        <v>29</v>
      </c>
      <c r="CJ282" s="3">
        <v>39</v>
      </c>
      <c r="CK282" s="5">
        <v>17.881599999999999</v>
      </c>
      <c r="CL282" s="5">
        <v>12.96416</v>
      </c>
      <c r="CM282" s="5">
        <v>17.434560000000001</v>
      </c>
      <c r="CN282" s="5">
        <v>-1.46</v>
      </c>
      <c r="CO282" s="5">
        <v>7</v>
      </c>
      <c r="CP282" s="6">
        <v>184</v>
      </c>
      <c r="CQ282" s="6">
        <v>193</v>
      </c>
      <c r="CR282" s="6">
        <v>195</v>
      </c>
      <c r="CS282" s="5">
        <v>-0.31</v>
      </c>
      <c r="CT282" s="5">
        <v>38</v>
      </c>
      <c r="CU282" s="7" t="e">
        <v>#NULL!</v>
      </c>
      <c r="CV282" s="7" t="e">
        <v>#NULL!</v>
      </c>
      <c r="CW282" s="7" t="e">
        <v>#NULL!</v>
      </c>
      <c r="CX282" s="7" t="e">
        <v>#NULL!</v>
      </c>
      <c r="CY282" s="7" t="e">
        <v>#NULL!</v>
      </c>
      <c r="CZ282" s="7" t="e">
        <v>#NULL!</v>
      </c>
      <c r="DA282" s="7" t="e">
        <v>#NULL!</v>
      </c>
      <c r="DB282" s="7" t="e">
        <v>#NULL!</v>
      </c>
      <c r="DC282" s="7" t="e">
        <v>#NULL!</v>
      </c>
      <c r="DD282" s="7" t="e">
        <v>#NULL!</v>
      </c>
      <c r="DE282" s="7" t="e">
        <v>#NULL!</v>
      </c>
      <c r="DF282" s="7" t="e">
        <v>#NULL!</v>
      </c>
      <c r="DG282" s="7" t="e">
        <v>#NULL!</v>
      </c>
      <c r="DH282" s="7" t="e">
        <v>#NULL!</v>
      </c>
      <c r="DI282" s="7"/>
      <c r="DJ282" s="7"/>
      <c r="DK282" s="7"/>
      <c r="DL282" s="7"/>
      <c r="DM282" s="7"/>
      <c r="DN282" s="7"/>
      <c r="DO282" s="7"/>
      <c r="DP282" s="7"/>
      <c r="DQ282" s="3">
        <v>1</v>
      </c>
      <c r="DR282" s="3">
        <v>1</v>
      </c>
      <c r="DS282" s="3">
        <v>1</v>
      </c>
      <c r="DT282" s="3">
        <v>1</v>
      </c>
      <c r="DU282" s="3">
        <v>1</v>
      </c>
      <c r="DV282" s="5">
        <v>3</v>
      </c>
      <c r="DW282" s="5">
        <v>-3.8899999999999997</v>
      </c>
      <c r="DX282" s="5">
        <v>23.5</v>
      </c>
      <c r="DY282" s="5">
        <v>-1.6500000000000001</v>
      </c>
      <c r="DZ282" s="5">
        <v>23</v>
      </c>
      <c r="EA282" s="5">
        <v>-1.73</v>
      </c>
      <c r="EB282" s="5">
        <v>16.5</v>
      </c>
      <c r="EC282" s="5">
        <v>-7.27</v>
      </c>
      <c r="ED282" s="5">
        <v>1</v>
      </c>
      <c r="EE282" s="7" t="e">
        <v>#NULL!</v>
      </c>
      <c r="EF282" s="7" t="e">
        <v>#NULL!</v>
      </c>
      <c r="EG282" s="7" t="e">
        <v>#NULL!</v>
      </c>
      <c r="EH282" s="7" t="e">
        <v>#NULL!</v>
      </c>
      <c r="EI282" s="7" t="e">
        <v>#NULL!</v>
      </c>
      <c r="EJ282" s="7" t="e">
        <v>#NULL!</v>
      </c>
      <c r="EK282" s="7" t="e">
        <v>#NULL!</v>
      </c>
      <c r="EL282" s="7" t="e">
        <v>#NULL!</v>
      </c>
      <c r="EM282" s="7" t="e">
        <v>#NULL!</v>
      </c>
      <c r="EN282" s="7" t="e">
        <v>#NULL!</v>
      </c>
      <c r="EO282" s="7" t="e">
        <v>#NULL!</v>
      </c>
      <c r="EP282" s="7" t="e">
        <v>#NULL!</v>
      </c>
      <c r="EQ282" s="7" t="e">
        <v>#NULL!</v>
      </c>
      <c r="ER282" s="7" t="e">
        <v>#NULL!</v>
      </c>
      <c r="ES282" s="7" t="e">
        <v>#NULL!</v>
      </c>
      <c r="ET282" s="7" t="e">
        <v>#NULL!</v>
      </c>
      <c r="EU282" s="7" t="e">
        <v>#NULL!</v>
      </c>
      <c r="EV282" s="7" t="e">
        <v>#NULL!</v>
      </c>
      <c r="EW282" s="3">
        <v>1</v>
      </c>
      <c r="EX282" s="5">
        <v>2</v>
      </c>
      <c r="EY282" s="1" t="s">
        <v>355</v>
      </c>
      <c r="EZ282" s="3">
        <v>2</v>
      </c>
      <c r="FA282" s="6">
        <v>11</v>
      </c>
      <c r="FB282" s="1" t="s">
        <v>350</v>
      </c>
      <c r="FC282" s="6">
        <v>0</v>
      </c>
      <c r="FD282" s="5">
        <v>10</v>
      </c>
      <c r="FE282" s="1" t="s">
        <v>351</v>
      </c>
      <c r="FF282" s="3">
        <v>1</v>
      </c>
      <c r="FG282" s="5">
        <v>0.75</v>
      </c>
      <c r="FH282" s="3">
        <v>5</v>
      </c>
      <c r="FI282" s="3">
        <v>5</v>
      </c>
      <c r="FJ282" s="3">
        <v>4</v>
      </c>
      <c r="FK282" s="3">
        <v>5</v>
      </c>
      <c r="FL282" s="3">
        <v>5</v>
      </c>
      <c r="FM282" s="3">
        <v>5</v>
      </c>
      <c r="FN282" s="3">
        <v>3</v>
      </c>
      <c r="FO282" s="3">
        <v>4</v>
      </c>
      <c r="FP282" s="3">
        <v>5</v>
      </c>
      <c r="FQ282" s="3">
        <v>5</v>
      </c>
      <c r="FR282" s="3">
        <v>4</v>
      </c>
      <c r="FS282" s="3">
        <v>2</v>
      </c>
      <c r="FT282" s="3">
        <v>5</v>
      </c>
      <c r="FU282" s="3">
        <v>3.6666666666666665</v>
      </c>
      <c r="FV282" s="3">
        <v>7</v>
      </c>
      <c r="FW282" s="3">
        <v>2</v>
      </c>
      <c r="FX282" s="7" t="e">
        <v>#NULL!</v>
      </c>
      <c r="FY282" s="3">
        <v>7</v>
      </c>
      <c r="FZ282" s="3">
        <v>7</v>
      </c>
      <c r="GA282" s="3">
        <v>7</v>
      </c>
      <c r="GB282" s="3">
        <v>7</v>
      </c>
      <c r="GC282" s="3">
        <v>7</v>
      </c>
      <c r="GD282" s="5">
        <v>7</v>
      </c>
      <c r="GE282" s="3">
        <v>5</v>
      </c>
      <c r="GF282" s="3">
        <v>5</v>
      </c>
      <c r="GG282" s="3">
        <v>5</v>
      </c>
      <c r="GH282" s="3">
        <v>1</v>
      </c>
      <c r="GI282" s="3">
        <v>5</v>
      </c>
      <c r="GJ282" s="3">
        <v>1</v>
      </c>
      <c r="GK282" s="3">
        <v>1</v>
      </c>
      <c r="GL282" s="3">
        <v>1</v>
      </c>
      <c r="GM282" s="3">
        <v>5</v>
      </c>
      <c r="GN282" s="3">
        <v>5</v>
      </c>
      <c r="GO282" s="3">
        <v>1</v>
      </c>
      <c r="GP282" s="3">
        <v>4</v>
      </c>
      <c r="GQ282" s="3">
        <v>1</v>
      </c>
      <c r="GR282" s="3">
        <v>5</v>
      </c>
      <c r="GS282" s="3">
        <v>2</v>
      </c>
      <c r="GT282" s="3">
        <v>5</v>
      </c>
      <c r="GU282" s="3">
        <v>4</v>
      </c>
      <c r="GV282" s="3">
        <v>4</v>
      </c>
      <c r="GW282" s="3">
        <v>5</v>
      </c>
      <c r="GX282" s="3">
        <v>1</v>
      </c>
      <c r="GY282" s="5">
        <v>4.8</v>
      </c>
      <c r="GZ282" s="5">
        <v>1.8</v>
      </c>
      <c r="HA282" s="3">
        <v>7</v>
      </c>
      <c r="HB282" s="3">
        <v>7</v>
      </c>
      <c r="HC282" s="3">
        <v>7</v>
      </c>
      <c r="HD282" s="3">
        <v>6</v>
      </c>
      <c r="HE282" s="3">
        <v>6</v>
      </c>
      <c r="HF282" s="3">
        <v>7</v>
      </c>
      <c r="HG282" s="3">
        <v>6</v>
      </c>
      <c r="HH282" s="3">
        <v>6</v>
      </c>
      <c r="HI282" s="5">
        <v>6.5</v>
      </c>
      <c r="HJ282" s="3">
        <v>3</v>
      </c>
      <c r="HK282" s="3">
        <v>3</v>
      </c>
      <c r="HL282" s="3">
        <v>3</v>
      </c>
      <c r="HM282" s="3">
        <v>3</v>
      </c>
      <c r="HN282" s="3">
        <v>1</v>
      </c>
      <c r="HO282" s="3">
        <v>2</v>
      </c>
      <c r="HP282" s="5">
        <v>2</v>
      </c>
      <c r="HQ282" s="5">
        <v>4</v>
      </c>
      <c r="HR282" s="5">
        <v>3</v>
      </c>
      <c r="HS282" s="5">
        <v>3</v>
      </c>
      <c r="HT282" s="3">
        <v>6</v>
      </c>
      <c r="HU282" s="3">
        <v>5</v>
      </c>
      <c r="HV282" s="3">
        <v>5</v>
      </c>
      <c r="HW282" s="3">
        <v>6</v>
      </c>
      <c r="HX282" s="3">
        <v>4</v>
      </c>
      <c r="HY282" s="3">
        <v>5</v>
      </c>
      <c r="HZ282" s="5">
        <v>5.166666666666667</v>
      </c>
      <c r="IA282" s="3">
        <v>7</v>
      </c>
      <c r="IB282" s="3">
        <v>5</v>
      </c>
      <c r="IC282" s="3">
        <v>2</v>
      </c>
      <c r="ID282" s="3">
        <v>2</v>
      </c>
      <c r="IE282" s="3">
        <v>4</v>
      </c>
      <c r="IF282" s="3">
        <v>4</v>
      </c>
      <c r="IG282" s="3">
        <v>5</v>
      </c>
      <c r="IH282" s="3">
        <v>6</v>
      </c>
      <c r="II282" s="3">
        <v>7</v>
      </c>
      <c r="IJ282" s="3">
        <v>4</v>
      </c>
      <c r="IK282" s="3">
        <v>6</v>
      </c>
      <c r="IL282" s="3">
        <v>2</v>
      </c>
      <c r="IM282" s="5">
        <v>6.5</v>
      </c>
      <c r="IN282" s="5">
        <v>3</v>
      </c>
      <c r="IO282" s="5">
        <v>4</v>
      </c>
      <c r="IP282" s="3">
        <v>5</v>
      </c>
      <c r="IQ282" s="3">
        <v>1</v>
      </c>
      <c r="IR282" s="3">
        <v>1</v>
      </c>
      <c r="IS282" s="3">
        <v>1</v>
      </c>
      <c r="IT282" s="3">
        <v>3</v>
      </c>
      <c r="IU282" s="3">
        <v>4</v>
      </c>
      <c r="IV282" s="3">
        <v>1</v>
      </c>
      <c r="IW282" s="3">
        <v>1</v>
      </c>
      <c r="IX282" s="3">
        <v>5</v>
      </c>
      <c r="IY282" s="3">
        <v>1</v>
      </c>
      <c r="IZ282" s="3">
        <v>4</v>
      </c>
      <c r="JA282" s="3">
        <v>5</v>
      </c>
      <c r="JB282" s="3">
        <v>3</v>
      </c>
      <c r="JC282" s="3">
        <v>2</v>
      </c>
      <c r="JD282" s="3">
        <v>4</v>
      </c>
      <c r="JE282" s="3">
        <v>1</v>
      </c>
      <c r="JF282" s="3">
        <v>1</v>
      </c>
      <c r="JG282" s="3">
        <v>4</v>
      </c>
      <c r="JH282" s="3">
        <v>3</v>
      </c>
      <c r="JI282" s="3">
        <v>4</v>
      </c>
      <c r="JJ282" s="3">
        <v>1</v>
      </c>
      <c r="JK282" s="3">
        <v>5</v>
      </c>
      <c r="JL282" s="3">
        <v>2</v>
      </c>
      <c r="JM282" s="3">
        <v>4</v>
      </c>
      <c r="JN282" s="5">
        <v>4.25</v>
      </c>
      <c r="JO282" s="5">
        <v>1.5</v>
      </c>
      <c r="JP282" s="5">
        <v>4.5</v>
      </c>
      <c r="JQ282" s="5">
        <v>1.25</v>
      </c>
      <c r="JR282" s="5">
        <v>3.75</v>
      </c>
      <c r="JS282" s="5">
        <v>1.25</v>
      </c>
      <c r="JT282" s="3">
        <v>4</v>
      </c>
      <c r="JU282" s="3">
        <v>4</v>
      </c>
      <c r="JV282" s="3">
        <v>4</v>
      </c>
      <c r="JW282" s="3">
        <v>3</v>
      </c>
      <c r="JX282" s="3">
        <v>2</v>
      </c>
      <c r="JY282" s="3">
        <v>3</v>
      </c>
      <c r="JZ282" s="3">
        <v>1</v>
      </c>
      <c r="KA282" s="3">
        <v>1</v>
      </c>
      <c r="KB282" s="3">
        <v>5</v>
      </c>
      <c r="KC282" s="3">
        <v>5</v>
      </c>
      <c r="KD282" s="3">
        <v>5</v>
      </c>
      <c r="KE282" s="3">
        <v>5</v>
      </c>
      <c r="KF282" s="3">
        <v>1</v>
      </c>
      <c r="KG282" s="3">
        <v>1</v>
      </c>
      <c r="KH282" s="3">
        <v>1</v>
      </c>
      <c r="KI282" s="3">
        <v>1</v>
      </c>
      <c r="KJ282" s="3">
        <v>1</v>
      </c>
      <c r="KK282" s="3">
        <v>1</v>
      </c>
      <c r="KL282" s="3">
        <v>4</v>
      </c>
      <c r="KM282" s="3">
        <v>4</v>
      </c>
      <c r="KN282" s="3">
        <v>1</v>
      </c>
      <c r="KO282" s="3">
        <v>1</v>
      </c>
      <c r="KP282" s="3">
        <v>1</v>
      </c>
      <c r="KQ282" s="3">
        <v>1</v>
      </c>
      <c r="KR282" s="3">
        <v>4</v>
      </c>
      <c r="KS282" s="3">
        <v>4</v>
      </c>
      <c r="KT282" s="3">
        <v>1</v>
      </c>
      <c r="KU282" s="3">
        <v>1</v>
      </c>
      <c r="KV282" s="3">
        <v>1</v>
      </c>
      <c r="KW282" s="3">
        <v>1</v>
      </c>
      <c r="KX282" s="3">
        <v>4</v>
      </c>
      <c r="KY282" s="3">
        <v>4</v>
      </c>
      <c r="KZ282" s="5">
        <v>1.3333333333333333</v>
      </c>
      <c r="LA282" s="5">
        <v>1.2222222222222223</v>
      </c>
      <c r="LB282" s="5">
        <v>4</v>
      </c>
      <c r="LC282" s="5">
        <v>4.1428571428571432</v>
      </c>
      <c r="LD282" s="3">
        <v>5</v>
      </c>
      <c r="LE282" s="3">
        <v>5</v>
      </c>
      <c r="LF282" s="5">
        <v>4</v>
      </c>
      <c r="LG282" s="3">
        <v>5</v>
      </c>
      <c r="LH282" s="3">
        <v>5</v>
      </c>
      <c r="LI282" s="3">
        <v>5</v>
      </c>
      <c r="LJ282" s="3">
        <v>5</v>
      </c>
      <c r="LK282" s="3">
        <v>5</v>
      </c>
      <c r="LL282" s="3">
        <v>5</v>
      </c>
      <c r="LM282" s="3">
        <v>5</v>
      </c>
      <c r="LN282" s="3">
        <v>4</v>
      </c>
      <c r="LO282" s="3">
        <v>5</v>
      </c>
      <c r="LP282" s="3">
        <v>5</v>
      </c>
      <c r="LQ282" s="3">
        <v>5</v>
      </c>
      <c r="LR282" s="3">
        <v>5</v>
      </c>
      <c r="LS282" s="3">
        <v>5</v>
      </c>
      <c r="LT282" s="5">
        <v>4.75</v>
      </c>
      <c r="LU282" s="5">
        <v>5</v>
      </c>
      <c r="LV282" s="3">
        <v>2</v>
      </c>
      <c r="LW282" s="3">
        <v>1</v>
      </c>
      <c r="LX282" s="3">
        <v>0</v>
      </c>
      <c r="LY282" s="3">
        <v>0</v>
      </c>
      <c r="LZ282" s="3">
        <v>3</v>
      </c>
      <c r="MA282" s="3">
        <v>2</v>
      </c>
      <c r="MB282" s="3">
        <v>2</v>
      </c>
      <c r="MC282" s="3">
        <v>2</v>
      </c>
      <c r="MD282" s="3">
        <v>2</v>
      </c>
      <c r="ME282" s="3">
        <v>1</v>
      </c>
      <c r="MF282" s="5">
        <f t="shared" si="175"/>
        <v>15</v>
      </c>
      <c r="MG282" s="5">
        <f t="shared" si="176"/>
        <v>1.5</v>
      </c>
      <c r="MH282" s="3">
        <v>6</v>
      </c>
      <c r="MI282" s="3">
        <v>5</v>
      </c>
      <c r="MJ282" s="3">
        <v>6</v>
      </c>
      <c r="MK282" s="3">
        <v>6</v>
      </c>
      <c r="ML282" s="3">
        <v>5</v>
      </c>
      <c r="MM282" s="3">
        <v>4</v>
      </c>
      <c r="MN282" s="3">
        <v>7</v>
      </c>
      <c r="MO282" s="3">
        <v>7</v>
      </c>
      <c r="MP282" s="3">
        <v>7</v>
      </c>
      <c r="MQ282" s="5">
        <v>5.8888888888888893</v>
      </c>
      <c r="MR282" s="3">
        <v>1</v>
      </c>
      <c r="MS282" s="3">
        <v>1</v>
      </c>
      <c r="MT282" s="3">
        <v>1</v>
      </c>
      <c r="MU282" s="3">
        <v>1</v>
      </c>
      <c r="MV282" s="3">
        <v>1</v>
      </c>
      <c r="MW282" s="3">
        <v>1</v>
      </c>
      <c r="MX282" s="3">
        <v>2</v>
      </c>
      <c r="MY282" s="3">
        <v>2</v>
      </c>
      <c r="MZ282" s="3">
        <v>2</v>
      </c>
      <c r="NA282" s="3">
        <v>2</v>
      </c>
      <c r="NB282" s="3">
        <v>1</v>
      </c>
      <c r="NC282" s="3">
        <v>1</v>
      </c>
      <c r="ND282" s="5">
        <v>1</v>
      </c>
      <c r="NE282" s="5">
        <v>1</v>
      </c>
      <c r="NF282" s="5">
        <v>1.6666666666666667</v>
      </c>
      <c r="NG282" s="5">
        <v>1.6666666666666667</v>
      </c>
      <c r="NH282" s="3">
        <v>3</v>
      </c>
      <c r="NI282" s="3">
        <v>3</v>
      </c>
      <c r="NJ282" s="3">
        <v>4</v>
      </c>
      <c r="NK282" s="3">
        <v>4</v>
      </c>
      <c r="NL282" s="3">
        <v>4</v>
      </c>
      <c r="NM282" s="3">
        <v>4</v>
      </c>
      <c r="NN282" s="3">
        <v>3</v>
      </c>
      <c r="NO282" s="3">
        <v>4</v>
      </c>
      <c r="NP282" s="3">
        <v>1</v>
      </c>
      <c r="NQ282" s="3">
        <v>1</v>
      </c>
      <c r="NR282" s="3">
        <v>2</v>
      </c>
      <c r="NS282" s="3">
        <v>2</v>
      </c>
      <c r="NT282" s="3">
        <v>1</v>
      </c>
      <c r="NU282" s="3">
        <v>1</v>
      </c>
      <c r="NV282" s="5">
        <v>2.5714285714285716</v>
      </c>
      <c r="NW282" s="5">
        <v>2.7142857142857144</v>
      </c>
      <c r="NX282" s="4">
        <v>43423</v>
      </c>
      <c r="NY282" s="3">
        <v>3</v>
      </c>
      <c r="NZ282" s="3">
        <v>3</v>
      </c>
      <c r="OA282" s="3">
        <v>3</v>
      </c>
      <c r="OB282" s="3">
        <v>2</v>
      </c>
      <c r="OC282" s="3">
        <v>3</v>
      </c>
      <c r="OD282" s="3">
        <v>3</v>
      </c>
      <c r="OE282" s="3">
        <v>2</v>
      </c>
      <c r="OF282" s="3">
        <v>2</v>
      </c>
      <c r="OG282" s="3">
        <v>3</v>
      </c>
      <c r="OH282" s="3">
        <v>3</v>
      </c>
      <c r="OI282" s="3">
        <v>3</v>
      </c>
      <c r="OJ282" s="3">
        <v>2</v>
      </c>
      <c r="OK282" s="5">
        <v>3</v>
      </c>
      <c r="OL282" s="5">
        <v>2.3333333333333335</v>
      </c>
      <c r="OM282" s="3">
        <v>3</v>
      </c>
      <c r="ON282" s="3">
        <v>2</v>
      </c>
      <c r="OO282" s="3">
        <v>2</v>
      </c>
      <c r="OP282" s="3">
        <v>2</v>
      </c>
      <c r="OQ282" s="3">
        <v>2</v>
      </c>
      <c r="OR282" s="3">
        <v>2</v>
      </c>
      <c r="OS282" s="5">
        <v>2.1666666666666665</v>
      </c>
      <c r="OT282" s="3">
        <v>2</v>
      </c>
      <c r="OU282" s="3">
        <v>4</v>
      </c>
      <c r="OV282" s="3">
        <v>5</v>
      </c>
      <c r="OW282" s="3">
        <v>5</v>
      </c>
      <c r="OX282" s="3">
        <v>4</v>
      </c>
      <c r="OY282" s="3">
        <v>3</v>
      </c>
      <c r="OZ282" s="5">
        <v>3.8333333333333335</v>
      </c>
      <c r="VK282" s="1">
        <v>1</v>
      </c>
      <c r="VN282">
        <v>15</v>
      </c>
      <c r="VO282">
        <v>14</v>
      </c>
      <c r="VP282">
        <v>215.5</v>
      </c>
      <c r="VQ282">
        <v>15.4</v>
      </c>
      <c r="VR282">
        <v>43</v>
      </c>
      <c r="VS282">
        <v>1040.3</v>
      </c>
      <c r="VT282">
        <v>24.2</v>
      </c>
      <c r="VU282">
        <v>130</v>
      </c>
      <c r="VV282">
        <v>42</v>
      </c>
      <c r="VW282">
        <v>11085</v>
      </c>
      <c r="VX282">
        <v>263.89999999999998</v>
      </c>
      <c r="VY282">
        <v>2516.3000000000002</v>
      </c>
      <c r="VZ282">
        <v>0.3</v>
      </c>
      <c r="WA282">
        <v>1385.6</v>
      </c>
      <c r="WB282" s="36">
        <v>3021</v>
      </c>
      <c r="WC282" s="36">
        <v>1646.25</v>
      </c>
      <c r="WD282" s="36">
        <v>314</v>
      </c>
      <c r="WE282" s="36">
        <v>155.75</v>
      </c>
      <c r="WF282" s="36">
        <v>58.81</v>
      </c>
      <c r="WG282" s="36">
        <v>32.049999999999997</v>
      </c>
      <c r="WH282" s="36">
        <v>6.11</v>
      </c>
      <c r="WI282" s="36">
        <v>3.03</v>
      </c>
      <c r="WJ282" s="36">
        <v>469.75</v>
      </c>
      <c r="WK282" s="36">
        <v>9.14</v>
      </c>
      <c r="WL282" s="36">
        <v>78.292000000000002</v>
      </c>
      <c r="WM282" s="37">
        <v>3882.75</v>
      </c>
      <c r="WN282" s="37">
        <v>2200</v>
      </c>
      <c r="WO282" s="37">
        <v>430</v>
      </c>
      <c r="WP282" s="37">
        <v>209.25</v>
      </c>
      <c r="WQ282" s="37">
        <v>57.76</v>
      </c>
      <c r="WR282" s="37">
        <v>32.729999999999997</v>
      </c>
      <c r="WS282" s="37">
        <v>6.4</v>
      </c>
      <c r="WT282" s="37">
        <v>3.11</v>
      </c>
      <c r="WU282" s="37">
        <v>639.25</v>
      </c>
      <c r="WV282" s="37">
        <v>9.51</v>
      </c>
      <c r="WW282" s="37">
        <v>79.906000000000006</v>
      </c>
      <c r="WX282" s="38">
        <v>2551.5</v>
      </c>
      <c r="WY282" s="38">
        <v>1594.25</v>
      </c>
      <c r="WZ282" s="38">
        <v>312.75</v>
      </c>
      <c r="XA282" s="38">
        <v>155.5</v>
      </c>
      <c r="XB282" s="38">
        <v>55.3</v>
      </c>
      <c r="XC282" s="38">
        <v>34.549999999999997</v>
      </c>
      <c r="XD282" s="38">
        <v>6.78</v>
      </c>
      <c r="XE282" s="38">
        <v>3.37</v>
      </c>
      <c r="XF282" s="38">
        <v>468.25</v>
      </c>
      <c r="XG282" s="38">
        <v>10.15</v>
      </c>
      <c r="XH282" s="38">
        <v>93.65</v>
      </c>
      <c r="XI282" s="39">
        <v>3413.25</v>
      </c>
      <c r="XJ282" s="39">
        <v>2148</v>
      </c>
      <c r="XK282" s="39">
        <v>428.75</v>
      </c>
      <c r="XL282" s="39">
        <v>209</v>
      </c>
      <c r="XM282" s="39">
        <v>55.06</v>
      </c>
      <c r="XN282" s="39">
        <v>34.65</v>
      </c>
      <c r="XO282" s="39">
        <v>6.92</v>
      </c>
      <c r="XP282" s="39">
        <v>3.37</v>
      </c>
      <c r="XQ282" s="39">
        <v>637.75</v>
      </c>
      <c r="XR282" s="39">
        <v>10.29</v>
      </c>
      <c r="XS282" s="39">
        <v>91.106999999999999</v>
      </c>
      <c r="XT282" t="s">
        <v>1348</v>
      </c>
      <c r="XU282">
        <v>8</v>
      </c>
      <c r="XV282">
        <v>15</v>
      </c>
      <c r="XW282" s="37">
        <v>6</v>
      </c>
      <c r="XX282" s="37">
        <v>2</v>
      </c>
      <c r="XY282" s="37">
        <v>1</v>
      </c>
      <c r="XZ282" s="39">
        <v>5</v>
      </c>
      <c r="YA282" s="39">
        <v>2</v>
      </c>
      <c r="YB282" s="39">
        <v>1</v>
      </c>
    </row>
    <row r="283" spans="1:652" x14ac:dyDescent="0.2">
      <c r="A283" s="11">
        <v>305</v>
      </c>
      <c r="B283" s="19" t="s">
        <v>789</v>
      </c>
      <c r="C283" s="3">
        <v>0</v>
      </c>
      <c r="D283" s="3" t="str">
        <f t="shared" si="167"/>
        <v>2</v>
      </c>
      <c r="E283" s="4">
        <v>37233</v>
      </c>
      <c r="F283" s="4">
        <v>43412</v>
      </c>
      <c r="G283" s="5">
        <v>16.917180013689254</v>
      </c>
      <c r="H283" s="21">
        <v>4</v>
      </c>
      <c r="I283" s="3">
        <v>11</v>
      </c>
      <c r="J283" s="3">
        <v>23</v>
      </c>
      <c r="K283" s="3">
        <v>1</v>
      </c>
      <c r="L283" s="3">
        <v>2</v>
      </c>
      <c r="M283" s="3">
        <v>180</v>
      </c>
      <c r="N283" s="6">
        <v>127</v>
      </c>
      <c r="O283" s="6">
        <v>173</v>
      </c>
      <c r="P283" s="5">
        <v>4.166666666666667</v>
      </c>
      <c r="Q283" s="5">
        <v>175.73850000000002</v>
      </c>
      <c r="R283" s="5">
        <v>79.7</v>
      </c>
      <c r="S283" s="5">
        <v>26.6</v>
      </c>
      <c r="T283" s="5">
        <v>2</v>
      </c>
      <c r="U283" s="5">
        <v>19</v>
      </c>
      <c r="V283" s="5">
        <v>3</v>
      </c>
      <c r="W283" s="5">
        <v>43.1</v>
      </c>
      <c r="X283" s="5">
        <v>43.2</v>
      </c>
      <c r="Y283" s="5">
        <v>47.4</v>
      </c>
      <c r="Z283" s="5">
        <v>37.1</v>
      </c>
      <c r="AA283" s="5">
        <v>41.8</v>
      </c>
      <c r="AB283" s="5">
        <v>46.5</v>
      </c>
      <c r="AC283" s="5">
        <f t="shared" si="168"/>
        <v>47.4</v>
      </c>
      <c r="AD283" s="5">
        <f t="shared" si="169"/>
        <v>46.5</v>
      </c>
      <c r="AE283" s="5">
        <f t="shared" si="170"/>
        <v>93.9</v>
      </c>
      <c r="AF283" s="5">
        <f t="shared" si="171"/>
        <v>46.95</v>
      </c>
      <c r="AG283" s="5">
        <f t="shared" si="172"/>
        <v>103.52475000000001</v>
      </c>
      <c r="AH283" s="5">
        <f t="shared" si="173"/>
        <v>207.04950000000002</v>
      </c>
      <c r="AI283" s="5">
        <v>3</v>
      </c>
      <c r="AJ283" s="3">
        <v>51</v>
      </c>
      <c r="AK283" s="5">
        <v>44.7</v>
      </c>
      <c r="AL283" s="5">
        <v>3</v>
      </c>
      <c r="AM283" s="5">
        <v>3</v>
      </c>
      <c r="AN283" s="5"/>
      <c r="AO283" s="5"/>
      <c r="AP283" s="5"/>
      <c r="AQ283" s="5"/>
      <c r="AR283" s="5"/>
      <c r="AS283" s="5" t="e">
        <f t="shared" si="174"/>
        <v>#DIV/0!</v>
      </c>
      <c r="AT283" s="5">
        <v>9.68</v>
      </c>
      <c r="AU283" s="5">
        <v>9.75</v>
      </c>
      <c r="AV283" s="5">
        <v>1.1100000000000001</v>
      </c>
      <c r="AW283" s="5">
        <v>87</v>
      </c>
      <c r="AX283" s="3">
        <v>42</v>
      </c>
      <c r="AY283" s="3">
        <v>44</v>
      </c>
      <c r="AZ283" s="3"/>
      <c r="BA283" s="5">
        <v>0.06</v>
      </c>
      <c r="BB283" s="5"/>
      <c r="BC283" s="5">
        <v>52</v>
      </c>
      <c r="BD283" s="5"/>
      <c r="BE283" s="3">
        <v>20</v>
      </c>
      <c r="BF283" s="3">
        <v>21</v>
      </c>
      <c r="BG283" s="5">
        <v>-1.85</v>
      </c>
      <c r="BH283" s="5">
        <v>3</v>
      </c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3">
        <v>73</v>
      </c>
      <c r="CA283" s="3">
        <v>78</v>
      </c>
      <c r="CB283" s="3">
        <v>75</v>
      </c>
      <c r="CC283" s="5">
        <v>32.633919999999996</v>
      </c>
      <c r="CD283" s="5">
        <v>34.869120000000002</v>
      </c>
      <c r="CE283" s="5">
        <v>33.527999999999999</v>
      </c>
      <c r="CF283" s="5">
        <v>4.33</v>
      </c>
      <c r="CG283" s="5">
        <v>100</v>
      </c>
      <c r="CH283" s="3">
        <v>53</v>
      </c>
      <c r="CI283" s="3">
        <v>49</v>
      </c>
      <c r="CJ283" s="3">
        <v>41</v>
      </c>
      <c r="CK283" s="5">
        <v>23.69312</v>
      </c>
      <c r="CL283" s="5">
        <v>21.904959999999999</v>
      </c>
      <c r="CM283" s="5">
        <v>18.32864</v>
      </c>
      <c r="CN283" s="5">
        <v>0.43</v>
      </c>
      <c r="CO283" s="5">
        <v>67</v>
      </c>
      <c r="CP283" s="6">
        <v>235</v>
      </c>
      <c r="CQ283" s="6">
        <v>241</v>
      </c>
      <c r="CR283" s="6">
        <v>234</v>
      </c>
      <c r="CS283" s="5">
        <v>1.81</v>
      </c>
      <c r="CT283" s="5">
        <v>96</v>
      </c>
      <c r="CU283" s="7" t="e">
        <v>#NULL!</v>
      </c>
      <c r="CV283" s="7" t="e">
        <v>#NULL!</v>
      </c>
      <c r="CW283" s="7" t="e">
        <v>#NULL!</v>
      </c>
      <c r="CX283" s="7" t="e">
        <v>#NULL!</v>
      </c>
      <c r="CY283" s="7" t="e">
        <v>#NULL!</v>
      </c>
      <c r="CZ283" s="7" t="e">
        <v>#NULL!</v>
      </c>
      <c r="DA283" s="7" t="e">
        <v>#NULL!</v>
      </c>
      <c r="DB283" s="7" t="e">
        <v>#NULL!</v>
      </c>
      <c r="DC283" s="7" t="e">
        <v>#NULL!</v>
      </c>
      <c r="DD283" s="7" t="e">
        <v>#NULL!</v>
      </c>
      <c r="DE283" s="7" t="e">
        <v>#NULL!</v>
      </c>
      <c r="DF283" s="7" t="e">
        <v>#NULL!</v>
      </c>
      <c r="DG283" s="7" t="e">
        <v>#NULL!</v>
      </c>
      <c r="DH283" s="7" t="e">
        <v>#NULL!</v>
      </c>
      <c r="DI283" s="7"/>
      <c r="DJ283" s="7"/>
      <c r="DK283" s="7"/>
      <c r="DL283" s="7"/>
      <c r="DM283" s="7"/>
      <c r="DN283" s="7"/>
      <c r="DO283" s="7"/>
      <c r="DP283" s="7"/>
      <c r="DQ283" s="3">
        <v>1</v>
      </c>
      <c r="DR283" s="3">
        <v>1</v>
      </c>
      <c r="DS283" s="3">
        <v>1</v>
      </c>
      <c r="DT283" s="3">
        <v>1</v>
      </c>
      <c r="DU283" s="3">
        <v>1</v>
      </c>
      <c r="DV283" s="5">
        <v>27.5</v>
      </c>
      <c r="DW283" s="5">
        <v>-1.79</v>
      </c>
      <c r="DX283" s="5">
        <v>91.5</v>
      </c>
      <c r="DY283" s="5">
        <v>2.92</v>
      </c>
      <c r="DZ283" s="5">
        <v>83.5</v>
      </c>
      <c r="EA283" s="5">
        <v>4.76</v>
      </c>
      <c r="EB283" s="5">
        <v>67.5</v>
      </c>
      <c r="EC283" s="5">
        <v>5.89</v>
      </c>
      <c r="ED283" s="5">
        <v>2</v>
      </c>
      <c r="EE283" s="7" t="e">
        <v>#NULL!</v>
      </c>
      <c r="EF283" s="7" t="e">
        <v>#NULL!</v>
      </c>
      <c r="EG283" s="7" t="e">
        <v>#NULL!</v>
      </c>
      <c r="EH283" s="7" t="e">
        <v>#NULL!</v>
      </c>
      <c r="EI283" s="7" t="e">
        <v>#NULL!</v>
      </c>
      <c r="EJ283" s="7" t="e">
        <v>#NULL!</v>
      </c>
      <c r="EK283" s="7" t="e">
        <v>#NULL!</v>
      </c>
      <c r="EL283" s="7" t="e">
        <v>#NULL!</v>
      </c>
      <c r="EM283" s="7" t="e">
        <v>#NULL!</v>
      </c>
      <c r="EN283" s="7" t="e">
        <v>#NULL!</v>
      </c>
      <c r="EO283" s="7" t="e">
        <v>#NULL!</v>
      </c>
      <c r="EP283" s="7" t="e">
        <v>#NULL!</v>
      </c>
      <c r="EQ283" s="7" t="e">
        <v>#NULL!</v>
      </c>
      <c r="ER283" s="7" t="e">
        <v>#NULL!</v>
      </c>
      <c r="ES283" s="7" t="e">
        <v>#NULL!</v>
      </c>
      <c r="ET283" s="7" t="e">
        <v>#NULL!</v>
      </c>
      <c r="EU283" s="7" t="e">
        <v>#NULL!</v>
      </c>
      <c r="EV283" s="7" t="e">
        <v>#NULL!</v>
      </c>
      <c r="EW283" s="3">
        <v>1</v>
      </c>
      <c r="EX283" s="5">
        <v>2</v>
      </c>
      <c r="EY283" s="1" t="s">
        <v>350</v>
      </c>
      <c r="EZ283" s="3">
        <v>2</v>
      </c>
      <c r="FA283" s="6">
        <v>12</v>
      </c>
      <c r="FB283" s="1" t="s">
        <v>355</v>
      </c>
      <c r="FC283" s="6">
        <v>2</v>
      </c>
      <c r="FD283" s="5">
        <v>12</v>
      </c>
      <c r="FE283" s="1" t="s">
        <v>349</v>
      </c>
      <c r="FF283" s="3">
        <v>999</v>
      </c>
      <c r="FG283" s="5">
        <v>999</v>
      </c>
      <c r="FH283" s="3">
        <v>4</v>
      </c>
      <c r="FI283" s="3">
        <v>4</v>
      </c>
      <c r="FJ283" s="3">
        <v>5</v>
      </c>
      <c r="FK283" s="3">
        <v>3</v>
      </c>
      <c r="FL283" s="3">
        <v>5</v>
      </c>
      <c r="FM283" s="3">
        <v>5</v>
      </c>
      <c r="FN283" s="3">
        <v>4</v>
      </c>
      <c r="FO283" s="3">
        <v>2</v>
      </c>
      <c r="FP283" s="3">
        <v>4</v>
      </c>
      <c r="FQ283" s="3">
        <v>4</v>
      </c>
      <c r="FR283" s="3">
        <v>3</v>
      </c>
      <c r="FS283" s="3">
        <v>3</v>
      </c>
      <c r="FT283" s="3">
        <v>4.333333333333333</v>
      </c>
      <c r="FU283" s="3">
        <v>3.3333333333333335</v>
      </c>
      <c r="FV283" s="3">
        <v>6</v>
      </c>
      <c r="FW283" s="3">
        <v>2</v>
      </c>
      <c r="FX283" s="7" t="e">
        <v>#NULL!</v>
      </c>
      <c r="FY283" s="3">
        <v>5</v>
      </c>
      <c r="FZ283" s="3">
        <v>6</v>
      </c>
      <c r="GA283" s="3">
        <v>4</v>
      </c>
      <c r="GB283" s="3">
        <v>4</v>
      </c>
      <c r="GC283" s="3">
        <v>5</v>
      </c>
      <c r="GD283" s="5">
        <v>5</v>
      </c>
      <c r="GE283" s="3">
        <v>4</v>
      </c>
      <c r="GF283" s="3">
        <v>2</v>
      </c>
      <c r="GG283" s="3">
        <v>5</v>
      </c>
      <c r="GH283" s="3">
        <v>3</v>
      </c>
      <c r="GI283" s="3">
        <v>4</v>
      </c>
      <c r="GJ283" s="3">
        <v>1</v>
      </c>
      <c r="GK283" s="3">
        <v>1</v>
      </c>
      <c r="GL283" s="3">
        <v>3</v>
      </c>
      <c r="GM283" s="3">
        <v>4</v>
      </c>
      <c r="GN283" s="3">
        <v>4</v>
      </c>
      <c r="GO283" s="3">
        <v>2</v>
      </c>
      <c r="GP283" s="3">
        <v>4</v>
      </c>
      <c r="GQ283" s="3">
        <v>1</v>
      </c>
      <c r="GR283" s="3">
        <v>2</v>
      </c>
      <c r="GS283" s="3">
        <v>2</v>
      </c>
      <c r="GT283" s="3">
        <v>3</v>
      </c>
      <c r="GU283" s="3">
        <v>4</v>
      </c>
      <c r="GV283" s="3">
        <v>3</v>
      </c>
      <c r="GW283" s="3">
        <v>4</v>
      </c>
      <c r="GX283" s="3">
        <v>1</v>
      </c>
      <c r="GY283" s="5">
        <v>3.8</v>
      </c>
      <c r="GZ283" s="5">
        <v>1.9</v>
      </c>
      <c r="HA283" s="3">
        <v>5</v>
      </c>
      <c r="HB283" s="3">
        <v>5</v>
      </c>
      <c r="HC283" s="3">
        <v>4</v>
      </c>
      <c r="HD283" s="3">
        <v>4</v>
      </c>
      <c r="HE283" s="3">
        <v>5</v>
      </c>
      <c r="HF283" s="3">
        <v>5</v>
      </c>
      <c r="HG283" s="3">
        <v>5</v>
      </c>
      <c r="HH283" s="3">
        <v>5</v>
      </c>
      <c r="HI283" s="5">
        <v>4.75</v>
      </c>
      <c r="HJ283" s="3">
        <v>3</v>
      </c>
      <c r="HK283" s="3">
        <v>3</v>
      </c>
      <c r="HL283" s="3">
        <v>3</v>
      </c>
      <c r="HM283" s="3">
        <v>3</v>
      </c>
      <c r="HN283" s="3">
        <v>1</v>
      </c>
      <c r="HO283" s="3">
        <v>2</v>
      </c>
      <c r="HP283" s="5">
        <v>2</v>
      </c>
      <c r="HQ283" s="5">
        <v>4</v>
      </c>
      <c r="HR283" s="5">
        <v>3</v>
      </c>
      <c r="HS283" s="5">
        <v>3</v>
      </c>
      <c r="HT283" s="3">
        <v>5</v>
      </c>
      <c r="HU283" s="3">
        <v>5</v>
      </c>
      <c r="HV283" s="3">
        <v>4</v>
      </c>
      <c r="HW283" s="3">
        <v>4</v>
      </c>
      <c r="HX283" s="3">
        <v>4</v>
      </c>
      <c r="HY283" s="3">
        <v>6</v>
      </c>
      <c r="HZ283" s="5">
        <v>4.666666666666667</v>
      </c>
      <c r="IA283" s="3">
        <v>4</v>
      </c>
      <c r="IB283" s="3">
        <v>6</v>
      </c>
      <c r="IC283" s="3">
        <v>5</v>
      </c>
      <c r="ID283" s="3">
        <v>4</v>
      </c>
      <c r="IE283" s="3">
        <v>6</v>
      </c>
      <c r="IF283" s="3">
        <v>5</v>
      </c>
      <c r="IG283" s="3">
        <v>7</v>
      </c>
      <c r="IH283" s="3">
        <v>6</v>
      </c>
      <c r="II283" s="3">
        <v>5</v>
      </c>
      <c r="IJ283" s="3">
        <v>2</v>
      </c>
      <c r="IK283" s="3">
        <v>4</v>
      </c>
      <c r="IL283" s="3">
        <v>2</v>
      </c>
      <c r="IM283" s="5">
        <v>4.75</v>
      </c>
      <c r="IN283" s="5">
        <v>5</v>
      </c>
      <c r="IO283" s="5">
        <v>4.25</v>
      </c>
      <c r="IP283" s="3">
        <v>5</v>
      </c>
      <c r="IQ283" s="3">
        <v>3</v>
      </c>
      <c r="IR283" s="3">
        <v>4</v>
      </c>
      <c r="IS283" s="3">
        <v>2</v>
      </c>
      <c r="IT283" s="3">
        <v>4</v>
      </c>
      <c r="IU283" s="3">
        <v>3</v>
      </c>
      <c r="IV283" s="3">
        <v>2</v>
      </c>
      <c r="IW283" s="3">
        <v>2</v>
      </c>
      <c r="IX283" s="3">
        <v>4</v>
      </c>
      <c r="IY283" s="3">
        <v>2</v>
      </c>
      <c r="IZ283" s="3">
        <v>4</v>
      </c>
      <c r="JA283" s="3">
        <v>3</v>
      </c>
      <c r="JB283" s="3">
        <v>3</v>
      </c>
      <c r="JC283" s="3">
        <v>2</v>
      </c>
      <c r="JD283" s="3">
        <v>4</v>
      </c>
      <c r="JE283" s="3">
        <v>2</v>
      </c>
      <c r="JF283" s="3">
        <v>3</v>
      </c>
      <c r="JG283" s="3">
        <v>4</v>
      </c>
      <c r="JH283" s="3">
        <v>2</v>
      </c>
      <c r="JI283" s="3">
        <v>3</v>
      </c>
      <c r="JJ283" s="3">
        <v>2</v>
      </c>
      <c r="JK283" s="3">
        <v>4</v>
      </c>
      <c r="JL283" s="3">
        <v>2</v>
      </c>
      <c r="JM283" s="3">
        <v>4</v>
      </c>
      <c r="JN283" s="5">
        <v>3.75</v>
      </c>
      <c r="JO283" s="5">
        <v>2.5</v>
      </c>
      <c r="JP283" s="5">
        <v>3.5</v>
      </c>
      <c r="JQ283" s="5">
        <v>2.25</v>
      </c>
      <c r="JR283" s="5">
        <v>4</v>
      </c>
      <c r="JS283" s="5">
        <v>2.25</v>
      </c>
      <c r="JT283" s="3">
        <v>4</v>
      </c>
      <c r="JU283" s="3">
        <v>4</v>
      </c>
      <c r="JV283" s="3">
        <v>4</v>
      </c>
      <c r="JW283" s="3">
        <v>4</v>
      </c>
      <c r="JX283" s="3">
        <v>4</v>
      </c>
      <c r="JY283" s="3">
        <v>4</v>
      </c>
      <c r="JZ283" s="3">
        <v>1</v>
      </c>
      <c r="KA283" s="3">
        <v>1</v>
      </c>
      <c r="KB283" s="3">
        <v>4</v>
      </c>
      <c r="KC283" s="3">
        <v>3</v>
      </c>
      <c r="KD283" s="3">
        <v>4</v>
      </c>
      <c r="KE283" s="3">
        <v>4</v>
      </c>
      <c r="KF283" s="3">
        <v>1</v>
      </c>
      <c r="KG283" s="3">
        <v>1</v>
      </c>
      <c r="KH283" s="3">
        <v>1</v>
      </c>
      <c r="KI283" s="3">
        <v>1</v>
      </c>
      <c r="KJ283" s="3">
        <v>2</v>
      </c>
      <c r="KK283" s="3">
        <v>2</v>
      </c>
      <c r="KL283" s="3">
        <v>4</v>
      </c>
      <c r="KM283" s="3">
        <v>4</v>
      </c>
      <c r="KN283" s="3">
        <v>2</v>
      </c>
      <c r="KO283" s="3">
        <v>2</v>
      </c>
      <c r="KP283" s="3">
        <v>1</v>
      </c>
      <c r="KQ283" s="3">
        <v>1</v>
      </c>
      <c r="KR283" s="3">
        <v>5</v>
      </c>
      <c r="KS283" s="3">
        <v>5</v>
      </c>
      <c r="KT283" s="3">
        <v>1</v>
      </c>
      <c r="KU283" s="3">
        <v>1</v>
      </c>
      <c r="KV283" s="3">
        <v>1</v>
      </c>
      <c r="KW283" s="3">
        <v>1</v>
      </c>
      <c r="KX283" s="3">
        <v>3</v>
      </c>
      <c r="KY283" s="3">
        <v>3</v>
      </c>
      <c r="KZ283" s="5">
        <v>1.5555555555555556</v>
      </c>
      <c r="LA283" s="5">
        <v>1.5555555555555556</v>
      </c>
      <c r="LB283" s="5">
        <v>4</v>
      </c>
      <c r="LC283" s="5">
        <v>3.8571428571428572</v>
      </c>
      <c r="LD283" s="3">
        <v>4</v>
      </c>
      <c r="LE283" s="3">
        <v>4</v>
      </c>
      <c r="LF283" s="5">
        <v>4</v>
      </c>
      <c r="LG283" s="3">
        <v>4</v>
      </c>
      <c r="LH283" s="3">
        <v>5</v>
      </c>
      <c r="LI283" s="3">
        <v>5</v>
      </c>
      <c r="LJ283" s="3">
        <v>4</v>
      </c>
      <c r="LK283" s="3">
        <v>4</v>
      </c>
      <c r="LL283" s="3">
        <v>5</v>
      </c>
      <c r="LM283" s="3">
        <v>5</v>
      </c>
      <c r="LN283" s="3">
        <v>5</v>
      </c>
      <c r="LO283" s="3">
        <v>5</v>
      </c>
      <c r="LP283" s="3">
        <v>3</v>
      </c>
      <c r="LQ283" s="3">
        <v>3</v>
      </c>
      <c r="LR283" s="3">
        <v>5</v>
      </c>
      <c r="LS283" s="3">
        <v>5</v>
      </c>
      <c r="LT283" s="5">
        <v>4.375</v>
      </c>
      <c r="LU283" s="5">
        <v>4.375</v>
      </c>
      <c r="LV283" s="3">
        <v>2</v>
      </c>
      <c r="LW283" s="3">
        <v>0</v>
      </c>
      <c r="LX283" s="3">
        <v>0</v>
      </c>
      <c r="LY283" s="3">
        <v>1</v>
      </c>
      <c r="LZ283" s="3">
        <v>2</v>
      </c>
      <c r="MA283" s="3">
        <v>3</v>
      </c>
      <c r="MB283" s="3">
        <v>3</v>
      </c>
      <c r="MC283" s="3">
        <v>2</v>
      </c>
      <c r="MD283" s="3">
        <v>2</v>
      </c>
      <c r="ME283" s="3">
        <v>0</v>
      </c>
      <c r="MF283" s="5">
        <f t="shared" si="175"/>
        <v>15</v>
      </c>
      <c r="MG283" s="5">
        <f t="shared" si="176"/>
        <v>1.5</v>
      </c>
      <c r="MH283" s="3">
        <v>4</v>
      </c>
      <c r="MI283" s="3">
        <v>4</v>
      </c>
      <c r="MJ283" s="3">
        <v>5</v>
      </c>
      <c r="MK283" s="3">
        <v>6</v>
      </c>
      <c r="ML283" s="3">
        <v>5</v>
      </c>
      <c r="MM283" s="3">
        <v>4</v>
      </c>
      <c r="MN283" s="3">
        <v>5</v>
      </c>
      <c r="MO283" s="3">
        <v>7</v>
      </c>
      <c r="MP283" s="3">
        <v>7</v>
      </c>
      <c r="MQ283" s="5">
        <v>5.2222222222222223</v>
      </c>
      <c r="MR283" s="3">
        <v>2</v>
      </c>
      <c r="MS283" s="3">
        <v>2</v>
      </c>
      <c r="MT283" s="3">
        <v>1</v>
      </c>
      <c r="MU283" s="3">
        <v>1</v>
      </c>
      <c r="MV283" s="3">
        <v>1</v>
      </c>
      <c r="MW283" s="3">
        <v>1</v>
      </c>
      <c r="MX283" s="3">
        <v>3</v>
      </c>
      <c r="MY283" s="3">
        <v>3</v>
      </c>
      <c r="MZ283" s="3">
        <v>4</v>
      </c>
      <c r="NA283" s="3">
        <v>4</v>
      </c>
      <c r="NB283" s="3">
        <v>3</v>
      </c>
      <c r="NC283" s="3">
        <v>3</v>
      </c>
      <c r="ND283" s="5">
        <v>1.3333333333333333</v>
      </c>
      <c r="NE283" s="5">
        <v>1.3333333333333333</v>
      </c>
      <c r="NF283" s="5">
        <v>3.3333333333333335</v>
      </c>
      <c r="NG283" s="5">
        <v>3.3333333333333335</v>
      </c>
      <c r="NH283" s="3">
        <v>4</v>
      </c>
      <c r="NI283" s="3">
        <v>4</v>
      </c>
      <c r="NJ283" s="3">
        <v>4</v>
      </c>
      <c r="NK283" s="3">
        <v>4</v>
      </c>
      <c r="NL283" s="3">
        <v>4</v>
      </c>
      <c r="NM283" s="3">
        <v>4</v>
      </c>
      <c r="NN283" s="3">
        <v>4</v>
      </c>
      <c r="NO283" s="3">
        <v>4</v>
      </c>
      <c r="NP283" s="3">
        <v>2</v>
      </c>
      <c r="NQ283" s="3">
        <v>2</v>
      </c>
      <c r="NR283" s="3">
        <v>3</v>
      </c>
      <c r="NS283" s="3">
        <v>3</v>
      </c>
      <c r="NT283" s="3">
        <v>2</v>
      </c>
      <c r="NU283" s="3">
        <v>2</v>
      </c>
      <c r="NV283" s="5">
        <v>3.2857142857142856</v>
      </c>
      <c r="NW283" s="5">
        <v>3.2857142857142856</v>
      </c>
      <c r="NX283" s="4">
        <v>43423</v>
      </c>
      <c r="NY283" s="3">
        <v>4</v>
      </c>
      <c r="NZ283" s="3">
        <v>4</v>
      </c>
      <c r="OA283" s="3">
        <v>4</v>
      </c>
      <c r="OB283" s="3">
        <v>2</v>
      </c>
      <c r="OC283" s="3">
        <v>5</v>
      </c>
      <c r="OD283" s="3">
        <v>3</v>
      </c>
      <c r="OE283" s="3">
        <v>2</v>
      </c>
      <c r="OF283" s="3">
        <v>2</v>
      </c>
      <c r="OG283" s="3">
        <v>4</v>
      </c>
      <c r="OH283" s="3">
        <v>4</v>
      </c>
      <c r="OI283" s="3">
        <v>2</v>
      </c>
      <c r="OJ283" s="3">
        <v>3</v>
      </c>
      <c r="OK283" s="5">
        <v>4</v>
      </c>
      <c r="OL283" s="5">
        <v>2.5</v>
      </c>
      <c r="OM283" s="3">
        <v>3</v>
      </c>
      <c r="ON283" s="3">
        <v>2</v>
      </c>
      <c r="OO283" s="3">
        <v>3</v>
      </c>
      <c r="OP283" s="3">
        <v>3</v>
      </c>
      <c r="OQ283" s="3">
        <v>2</v>
      </c>
      <c r="OR283" s="3">
        <v>2</v>
      </c>
      <c r="OS283" s="5">
        <v>2.5</v>
      </c>
      <c r="OT283" s="3">
        <v>5</v>
      </c>
      <c r="OU283" s="3">
        <v>5</v>
      </c>
      <c r="OV283" s="3">
        <v>4</v>
      </c>
      <c r="OW283" s="3">
        <v>4</v>
      </c>
      <c r="OX283" s="3">
        <v>4</v>
      </c>
      <c r="OY283" s="3">
        <v>4</v>
      </c>
      <c r="OZ283" s="5">
        <v>4.333333333333333</v>
      </c>
      <c r="VK283" s="1">
        <v>2</v>
      </c>
      <c r="VN283">
        <v>15</v>
      </c>
      <c r="VO283">
        <v>1</v>
      </c>
      <c r="VP283">
        <v>14.3</v>
      </c>
      <c r="VQ283">
        <v>14.3</v>
      </c>
      <c r="VR283">
        <v>204</v>
      </c>
      <c r="VS283">
        <v>4958.5</v>
      </c>
      <c r="VT283">
        <v>24.3</v>
      </c>
      <c r="VU283">
        <v>413.2</v>
      </c>
      <c r="VV283">
        <v>203</v>
      </c>
      <c r="VW283">
        <v>15486.8</v>
      </c>
      <c r="VX283">
        <v>76.3</v>
      </c>
      <c r="VY283">
        <v>3047.8</v>
      </c>
      <c r="VZ283">
        <v>0.3</v>
      </c>
      <c r="WA283">
        <v>1290.5999999999999</v>
      </c>
      <c r="WB283" s="36">
        <v>5478.5</v>
      </c>
      <c r="WC283" s="36">
        <v>997.75</v>
      </c>
      <c r="WD283" s="36">
        <v>118.25</v>
      </c>
      <c r="WE283" s="36">
        <v>68.75</v>
      </c>
      <c r="WF283" s="36">
        <v>82.22</v>
      </c>
      <c r="WG283" s="36">
        <v>14.97</v>
      </c>
      <c r="WH283" s="36">
        <v>1.77</v>
      </c>
      <c r="WI283" s="36">
        <v>1.03</v>
      </c>
      <c r="WJ283" s="36">
        <v>187</v>
      </c>
      <c r="WK283" s="36">
        <v>2.81</v>
      </c>
      <c r="WL283" s="36">
        <v>23.375</v>
      </c>
      <c r="WM283" s="37">
        <v>9056.25</v>
      </c>
      <c r="WN283" s="37">
        <v>1503.75</v>
      </c>
      <c r="WO283" s="37">
        <v>140.75</v>
      </c>
      <c r="WP283" s="37">
        <v>74.5</v>
      </c>
      <c r="WQ283" s="37">
        <v>84.05</v>
      </c>
      <c r="WR283" s="37">
        <v>13.96</v>
      </c>
      <c r="WS283" s="37">
        <v>1.31</v>
      </c>
      <c r="WT283" s="37">
        <v>0.69</v>
      </c>
      <c r="WU283" s="37">
        <v>215.25</v>
      </c>
      <c r="WV283" s="37">
        <v>2</v>
      </c>
      <c r="WW283" s="37">
        <v>17.937999999999999</v>
      </c>
      <c r="WX283" s="38">
        <v>4047.25</v>
      </c>
      <c r="WY283" s="38">
        <v>793.25</v>
      </c>
      <c r="WZ283" s="38">
        <v>96</v>
      </c>
      <c r="XA283" s="38">
        <v>55.75</v>
      </c>
      <c r="XB283" s="38">
        <v>81.069999999999993</v>
      </c>
      <c r="XC283" s="38">
        <v>15.89</v>
      </c>
      <c r="XD283" s="38">
        <v>1.92</v>
      </c>
      <c r="XE283" s="38">
        <v>1.1200000000000001</v>
      </c>
      <c r="XF283" s="38">
        <v>151.75</v>
      </c>
      <c r="XG283" s="38">
        <v>3.04</v>
      </c>
      <c r="XH283" s="38">
        <v>30.35</v>
      </c>
      <c r="XI283" s="39">
        <v>7226.25</v>
      </c>
      <c r="XJ283" s="39">
        <v>1212.25</v>
      </c>
      <c r="XK283" s="39">
        <v>117.25</v>
      </c>
      <c r="XL283" s="39">
        <v>61.5</v>
      </c>
      <c r="XM283" s="39">
        <v>83.86</v>
      </c>
      <c r="XN283" s="39">
        <v>14.07</v>
      </c>
      <c r="XO283" s="39">
        <v>1.36</v>
      </c>
      <c r="XP283" s="39">
        <v>0.71</v>
      </c>
      <c r="XQ283" s="39">
        <v>178.75</v>
      </c>
      <c r="XR283" s="39">
        <v>2.0699999999999998</v>
      </c>
      <c r="XS283" s="39">
        <v>22.344000000000001</v>
      </c>
      <c r="XT283" t="s">
        <v>1349</v>
      </c>
      <c r="XU283">
        <v>12</v>
      </c>
      <c r="XV283">
        <v>15</v>
      </c>
      <c r="XW283" s="37">
        <v>8</v>
      </c>
      <c r="XX283" s="37">
        <v>4</v>
      </c>
      <c r="XY283" s="37">
        <v>1</v>
      </c>
      <c r="XZ283" s="39">
        <v>5</v>
      </c>
      <c r="YA283" s="39">
        <v>3</v>
      </c>
      <c r="YB283" s="39">
        <v>1</v>
      </c>
    </row>
    <row r="284" spans="1:652" x14ac:dyDescent="0.2">
      <c r="A284" s="11">
        <v>306</v>
      </c>
      <c r="B284" s="19" t="s">
        <v>908</v>
      </c>
      <c r="C284" s="3">
        <v>1</v>
      </c>
      <c r="D284" s="3" t="str">
        <f t="shared" si="167"/>
        <v>1</v>
      </c>
      <c r="E284" s="4">
        <v>37028</v>
      </c>
      <c r="F284" s="4">
        <v>43412</v>
      </c>
      <c r="G284" s="5">
        <v>17.478439425051334</v>
      </c>
      <c r="H284" s="21">
        <v>4</v>
      </c>
      <c r="I284" s="3">
        <v>12</v>
      </c>
      <c r="J284" s="3">
        <v>23</v>
      </c>
      <c r="K284" s="3">
        <v>1</v>
      </c>
      <c r="L284" s="3">
        <v>2</v>
      </c>
      <c r="M284" s="3">
        <v>180</v>
      </c>
      <c r="N284" s="6">
        <v>121</v>
      </c>
      <c r="O284" s="6">
        <v>171</v>
      </c>
      <c r="P284" s="5">
        <v>3.969816272965879</v>
      </c>
      <c r="Q284" s="5">
        <v>174.63600000000002</v>
      </c>
      <c r="R284" s="5">
        <v>79.2</v>
      </c>
      <c r="S284" s="5">
        <v>27.1</v>
      </c>
      <c r="T284" s="5">
        <v>2</v>
      </c>
      <c r="U284" s="5">
        <v>36.6</v>
      </c>
      <c r="V284" s="5">
        <v>2</v>
      </c>
      <c r="W284" s="5">
        <v>29.9</v>
      </c>
      <c r="X284" s="5">
        <v>28.8</v>
      </c>
      <c r="Y284" s="5">
        <v>31.2</v>
      </c>
      <c r="Z284" s="5">
        <v>33.4</v>
      </c>
      <c r="AA284" s="5">
        <v>32.4</v>
      </c>
      <c r="AB284" s="5">
        <v>35.5</v>
      </c>
      <c r="AC284" s="5">
        <f t="shared" si="168"/>
        <v>31.2</v>
      </c>
      <c r="AD284" s="5">
        <f t="shared" si="169"/>
        <v>35.5</v>
      </c>
      <c r="AE284" s="5">
        <f t="shared" si="170"/>
        <v>66.7</v>
      </c>
      <c r="AF284" s="5">
        <f t="shared" si="171"/>
        <v>33.35</v>
      </c>
      <c r="AG284" s="5">
        <f t="shared" si="172"/>
        <v>73.536750000000012</v>
      </c>
      <c r="AH284" s="5">
        <f t="shared" si="173"/>
        <v>147.07350000000002</v>
      </c>
      <c r="AI284" s="5">
        <v>3</v>
      </c>
      <c r="AJ284" s="3">
        <v>18</v>
      </c>
      <c r="AK284" s="5">
        <v>32.4</v>
      </c>
      <c r="AL284" s="5">
        <v>1</v>
      </c>
      <c r="AM284" s="5">
        <v>2</v>
      </c>
      <c r="AN284" s="5"/>
      <c r="AO284" s="5"/>
      <c r="AP284" s="5"/>
      <c r="AQ284" s="5"/>
      <c r="AR284" s="5"/>
      <c r="AS284" s="5" t="e">
        <f t="shared" si="174"/>
        <v>#DIV/0!</v>
      </c>
      <c r="AT284" s="5">
        <v>10.97</v>
      </c>
      <c r="AU284" s="5">
        <v>11.09</v>
      </c>
      <c r="AV284" s="5">
        <v>0.82</v>
      </c>
      <c r="AW284" s="5">
        <v>79</v>
      </c>
      <c r="AX284" s="3">
        <v>33</v>
      </c>
      <c r="AY284" s="3">
        <v>31</v>
      </c>
      <c r="AZ284" s="3"/>
      <c r="BA284" s="5">
        <v>-1.06</v>
      </c>
      <c r="BB284" s="5"/>
      <c r="BC284" s="5">
        <v>14</v>
      </c>
      <c r="BD284" s="5"/>
      <c r="BE284" s="3">
        <v>20</v>
      </c>
      <c r="BF284" s="3">
        <v>22</v>
      </c>
      <c r="BG284" s="5">
        <v>-1.22</v>
      </c>
      <c r="BH284" s="5">
        <v>11</v>
      </c>
      <c r="BI284" s="8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3">
        <v>48</v>
      </c>
      <c r="CA284" s="3">
        <v>51</v>
      </c>
      <c r="CB284" s="3">
        <v>51</v>
      </c>
      <c r="CC284" s="5">
        <v>21.457920000000001</v>
      </c>
      <c r="CD284" s="5">
        <v>22.799039999999998</v>
      </c>
      <c r="CE284" s="5">
        <v>22.799039999999998</v>
      </c>
      <c r="CF284" s="5">
        <v>3.17</v>
      </c>
      <c r="CG284" s="5">
        <v>100</v>
      </c>
      <c r="CH284" s="3">
        <v>31</v>
      </c>
      <c r="CI284" s="3">
        <v>31</v>
      </c>
      <c r="CJ284" s="3">
        <v>34</v>
      </c>
      <c r="CK284" s="5">
        <v>13.85824</v>
      </c>
      <c r="CL284" s="5">
        <v>13.85824</v>
      </c>
      <c r="CM284" s="5">
        <v>15.19936</v>
      </c>
      <c r="CN284" s="5">
        <v>-0.04</v>
      </c>
      <c r="CO284" s="5">
        <v>48</v>
      </c>
      <c r="CP284" s="6">
        <v>190</v>
      </c>
      <c r="CQ284" s="6">
        <v>197</v>
      </c>
      <c r="CR284" s="6">
        <v>199</v>
      </c>
      <c r="CS284" s="5">
        <v>1.89</v>
      </c>
      <c r="CT284" s="5">
        <v>97</v>
      </c>
      <c r="CU284" s="7" t="e">
        <v>#NULL!</v>
      </c>
      <c r="CV284" s="7" t="e">
        <v>#NULL!</v>
      </c>
      <c r="CW284" s="7" t="e">
        <v>#NULL!</v>
      </c>
      <c r="CX284" s="7" t="e">
        <v>#NULL!</v>
      </c>
      <c r="CY284" s="7" t="e">
        <v>#NULL!</v>
      </c>
      <c r="CZ284" s="7" t="e">
        <v>#NULL!</v>
      </c>
      <c r="DA284" s="7" t="e">
        <v>#NULL!</v>
      </c>
      <c r="DB284" s="7" t="e">
        <v>#NULL!</v>
      </c>
      <c r="DC284" s="7" t="e">
        <v>#NULL!</v>
      </c>
      <c r="DD284" s="7" t="e">
        <v>#NULL!</v>
      </c>
      <c r="DE284" s="7" t="e">
        <v>#NULL!</v>
      </c>
      <c r="DF284" s="7" t="e">
        <v>#NULL!</v>
      </c>
      <c r="DG284" s="7" t="e">
        <v>#NULL!</v>
      </c>
      <c r="DH284" s="7" t="e">
        <v>#NULL!</v>
      </c>
      <c r="DI284" s="7"/>
      <c r="DJ284" s="7"/>
      <c r="DK284" s="7"/>
      <c r="DL284" s="7"/>
      <c r="DM284" s="7"/>
      <c r="DN284" s="7"/>
      <c r="DO284" s="7"/>
      <c r="DP284" s="7"/>
      <c r="DQ284" s="3">
        <v>1</v>
      </c>
      <c r="DR284" s="3">
        <v>1</v>
      </c>
      <c r="DS284" s="3">
        <v>1</v>
      </c>
      <c r="DT284" s="3">
        <v>1</v>
      </c>
      <c r="DU284" s="3">
        <v>1</v>
      </c>
      <c r="DV284" s="5">
        <v>12.5</v>
      </c>
      <c r="DW284" s="5">
        <v>-2.2800000000000002</v>
      </c>
      <c r="DX284" s="5">
        <v>88</v>
      </c>
      <c r="DY284" s="5">
        <v>2.71</v>
      </c>
      <c r="DZ284" s="5">
        <v>74</v>
      </c>
      <c r="EA284" s="5">
        <v>3.13</v>
      </c>
      <c r="EB284" s="5">
        <v>58.166666666666664</v>
      </c>
      <c r="EC284" s="5">
        <v>3.5599999999999996</v>
      </c>
      <c r="ED284" s="5">
        <v>2</v>
      </c>
      <c r="EE284" s="7" t="e">
        <v>#NULL!</v>
      </c>
      <c r="EF284" s="7" t="e">
        <v>#NULL!</v>
      </c>
      <c r="EG284" s="7" t="e">
        <v>#NULL!</v>
      </c>
      <c r="EH284" s="7" t="e">
        <v>#NULL!</v>
      </c>
      <c r="EI284" s="7" t="e">
        <v>#NULL!</v>
      </c>
      <c r="EJ284" s="7" t="e">
        <v>#NULL!</v>
      </c>
      <c r="EK284" s="7" t="e">
        <v>#NULL!</v>
      </c>
      <c r="EL284" s="7" t="e">
        <v>#NULL!</v>
      </c>
      <c r="EM284" s="7" t="e">
        <v>#NULL!</v>
      </c>
      <c r="EN284" s="7" t="e">
        <v>#NULL!</v>
      </c>
      <c r="EO284" s="7" t="e">
        <v>#NULL!</v>
      </c>
      <c r="EP284" s="7" t="e">
        <v>#NULL!</v>
      </c>
      <c r="EQ284" s="7" t="e">
        <v>#NULL!</v>
      </c>
      <c r="ER284" s="7" t="e">
        <v>#NULL!</v>
      </c>
      <c r="ES284" s="7" t="e">
        <v>#NULL!</v>
      </c>
      <c r="ET284" s="7" t="e">
        <v>#NULL!</v>
      </c>
      <c r="EU284" s="7" t="e">
        <v>#NULL!</v>
      </c>
      <c r="EV284" s="7" t="e">
        <v>#NULL!</v>
      </c>
      <c r="EW284" s="3">
        <v>1</v>
      </c>
      <c r="EX284" s="5">
        <v>1</v>
      </c>
      <c r="EY284" s="1" t="s">
        <v>411</v>
      </c>
      <c r="EZ284" s="3">
        <v>0</v>
      </c>
      <c r="FA284" s="6">
        <v>10</v>
      </c>
      <c r="FB284" s="1" t="s">
        <v>442</v>
      </c>
      <c r="FC284" s="6">
        <v>1</v>
      </c>
      <c r="FD284" s="5">
        <v>6</v>
      </c>
      <c r="FE284" s="1" t="s">
        <v>443</v>
      </c>
      <c r="FF284" s="3">
        <v>1</v>
      </c>
      <c r="FG284" s="5">
        <v>6</v>
      </c>
      <c r="FH284" s="3">
        <v>5</v>
      </c>
      <c r="FI284" s="3">
        <v>5</v>
      </c>
      <c r="FJ284" s="3">
        <v>4</v>
      </c>
      <c r="FK284" s="3">
        <v>2</v>
      </c>
      <c r="FL284" s="3">
        <v>5</v>
      </c>
      <c r="FM284" s="3">
        <v>4</v>
      </c>
      <c r="FN284" s="3">
        <v>3</v>
      </c>
      <c r="FO284" s="3">
        <v>2</v>
      </c>
      <c r="FP284" s="3">
        <v>5</v>
      </c>
      <c r="FQ284" s="3">
        <v>5</v>
      </c>
      <c r="FR284" s="3">
        <v>5</v>
      </c>
      <c r="FS284" s="3">
        <v>3</v>
      </c>
      <c r="FT284" s="3">
        <v>4.833333333333333</v>
      </c>
      <c r="FU284" s="3">
        <v>3.1666666666666665</v>
      </c>
      <c r="FV284" s="3">
        <v>7</v>
      </c>
      <c r="FW284" s="3">
        <v>2</v>
      </c>
      <c r="FX284" s="7" t="e">
        <v>#NULL!</v>
      </c>
      <c r="FY284" s="3">
        <v>6</v>
      </c>
      <c r="FZ284" s="3">
        <v>7</v>
      </c>
      <c r="GA284" s="3">
        <v>2</v>
      </c>
      <c r="GB284" s="3">
        <v>5</v>
      </c>
      <c r="GC284" s="3">
        <v>4</v>
      </c>
      <c r="GD284" s="5">
        <v>5.166666666666667</v>
      </c>
      <c r="GE284" s="3">
        <v>6</v>
      </c>
      <c r="GF284" s="3">
        <v>4</v>
      </c>
      <c r="GG284" s="3">
        <v>3</v>
      </c>
      <c r="GH284" s="3">
        <v>5</v>
      </c>
      <c r="GI284" s="3">
        <v>1</v>
      </c>
      <c r="GJ284" s="3">
        <v>4</v>
      </c>
      <c r="GK284" s="3">
        <v>1</v>
      </c>
      <c r="GL284" s="3">
        <v>2</v>
      </c>
      <c r="GM284" s="3">
        <v>2</v>
      </c>
      <c r="GN284" s="3">
        <v>4</v>
      </c>
      <c r="GO284" s="3">
        <v>4</v>
      </c>
      <c r="GP284" s="3">
        <v>2</v>
      </c>
      <c r="GQ284" s="3">
        <v>4</v>
      </c>
      <c r="GR284" s="3">
        <v>2</v>
      </c>
      <c r="GS284" s="3">
        <v>4</v>
      </c>
      <c r="GT284" s="3">
        <v>2</v>
      </c>
      <c r="GU284" s="3">
        <v>2</v>
      </c>
      <c r="GV284" s="3">
        <v>5</v>
      </c>
      <c r="GW284" s="3">
        <v>4</v>
      </c>
      <c r="GX284" s="3">
        <v>1</v>
      </c>
      <c r="GY284" s="5">
        <v>2.8</v>
      </c>
      <c r="GZ284" s="5">
        <v>3.4</v>
      </c>
      <c r="HA284" s="3">
        <v>5</v>
      </c>
      <c r="HB284" s="3">
        <v>2</v>
      </c>
      <c r="HC284" s="3">
        <v>7</v>
      </c>
      <c r="HD284" s="3">
        <v>6</v>
      </c>
      <c r="HE284" s="3">
        <v>7</v>
      </c>
      <c r="HF284" s="3">
        <v>5</v>
      </c>
      <c r="HG284" s="3">
        <v>7</v>
      </c>
      <c r="HH284" s="3">
        <v>7</v>
      </c>
      <c r="HI284" s="5">
        <v>5.75</v>
      </c>
      <c r="HJ284" s="3">
        <v>6</v>
      </c>
      <c r="HK284" s="3">
        <v>7</v>
      </c>
      <c r="HL284" s="3">
        <v>4</v>
      </c>
      <c r="HM284" s="3">
        <v>2</v>
      </c>
      <c r="HN284" s="3">
        <v>3</v>
      </c>
      <c r="HO284" s="3">
        <v>3</v>
      </c>
      <c r="HP284" s="7" t="e">
        <v>#NULL!</v>
      </c>
      <c r="HQ284" s="5">
        <v>2</v>
      </c>
      <c r="HR284" s="5">
        <v>2</v>
      </c>
      <c r="HS284" s="5">
        <v>3.2</v>
      </c>
      <c r="HT284" s="3">
        <v>1</v>
      </c>
      <c r="HU284" s="3">
        <v>2</v>
      </c>
      <c r="HV284" s="3">
        <v>6</v>
      </c>
      <c r="HW284" s="3">
        <v>6</v>
      </c>
      <c r="HX284" s="3">
        <v>6</v>
      </c>
      <c r="HY284" s="3">
        <v>6</v>
      </c>
      <c r="HZ284" s="5">
        <v>4.5</v>
      </c>
      <c r="IA284" s="3">
        <v>4</v>
      </c>
      <c r="IB284" s="3">
        <v>5</v>
      </c>
      <c r="IC284" s="3">
        <v>7</v>
      </c>
      <c r="ID284" s="3">
        <v>1</v>
      </c>
      <c r="IE284" s="3">
        <v>1</v>
      </c>
      <c r="IF284" s="3">
        <v>1</v>
      </c>
      <c r="IG284" s="3">
        <v>1</v>
      </c>
      <c r="IH284" s="3">
        <v>2</v>
      </c>
      <c r="II284" s="3">
        <v>1</v>
      </c>
      <c r="IJ284" s="3">
        <v>7</v>
      </c>
      <c r="IK284" s="3">
        <v>7</v>
      </c>
      <c r="IL284" s="3">
        <v>1</v>
      </c>
      <c r="IM284" s="5">
        <v>3.5</v>
      </c>
      <c r="IN284" s="5">
        <v>2.5</v>
      </c>
      <c r="IO284" s="5">
        <v>3.5</v>
      </c>
      <c r="IP284" s="3">
        <v>4</v>
      </c>
      <c r="IQ284" s="3">
        <v>2</v>
      </c>
      <c r="IR284" s="3">
        <v>2</v>
      </c>
      <c r="IS284" s="3">
        <v>2</v>
      </c>
      <c r="IT284" s="3">
        <v>5</v>
      </c>
      <c r="IU284" s="3">
        <v>4</v>
      </c>
      <c r="IV284" s="3">
        <v>1</v>
      </c>
      <c r="IW284" s="3">
        <v>2</v>
      </c>
      <c r="IX284" s="3">
        <v>4</v>
      </c>
      <c r="IY284" s="3">
        <v>2</v>
      </c>
      <c r="IZ284" s="3">
        <v>5</v>
      </c>
      <c r="JA284" s="3">
        <v>4</v>
      </c>
      <c r="JB284" s="3">
        <v>4</v>
      </c>
      <c r="JC284" s="3">
        <v>2</v>
      </c>
      <c r="JD284" s="3">
        <v>4</v>
      </c>
      <c r="JE284" s="3">
        <v>1</v>
      </c>
      <c r="JF284" s="3">
        <v>2</v>
      </c>
      <c r="JG284" s="3">
        <v>5</v>
      </c>
      <c r="JH284" s="3">
        <v>1</v>
      </c>
      <c r="JI284" s="3">
        <v>4</v>
      </c>
      <c r="JJ284" s="3">
        <v>1</v>
      </c>
      <c r="JK284" s="3">
        <v>5</v>
      </c>
      <c r="JL284" s="3">
        <v>2</v>
      </c>
      <c r="JM284" s="3">
        <v>5</v>
      </c>
      <c r="JN284" s="5">
        <v>4.25</v>
      </c>
      <c r="JO284" s="5">
        <v>1.5</v>
      </c>
      <c r="JP284" s="5">
        <v>4</v>
      </c>
      <c r="JQ284" s="5">
        <v>1.75</v>
      </c>
      <c r="JR284" s="5">
        <v>5</v>
      </c>
      <c r="JS284" s="5">
        <v>1.75</v>
      </c>
      <c r="JT284" s="3">
        <v>4</v>
      </c>
      <c r="JU284" s="3">
        <v>4</v>
      </c>
      <c r="JV284" s="3">
        <v>2</v>
      </c>
      <c r="JW284" s="3">
        <v>2</v>
      </c>
      <c r="JX284" s="3">
        <v>4</v>
      </c>
      <c r="JY284" s="3">
        <v>4</v>
      </c>
      <c r="JZ284" s="3">
        <v>1</v>
      </c>
      <c r="KA284" s="3">
        <v>2</v>
      </c>
      <c r="KB284" s="3">
        <v>5</v>
      </c>
      <c r="KC284" s="3">
        <v>5</v>
      </c>
      <c r="KD284" s="3">
        <v>5</v>
      </c>
      <c r="KE284" s="3">
        <v>5</v>
      </c>
      <c r="KF284" s="3">
        <v>1</v>
      </c>
      <c r="KG284" s="3">
        <v>1</v>
      </c>
      <c r="KH284" s="3">
        <v>1</v>
      </c>
      <c r="KI284" s="3">
        <v>1</v>
      </c>
      <c r="KJ284" s="3">
        <v>1</v>
      </c>
      <c r="KK284" s="3">
        <v>1</v>
      </c>
      <c r="KL284" s="3">
        <v>4</v>
      </c>
      <c r="KM284" s="3">
        <v>4</v>
      </c>
      <c r="KN284" s="3">
        <v>1</v>
      </c>
      <c r="KO284" s="3">
        <v>2</v>
      </c>
      <c r="KP284" s="3">
        <v>1</v>
      </c>
      <c r="KQ284" s="3">
        <v>2</v>
      </c>
      <c r="KR284" s="3">
        <v>5</v>
      </c>
      <c r="KS284" s="3">
        <v>5</v>
      </c>
      <c r="KT284" s="3">
        <v>1</v>
      </c>
      <c r="KU284" s="3">
        <v>1</v>
      </c>
      <c r="KV284" s="3">
        <v>1</v>
      </c>
      <c r="KW284" s="3">
        <v>1</v>
      </c>
      <c r="KX284" s="3">
        <v>4</v>
      </c>
      <c r="KY284" s="3">
        <v>4</v>
      </c>
      <c r="KZ284" s="5">
        <v>1.1111111111111112</v>
      </c>
      <c r="LA284" s="5">
        <v>1.4444444444444444</v>
      </c>
      <c r="LB284" s="5">
        <v>4.4285714285714288</v>
      </c>
      <c r="LC284" s="5">
        <v>4.4285714285714288</v>
      </c>
      <c r="LD284" s="3">
        <v>5</v>
      </c>
      <c r="LE284" s="3">
        <v>4</v>
      </c>
      <c r="LF284" s="5">
        <v>5</v>
      </c>
      <c r="LG284" s="3">
        <v>4</v>
      </c>
      <c r="LH284" s="3">
        <v>5</v>
      </c>
      <c r="LI284" s="3">
        <v>4</v>
      </c>
      <c r="LJ284" s="3">
        <v>4</v>
      </c>
      <c r="LK284" s="3">
        <v>4</v>
      </c>
      <c r="LL284" s="3">
        <v>5</v>
      </c>
      <c r="LM284" s="3">
        <v>5</v>
      </c>
      <c r="LN284" s="3">
        <v>5</v>
      </c>
      <c r="LO284" s="3">
        <v>5</v>
      </c>
      <c r="LP284" s="3">
        <v>5</v>
      </c>
      <c r="LQ284" s="3">
        <v>5</v>
      </c>
      <c r="LR284" s="3">
        <v>4</v>
      </c>
      <c r="LS284" s="3">
        <v>4</v>
      </c>
      <c r="LT284" s="5">
        <v>4.75</v>
      </c>
      <c r="LU284" s="5">
        <v>4.375</v>
      </c>
      <c r="LV284" s="3">
        <v>2</v>
      </c>
      <c r="LW284" s="3">
        <v>0</v>
      </c>
      <c r="LX284" s="3">
        <v>0</v>
      </c>
      <c r="LY284" s="3">
        <v>0</v>
      </c>
      <c r="LZ284" s="3">
        <v>2</v>
      </c>
      <c r="MA284" s="3">
        <v>0</v>
      </c>
      <c r="MB284" s="3">
        <v>1</v>
      </c>
      <c r="MC284" s="3">
        <v>3</v>
      </c>
      <c r="MD284" s="3">
        <v>1</v>
      </c>
      <c r="ME284" s="3">
        <v>2</v>
      </c>
      <c r="MF284" s="5">
        <f t="shared" si="175"/>
        <v>11</v>
      </c>
      <c r="MG284" s="5">
        <f t="shared" si="176"/>
        <v>1.1000000000000001</v>
      </c>
      <c r="MH284" s="3">
        <v>1</v>
      </c>
      <c r="MI284" s="3">
        <v>1</v>
      </c>
      <c r="MJ284" s="3">
        <v>6</v>
      </c>
      <c r="MK284" s="3">
        <v>4</v>
      </c>
      <c r="ML284" s="3">
        <v>4</v>
      </c>
      <c r="MM284" s="3">
        <v>5</v>
      </c>
      <c r="MN284" s="3">
        <v>6</v>
      </c>
      <c r="MO284" s="3">
        <v>6</v>
      </c>
      <c r="MP284" s="3">
        <v>6</v>
      </c>
      <c r="MQ284" s="5">
        <v>4.333333333333333</v>
      </c>
      <c r="MR284" s="3">
        <v>1</v>
      </c>
      <c r="MS284" s="3">
        <v>2</v>
      </c>
      <c r="MT284" s="3">
        <v>1</v>
      </c>
      <c r="MU284" s="3">
        <v>2</v>
      </c>
      <c r="MV284" s="3">
        <v>1</v>
      </c>
      <c r="MW284" s="3">
        <v>2</v>
      </c>
      <c r="MX284" s="3">
        <v>5</v>
      </c>
      <c r="MY284" s="3">
        <v>5</v>
      </c>
      <c r="MZ284" s="3">
        <v>4</v>
      </c>
      <c r="NA284" s="3">
        <v>5</v>
      </c>
      <c r="NB284" s="3">
        <v>4</v>
      </c>
      <c r="NC284" s="3">
        <v>5</v>
      </c>
      <c r="ND284" s="5">
        <v>1</v>
      </c>
      <c r="NE284" s="5">
        <v>2</v>
      </c>
      <c r="NF284" s="5">
        <v>4.333333333333333</v>
      </c>
      <c r="NG284" s="5">
        <v>5</v>
      </c>
      <c r="NH284" s="3">
        <v>5</v>
      </c>
      <c r="NI284" s="3">
        <v>5</v>
      </c>
      <c r="NJ284" s="3">
        <v>4</v>
      </c>
      <c r="NK284" s="3">
        <v>5</v>
      </c>
      <c r="NL284" s="3">
        <v>4</v>
      </c>
      <c r="NM284" s="3">
        <v>5</v>
      </c>
      <c r="NN284" s="3">
        <v>4</v>
      </c>
      <c r="NO284" s="3">
        <v>2</v>
      </c>
      <c r="NP284" s="3">
        <v>2</v>
      </c>
      <c r="NQ284" s="3">
        <v>2</v>
      </c>
      <c r="NR284" s="3">
        <v>4</v>
      </c>
      <c r="NS284" s="3">
        <v>2</v>
      </c>
      <c r="NT284" s="3">
        <v>2</v>
      </c>
      <c r="NU284" s="3">
        <v>2</v>
      </c>
      <c r="NV284" s="5">
        <v>3.5714285714285716</v>
      </c>
      <c r="NW284" s="5">
        <v>3.2857142857142856</v>
      </c>
      <c r="NX284" s="4">
        <v>43423</v>
      </c>
      <c r="NY284" s="3">
        <v>4</v>
      </c>
      <c r="NZ284" s="3">
        <v>4</v>
      </c>
      <c r="OA284" s="3">
        <v>4</v>
      </c>
      <c r="OB284" s="3">
        <v>2</v>
      </c>
      <c r="OC284" s="3">
        <v>4</v>
      </c>
      <c r="OD284" s="3">
        <v>4</v>
      </c>
      <c r="OE284" s="3">
        <v>3</v>
      </c>
      <c r="OF284" s="3">
        <v>3</v>
      </c>
      <c r="OG284" s="3">
        <v>4</v>
      </c>
      <c r="OH284" s="3">
        <v>5</v>
      </c>
      <c r="OI284" s="3">
        <v>5</v>
      </c>
      <c r="OJ284" s="3">
        <v>2</v>
      </c>
      <c r="OK284" s="5">
        <v>4.166666666666667</v>
      </c>
      <c r="OL284" s="5">
        <v>3.1666666666666665</v>
      </c>
      <c r="OM284" s="3">
        <v>3</v>
      </c>
      <c r="ON284" s="3">
        <v>2</v>
      </c>
      <c r="OO284" s="3">
        <v>3</v>
      </c>
      <c r="OP284" s="3">
        <v>3</v>
      </c>
      <c r="OQ284" s="3">
        <v>1</v>
      </c>
      <c r="OR284" s="3">
        <v>2</v>
      </c>
      <c r="OS284" s="5">
        <v>2.3333333333333335</v>
      </c>
      <c r="OT284" s="3">
        <v>5</v>
      </c>
      <c r="OU284" s="3">
        <v>5</v>
      </c>
      <c r="OV284" s="3">
        <v>5</v>
      </c>
      <c r="OW284" s="3">
        <v>5</v>
      </c>
      <c r="OX284" s="3">
        <v>5</v>
      </c>
      <c r="OY284" s="3">
        <v>5</v>
      </c>
      <c r="OZ284" s="5">
        <v>5</v>
      </c>
      <c r="VK284" s="1">
        <v>2</v>
      </c>
      <c r="VN284">
        <v>15</v>
      </c>
      <c r="VO284">
        <v>0</v>
      </c>
      <c r="VP284">
        <v>0</v>
      </c>
      <c r="VQ284">
        <v>0</v>
      </c>
      <c r="VR284">
        <v>29</v>
      </c>
      <c r="VS284">
        <v>734.5</v>
      </c>
      <c r="VT284">
        <v>25.3</v>
      </c>
      <c r="VU284">
        <v>122.4</v>
      </c>
      <c r="VV284">
        <v>28</v>
      </c>
      <c r="VW284">
        <v>18570.5</v>
      </c>
      <c r="VX284">
        <v>663.2</v>
      </c>
      <c r="VY284">
        <v>8473.2999999999993</v>
      </c>
      <c r="VZ284">
        <v>0.3</v>
      </c>
      <c r="WA284">
        <v>3095.1</v>
      </c>
      <c r="WB284" s="36">
        <v>2310.75</v>
      </c>
      <c r="WC284" s="36">
        <v>1187</v>
      </c>
      <c r="WD284" s="36">
        <v>111</v>
      </c>
      <c r="WE284" s="36">
        <v>28.25</v>
      </c>
      <c r="WF284" s="36">
        <v>63.53</v>
      </c>
      <c r="WG284" s="36">
        <v>32.64</v>
      </c>
      <c r="WH284" s="36">
        <v>3.05</v>
      </c>
      <c r="WI284" s="36">
        <v>0.78</v>
      </c>
      <c r="WJ284" s="36">
        <v>139.25</v>
      </c>
      <c r="WK284" s="36">
        <v>3.83</v>
      </c>
      <c r="WL284" s="36">
        <v>23.207999999999998</v>
      </c>
      <c r="WM284" s="37">
        <v>2310.75</v>
      </c>
      <c r="WN284" s="37">
        <v>1187</v>
      </c>
      <c r="WO284" s="37">
        <v>111</v>
      </c>
      <c r="WP284" s="37">
        <v>28.25</v>
      </c>
      <c r="WQ284" s="37">
        <v>63.53</v>
      </c>
      <c r="WR284" s="37">
        <v>32.64</v>
      </c>
      <c r="WS284" s="37">
        <v>3.05</v>
      </c>
      <c r="WT284" s="37">
        <v>0.78</v>
      </c>
      <c r="WU284" s="37">
        <v>139.25</v>
      </c>
      <c r="WV284" s="37">
        <v>3.83</v>
      </c>
      <c r="WW284" s="37">
        <v>23.207999999999998</v>
      </c>
      <c r="WX284" s="38">
        <v>956</v>
      </c>
      <c r="WY284" s="38">
        <v>500.75</v>
      </c>
      <c r="WZ284" s="38">
        <v>45.5</v>
      </c>
      <c r="XA284" s="38">
        <v>7.75</v>
      </c>
      <c r="XB284" s="38">
        <v>63.31</v>
      </c>
      <c r="XC284" s="38">
        <v>33.159999999999997</v>
      </c>
      <c r="XD284" s="38">
        <v>3.01</v>
      </c>
      <c r="XE284" s="38">
        <v>0.51</v>
      </c>
      <c r="XF284" s="38">
        <v>53.25</v>
      </c>
      <c r="XG284" s="38">
        <v>3.53</v>
      </c>
      <c r="XH284" s="38">
        <v>26.625</v>
      </c>
      <c r="XI284" s="39">
        <v>956</v>
      </c>
      <c r="XJ284" s="39">
        <v>500.75</v>
      </c>
      <c r="XK284" s="39">
        <v>45.5</v>
      </c>
      <c r="XL284" s="39">
        <v>7.75</v>
      </c>
      <c r="XM284" s="39">
        <v>63.31</v>
      </c>
      <c r="XN284" s="39">
        <v>33.159999999999997</v>
      </c>
      <c r="XO284" s="39">
        <v>3.01</v>
      </c>
      <c r="XP284" s="39">
        <v>0.51</v>
      </c>
      <c r="XQ284" s="39">
        <v>53.25</v>
      </c>
      <c r="XR284" s="39">
        <v>3.53</v>
      </c>
      <c r="XS284" s="39">
        <v>26.625</v>
      </c>
      <c r="XT284" t="s">
        <v>1350</v>
      </c>
      <c r="XU284">
        <v>6</v>
      </c>
      <c r="XV284">
        <v>15</v>
      </c>
      <c r="XW284" s="37">
        <v>6</v>
      </c>
      <c r="XX284" s="37">
        <v>0</v>
      </c>
      <c r="XY284" s="37">
        <v>2</v>
      </c>
      <c r="XZ284" s="39">
        <v>2</v>
      </c>
      <c r="YA284" s="39">
        <v>0</v>
      </c>
      <c r="YB284" s="39">
        <v>3</v>
      </c>
    </row>
    <row r="285" spans="1:652" x14ac:dyDescent="0.2">
      <c r="A285" s="11">
        <v>307</v>
      </c>
      <c r="B285" s="19" t="s">
        <v>790</v>
      </c>
      <c r="C285" s="3">
        <v>0</v>
      </c>
      <c r="D285" s="3" t="str">
        <f t="shared" si="167"/>
        <v>2</v>
      </c>
      <c r="E285" s="4">
        <v>36946</v>
      </c>
      <c r="F285" s="4">
        <v>43412</v>
      </c>
      <c r="G285" s="5">
        <v>17.702943189596166</v>
      </c>
      <c r="H285" s="21">
        <v>4</v>
      </c>
      <c r="I285" s="3">
        <v>12</v>
      </c>
      <c r="J285" s="3">
        <v>23</v>
      </c>
      <c r="K285" s="3">
        <v>1</v>
      </c>
      <c r="L285" s="3">
        <v>2</v>
      </c>
      <c r="M285" s="3">
        <v>180</v>
      </c>
      <c r="N285" s="6">
        <v>123</v>
      </c>
      <c r="O285" s="6">
        <v>180</v>
      </c>
      <c r="P285" s="5">
        <v>4.0354330708661417</v>
      </c>
      <c r="Q285" s="5">
        <v>189.40950000000001</v>
      </c>
      <c r="R285" s="5">
        <v>85.9</v>
      </c>
      <c r="S285" s="5">
        <v>26.5</v>
      </c>
      <c r="T285" s="5">
        <v>2</v>
      </c>
      <c r="U285" s="5">
        <v>19.3</v>
      </c>
      <c r="V285" s="5">
        <v>3</v>
      </c>
      <c r="W285" s="5">
        <v>45.8</v>
      </c>
      <c r="X285" s="5">
        <v>51.3</v>
      </c>
      <c r="Y285" s="5">
        <v>47.1</v>
      </c>
      <c r="Z285" s="5">
        <v>50.7</v>
      </c>
      <c r="AA285" s="5">
        <v>46.6</v>
      </c>
      <c r="AB285" s="5">
        <v>32.299999999999997</v>
      </c>
      <c r="AC285" s="5">
        <f t="shared" si="168"/>
        <v>51.3</v>
      </c>
      <c r="AD285" s="5">
        <f t="shared" si="169"/>
        <v>50.7</v>
      </c>
      <c r="AE285" s="5">
        <f t="shared" si="170"/>
        <v>102</v>
      </c>
      <c r="AF285" s="5">
        <f t="shared" si="171"/>
        <v>51</v>
      </c>
      <c r="AG285" s="5">
        <f t="shared" si="172"/>
        <v>112.455</v>
      </c>
      <c r="AH285" s="5">
        <f t="shared" si="173"/>
        <v>224.91</v>
      </c>
      <c r="AI285" s="5">
        <v>3</v>
      </c>
      <c r="AJ285" s="3">
        <v>50</v>
      </c>
      <c r="AK285" s="5">
        <v>43.4</v>
      </c>
      <c r="AL285" s="5">
        <v>2</v>
      </c>
      <c r="AM285" s="5">
        <v>2.6666666666666665</v>
      </c>
      <c r="AN285" s="5"/>
      <c r="AO285" s="5"/>
      <c r="AP285" s="5"/>
      <c r="AQ285" s="5"/>
      <c r="AR285" s="5"/>
      <c r="AS285" s="5" t="e">
        <f t="shared" si="174"/>
        <v>#DIV/0!</v>
      </c>
      <c r="AT285" s="5">
        <v>9.4</v>
      </c>
      <c r="AU285" s="5">
        <v>9.0299999999999994</v>
      </c>
      <c r="AV285" s="5">
        <v>2.23</v>
      </c>
      <c r="AW285" s="5">
        <v>99</v>
      </c>
      <c r="AX285" s="3">
        <v>46</v>
      </c>
      <c r="AY285" s="3">
        <v>44</v>
      </c>
      <c r="AZ285" s="3"/>
      <c r="BA285" s="5">
        <v>0.21</v>
      </c>
      <c r="BB285" s="5"/>
      <c r="BC285" s="5">
        <v>58</v>
      </c>
      <c r="BD285" s="5"/>
      <c r="BE285" s="3">
        <v>19</v>
      </c>
      <c r="BF285" s="3">
        <v>22</v>
      </c>
      <c r="BG285" s="5">
        <v>-1.75</v>
      </c>
      <c r="BH285" s="5">
        <v>4</v>
      </c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3">
        <v>58</v>
      </c>
      <c r="CA285" s="3">
        <v>63</v>
      </c>
      <c r="CB285" s="3">
        <v>70</v>
      </c>
      <c r="CC285" s="5">
        <v>25.928319999999999</v>
      </c>
      <c r="CD285" s="5">
        <v>28.163519999999998</v>
      </c>
      <c r="CE285" s="5">
        <v>31.2928</v>
      </c>
      <c r="CF285" s="5">
        <v>3.23</v>
      </c>
      <c r="CG285" s="5">
        <v>100</v>
      </c>
      <c r="CH285" s="3">
        <v>42</v>
      </c>
      <c r="CI285" s="3">
        <v>41</v>
      </c>
      <c r="CJ285" s="3">
        <v>49</v>
      </c>
      <c r="CK285" s="5">
        <v>18.775680000000001</v>
      </c>
      <c r="CL285" s="5">
        <v>18.32864</v>
      </c>
      <c r="CM285" s="5">
        <v>21.904959999999999</v>
      </c>
      <c r="CN285" s="5">
        <v>-0.44</v>
      </c>
      <c r="CO285" s="5">
        <v>33</v>
      </c>
      <c r="CP285" s="6">
        <v>218</v>
      </c>
      <c r="CQ285" s="6">
        <v>252</v>
      </c>
      <c r="CR285" s="6">
        <v>252</v>
      </c>
      <c r="CS285" s="5">
        <v>2.08</v>
      </c>
      <c r="CT285" s="5">
        <v>98</v>
      </c>
      <c r="CU285" s="7" t="e">
        <v>#NULL!</v>
      </c>
      <c r="CV285" s="7" t="e">
        <v>#NULL!</v>
      </c>
      <c r="CW285" s="7" t="e">
        <v>#NULL!</v>
      </c>
      <c r="CX285" s="7" t="e">
        <v>#NULL!</v>
      </c>
      <c r="CY285" s="7" t="e">
        <v>#NULL!</v>
      </c>
      <c r="CZ285" s="7" t="e">
        <v>#NULL!</v>
      </c>
      <c r="DA285" s="7" t="e">
        <v>#NULL!</v>
      </c>
      <c r="DB285" s="7" t="e">
        <v>#NULL!</v>
      </c>
      <c r="DC285" s="7" t="e">
        <v>#NULL!</v>
      </c>
      <c r="DD285" s="7" t="e">
        <v>#NULL!</v>
      </c>
      <c r="DE285" s="7" t="e">
        <v>#NULL!</v>
      </c>
      <c r="DF285" s="7" t="e">
        <v>#NULL!</v>
      </c>
      <c r="DG285" s="7" t="e">
        <v>#NULL!</v>
      </c>
      <c r="DH285" s="7" t="e">
        <v>#NULL!</v>
      </c>
      <c r="DI285" s="7"/>
      <c r="DJ285" s="7"/>
      <c r="DK285" s="7"/>
      <c r="DL285" s="7"/>
      <c r="DM285" s="7"/>
      <c r="DN285" s="7"/>
      <c r="DO285" s="7"/>
      <c r="DP285" s="7"/>
      <c r="DQ285" s="3">
        <v>1</v>
      </c>
      <c r="DR285" s="3">
        <v>1</v>
      </c>
      <c r="DS285" s="3">
        <v>1</v>
      </c>
      <c r="DT285" s="3">
        <v>1</v>
      </c>
      <c r="DU285" s="3">
        <v>1</v>
      </c>
      <c r="DV285" s="5">
        <v>31</v>
      </c>
      <c r="DW285" s="5">
        <v>-1.54</v>
      </c>
      <c r="DX285" s="5">
        <v>98.5</v>
      </c>
      <c r="DY285" s="5">
        <v>4.3100000000000005</v>
      </c>
      <c r="DZ285" s="5">
        <v>66.5</v>
      </c>
      <c r="EA285" s="5">
        <v>2.79</v>
      </c>
      <c r="EB285" s="5">
        <v>65.333333333333329</v>
      </c>
      <c r="EC285" s="5">
        <v>5.5600000000000005</v>
      </c>
      <c r="ED285" s="5">
        <v>2</v>
      </c>
      <c r="EE285" s="7" t="e">
        <v>#NULL!</v>
      </c>
      <c r="EF285" s="7" t="e">
        <v>#NULL!</v>
      </c>
      <c r="EG285" s="7" t="e">
        <v>#NULL!</v>
      </c>
      <c r="EH285" s="7" t="e">
        <v>#NULL!</v>
      </c>
      <c r="EI285" s="7" t="e">
        <v>#NULL!</v>
      </c>
      <c r="EJ285" s="7" t="e">
        <v>#NULL!</v>
      </c>
      <c r="EK285" s="7" t="e">
        <v>#NULL!</v>
      </c>
      <c r="EL285" s="7" t="e">
        <v>#NULL!</v>
      </c>
      <c r="EM285" s="7" t="e">
        <v>#NULL!</v>
      </c>
      <c r="EN285" s="7" t="e">
        <v>#NULL!</v>
      </c>
      <c r="EO285" s="7" t="e">
        <v>#NULL!</v>
      </c>
      <c r="EP285" s="7" t="e">
        <v>#NULL!</v>
      </c>
      <c r="EQ285" s="7" t="e">
        <v>#NULL!</v>
      </c>
      <c r="ER285" s="7" t="e">
        <v>#NULL!</v>
      </c>
      <c r="ES285" s="7" t="e">
        <v>#NULL!</v>
      </c>
      <c r="ET285" s="7" t="e">
        <v>#NULL!</v>
      </c>
      <c r="EU285" s="7" t="e">
        <v>#NULL!</v>
      </c>
      <c r="EV285" s="7" t="e">
        <v>#NULL!</v>
      </c>
      <c r="EW285" s="3">
        <v>1</v>
      </c>
      <c r="EX285" s="5">
        <v>2</v>
      </c>
      <c r="EY285" s="1" t="s">
        <v>350</v>
      </c>
      <c r="EZ285" s="3">
        <v>2</v>
      </c>
      <c r="FA285" s="6">
        <v>10</v>
      </c>
      <c r="FB285" s="1" t="s">
        <v>400</v>
      </c>
      <c r="FC285" s="6">
        <v>1</v>
      </c>
      <c r="FD285" s="5">
        <v>3</v>
      </c>
      <c r="FE285" s="1" t="s">
        <v>355</v>
      </c>
      <c r="FF285" s="3">
        <v>0</v>
      </c>
      <c r="FG285" s="5">
        <v>6</v>
      </c>
      <c r="FH285" s="3">
        <v>5</v>
      </c>
      <c r="FI285" s="3">
        <v>5</v>
      </c>
      <c r="FJ285" s="3">
        <v>4</v>
      </c>
      <c r="FK285" s="3">
        <v>3</v>
      </c>
      <c r="FL285" s="3">
        <v>4</v>
      </c>
      <c r="FM285" s="3">
        <v>5</v>
      </c>
      <c r="FN285" s="3">
        <v>4</v>
      </c>
      <c r="FO285" s="3">
        <v>1</v>
      </c>
      <c r="FP285" s="3">
        <v>4</v>
      </c>
      <c r="FQ285" s="3">
        <v>5</v>
      </c>
      <c r="FR285" s="3">
        <v>2</v>
      </c>
      <c r="FS285" s="3">
        <v>3</v>
      </c>
      <c r="FT285" s="3">
        <v>4.666666666666667</v>
      </c>
      <c r="FU285" s="3">
        <v>2.8333333333333335</v>
      </c>
      <c r="FV285" s="3">
        <v>6</v>
      </c>
      <c r="FW285" s="3">
        <v>2</v>
      </c>
      <c r="FX285" s="7" t="e">
        <v>#NULL!</v>
      </c>
      <c r="FY285" s="3">
        <v>2</v>
      </c>
      <c r="FZ285" s="3">
        <v>6</v>
      </c>
      <c r="GA285" s="3">
        <v>4</v>
      </c>
      <c r="GB285" s="3">
        <v>7</v>
      </c>
      <c r="GC285" s="3">
        <v>6</v>
      </c>
      <c r="GD285" s="5">
        <v>5.166666666666667</v>
      </c>
      <c r="GE285" s="3">
        <v>4</v>
      </c>
      <c r="GF285" s="3">
        <v>4</v>
      </c>
      <c r="GG285" s="3">
        <v>4</v>
      </c>
      <c r="GH285" s="3">
        <v>2</v>
      </c>
      <c r="GI285" s="3">
        <v>5</v>
      </c>
      <c r="GJ285" s="3">
        <v>1</v>
      </c>
      <c r="GK285" s="3">
        <v>1</v>
      </c>
      <c r="GL285" s="3">
        <v>3</v>
      </c>
      <c r="GM285" s="3">
        <v>4</v>
      </c>
      <c r="GN285" s="3">
        <v>5</v>
      </c>
      <c r="GO285" s="3">
        <v>4</v>
      </c>
      <c r="GP285" s="3">
        <v>5</v>
      </c>
      <c r="GQ285" s="3">
        <v>1</v>
      </c>
      <c r="GR285" s="3">
        <v>4</v>
      </c>
      <c r="GS285" s="3">
        <v>1</v>
      </c>
      <c r="GT285" s="3">
        <v>4</v>
      </c>
      <c r="GU285" s="3">
        <v>4</v>
      </c>
      <c r="GV285" s="3">
        <v>3</v>
      </c>
      <c r="GW285" s="3">
        <v>5</v>
      </c>
      <c r="GX285" s="3">
        <v>1</v>
      </c>
      <c r="GY285" s="5">
        <v>4.4000000000000004</v>
      </c>
      <c r="GZ285" s="5">
        <v>2.1</v>
      </c>
      <c r="HA285" s="3">
        <v>7</v>
      </c>
      <c r="HB285" s="3">
        <v>6</v>
      </c>
      <c r="HC285" s="3">
        <v>6</v>
      </c>
      <c r="HD285" s="3">
        <v>4</v>
      </c>
      <c r="HE285" s="3">
        <v>6</v>
      </c>
      <c r="HF285" s="3">
        <v>5</v>
      </c>
      <c r="HG285" s="3">
        <v>4</v>
      </c>
      <c r="HH285" s="3">
        <v>6</v>
      </c>
      <c r="HI285" s="5">
        <v>5.5</v>
      </c>
      <c r="HJ285" s="3">
        <v>3</v>
      </c>
      <c r="HK285" s="3">
        <v>3</v>
      </c>
      <c r="HL285" s="3">
        <v>2</v>
      </c>
      <c r="HM285" s="3">
        <v>3</v>
      </c>
      <c r="HN285" s="3">
        <v>1</v>
      </c>
      <c r="HO285" s="3">
        <v>1</v>
      </c>
      <c r="HP285" s="5">
        <v>2</v>
      </c>
      <c r="HQ285" s="5">
        <v>4</v>
      </c>
      <c r="HR285" s="5">
        <v>4</v>
      </c>
      <c r="HS285" s="5">
        <v>3</v>
      </c>
      <c r="HT285" s="3">
        <v>6</v>
      </c>
      <c r="HU285" s="3">
        <v>5</v>
      </c>
      <c r="HV285" s="3">
        <v>4</v>
      </c>
      <c r="HW285" s="3">
        <v>4</v>
      </c>
      <c r="HX285" s="3">
        <v>4</v>
      </c>
      <c r="HY285" s="3">
        <v>6</v>
      </c>
      <c r="HZ285" s="5">
        <v>4.833333333333333</v>
      </c>
      <c r="IA285" s="3">
        <v>7</v>
      </c>
      <c r="IB285" s="3">
        <v>1</v>
      </c>
      <c r="IC285" s="3">
        <v>2</v>
      </c>
      <c r="ID285" s="3">
        <v>2</v>
      </c>
      <c r="IE285" s="3">
        <v>2</v>
      </c>
      <c r="IF285" s="3">
        <v>2</v>
      </c>
      <c r="IG285" s="3">
        <v>1</v>
      </c>
      <c r="IH285" s="3">
        <v>7</v>
      </c>
      <c r="II285" s="3">
        <v>6</v>
      </c>
      <c r="IJ285" s="3">
        <v>1</v>
      </c>
      <c r="IK285" s="3">
        <v>6</v>
      </c>
      <c r="IL285" s="3">
        <v>1</v>
      </c>
      <c r="IM285" s="5">
        <v>6.5</v>
      </c>
      <c r="IN285" s="5">
        <v>2</v>
      </c>
      <c r="IO285" s="5">
        <v>1</v>
      </c>
      <c r="IP285" s="3">
        <v>4</v>
      </c>
      <c r="IQ285" s="3">
        <v>1</v>
      </c>
      <c r="IR285" s="3">
        <v>1</v>
      </c>
      <c r="IS285" s="3">
        <v>1</v>
      </c>
      <c r="IT285" s="3">
        <v>4</v>
      </c>
      <c r="IU285" s="3">
        <v>5</v>
      </c>
      <c r="IV285" s="3">
        <v>1</v>
      </c>
      <c r="IW285" s="3">
        <v>1</v>
      </c>
      <c r="IX285" s="3">
        <v>4</v>
      </c>
      <c r="IY285" s="3">
        <v>1</v>
      </c>
      <c r="IZ285" s="3">
        <v>4</v>
      </c>
      <c r="JA285" s="3">
        <v>5</v>
      </c>
      <c r="JB285" s="3">
        <v>1</v>
      </c>
      <c r="JC285" s="3">
        <v>3</v>
      </c>
      <c r="JD285" s="3">
        <v>4</v>
      </c>
      <c r="JE285" s="3">
        <v>1</v>
      </c>
      <c r="JF285" s="3">
        <v>1</v>
      </c>
      <c r="JG285" s="3">
        <v>4</v>
      </c>
      <c r="JH285" s="3">
        <v>3</v>
      </c>
      <c r="JI285" s="3">
        <v>5</v>
      </c>
      <c r="JJ285" s="3">
        <v>1</v>
      </c>
      <c r="JK285" s="3">
        <v>5</v>
      </c>
      <c r="JL285" s="3">
        <v>1</v>
      </c>
      <c r="JM285" s="3">
        <v>5</v>
      </c>
      <c r="JN285" s="5">
        <v>3.75</v>
      </c>
      <c r="JO285" s="5">
        <v>1.5</v>
      </c>
      <c r="JP285" s="5">
        <v>4.5</v>
      </c>
      <c r="JQ285" s="5">
        <v>1</v>
      </c>
      <c r="JR285" s="5">
        <v>4.25</v>
      </c>
      <c r="JS285" s="5">
        <v>1.5</v>
      </c>
      <c r="JT285" s="3">
        <v>4</v>
      </c>
      <c r="JU285" s="3">
        <v>5</v>
      </c>
      <c r="JV285" s="3">
        <v>1</v>
      </c>
      <c r="JW285" s="3">
        <v>1</v>
      </c>
      <c r="JX285" s="3">
        <v>4</v>
      </c>
      <c r="JY285" s="3">
        <v>4</v>
      </c>
      <c r="JZ285" s="3">
        <v>1</v>
      </c>
      <c r="KA285" s="3">
        <v>1</v>
      </c>
      <c r="KB285" s="3">
        <v>5</v>
      </c>
      <c r="KC285" s="3">
        <v>5</v>
      </c>
      <c r="KD285" s="3">
        <v>5</v>
      </c>
      <c r="KE285" s="3">
        <v>5</v>
      </c>
      <c r="KF285" s="3">
        <v>1</v>
      </c>
      <c r="KG285" s="3">
        <v>1</v>
      </c>
      <c r="KH285" s="3">
        <v>1</v>
      </c>
      <c r="KI285" s="3">
        <v>1</v>
      </c>
      <c r="KJ285" s="3">
        <v>1</v>
      </c>
      <c r="KK285" s="3">
        <v>1</v>
      </c>
      <c r="KL285" s="3">
        <v>4</v>
      </c>
      <c r="KM285" s="3">
        <v>4</v>
      </c>
      <c r="KN285" s="3">
        <v>1</v>
      </c>
      <c r="KO285" s="3">
        <v>1</v>
      </c>
      <c r="KP285" s="3">
        <v>1</v>
      </c>
      <c r="KQ285" s="3">
        <v>1</v>
      </c>
      <c r="KR285" s="3">
        <v>4</v>
      </c>
      <c r="KS285" s="3">
        <v>4</v>
      </c>
      <c r="KT285" s="3">
        <v>1</v>
      </c>
      <c r="KU285" s="3">
        <v>1</v>
      </c>
      <c r="KV285" s="3">
        <v>1</v>
      </c>
      <c r="KW285" s="3">
        <v>1</v>
      </c>
      <c r="KX285" s="3">
        <v>4</v>
      </c>
      <c r="KY285" s="3">
        <v>4</v>
      </c>
      <c r="KZ285" s="5">
        <v>1</v>
      </c>
      <c r="LA285" s="5">
        <v>1</v>
      </c>
      <c r="LB285" s="5">
        <v>4.2857142857142856</v>
      </c>
      <c r="LC285" s="5">
        <v>4.4285714285714288</v>
      </c>
      <c r="LD285" s="3">
        <v>4</v>
      </c>
      <c r="LE285" s="3">
        <v>4</v>
      </c>
      <c r="LF285" s="5">
        <v>4</v>
      </c>
      <c r="LG285" s="3">
        <v>4</v>
      </c>
      <c r="LH285" s="3">
        <v>4</v>
      </c>
      <c r="LI285" s="3">
        <v>4</v>
      </c>
      <c r="LJ285" s="3">
        <v>4</v>
      </c>
      <c r="LK285" s="3">
        <v>4</v>
      </c>
      <c r="LL285" s="3">
        <v>4</v>
      </c>
      <c r="LM285" s="3">
        <v>4</v>
      </c>
      <c r="LN285" s="3">
        <v>5</v>
      </c>
      <c r="LO285" s="3">
        <v>5</v>
      </c>
      <c r="LP285" s="3">
        <v>4</v>
      </c>
      <c r="LQ285" s="3">
        <v>4</v>
      </c>
      <c r="LR285" s="3">
        <v>4</v>
      </c>
      <c r="LS285" s="3">
        <v>4</v>
      </c>
      <c r="LT285" s="5">
        <v>4.125</v>
      </c>
      <c r="LU285" s="5">
        <v>4.125</v>
      </c>
      <c r="LV285" s="3">
        <v>1</v>
      </c>
      <c r="LW285" s="3">
        <v>0</v>
      </c>
      <c r="LX285" s="3">
        <v>0</v>
      </c>
      <c r="LY285" s="3">
        <v>0</v>
      </c>
      <c r="LZ285" s="3">
        <v>1</v>
      </c>
      <c r="MA285" s="3">
        <v>0</v>
      </c>
      <c r="MB285" s="3">
        <v>2</v>
      </c>
      <c r="MC285" s="3">
        <v>2</v>
      </c>
      <c r="MD285" s="3">
        <v>2</v>
      </c>
      <c r="ME285" s="3">
        <v>1</v>
      </c>
      <c r="MF285" s="5">
        <f t="shared" si="175"/>
        <v>9</v>
      </c>
      <c r="MG285" s="5">
        <f t="shared" si="176"/>
        <v>0.9</v>
      </c>
      <c r="MH285" s="3">
        <v>2</v>
      </c>
      <c r="MI285" s="3">
        <v>2</v>
      </c>
      <c r="MJ285" s="3">
        <v>6</v>
      </c>
      <c r="MK285" s="3">
        <v>6</v>
      </c>
      <c r="ML285" s="3">
        <v>4</v>
      </c>
      <c r="MM285" s="3">
        <v>6</v>
      </c>
      <c r="MN285" s="3">
        <v>6</v>
      </c>
      <c r="MO285" s="3">
        <v>6</v>
      </c>
      <c r="MP285" s="3">
        <v>6</v>
      </c>
      <c r="MQ285" s="5">
        <v>4.8888888888888893</v>
      </c>
      <c r="MR285" s="3">
        <v>1</v>
      </c>
      <c r="MS285" s="3">
        <v>1</v>
      </c>
      <c r="MT285" s="3">
        <v>1</v>
      </c>
      <c r="MU285" s="3">
        <v>1</v>
      </c>
      <c r="MV285" s="3">
        <v>1</v>
      </c>
      <c r="MW285" s="3">
        <v>1</v>
      </c>
      <c r="MX285" s="3">
        <v>1</v>
      </c>
      <c r="MY285" s="3">
        <v>1</v>
      </c>
      <c r="MZ285" s="3">
        <v>3</v>
      </c>
      <c r="NA285" s="3">
        <v>3</v>
      </c>
      <c r="NB285" s="3">
        <v>4</v>
      </c>
      <c r="NC285" s="3">
        <v>4</v>
      </c>
      <c r="ND285" s="5">
        <v>1</v>
      </c>
      <c r="NE285" s="5">
        <v>1</v>
      </c>
      <c r="NF285" s="5">
        <v>2.6666666666666665</v>
      </c>
      <c r="NG285" s="5">
        <v>2.6666666666666665</v>
      </c>
      <c r="NH285" s="3">
        <v>4</v>
      </c>
      <c r="NI285" s="3">
        <v>4</v>
      </c>
      <c r="NJ285" s="3">
        <v>4</v>
      </c>
      <c r="NK285" s="3">
        <v>4</v>
      </c>
      <c r="NL285" s="3">
        <v>4</v>
      </c>
      <c r="NM285" s="3">
        <v>4</v>
      </c>
      <c r="NN285" s="3">
        <v>2</v>
      </c>
      <c r="NO285" s="3">
        <v>2</v>
      </c>
      <c r="NP285" s="3">
        <v>3</v>
      </c>
      <c r="NQ285" s="3">
        <v>3</v>
      </c>
      <c r="NR285" s="3">
        <v>1</v>
      </c>
      <c r="NS285" s="3">
        <v>1</v>
      </c>
      <c r="NT285" s="3">
        <v>1</v>
      </c>
      <c r="NU285" s="3">
        <v>2</v>
      </c>
      <c r="NV285" s="5">
        <v>2.7142857142857144</v>
      </c>
      <c r="NW285" s="5">
        <v>2.8571428571428572</v>
      </c>
      <c r="NX285" s="4">
        <v>43420</v>
      </c>
      <c r="NY285" s="3">
        <v>4</v>
      </c>
      <c r="NZ285" s="3">
        <v>5</v>
      </c>
      <c r="OA285" s="3">
        <v>4</v>
      </c>
      <c r="OB285" s="3">
        <v>3</v>
      </c>
      <c r="OC285" s="3">
        <v>5</v>
      </c>
      <c r="OD285" s="3">
        <v>5</v>
      </c>
      <c r="OE285" s="3">
        <v>3</v>
      </c>
      <c r="OF285" s="3">
        <v>3</v>
      </c>
      <c r="OG285" s="3">
        <v>5</v>
      </c>
      <c r="OH285" s="3">
        <v>4</v>
      </c>
      <c r="OI285" s="3">
        <v>4</v>
      </c>
      <c r="OJ285" s="3">
        <v>3</v>
      </c>
      <c r="OK285" s="5">
        <v>4.666666666666667</v>
      </c>
      <c r="OL285" s="5">
        <v>3.3333333333333335</v>
      </c>
      <c r="OM285" s="3">
        <v>3</v>
      </c>
      <c r="ON285" s="3">
        <v>4</v>
      </c>
      <c r="OO285" s="3">
        <v>3</v>
      </c>
      <c r="OP285" s="3">
        <v>3</v>
      </c>
      <c r="OQ285" s="3">
        <v>1</v>
      </c>
      <c r="OR285" s="3">
        <v>2</v>
      </c>
      <c r="OS285" s="5">
        <v>2.6666666666666665</v>
      </c>
      <c r="OT285" s="3">
        <v>5</v>
      </c>
      <c r="OU285" s="3">
        <v>5</v>
      </c>
      <c r="OV285" s="3">
        <v>5</v>
      </c>
      <c r="OW285" s="3">
        <v>5</v>
      </c>
      <c r="OX285" s="3">
        <v>4</v>
      </c>
      <c r="OY285" s="3">
        <v>6</v>
      </c>
      <c r="OZ285" s="5">
        <v>5</v>
      </c>
      <c r="VK285" s="1">
        <v>1</v>
      </c>
      <c r="VN285">
        <v>15</v>
      </c>
      <c r="VO285">
        <v>0</v>
      </c>
      <c r="VP285">
        <v>0</v>
      </c>
      <c r="VQ285">
        <v>0</v>
      </c>
      <c r="VR285">
        <v>0</v>
      </c>
      <c r="VS285">
        <v>0</v>
      </c>
      <c r="VT285">
        <v>0</v>
      </c>
      <c r="VU285">
        <v>0</v>
      </c>
      <c r="VV285">
        <v>0</v>
      </c>
      <c r="VW285">
        <v>0</v>
      </c>
      <c r="VX285">
        <v>0</v>
      </c>
      <c r="VY285">
        <v>0</v>
      </c>
      <c r="VZ285">
        <v>0</v>
      </c>
      <c r="WA285">
        <v>0</v>
      </c>
      <c r="WB285" s="36">
        <v>0</v>
      </c>
      <c r="WC285" s="36">
        <v>0</v>
      </c>
      <c r="WD285" s="36">
        <v>0</v>
      </c>
      <c r="WE285" s="36">
        <v>0</v>
      </c>
      <c r="WF285" s="36">
        <v>0</v>
      </c>
      <c r="WG285" s="36">
        <v>0</v>
      </c>
      <c r="WH285" s="36">
        <v>0</v>
      </c>
      <c r="WI285" s="36">
        <v>0</v>
      </c>
      <c r="WJ285" s="36">
        <v>0</v>
      </c>
      <c r="WK285" s="36">
        <v>0</v>
      </c>
      <c r="WL285" s="36">
        <v>0</v>
      </c>
      <c r="WM285" s="37">
        <v>0</v>
      </c>
      <c r="WN285" s="37">
        <v>0</v>
      </c>
      <c r="WO285" s="37">
        <v>0</v>
      </c>
      <c r="WP285" s="37">
        <v>0</v>
      </c>
      <c r="WQ285" s="37">
        <v>0</v>
      </c>
      <c r="WR285" s="37">
        <v>0</v>
      </c>
      <c r="WS285" s="37">
        <v>0</v>
      </c>
      <c r="WT285" s="37">
        <v>0</v>
      </c>
      <c r="WU285" s="37">
        <v>0</v>
      </c>
      <c r="WV285" s="37">
        <v>0</v>
      </c>
      <c r="WW285" s="37">
        <v>0</v>
      </c>
      <c r="WX285" s="38">
        <v>0</v>
      </c>
      <c r="WY285" s="38">
        <v>0</v>
      </c>
      <c r="WZ285" s="38">
        <v>0</v>
      </c>
      <c r="XA285" s="38">
        <v>0</v>
      </c>
      <c r="XB285" s="38">
        <v>0</v>
      </c>
      <c r="XC285" s="38">
        <v>0</v>
      </c>
      <c r="XD285" s="38">
        <v>0</v>
      </c>
      <c r="XE285" s="38">
        <v>0</v>
      </c>
      <c r="XF285" s="38">
        <v>0</v>
      </c>
      <c r="XG285" s="38">
        <v>0</v>
      </c>
      <c r="XH285" s="38">
        <v>0</v>
      </c>
      <c r="XI285" s="39">
        <v>0</v>
      </c>
      <c r="XJ285" s="39">
        <v>0</v>
      </c>
      <c r="XK285" s="39">
        <v>0</v>
      </c>
      <c r="XL285" s="39">
        <v>0</v>
      </c>
      <c r="XM285" s="39">
        <v>0</v>
      </c>
      <c r="XN285" s="39">
        <v>0</v>
      </c>
      <c r="XO285" s="39">
        <v>0</v>
      </c>
      <c r="XP285" s="39">
        <v>0</v>
      </c>
      <c r="XQ285" s="39">
        <v>0</v>
      </c>
      <c r="XR285" s="39">
        <v>0</v>
      </c>
      <c r="XS285" s="39">
        <v>0</v>
      </c>
      <c r="XT285" t="s">
        <v>1117</v>
      </c>
      <c r="XU285">
        <v>0</v>
      </c>
      <c r="XV285">
        <v>15</v>
      </c>
      <c r="XW285" s="37">
        <v>0</v>
      </c>
      <c r="XX285" s="37">
        <v>0</v>
      </c>
      <c r="XY285" s="37">
        <v>3</v>
      </c>
      <c r="XZ285" s="39">
        <v>0</v>
      </c>
      <c r="YA285" s="39">
        <v>0</v>
      </c>
      <c r="YB285" s="39">
        <v>3</v>
      </c>
    </row>
    <row r="286" spans="1:652" x14ac:dyDescent="0.2">
      <c r="A286" s="11">
        <v>308</v>
      </c>
      <c r="B286" s="19" t="s">
        <v>791</v>
      </c>
      <c r="C286" s="3">
        <v>0</v>
      </c>
      <c r="D286" s="3" t="str">
        <f t="shared" si="167"/>
        <v>2</v>
      </c>
      <c r="E286" s="4">
        <v>38059</v>
      </c>
      <c r="F286" s="4">
        <v>43411</v>
      </c>
      <c r="G286" s="5">
        <v>14.652977412731007</v>
      </c>
      <c r="H286" s="21">
        <v>4</v>
      </c>
      <c r="I286" s="3">
        <v>9</v>
      </c>
      <c r="J286" s="3">
        <v>20</v>
      </c>
      <c r="K286" s="3">
        <v>1</v>
      </c>
      <c r="L286" s="3">
        <v>2</v>
      </c>
      <c r="M286" s="3">
        <v>180</v>
      </c>
      <c r="N286" s="6">
        <v>123</v>
      </c>
      <c r="O286" s="6">
        <v>178</v>
      </c>
      <c r="P286" s="5">
        <v>4.0354330708661417</v>
      </c>
      <c r="Q286" s="5">
        <v>130.31550000000001</v>
      </c>
      <c r="R286" s="5">
        <v>59.1</v>
      </c>
      <c r="S286" s="5">
        <v>18.7</v>
      </c>
      <c r="T286" s="5">
        <v>3</v>
      </c>
      <c r="U286" s="5">
        <v>16.2</v>
      </c>
      <c r="V286" s="5">
        <v>3</v>
      </c>
      <c r="W286" s="5">
        <v>32.9</v>
      </c>
      <c r="X286" s="5">
        <v>34.4</v>
      </c>
      <c r="Y286" s="5">
        <v>32</v>
      </c>
      <c r="Z286" s="5">
        <v>33.1</v>
      </c>
      <c r="AA286" s="5">
        <v>26.2</v>
      </c>
      <c r="AB286" s="5">
        <v>31.8</v>
      </c>
      <c r="AC286" s="5">
        <f t="shared" si="168"/>
        <v>34.4</v>
      </c>
      <c r="AD286" s="5">
        <f t="shared" si="169"/>
        <v>33.1</v>
      </c>
      <c r="AE286" s="5">
        <f t="shared" si="170"/>
        <v>67.5</v>
      </c>
      <c r="AF286" s="5">
        <f t="shared" si="171"/>
        <v>33.75</v>
      </c>
      <c r="AG286" s="5">
        <f t="shared" si="172"/>
        <v>74.418750000000003</v>
      </c>
      <c r="AH286" s="5">
        <f t="shared" si="173"/>
        <v>148.83750000000001</v>
      </c>
      <c r="AI286" s="5">
        <v>2</v>
      </c>
      <c r="AJ286" s="3">
        <v>41</v>
      </c>
      <c r="AK286" s="5">
        <v>43.7</v>
      </c>
      <c r="AL286" s="5">
        <v>3</v>
      </c>
      <c r="AM286" s="5">
        <v>2.6666666666666665</v>
      </c>
      <c r="AN286" s="5"/>
      <c r="AO286" s="5"/>
      <c r="AP286" s="5"/>
      <c r="AQ286" s="5"/>
      <c r="AR286" s="5"/>
      <c r="AS286" s="5" t="e">
        <f t="shared" si="174"/>
        <v>#DIV/0!</v>
      </c>
      <c r="AT286" s="5">
        <v>10.75</v>
      </c>
      <c r="AU286" s="5">
        <v>12.13</v>
      </c>
      <c r="AV286" s="5">
        <v>0.2</v>
      </c>
      <c r="AW286" s="5">
        <v>58</v>
      </c>
      <c r="AX286" s="3">
        <v>31</v>
      </c>
      <c r="AY286" s="3">
        <v>26</v>
      </c>
      <c r="AZ286" s="3"/>
      <c r="BA286" s="5">
        <v>-1.41</v>
      </c>
      <c r="BB286" s="5"/>
      <c r="BC286" s="5">
        <v>8</v>
      </c>
      <c r="BD286" s="5"/>
      <c r="BE286" s="3">
        <v>25</v>
      </c>
      <c r="BF286" s="3">
        <v>32</v>
      </c>
      <c r="BG286" s="5">
        <v>1.36</v>
      </c>
      <c r="BH286" s="5">
        <v>91</v>
      </c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3">
        <v>72</v>
      </c>
      <c r="CA286" s="3">
        <v>75</v>
      </c>
      <c r="CB286" s="3">
        <v>75</v>
      </c>
      <c r="CC286" s="5">
        <v>32.186880000000002</v>
      </c>
      <c r="CD286" s="5">
        <v>33.527999999999999</v>
      </c>
      <c r="CE286" s="5">
        <v>33.527999999999999</v>
      </c>
      <c r="CF286" s="5">
        <v>4.26</v>
      </c>
      <c r="CG286" s="5">
        <v>100</v>
      </c>
      <c r="CH286" s="3">
        <v>48</v>
      </c>
      <c r="CI286" s="3">
        <v>48</v>
      </c>
      <c r="CJ286" s="3">
        <v>46</v>
      </c>
      <c r="CK286" s="5">
        <v>21.457920000000001</v>
      </c>
      <c r="CL286" s="5">
        <v>21.457920000000001</v>
      </c>
      <c r="CM286" s="5">
        <v>20.563839999999999</v>
      </c>
      <c r="CN286" s="5">
        <v>0.46</v>
      </c>
      <c r="CO286" s="5">
        <v>68</v>
      </c>
      <c r="CP286" s="6">
        <v>196</v>
      </c>
      <c r="CQ286" s="6">
        <v>201</v>
      </c>
      <c r="CR286" s="6">
        <v>202</v>
      </c>
      <c r="CS286" s="5">
        <v>0.92</v>
      </c>
      <c r="CT286" s="5">
        <v>82</v>
      </c>
      <c r="CU286" s="7" t="e">
        <v>#NULL!</v>
      </c>
      <c r="CV286" s="7" t="e">
        <v>#NULL!</v>
      </c>
      <c r="CW286" s="7" t="e">
        <v>#NULL!</v>
      </c>
      <c r="CX286" s="7" t="e">
        <v>#NULL!</v>
      </c>
      <c r="CY286" s="7" t="e">
        <v>#NULL!</v>
      </c>
      <c r="CZ286" s="7" t="e">
        <v>#NULL!</v>
      </c>
      <c r="DA286" s="7" t="e">
        <v>#NULL!</v>
      </c>
      <c r="DB286" s="7" t="e">
        <v>#NULL!</v>
      </c>
      <c r="DC286" s="7" t="e">
        <v>#NULL!</v>
      </c>
      <c r="DD286" s="7" t="e">
        <v>#NULL!</v>
      </c>
      <c r="DE286" s="7" t="e">
        <v>#NULL!</v>
      </c>
      <c r="DF286" s="7" t="e">
        <v>#NULL!</v>
      </c>
      <c r="DG286" s="7" t="e">
        <v>#NULL!</v>
      </c>
      <c r="DH286" s="7" t="e">
        <v>#NULL!</v>
      </c>
      <c r="DI286" s="7"/>
      <c r="DJ286" s="7"/>
      <c r="DK286" s="7"/>
      <c r="DL286" s="7"/>
      <c r="DM286" s="7"/>
      <c r="DN286" s="7"/>
      <c r="DO286" s="7"/>
      <c r="DP286" s="7"/>
      <c r="DQ286" s="3">
        <v>1</v>
      </c>
      <c r="DR286" s="3">
        <v>1</v>
      </c>
      <c r="DS286" s="3">
        <v>1</v>
      </c>
      <c r="DT286" s="3">
        <v>1</v>
      </c>
      <c r="DU286" s="3">
        <v>1</v>
      </c>
      <c r="DV286" s="5">
        <v>49.5</v>
      </c>
      <c r="DW286" s="5">
        <v>-4.9999999999999822E-2</v>
      </c>
      <c r="DX286" s="5">
        <v>70</v>
      </c>
      <c r="DY286" s="5">
        <v>1.1200000000000001</v>
      </c>
      <c r="DZ286" s="5">
        <v>84</v>
      </c>
      <c r="EA286" s="5">
        <v>4.72</v>
      </c>
      <c r="EB286" s="5">
        <v>67.833333333333329</v>
      </c>
      <c r="EC286" s="5">
        <v>5.79</v>
      </c>
      <c r="ED286" s="5">
        <v>2</v>
      </c>
      <c r="EE286" s="7" t="e">
        <v>#NULL!</v>
      </c>
      <c r="EF286" s="7" t="e">
        <v>#NULL!</v>
      </c>
      <c r="EG286" s="7" t="e">
        <v>#NULL!</v>
      </c>
      <c r="EH286" s="7" t="e">
        <v>#NULL!</v>
      </c>
      <c r="EI286" s="7" t="e">
        <v>#NULL!</v>
      </c>
      <c r="EJ286" s="7" t="e">
        <v>#NULL!</v>
      </c>
      <c r="EK286" s="7" t="e">
        <v>#NULL!</v>
      </c>
      <c r="EL286" s="7" t="e">
        <v>#NULL!</v>
      </c>
      <c r="EM286" s="7" t="e">
        <v>#NULL!</v>
      </c>
      <c r="EN286" s="7" t="e">
        <v>#NULL!</v>
      </c>
      <c r="EO286" s="7" t="e">
        <v>#NULL!</v>
      </c>
      <c r="EP286" s="7" t="e">
        <v>#NULL!</v>
      </c>
      <c r="EQ286" s="7" t="e">
        <v>#NULL!</v>
      </c>
      <c r="ER286" s="7" t="e">
        <v>#NULL!</v>
      </c>
      <c r="ES286" s="7" t="e">
        <v>#NULL!</v>
      </c>
      <c r="ET286" s="7" t="e">
        <v>#NULL!</v>
      </c>
      <c r="EU286" s="7" t="e">
        <v>#NULL!</v>
      </c>
      <c r="EV286" s="7" t="e">
        <v>#NULL!</v>
      </c>
      <c r="EW286" s="3">
        <v>1</v>
      </c>
      <c r="EX286" s="5">
        <v>1</v>
      </c>
      <c r="EY286" s="1" t="s">
        <v>355</v>
      </c>
      <c r="EZ286" s="3">
        <v>2</v>
      </c>
      <c r="FA286" s="6">
        <v>7</v>
      </c>
      <c r="FB286" s="1" t="s">
        <v>350</v>
      </c>
      <c r="FC286" s="6">
        <v>1</v>
      </c>
      <c r="FD286" s="5">
        <v>2</v>
      </c>
      <c r="FE286" s="1" t="s">
        <v>351</v>
      </c>
      <c r="FF286" s="3">
        <v>1</v>
      </c>
      <c r="FG286" s="5">
        <v>1.5</v>
      </c>
      <c r="FH286" s="3">
        <v>5</v>
      </c>
      <c r="FI286" s="3">
        <v>5</v>
      </c>
      <c r="FJ286" s="3">
        <v>4</v>
      </c>
      <c r="FK286" s="3">
        <v>1</v>
      </c>
      <c r="FL286" s="3">
        <v>5</v>
      </c>
      <c r="FM286" s="3">
        <v>5</v>
      </c>
      <c r="FN286" s="3">
        <v>4</v>
      </c>
      <c r="FO286" s="3">
        <v>4</v>
      </c>
      <c r="FP286" s="3">
        <v>5</v>
      </c>
      <c r="FQ286" s="3">
        <v>5</v>
      </c>
      <c r="FR286" s="3">
        <v>5</v>
      </c>
      <c r="FS286" s="3">
        <v>5</v>
      </c>
      <c r="FT286" s="3">
        <v>5</v>
      </c>
      <c r="FU286" s="3">
        <v>3.8333333333333335</v>
      </c>
      <c r="FV286" s="3">
        <v>7</v>
      </c>
      <c r="FW286" s="3">
        <v>1</v>
      </c>
      <c r="FX286" s="7" t="e">
        <v>#NULL!</v>
      </c>
      <c r="FY286" s="3">
        <v>7</v>
      </c>
      <c r="FZ286" s="3">
        <v>7</v>
      </c>
      <c r="GA286" s="3">
        <v>7</v>
      </c>
      <c r="GB286" s="3">
        <v>7</v>
      </c>
      <c r="GC286" s="3">
        <v>7</v>
      </c>
      <c r="GD286" s="5">
        <v>7</v>
      </c>
      <c r="GE286" s="3">
        <v>5</v>
      </c>
      <c r="GF286" s="3">
        <v>5</v>
      </c>
      <c r="GG286" s="3">
        <v>5</v>
      </c>
      <c r="GH286" s="3">
        <v>1</v>
      </c>
      <c r="GI286" s="3">
        <v>5</v>
      </c>
      <c r="GJ286" s="3">
        <v>1</v>
      </c>
      <c r="GK286" s="3">
        <v>1</v>
      </c>
      <c r="GL286" s="3">
        <v>3</v>
      </c>
      <c r="GM286" s="3">
        <v>5</v>
      </c>
      <c r="GN286" s="3">
        <v>5</v>
      </c>
      <c r="GO286" s="3">
        <v>2</v>
      </c>
      <c r="GP286" s="3">
        <v>5</v>
      </c>
      <c r="GQ286" s="3">
        <v>1</v>
      </c>
      <c r="GR286" s="3">
        <v>5</v>
      </c>
      <c r="GS286" s="3">
        <v>1</v>
      </c>
      <c r="GT286" s="3">
        <v>5</v>
      </c>
      <c r="GU286" s="3">
        <v>4</v>
      </c>
      <c r="GV286" s="3">
        <v>1</v>
      </c>
      <c r="GW286" s="3">
        <v>5</v>
      </c>
      <c r="GX286" s="3">
        <v>1</v>
      </c>
      <c r="GY286" s="5">
        <v>4.9000000000000004</v>
      </c>
      <c r="GZ286" s="5">
        <v>1.7</v>
      </c>
      <c r="HA286" s="3">
        <v>7</v>
      </c>
      <c r="HB286" s="3">
        <v>7</v>
      </c>
      <c r="HC286" s="3">
        <v>7</v>
      </c>
      <c r="HD286" s="3">
        <v>7</v>
      </c>
      <c r="HE286" s="3">
        <v>7</v>
      </c>
      <c r="HF286" s="3">
        <v>7</v>
      </c>
      <c r="HG286" s="3">
        <v>7</v>
      </c>
      <c r="HH286" s="3">
        <v>7</v>
      </c>
      <c r="HI286" s="5">
        <v>7</v>
      </c>
      <c r="HJ286" s="3">
        <v>4</v>
      </c>
      <c r="HK286" s="3">
        <v>4</v>
      </c>
      <c r="HL286" s="3">
        <v>2</v>
      </c>
      <c r="HM286" s="3">
        <v>4</v>
      </c>
      <c r="HN286" s="3">
        <v>2</v>
      </c>
      <c r="HO286" s="3">
        <v>1</v>
      </c>
      <c r="HP286" s="5">
        <v>1</v>
      </c>
      <c r="HQ286" s="5">
        <v>3</v>
      </c>
      <c r="HR286" s="5">
        <v>4</v>
      </c>
      <c r="HS286" s="5">
        <v>3</v>
      </c>
      <c r="HT286" s="3">
        <v>6</v>
      </c>
      <c r="HU286" s="3">
        <v>6</v>
      </c>
      <c r="HV286" s="3">
        <v>6</v>
      </c>
      <c r="HW286" s="3">
        <v>6</v>
      </c>
      <c r="HX286" s="3">
        <v>5</v>
      </c>
      <c r="HY286" s="3">
        <v>6</v>
      </c>
      <c r="HZ286" s="5">
        <v>5.833333333333333</v>
      </c>
      <c r="IA286" s="3">
        <v>5</v>
      </c>
      <c r="IB286" s="3">
        <v>2</v>
      </c>
      <c r="IC286" s="3">
        <v>5</v>
      </c>
      <c r="ID286" s="3">
        <v>2</v>
      </c>
      <c r="IE286" s="3">
        <v>5</v>
      </c>
      <c r="IF286" s="3">
        <v>7</v>
      </c>
      <c r="IG286" s="3">
        <v>1</v>
      </c>
      <c r="IH286" s="3">
        <v>7</v>
      </c>
      <c r="II286" s="3">
        <v>7</v>
      </c>
      <c r="IJ286" s="3">
        <v>1</v>
      </c>
      <c r="IK286" s="3">
        <v>7</v>
      </c>
      <c r="IL286" s="3">
        <v>1</v>
      </c>
      <c r="IM286" s="5">
        <v>6.5</v>
      </c>
      <c r="IN286" s="5">
        <v>4.75</v>
      </c>
      <c r="IO286" s="5">
        <v>1.25</v>
      </c>
      <c r="IP286" s="3">
        <v>5</v>
      </c>
      <c r="IQ286" s="3">
        <v>2</v>
      </c>
      <c r="IR286" s="3">
        <v>5</v>
      </c>
      <c r="IS286" s="3">
        <v>1</v>
      </c>
      <c r="IT286" s="3">
        <v>5</v>
      </c>
      <c r="IU286" s="3">
        <v>4</v>
      </c>
      <c r="IV286" s="3">
        <v>2</v>
      </c>
      <c r="IW286" s="3">
        <v>1</v>
      </c>
      <c r="IX286" s="3">
        <v>5</v>
      </c>
      <c r="IY286" s="3">
        <v>2</v>
      </c>
      <c r="IZ286" s="3">
        <v>5</v>
      </c>
      <c r="JA286" s="3">
        <v>5</v>
      </c>
      <c r="JB286" s="3">
        <v>3</v>
      </c>
      <c r="JC286" s="3">
        <v>4</v>
      </c>
      <c r="JD286" s="3">
        <v>4</v>
      </c>
      <c r="JE286" s="3">
        <v>2</v>
      </c>
      <c r="JF286" s="3">
        <v>1</v>
      </c>
      <c r="JG286" s="3">
        <v>5</v>
      </c>
      <c r="JH286" s="3">
        <v>4</v>
      </c>
      <c r="JI286" s="3">
        <v>4</v>
      </c>
      <c r="JJ286" s="3">
        <v>1</v>
      </c>
      <c r="JK286" s="3">
        <v>5</v>
      </c>
      <c r="JL286" s="3">
        <v>1</v>
      </c>
      <c r="JM286" s="3">
        <v>5</v>
      </c>
      <c r="JN286" s="5">
        <v>4.25</v>
      </c>
      <c r="JO286" s="5">
        <v>3.25</v>
      </c>
      <c r="JP286" s="5">
        <v>4.5</v>
      </c>
      <c r="JQ286" s="5">
        <v>1.25</v>
      </c>
      <c r="JR286" s="5">
        <v>5</v>
      </c>
      <c r="JS286" s="5">
        <v>2</v>
      </c>
      <c r="JT286" s="3">
        <v>3</v>
      </c>
      <c r="JU286" s="3">
        <v>3</v>
      </c>
      <c r="JV286" s="3">
        <v>5</v>
      </c>
      <c r="JW286" s="3">
        <v>5</v>
      </c>
      <c r="JX286" s="3">
        <v>2</v>
      </c>
      <c r="JY286" s="3">
        <v>2</v>
      </c>
      <c r="JZ286" s="3">
        <v>1</v>
      </c>
      <c r="KA286" s="3">
        <v>1</v>
      </c>
      <c r="KB286" s="3">
        <v>2</v>
      </c>
      <c r="KC286" s="3">
        <v>2</v>
      </c>
      <c r="KD286" s="3">
        <v>5</v>
      </c>
      <c r="KE286" s="3">
        <v>5</v>
      </c>
      <c r="KF286" s="3">
        <v>2</v>
      </c>
      <c r="KG286" s="3">
        <v>2</v>
      </c>
      <c r="KH286" s="3">
        <v>1</v>
      </c>
      <c r="KI286" s="3">
        <v>1</v>
      </c>
      <c r="KJ286" s="3">
        <v>4</v>
      </c>
      <c r="KK286" s="3">
        <v>4</v>
      </c>
      <c r="KL286" s="3">
        <v>2</v>
      </c>
      <c r="KM286" s="3">
        <v>2</v>
      </c>
      <c r="KN286" s="3">
        <v>3</v>
      </c>
      <c r="KO286" s="3">
        <v>3</v>
      </c>
      <c r="KP286" s="3">
        <v>3</v>
      </c>
      <c r="KQ286" s="3">
        <v>3</v>
      </c>
      <c r="KR286" s="3">
        <v>4</v>
      </c>
      <c r="KS286" s="3">
        <v>4</v>
      </c>
      <c r="KT286" s="3">
        <v>1</v>
      </c>
      <c r="KU286" s="3">
        <v>1</v>
      </c>
      <c r="KV286" s="3">
        <v>2</v>
      </c>
      <c r="KW286" s="3">
        <v>2</v>
      </c>
      <c r="KX286" s="3">
        <v>4</v>
      </c>
      <c r="KY286" s="3">
        <v>4</v>
      </c>
      <c r="KZ286" s="5">
        <v>2.4444444444444446</v>
      </c>
      <c r="LA286" s="5">
        <v>2.4444444444444446</v>
      </c>
      <c r="LB286" s="5">
        <v>3.1428571428571428</v>
      </c>
      <c r="LC286" s="5">
        <v>3.1428571428571428</v>
      </c>
      <c r="LD286" s="3">
        <v>5</v>
      </c>
      <c r="LE286" s="3">
        <v>4</v>
      </c>
      <c r="LF286" s="5">
        <v>5</v>
      </c>
      <c r="LG286" s="3">
        <v>5</v>
      </c>
      <c r="LH286" s="3">
        <v>4</v>
      </c>
      <c r="LI286" s="3">
        <v>3</v>
      </c>
      <c r="LJ286" s="3">
        <v>4</v>
      </c>
      <c r="LK286" s="3">
        <v>2</v>
      </c>
      <c r="LL286" s="3">
        <v>5</v>
      </c>
      <c r="LM286" s="3">
        <v>5</v>
      </c>
      <c r="LN286" s="3">
        <v>3</v>
      </c>
      <c r="LO286" s="3">
        <v>2</v>
      </c>
      <c r="LP286" s="3">
        <v>5</v>
      </c>
      <c r="LQ286" s="3">
        <v>5</v>
      </c>
      <c r="LR286" s="3">
        <v>5</v>
      </c>
      <c r="LS286" s="3">
        <v>3</v>
      </c>
      <c r="LT286" s="5">
        <v>4.5</v>
      </c>
      <c r="LU286" s="5">
        <v>3.625</v>
      </c>
      <c r="LV286" s="3">
        <v>3</v>
      </c>
      <c r="LW286" s="3">
        <v>2</v>
      </c>
      <c r="LX286" s="3">
        <v>0</v>
      </c>
      <c r="LY286" s="3">
        <v>2</v>
      </c>
      <c r="LZ286" s="3">
        <v>3</v>
      </c>
      <c r="MA286" s="3">
        <v>1</v>
      </c>
      <c r="MB286" s="3">
        <v>2</v>
      </c>
      <c r="MC286" s="3">
        <v>2</v>
      </c>
      <c r="MD286" s="3">
        <v>2</v>
      </c>
      <c r="ME286" s="3">
        <v>2</v>
      </c>
      <c r="MF286" s="5">
        <f t="shared" si="175"/>
        <v>19</v>
      </c>
      <c r="MG286" s="5">
        <f t="shared" si="176"/>
        <v>1.9</v>
      </c>
      <c r="MH286" s="3">
        <v>4</v>
      </c>
      <c r="MI286" s="3">
        <v>6</v>
      </c>
      <c r="MJ286" s="3">
        <v>7</v>
      </c>
      <c r="MK286" s="3">
        <v>6</v>
      </c>
      <c r="ML286" s="3">
        <v>6</v>
      </c>
      <c r="MM286" s="3">
        <v>5</v>
      </c>
      <c r="MN286" s="3">
        <v>7</v>
      </c>
      <c r="MO286" s="3">
        <v>7</v>
      </c>
      <c r="MP286" s="3">
        <v>7</v>
      </c>
      <c r="MQ286" s="5">
        <v>6.1111111111111107</v>
      </c>
      <c r="MR286" s="3">
        <v>3</v>
      </c>
      <c r="MS286" s="3">
        <v>3</v>
      </c>
      <c r="MT286" s="3">
        <v>3</v>
      </c>
      <c r="MU286" s="3">
        <v>3</v>
      </c>
      <c r="MV286" s="3">
        <v>2</v>
      </c>
      <c r="MW286" s="3">
        <v>2</v>
      </c>
      <c r="MX286" s="3">
        <v>4</v>
      </c>
      <c r="MY286" s="3">
        <v>4</v>
      </c>
      <c r="MZ286" s="3">
        <v>4</v>
      </c>
      <c r="NA286" s="3">
        <v>4</v>
      </c>
      <c r="NB286" s="3">
        <v>4</v>
      </c>
      <c r="NC286" s="3">
        <v>4</v>
      </c>
      <c r="ND286" s="5">
        <v>2.6666666666666665</v>
      </c>
      <c r="NE286" s="5">
        <v>2.6666666666666665</v>
      </c>
      <c r="NF286" s="5">
        <v>4</v>
      </c>
      <c r="NG286" s="5">
        <v>4</v>
      </c>
      <c r="NH286" s="3">
        <v>2</v>
      </c>
      <c r="NI286" s="3">
        <v>2</v>
      </c>
      <c r="NJ286" s="3">
        <v>4</v>
      </c>
      <c r="NK286" s="3">
        <v>4</v>
      </c>
      <c r="NL286" s="3">
        <v>4</v>
      </c>
      <c r="NM286" s="3">
        <v>3</v>
      </c>
      <c r="NN286" s="3">
        <v>2</v>
      </c>
      <c r="NO286" s="3">
        <v>2</v>
      </c>
      <c r="NP286" s="3">
        <v>2</v>
      </c>
      <c r="NQ286" s="3">
        <v>2</v>
      </c>
      <c r="NR286" s="3">
        <v>3</v>
      </c>
      <c r="NS286" s="3">
        <v>3</v>
      </c>
      <c r="NT286" s="3">
        <v>2</v>
      </c>
      <c r="NU286" s="3">
        <v>2</v>
      </c>
      <c r="NV286" s="5">
        <v>2.7142857142857144</v>
      </c>
      <c r="NW286" s="5">
        <v>2.5714285714285716</v>
      </c>
      <c r="NX286" s="4">
        <v>43423</v>
      </c>
      <c r="NY286" s="3">
        <v>5</v>
      </c>
      <c r="NZ286" s="3">
        <v>5</v>
      </c>
      <c r="OA286" s="3">
        <v>3</v>
      </c>
      <c r="OB286" s="3">
        <v>4</v>
      </c>
      <c r="OC286" s="3">
        <v>5</v>
      </c>
      <c r="OD286" s="3">
        <v>5</v>
      </c>
      <c r="OE286" s="3">
        <v>4</v>
      </c>
      <c r="OF286" s="3">
        <v>5</v>
      </c>
      <c r="OG286" s="3">
        <v>5</v>
      </c>
      <c r="OH286" s="3">
        <v>5</v>
      </c>
      <c r="OI286" s="3">
        <v>5</v>
      </c>
      <c r="OJ286" s="3">
        <v>5</v>
      </c>
      <c r="OK286" s="5">
        <v>5</v>
      </c>
      <c r="OL286" s="5">
        <v>4.333333333333333</v>
      </c>
      <c r="OM286" s="3">
        <v>4</v>
      </c>
      <c r="ON286" s="3">
        <v>3</v>
      </c>
      <c r="OO286" s="3">
        <v>3</v>
      </c>
      <c r="OP286" s="3">
        <v>4</v>
      </c>
      <c r="OQ286" s="3">
        <v>2</v>
      </c>
      <c r="OR286" s="3">
        <v>1</v>
      </c>
      <c r="OS286" s="5">
        <v>2.8333333333333335</v>
      </c>
      <c r="OT286" s="3">
        <v>5</v>
      </c>
      <c r="OU286" s="3">
        <v>5</v>
      </c>
      <c r="OV286" s="3">
        <v>5</v>
      </c>
      <c r="OW286" s="3">
        <v>6</v>
      </c>
      <c r="OX286" s="3">
        <v>5</v>
      </c>
      <c r="OY286" s="3">
        <v>6</v>
      </c>
      <c r="OZ286" s="5">
        <v>5.333333333333333</v>
      </c>
      <c r="UK286" s="1">
        <v>999</v>
      </c>
      <c r="UL286" s="1">
        <v>999</v>
      </c>
      <c r="UM286" s="1">
        <v>999</v>
      </c>
      <c r="UN286" s="1">
        <v>999</v>
      </c>
      <c r="UO286" s="1">
        <v>999</v>
      </c>
      <c r="UP286" s="1">
        <v>999</v>
      </c>
      <c r="UQ286" s="1">
        <v>999</v>
      </c>
      <c r="VN286">
        <v>15</v>
      </c>
      <c r="VO286">
        <v>0</v>
      </c>
      <c r="VP286">
        <v>0</v>
      </c>
      <c r="VQ286">
        <v>0</v>
      </c>
      <c r="VR286">
        <v>48</v>
      </c>
      <c r="VS286">
        <v>1660.5</v>
      </c>
      <c r="VT286">
        <v>34.6</v>
      </c>
      <c r="VU286">
        <v>415.1</v>
      </c>
      <c r="VV286">
        <v>47</v>
      </c>
      <c r="VW286">
        <v>3321.3</v>
      </c>
      <c r="VX286">
        <v>70.7</v>
      </c>
      <c r="VY286">
        <v>954.3</v>
      </c>
      <c r="VZ286">
        <v>0.3</v>
      </c>
      <c r="WA286">
        <v>830.3</v>
      </c>
      <c r="WB286" s="36">
        <v>2127.5</v>
      </c>
      <c r="WC286" s="36">
        <v>190.75</v>
      </c>
      <c r="WD286" s="36">
        <v>26.25</v>
      </c>
      <c r="WE286" s="36">
        <v>18.75</v>
      </c>
      <c r="WF286" s="36">
        <v>90.02</v>
      </c>
      <c r="WG286" s="36">
        <v>8.07</v>
      </c>
      <c r="WH286" s="36">
        <v>1.1100000000000001</v>
      </c>
      <c r="WI286" s="36">
        <v>0.79</v>
      </c>
      <c r="WJ286" s="36">
        <v>45</v>
      </c>
      <c r="WK286" s="36">
        <v>1.9</v>
      </c>
      <c r="WL286" s="36">
        <v>11.25</v>
      </c>
      <c r="WM286" s="37">
        <v>2127.5</v>
      </c>
      <c r="WN286" s="37">
        <v>190.75</v>
      </c>
      <c r="WO286" s="37">
        <v>26.25</v>
      </c>
      <c r="WP286" s="37">
        <v>18.75</v>
      </c>
      <c r="WQ286" s="37">
        <v>90.02</v>
      </c>
      <c r="WR286" s="37">
        <v>8.07</v>
      </c>
      <c r="WS286" s="37">
        <v>1.1100000000000001</v>
      </c>
      <c r="WT286" s="37">
        <v>0.79</v>
      </c>
      <c r="WU286" s="37">
        <v>45</v>
      </c>
      <c r="WV286" s="37">
        <v>1.9</v>
      </c>
      <c r="WW286" s="37">
        <v>11.25</v>
      </c>
      <c r="WX286" s="38">
        <v>1644</v>
      </c>
      <c r="WY286" s="38">
        <v>165.75</v>
      </c>
      <c r="WZ286" s="38">
        <v>21.75</v>
      </c>
      <c r="XA286" s="38">
        <v>15.75</v>
      </c>
      <c r="XB286" s="38">
        <v>89</v>
      </c>
      <c r="XC286" s="38">
        <v>8.9700000000000006</v>
      </c>
      <c r="XD286" s="38">
        <v>1.18</v>
      </c>
      <c r="XE286" s="38">
        <v>0.85</v>
      </c>
      <c r="XF286" s="38">
        <v>37.5</v>
      </c>
      <c r="XG286" s="38">
        <v>2.0299999999999998</v>
      </c>
      <c r="XH286" s="38">
        <v>12.5</v>
      </c>
      <c r="XI286" s="39">
        <v>1644</v>
      </c>
      <c r="XJ286" s="39">
        <v>165.75</v>
      </c>
      <c r="XK286" s="39">
        <v>21.75</v>
      </c>
      <c r="XL286" s="39">
        <v>15.75</v>
      </c>
      <c r="XM286" s="39">
        <v>89</v>
      </c>
      <c r="XN286" s="39">
        <v>8.9700000000000006</v>
      </c>
      <c r="XO286" s="39">
        <v>1.18</v>
      </c>
      <c r="XP286" s="39">
        <v>0.85</v>
      </c>
      <c r="XQ286" s="39">
        <v>37.5</v>
      </c>
      <c r="XR286" s="39">
        <v>2.0299999999999998</v>
      </c>
      <c r="XS286" s="39">
        <v>12.5</v>
      </c>
      <c r="XT286" t="s">
        <v>1351</v>
      </c>
      <c r="XU286">
        <v>4</v>
      </c>
      <c r="XV286">
        <v>10</v>
      </c>
      <c r="XW286" s="37">
        <v>4</v>
      </c>
      <c r="XX286" s="37">
        <v>0</v>
      </c>
      <c r="XY286" s="37">
        <v>2</v>
      </c>
      <c r="XZ286" s="39">
        <v>3</v>
      </c>
      <c r="YA286" s="39">
        <v>0</v>
      </c>
      <c r="YB286" s="39">
        <v>2</v>
      </c>
    </row>
    <row r="287" spans="1:652" x14ac:dyDescent="0.2">
      <c r="A287" s="11">
        <v>309</v>
      </c>
      <c r="B287" s="19" t="s">
        <v>909</v>
      </c>
      <c r="C287" s="3">
        <v>1</v>
      </c>
      <c r="D287" s="3" t="str">
        <f t="shared" si="167"/>
        <v>1</v>
      </c>
      <c r="E287" s="4">
        <v>37683</v>
      </c>
      <c r="F287" s="4">
        <v>43411</v>
      </c>
      <c r="G287" s="5">
        <v>15.682409308692677</v>
      </c>
      <c r="H287" s="21">
        <v>4</v>
      </c>
      <c r="I287" s="3">
        <v>9</v>
      </c>
      <c r="J287" s="3">
        <v>20</v>
      </c>
      <c r="K287" s="3">
        <v>1</v>
      </c>
      <c r="L287" s="3">
        <v>2</v>
      </c>
      <c r="M287" s="3">
        <v>180</v>
      </c>
      <c r="N287" s="6">
        <v>115.5</v>
      </c>
      <c r="O287" s="6">
        <v>161</v>
      </c>
      <c r="P287" s="5">
        <v>3.7893700787401574</v>
      </c>
      <c r="Q287" s="5">
        <v>111.79350000000001</v>
      </c>
      <c r="R287" s="5">
        <v>50.7</v>
      </c>
      <c r="S287" s="5">
        <v>19.600000000000001</v>
      </c>
      <c r="T287" s="5">
        <v>3</v>
      </c>
      <c r="U287" s="5">
        <v>25.1</v>
      </c>
      <c r="V287" s="5">
        <v>3</v>
      </c>
      <c r="W287" s="5">
        <v>25.8</v>
      </c>
      <c r="X287" s="5">
        <v>21.9</v>
      </c>
      <c r="Y287" s="5">
        <v>21.5</v>
      </c>
      <c r="Z287" s="5">
        <v>20.8</v>
      </c>
      <c r="AA287" s="5">
        <v>16</v>
      </c>
      <c r="AB287" s="5">
        <v>13.9</v>
      </c>
      <c r="AC287" s="5">
        <f t="shared" si="168"/>
        <v>25.8</v>
      </c>
      <c r="AD287" s="5">
        <f t="shared" si="169"/>
        <v>20.8</v>
      </c>
      <c r="AE287" s="5">
        <f t="shared" si="170"/>
        <v>46.6</v>
      </c>
      <c r="AF287" s="5">
        <f t="shared" si="171"/>
        <v>23.3</v>
      </c>
      <c r="AG287" s="5">
        <f t="shared" si="172"/>
        <v>51.3765</v>
      </c>
      <c r="AH287" s="5">
        <f t="shared" si="173"/>
        <v>102.753</v>
      </c>
      <c r="AI287" s="5">
        <v>2</v>
      </c>
      <c r="AJ287" s="3">
        <v>20</v>
      </c>
      <c r="AK287" s="5">
        <v>35.1</v>
      </c>
      <c r="AL287" s="5">
        <v>1</v>
      </c>
      <c r="AM287" s="5">
        <v>2</v>
      </c>
      <c r="AN287" s="5"/>
      <c r="AO287" s="5"/>
      <c r="AP287" s="5"/>
      <c r="AQ287" s="5"/>
      <c r="AR287" s="5"/>
      <c r="AS287" s="5" t="e">
        <f t="shared" si="174"/>
        <v>#DIV/0!</v>
      </c>
      <c r="AT287" s="5">
        <v>13.39</v>
      </c>
      <c r="AU287" s="5">
        <v>13.98</v>
      </c>
      <c r="AV287" s="5">
        <v>-1.1100000000000001</v>
      </c>
      <c r="AW287" s="5">
        <v>13</v>
      </c>
      <c r="AX287" s="3">
        <v>31</v>
      </c>
      <c r="AY287" s="3">
        <v>28</v>
      </c>
      <c r="AZ287" s="3"/>
      <c r="BA287" s="5">
        <v>-1.1299999999999999</v>
      </c>
      <c r="BB287" s="5"/>
      <c r="BC287" s="5">
        <v>13</v>
      </c>
      <c r="BD287" s="5"/>
      <c r="BE287" s="3">
        <v>24</v>
      </c>
      <c r="BF287" s="3">
        <v>29</v>
      </c>
      <c r="BG287" s="5">
        <v>0.95</v>
      </c>
      <c r="BH287" s="5">
        <v>83</v>
      </c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3">
        <v>22</v>
      </c>
      <c r="CA287" s="3">
        <v>30</v>
      </c>
      <c r="CB287" s="3">
        <v>33</v>
      </c>
      <c r="CC287" s="5">
        <v>9.8348800000000001</v>
      </c>
      <c r="CD287" s="5">
        <v>13.411199999999999</v>
      </c>
      <c r="CE287" s="5">
        <v>14.752319999999999</v>
      </c>
      <c r="CF287" s="5">
        <v>0.95</v>
      </c>
      <c r="CG287" s="5">
        <v>83</v>
      </c>
      <c r="CH287" s="3">
        <v>21</v>
      </c>
      <c r="CI287" s="3">
        <v>24</v>
      </c>
      <c r="CJ287" s="3">
        <v>19</v>
      </c>
      <c r="CK287" s="5">
        <v>9.3878400000000006</v>
      </c>
      <c r="CL287" s="5">
        <v>10.728960000000001</v>
      </c>
      <c r="CM287" s="5">
        <v>8.49376</v>
      </c>
      <c r="CN287" s="5">
        <v>-1.82</v>
      </c>
      <c r="CO287" s="5">
        <v>3</v>
      </c>
      <c r="CP287" s="6">
        <v>147</v>
      </c>
      <c r="CQ287" s="6">
        <v>143</v>
      </c>
      <c r="CR287" s="6">
        <v>139</v>
      </c>
      <c r="CS287" s="5">
        <v>0.13</v>
      </c>
      <c r="CT287" s="5">
        <v>55</v>
      </c>
      <c r="CU287" s="7" t="e">
        <v>#NULL!</v>
      </c>
      <c r="CV287" s="7" t="e">
        <v>#NULL!</v>
      </c>
      <c r="CW287" s="7" t="e">
        <v>#NULL!</v>
      </c>
      <c r="CX287" s="7" t="e">
        <v>#NULL!</v>
      </c>
      <c r="CY287" s="7" t="e">
        <v>#NULL!</v>
      </c>
      <c r="CZ287" s="7" t="e">
        <v>#NULL!</v>
      </c>
      <c r="DA287" s="7" t="e">
        <v>#NULL!</v>
      </c>
      <c r="DB287" s="7" t="e">
        <v>#NULL!</v>
      </c>
      <c r="DC287" s="7" t="e">
        <v>#NULL!</v>
      </c>
      <c r="DD287" s="7" t="e">
        <v>#NULL!</v>
      </c>
      <c r="DE287" s="7" t="e">
        <v>#NULL!</v>
      </c>
      <c r="DF287" s="7" t="e">
        <v>#NULL!</v>
      </c>
      <c r="DG287" s="7" t="e">
        <v>#NULL!</v>
      </c>
      <c r="DH287" s="7" t="e">
        <v>#NULL!</v>
      </c>
      <c r="DI287" s="7"/>
      <c r="DJ287" s="7"/>
      <c r="DK287" s="7"/>
      <c r="DL287" s="7"/>
      <c r="DM287" s="7"/>
      <c r="DN287" s="7"/>
      <c r="DO287" s="7"/>
      <c r="DP287" s="7"/>
      <c r="DQ287" s="3">
        <v>1</v>
      </c>
      <c r="DR287" s="3">
        <v>1</v>
      </c>
      <c r="DS287" s="3">
        <v>1</v>
      </c>
      <c r="DT287" s="3">
        <v>1</v>
      </c>
      <c r="DU287" s="3">
        <v>1</v>
      </c>
      <c r="DV287" s="5">
        <v>48</v>
      </c>
      <c r="DW287" s="5">
        <v>-0.17999999999999994</v>
      </c>
      <c r="DX287" s="5">
        <v>34</v>
      </c>
      <c r="DY287" s="5">
        <v>-0.98000000000000009</v>
      </c>
      <c r="DZ287" s="5">
        <v>43</v>
      </c>
      <c r="EA287" s="5">
        <v>-0.87000000000000011</v>
      </c>
      <c r="EB287" s="5">
        <v>41.666666666666664</v>
      </c>
      <c r="EC287" s="5">
        <v>-2.0300000000000002</v>
      </c>
      <c r="ED287" s="5">
        <v>2</v>
      </c>
      <c r="EE287" s="7" t="e">
        <v>#NULL!</v>
      </c>
      <c r="EF287" s="7" t="e">
        <v>#NULL!</v>
      </c>
      <c r="EG287" s="7" t="e">
        <v>#NULL!</v>
      </c>
      <c r="EH287" s="7" t="e">
        <v>#NULL!</v>
      </c>
      <c r="EI287" s="7" t="e">
        <v>#NULL!</v>
      </c>
      <c r="EJ287" s="7" t="e">
        <v>#NULL!</v>
      </c>
      <c r="EK287" s="7" t="e">
        <v>#NULL!</v>
      </c>
      <c r="EL287" s="7" t="e">
        <v>#NULL!</v>
      </c>
      <c r="EM287" s="7" t="e">
        <v>#NULL!</v>
      </c>
      <c r="EN287" s="7" t="e">
        <v>#NULL!</v>
      </c>
      <c r="EO287" s="7" t="e">
        <v>#NULL!</v>
      </c>
      <c r="EP287" s="7" t="e">
        <v>#NULL!</v>
      </c>
      <c r="EQ287" s="7" t="e">
        <v>#NULL!</v>
      </c>
      <c r="ER287" s="7" t="e">
        <v>#NULL!</v>
      </c>
      <c r="ES287" s="7" t="e">
        <v>#NULL!</v>
      </c>
      <c r="ET287" s="7" t="e">
        <v>#NULL!</v>
      </c>
      <c r="EU287" s="7" t="e">
        <v>#NULL!</v>
      </c>
      <c r="EV287" s="7" t="e">
        <v>#NULL!</v>
      </c>
      <c r="EW287" s="3">
        <v>0</v>
      </c>
      <c r="EX287" s="5">
        <v>0</v>
      </c>
      <c r="EY287" s="1" t="s">
        <v>411</v>
      </c>
      <c r="EZ287" s="3">
        <v>1</v>
      </c>
      <c r="FA287" s="6">
        <v>1</v>
      </c>
      <c r="FB287" s="1" t="s">
        <v>393</v>
      </c>
      <c r="FC287" s="6">
        <v>1</v>
      </c>
      <c r="FD287" s="5">
        <v>3.5</v>
      </c>
      <c r="FE287" s="1" t="s">
        <v>394</v>
      </c>
      <c r="FF287" s="7" t="e">
        <v>#NULL!</v>
      </c>
      <c r="FG287" s="7" t="e">
        <v>#NULL!</v>
      </c>
      <c r="FH287" s="3">
        <v>5</v>
      </c>
      <c r="FI287" s="3">
        <v>5</v>
      </c>
      <c r="FJ287" s="3">
        <v>4</v>
      </c>
      <c r="FK287" s="3">
        <v>5</v>
      </c>
      <c r="FL287" s="3">
        <v>5</v>
      </c>
      <c r="FM287" s="3">
        <v>5</v>
      </c>
      <c r="FN287" s="3">
        <v>5</v>
      </c>
      <c r="FO287" s="3">
        <v>3</v>
      </c>
      <c r="FP287" s="3">
        <v>5</v>
      </c>
      <c r="FQ287" s="3">
        <v>5</v>
      </c>
      <c r="FR287" s="3">
        <v>5</v>
      </c>
      <c r="FS287" s="3">
        <v>2</v>
      </c>
      <c r="FT287" s="3">
        <v>5</v>
      </c>
      <c r="FU287" s="3">
        <v>4</v>
      </c>
      <c r="FV287" s="3">
        <v>6</v>
      </c>
      <c r="FW287" s="3">
        <v>2</v>
      </c>
      <c r="FX287" s="7" t="e">
        <v>#NULL!</v>
      </c>
      <c r="FY287" s="3">
        <v>2</v>
      </c>
      <c r="FZ287" s="3">
        <v>4</v>
      </c>
      <c r="GA287" s="3">
        <v>5</v>
      </c>
      <c r="GB287" s="3">
        <v>3</v>
      </c>
      <c r="GC287" s="3">
        <v>5</v>
      </c>
      <c r="GD287" s="5">
        <v>4.166666666666667</v>
      </c>
      <c r="GE287" s="3">
        <v>5</v>
      </c>
      <c r="GF287" s="3">
        <v>4</v>
      </c>
      <c r="GG287" s="3">
        <v>4</v>
      </c>
      <c r="GH287" s="3">
        <v>1</v>
      </c>
      <c r="GI287" s="3">
        <v>4</v>
      </c>
      <c r="GJ287" s="3">
        <v>4</v>
      </c>
      <c r="GK287" s="3">
        <v>2</v>
      </c>
      <c r="GL287" s="3">
        <v>3</v>
      </c>
      <c r="GM287" s="3">
        <v>4</v>
      </c>
      <c r="GN287" s="3">
        <v>5</v>
      </c>
      <c r="GO287" s="3">
        <v>3</v>
      </c>
      <c r="GP287" s="3">
        <v>4</v>
      </c>
      <c r="GQ287" s="3">
        <v>2</v>
      </c>
      <c r="GR287" s="3">
        <v>4</v>
      </c>
      <c r="GS287" s="3">
        <v>3</v>
      </c>
      <c r="GT287" s="3">
        <v>4</v>
      </c>
      <c r="GU287" s="3">
        <v>4</v>
      </c>
      <c r="GV287" s="3">
        <v>3</v>
      </c>
      <c r="GW287" s="3">
        <v>4</v>
      </c>
      <c r="GX287" s="3">
        <v>2</v>
      </c>
      <c r="GY287" s="5">
        <v>4.2</v>
      </c>
      <c r="GZ287" s="5">
        <v>2.7</v>
      </c>
      <c r="HA287" s="3">
        <v>4</v>
      </c>
      <c r="HB287" s="3">
        <v>4</v>
      </c>
      <c r="HC287" s="3">
        <v>5</v>
      </c>
      <c r="HD287" s="3">
        <v>5</v>
      </c>
      <c r="HE287" s="3">
        <v>5</v>
      </c>
      <c r="HF287" s="3">
        <v>5</v>
      </c>
      <c r="HG287" s="3">
        <v>4</v>
      </c>
      <c r="HH287" s="3">
        <v>5</v>
      </c>
      <c r="HI287" s="5">
        <v>4.625</v>
      </c>
      <c r="HJ287" s="3">
        <v>3</v>
      </c>
      <c r="HK287" s="3">
        <v>3</v>
      </c>
      <c r="HL287" s="3">
        <v>3</v>
      </c>
      <c r="HM287" s="3">
        <v>1</v>
      </c>
      <c r="HN287" s="3">
        <v>3</v>
      </c>
      <c r="HO287" s="3">
        <v>2</v>
      </c>
      <c r="HP287" s="5">
        <v>2</v>
      </c>
      <c r="HQ287" s="5">
        <v>2</v>
      </c>
      <c r="HR287" s="5">
        <v>3</v>
      </c>
      <c r="HS287" s="5">
        <v>2.3333333333333335</v>
      </c>
      <c r="HT287" s="3">
        <v>3</v>
      </c>
      <c r="HU287" s="3">
        <v>3</v>
      </c>
      <c r="HV287" s="3">
        <v>3</v>
      </c>
      <c r="HW287" s="3">
        <v>4</v>
      </c>
      <c r="HX287" s="3">
        <v>2</v>
      </c>
      <c r="HY287" s="3">
        <v>3</v>
      </c>
      <c r="HZ287" s="5">
        <v>3</v>
      </c>
      <c r="IA287" s="3">
        <v>7</v>
      </c>
      <c r="IB287" s="3">
        <v>2</v>
      </c>
      <c r="IC287" s="3">
        <v>2</v>
      </c>
      <c r="ID287" s="3">
        <v>3</v>
      </c>
      <c r="IE287" s="3">
        <v>4</v>
      </c>
      <c r="IF287" s="3">
        <v>3</v>
      </c>
      <c r="IG287" s="3">
        <v>4</v>
      </c>
      <c r="IH287" s="3">
        <v>5</v>
      </c>
      <c r="II287" s="3">
        <v>5</v>
      </c>
      <c r="IJ287" s="3">
        <v>4</v>
      </c>
      <c r="IK287" s="3">
        <v>5</v>
      </c>
      <c r="IL287" s="3">
        <v>5</v>
      </c>
      <c r="IM287" s="5">
        <v>5.5</v>
      </c>
      <c r="IN287" s="5">
        <v>3</v>
      </c>
      <c r="IO287" s="5">
        <v>3.75</v>
      </c>
      <c r="IP287" s="3">
        <v>3</v>
      </c>
      <c r="IQ287" s="3">
        <v>2</v>
      </c>
      <c r="IR287" s="3">
        <v>3</v>
      </c>
      <c r="IS287" s="3">
        <v>4</v>
      </c>
      <c r="IT287" s="3">
        <v>4</v>
      </c>
      <c r="IU287" s="3">
        <v>3</v>
      </c>
      <c r="IV287" s="3">
        <v>4</v>
      </c>
      <c r="IW287" s="3">
        <v>4</v>
      </c>
      <c r="IX287" s="3">
        <v>4</v>
      </c>
      <c r="IY287" s="3">
        <v>1</v>
      </c>
      <c r="IZ287" s="3">
        <v>5</v>
      </c>
      <c r="JA287" s="3">
        <v>5</v>
      </c>
      <c r="JB287" s="3">
        <v>4</v>
      </c>
      <c r="JC287" s="3">
        <v>4</v>
      </c>
      <c r="JD287" s="3">
        <v>4</v>
      </c>
      <c r="JE287" s="3">
        <v>3</v>
      </c>
      <c r="JF287" s="3">
        <v>2</v>
      </c>
      <c r="JG287" s="3">
        <v>3</v>
      </c>
      <c r="JH287" s="3">
        <v>4</v>
      </c>
      <c r="JI287" s="3">
        <v>2</v>
      </c>
      <c r="JJ287" s="3">
        <v>5</v>
      </c>
      <c r="JK287" s="3">
        <v>1</v>
      </c>
      <c r="JL287" s="3">
        <v>5</v>
      </c>
      <c r="JM287" s="3">
        <v>2</v>
      </c>
      <c r="JN287" s="5">
        <v>2.75</v>
      </c>
      <c r="JO287" s="5">
        <v>2.75</v>
      </c>
      <c r="JP287" s="5">
        <v>3.75</v>
      </c>
      <c r="JQ287" s="5">
        <v>3.75</v>
      </c>
      <c r="JR287" s="5">
        <v>3.5</v>
      </c>
      <c r="JS287" s="5">
        <v>3.75</v>
      </c>
      <c r="JT287" s="3">
        <v>4</v>
      </c>
      <c r="JU287" s="3">
        <v>3</v>
      </c>
      <c r="JV287" s="3">
        <v>3</v>
      </c>
      <c r="JW287" s="3">
        <v>4</v>
      </c>
      <c r="JX287" s="3">
        <v>4</v>
      </c>
      <c r="JY287" s="3">
        <v>3</v>
      </c>
      <c r="JZ287" s="3">
        <v>1</v>
      </c>
      <c r="KA287" s="3">
        <v>1</v>
      </c>
      <c r="KB287" s="3">
        <v>4</v>
      </c>
      <c r="KC287" s="3">
        <v>4</v>
      </c>
      <c r="KD287" s="3">
        <v>5</v>
      </c>
      <c r="KE287" s="3">
        <v>5</v>
      </c>
      <c r="KF287" s="3">
        <v>1</v>
      </c>
      <c r="KG287" s="3">
        <v>1</v>
      </c>
      <c r="KH287" s="3">
        <v>1</v>
      </c>
      <c r="KI287" s="3">
        <v>1</v>
      </c>
      <c r="KJ287" s="3">
        <v>2</v>
      </c>
      <c r="KK287" s="3">
        <v>2</v>
      </c>
      <c r="KL287" s="3">
        <v>4</v>
      </c>
      <c r="KM287" s="3">
        <v>2</v>
      </c>
      <c r="KN287" s="3">
        <v>1</v>
      </c>
      <c r="KO287" s="3">
        <v>1</v>
      </c>
      <c r="KP287" s="3">
        <v>1</v>
      </c>
      <c r="KQ287" s="3">
        <v>1</v>
      </c>
      <c r="KR287" s="3">
        <v>4</v>
      </c>
      <c r="KS287" s="3">
        <v>4</v>
      </c>
      <c r="KT287" s="3">
        <v>1</v>
      </c>
      <c r="KU287" s="3">
        <v>1</v>
      </c>
      <c r="KV287" s="3">
        <v>1</v>
      </c>
      <c r="KW287" s="3">
        <v>1</v>
      </c>
      <c r="KX287" s="3">
        <v>4</v>
      </c>
      <c r="KY287" s="3">
        <v>2</v>
      </c>
      <c r="KZ287" s="5">
        <v>1.3333333333333333</v>
      </c>
      <c r="LA287" s="5">
        <v>1.4444444444444444</v>
      </c>
      <c r="LB287" s="5">
        <v>4.1428571428571432</v>
      </c>
      <c r="LC287" s="5">
        <v>3.2857142857142856</v>
      </c>
      <c r="LD287" s="3">
        <v>4</v>
      </c>
      <c r="LE287" s="3">
        <v>4</v>
      </c>
      <c r="LF287" s="5">
        <v>4</v>
      </c>
      <c r="LG287" s="3">
        <v>4</v>
      </c>
      <c r="LH287" s="3">
        <v>4</v>
      </c>
      <c r="LI287" s="3">
        <v>4</v>
      </c>
      <c r="LJ287" s="3">
        <v>4</v>
      </c>
      <c r="LK287" s="3">
        <v>4</v>
      </c>
      <c r="LL287" s="3">
        <v>4</v>
      </c>
      <c r="LM287" s="3">
        <v>4</v>
      </c>
      <c r="LN287" s="3">
        <v>4</v>
      </c>
      <c r="LO287" s="3">
        <v>4</v>
      </c>
      <c r="LP287" s="3">
        <v>4</v>
      </c>
      <c r="LQ287" s="3">
        <v>4</v>
      </c>
      <c r="LR287" s="3">
        <v>4</v>
      </c>
      <c r="LS287" s="3">
        <v>4</v>
      </c>
      <c r="LT287" s="5">
        <v>4</v>
      </c>
      <c r="LU287" s="5">
        <v>4</v>
      </c>
      <c r="LV287" s="3">
        <v>3</v>
      </c>
      <c r="LW287" s="3">
        <v>1</v>
      </c>
      <c r="LX287" s="3">
        <v>1</v>
      </c>
      <c r="LY287" s="3">
        <v>1</v>
      </c>
      <c r="LZ287" s="3">
        <v>1</v>
      </c>
      <c r="MA287" s="3">
        <v>1</v>
      </c>
      <c r="MB287" s="3">
        <v>2</v>
      </c>
      <c r="MC287" s="3">
        <v>3</v>
      </c>
      <c r="MD287" s="3">
        <v>2</v>
      </c>
      <c r="ME287" s="3">
        <v>1</v>
      </c>
      <c r="MF287" s="5">
        <f t="shared" si="175"/>
        <v>16</v>
      </c>
      <c r="MG287" s="5">
        <f t="shared" si="176"/>
        <v>1.6</v>
      </c>
      <c r="MH287" s="3">
        <v>1</v>
      </c>
      <c r="MI287" s="3">
        <v>1</v>
      </c>
      <c r="MJ287" s="3">
        <v>4</v>
      </c>
      <c r="MK287" s="3">
        <v>2</v>
      </c>
      <c r="ML287" s="3">
        <v>1</v>
      </c>
      <c r="MM287" s="3">
        <v>3</v>
      </c>
      <c r="MN287" s="3">
        <v>5</v>
      </c>
      <c r="MO287" s="3">
        <v>7</v>
      </c>
      <c r="MP287" s="3">
        <v>7</v>
      </c>
      <c r="MQ287" s="5">
        <v>3.4444444444444446</v>
      </c>
      <c r="MR287" s="3">
        <v>1</v>
      </c>
      <c r="MS287" s="3">
        <v>1</v>
      </c>
      <c r="MT287" s="3">
        <v>1</v>
      </c>
      <c r="MU287" s="3">
        <v>1</v>
      </c>
      <c r="MV287" s="3">
        <v>1</v>
      </c>
      <c r="MW287" s="3">
        <v>1</v>
      </c>
      <c r="MX287" s="3">
        <v>1</v>
      </c>
      <c r="MY287" s="3">
        <v>1</v>
      </c>
      <c r="MZ287" s="3">
        <v>4</v>
      </c>
      <c r="NA287" s="3">
        <v>4</v>
      </c>
      <c r="NB287" s="3">
        <v>2</v>
      </c>
      <c r="NC287" s="3">
        <v>2</v>
      </c>
      <c r="ND287" s="5">
        <v>1</v>
      </c>
      <c r="NE287" s="5">
        <v>1</v>
      </c>
      <c r="NF287" s="5">
        <v>2.3333333333333335</v>
      </c>
      <c r="NG287" s="5">
        <v>2.3333333333333335</v>
      </c>
      <c r="NH287" s="3">
        <v>4</v>
      </c>
      <c r="NI287" s="3">
        <v>4</v>
      </c>
      <c r="NJ287" s="3">
        <v>4</v>
      </c>
      <c r="NK287" s="3">
        <v>4</v>
      </c>
      <c r="NL287" s="3">
        <v>4</v>
      </c>
      <c r="NM287" s="3">
        <v>4</v>
      </c>
      <c r="NN287" s="3">
        <v>2</v>
      </c>
      <c r="NO287" s="3">
        <v>2</v>
      </c>
      <c r="NP287" s="3">
        <v>1</v>
      </c>
      <c r="NQ287" s="3">
        <v>1</v>
      </c>
      <c r="NR287" s="3">
        <v>4</v>
      </c>
      <c r="NS287" s="3">
        <v>5</v>
      </c>
      <c r="NT287" s="3">
        <v>1</v>
      </c>
      <c r="NU287" s="3">
        <v>1</v>
      </c>
      <c r="NV287" s="5">
        <v>2.8571428571428572</v>
      </c>
      <c r="NW287" s="5">
        <v>3</v>
      </c>
      <c r="NX287" s="4">
        <v>43423</v>
      </c>
      <c r="NY287" s="3">
        <v>5</v>
      </c>
      <c r="NZ287" s="3">
        <v>5</v>
      </c>
      <c r="OA287" s="3">
        <v>5</v>
      </c>
      <c r="OB287" s="3">
        <v>5</v>
      </c>
      <c r="OC287" s="3">
        <v>5</v>
      </c>
      <c r="OD287" s="3">
        <v>5</v>
      </c>
      <c r="OE287" s="3">
        <v>5</v>
      </c>
      <c r="OF287" s="3">
        <v>2</v>
      </c>
      <c r="OG287" s="3">
        <v>5</v>
      </c>
      <c r="OH287" s="3">
        <v>5</v>
      </c>
      <c r="OI287" s="3">
        <v>5</v>
      </c>
      <c r="OJ287" s="3">
        <v>3</v>
      </c>
      <c r="OK287" s="5">
        <v>5</v>
      </c>
      <c r="OL287" s="5">
        <v>4.166666666666667</v>
      </c>
      <c r="OM287" s="3">
        <v>2</v>
      </c>
      <c r="ON287" s="3">
        <v>4</v>
      </c>
      <c r="OO287" s="3">
        <v>2</v>
      </c>
      <c r="OP287" s="3">
        <v>1</v>
      </c>
      <c r="OQ287" s="3">
        <v>3</v>
      </c>
      <c r="OR287" s="3">
        <v>3</v>
      </c>
      <c r="OS287" s="5">
        <v>2.5</v>
      </c>
      <c r="OT287" s="3">
        <v>3</v>
      </c>
      <c r="OU287" s="3">
        <v>2</v>
      </c>
      <c r="OV287" s="3">
        <v>3</v>
      </c>
      <c r="OW287" s="3">
        <v>4</v>
      </c>
      <c r="OX287" s="3">
        <v>2</v>
      </c>
      <c r="OY287" s="3">
        <v>2</v>
      </c>
      <c r="OZ287" s="5">
        <v>2.6666666666666665</v>
      </c>
      <c r="UK287" s="1">
        <v>999</v>
      </c>
      <c r="UL287" s="1">
        <v>999</v>
      </c>
      <c r="UM287" s="1">
        <v>999</v>
      </c>
      <c r="UN287" s="1">
        <v>999</v>
      </c>
      <c r="UO287" s="1">
        <v>999</v>
      </c>
      <c r="UP287" s="1">
        <v>999</v>
      </c>
      <c r="UQ287" s="1">
        <v>999</v>
      </c>
      <c r="VN287">
        <v>15</v>
      </c>
      <c r="VO287">
        <v>9</v>
      </c>
      <c r="VP287">
        <v>121.8</v>
      </c>
      <c r="VQ287">
        <v>13.5</v>
      </c>
      <c r="VR287">
        <v>77</v>
      </c>
      <c r="VS287">
        <v>1574.8</v>
      </c>
      <c r="VT287">
        <v>20.5</v>
      </c>
      <c r="VU287">
        <v>196.8</v>
      </c>
      <c r="VV287">
        <v>76</v>
      </c>
      <c r="VW287">
        <v>8841.5</v>
      </c>
      <c r="VX287">
        <v>116.3</v>
      </c>
      <c r="VY287">
        <v>888.3</v>
      </c>
      <c r="VZ287">
        <v>0.3</v>
      </c>
      <c r="WA287">
        <v>1105.2</v>
      </c>
      <c r="WB287" s="36">
        <v>3378.25</v>
      </c>
      <c r="WC287" s="36">
        <v>1146</v>
      </c>
      <c r="WD287" s="36">
        <v>214</v>
      </c>
      <c r="WE287" s="36">
        <v>123</v>
      </c>
      <c r="WF287" s="36">
        <v>69.489999999999995</v>
      </c>
      <c r="WG287" s="36">
        <v>23.57</v>
      </c>
      <c r="WH287" s="36">
        <v>4.4000000000000004</v>
      </c>
      <c r="WI287" s="36">
        <v>2.5299999999999998</v>
      </c>
      <c r="WJ287" s="36">
        <v>337</v>
      </c>
      <c r="WK287" s="36">
        <v>6.93</v>
      </c>
      <c r="WL287" s="36">
        <v>56.167000000000002</v>
      </c>
      <c r="WM287" s="37">
        <v>4538</v>
      </c>
      <c r="WN287" s="37">
        <v>1372</v>
      </c>
      <c r="WO287" s="37">
        <v>227.5</v>
      </c>
      <c r="WP287" s="37">
        <v>124.75</v>
      </c>
      <c r="WQ287" s="37">
        <v>72.47</v>
      </c>
      <c r="WR287" s="37">
        <v>21.91</v>
      </c>
      <c r="WS287" s="37">
        <v>3.63</v>
      </c>
      <c r="WT287" s="37">
        <v>1.99</v>
      </c>
      <c r="WU287" s="37">
        <v>352.25</v>
      </c>
      <c r="WV287" s="37">
        <v>5.62</v>
      </c>
      <c r="WW287" s="37">
        <v>44.030999999999999</v>
      </c>
      <c r="WX287" s="38">
        <v>2904.5</v>
      </c>
      <c r="WY287" s="38">
        <v>1050.5</v>
      </c>
      <c r="WZ287" s="38">
        <v>206.75</v>
      </c>
      <c r="XA287" s="38">
        <v>120.25</v>
      </c>
      <c r="XB287" s="38">
        <v>67.83</v>
      </c>
      <c r="XC287" s="38">
        <v>24.53</v>
      </c>
      <c r="XD287" s="38">
        <v>4.83</v>
      </c>
      <c r="XE287" s="38">
        <v>2.81</v>
      </c>
      <c r="XF287" s="38">
        <v>327</v>
      </c>
      <c r="XG287" s="38">
        <v>7.64</v>
      </c>
      <c r="XH287" s="38">
        <v>65.400000000000006</v>
      </c>
      <c r="XI287" s="39">
        <v>3642</v>
      </c>
      <c r="XJ287" s="39">
        <v>1189.25</v>
      </c>
      <c r="XK287" s="39">
        <v>210.75</v>
      </c>
      <c r="XL287" s="39">
        <v>121</v>
      </c>
      <c r="XM287" s="39">
        <v>70.540000000000006</v>
      </c>
      <c r="XN287" s="39">
        <v>23.03</v>
      </c>
      <c r="XO287" s="39">
        <v>4.08</v>
      </c>
      <c r="XP287" s="39">
        <v>2.34</v>
      </c>
      <c r="XQ287" s="39">
        <v>331.75</v>
      </c>
      <c r="XR287" s="39">
        <v>6.43</v>
      </c>
      <c r="XS287" s="39">
        <v>55.292000000000002</v>
      </c>
      <c r="XT287" t="s">
        <v>1352</v>
      </c>
      <c r="XU287">
        <v>8</v>
      </c>
      <c r="XV287">
        <v>8</v>
      </c>
      <c r="XW287" s="37">
        <v>6</v>
      </c>
      <c r="XX287" s="37">
        <v>2</v>
      </c>
      <c r="XY287" s="37">
        <v>1</v>
      </c>
      <c r="XZ287" s="39">
        <v>5</v>
      </c>
      <c r="YA287" s="39">
        <v>1</v>
      </c>
      <c r="YB287" s="39">
        <v>1</v>
      </c>
    </row>
    <row r="288" spans="1:652" x14ac:dyDescent="0.2">
      <c r="A288" s="11">
        <v>310</v>
      </c>
      <c r="B288" s="19" t="s">
        <v>792</v>
      </c>
      <c r="C288" s="3">
        <v>0</v>
      </c>
      <c r="D288" s="3" t="str">
        <f t="shared" si="167"/>
        <v>2</v>
      </c>
      <c r="E288" s="4">
        <v>38024</v>
      </c>
      <c r="F288" s="4">
        <v>43411</v>
      </c>
      <c r="G288" s="5">
        <v>14.74880219028063</v>
      </c>
      <c r="H288" s="21">
        <v>4</v>
      </c>
      <c r="I288" s="3">
        <v>9</v>
      </c>
      <c r="J288" s="3">
        <v>20</v>
      </c>
      <c r="K288" s="3">
        <v>1</v>
      </c>
      <c r="L288" s="3">
        <v>2</v>
      </c>
      <c r="M288" s="3">
        <v>180</v>
      </c>
      <c r="N288" s="6">
        <v>118</v>
      </c>
      <c r="O288" s="6">
        <v>171</v>
      </c>
      <c r="P288" s="5">
        <v>3.8713910761154859</v>
      </c>
      <c r="Q288" s="5">
        <v>172.43100000000001</v>
      </c>
      <c r="R288" s="5">
        <v>78.2</v>
      </c>
      <c r="S288" s="5">
        <v>26.7</v>
      </c>
      <c r="T288" s="5">
        <v>2</v>
      </c>
      <c r="U288" s="5">
        <v>23</v>
      </c>
      <c r="V288" s="5">
        <v>2</v>
      </c>
      <c r="W288" s="5">
        <v>30.7</v>
      </c>
      <c r="X288" s="5">
        <v>24.9</v>
      </c>
      <c r="Y288" s="5">
        <v>29.4</v>
      </c>
      <c r="Z288" s="5">
        <v>26.6</v>
      </c>
      <c r="AA288" s="5">
        <v>27.7</v>
      </c>
      <c r="AB288" s="5">
        <v>28.5</v>
      </c>
      <c r="AC288" s="5">
        <f t="shared" si="168"/>
        <v>30.7</v>
      </c>
      <c r="AD288" s="5">
        <f t="shared" si="169"/>
        <v>28.5</v>
      </c>
      <c r="AE288" s="5">
        <f t="shared" si="170"/>
        <v>59.2</v>
      </c>
      <c r="AF288" s="5">
        <f t="shared" si="171"/>
        <v>29.6</v>
      </c>
      <c r="AG288" s="5">
        <f t="shared" si="172"/>
        <v>65.268000000000001</v>
      </c>
      <c r="AH288" s="5">
        <f t="shared" si="173"/>
        <v>130.536</v>
      </c>
      <c r="AI288" s="5">
        <v>2</v>
      </c>
      <c r="AJ288" s="3">
        <v>20</v>
      </c>
      <c r="AK288" s="5">
        <v>36.1</v>
      </c>
      <c r="AL288" s="5">
        <v>1</v>
      </c>
      <c r="AM288" s="5">
        <v>1.6666666666666667</v>
      </c>
      <c r="AN288" s="5"/>
      <c r="AO288" s="5"/>
      <c r="AP288" s="5"/>
      <c r="AQ288" s="5"/>
      <c r="AR288" s="5"/>
      <c r="AS288" s="5" t="e">
        <f t="shared" si="174"/>
        <v>#DIV/0!</v>
      </c>
      <c r="AT288" s="5">
        <v>12.34</v>
      </c>
      <c r="AU288" s="5">
        <v>11.81</v>
      </c>
      <c r="AV288" s="5">
        <v>-1.05</v>
      </c>
      <c r="AW288" s="5">
        <v>15</v>
      </c>
      <c r="AX288" s="3">
        <v>29</v>
      </c>
      <c r="AY288" s="3">
        <v>30</v>
      </c>
      <c r="AZ288" s="3"/>
      <c r="BA288" s="5">
        <v>-1.56</v>
      </c>
      <c r="BB288" s="5"/>
      <c r="BC288" s="5">
        <v>6</v>
      </c>
      <c r="BD288" s="5"/>
      <c r="BE288" s="3">
        <v>21</v>
      </c>
      <c r="BF288" s="3">
        <v>22</v>
      </c>
      <c r="BG288" s="5">
        <v>-1.1599999999999999</v>
      </c>
      <c r="BH288" s="5">
        <v>12</v>
      </c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3">
        <v>44</v>
      </c>
      <c r="CA288" s="3">
        <v>47</v>
      </c>
      <c r="CB288" s="3">
        <v>45</v>
      </c>
      <c r="CC288" s="5">
        <v>19.66976</v>
      </c>
      <c r="CD288" s="5">
        <v>21.01088</v>
      </c>
      <c r="CE288" s="5">
        <v>20.116800000000001</v>
      </c>
      <c r="CF288" s="5">
        <v>1.05</v>
      </c>
      <c r="CG288" s="5">
        <v>85</v>
      </c>
      <c r="CH288" s="3">
        <v>35</v>
      </c>
      <c r="CI288" s="3">
        <v>33</v>
      </c>
      <c r="CJ288" s="3">
        <v>35</v>
      </c>
      <c r="CK288" s="5">
        <v>15.6464</v>
      </c>
      <c r="CL288" s="5">
        <v>14.752319999999999</v>
      </c>
      <c r="CM288" s="5">
        <v>15.6464</v>
      </c>
      <c r="CN288" s="5">
        <v>-1.47</v>
      </c>
      <c r="CO288" s="5">
        <v>7</v>
      </c>
      <c r="CP288" s="6">
        <v>109</v>
      </c>
      <c r="CQ288" s="6">
        <v>131</v>
      </c>
      <c r="CR288" s="6">
        <v>136</v>
      </c>
      <c r="CS288" s="5">
        <v>-1.53</v>
      </c>
      <c r="CT288" s="5">
        <v>6</v>
      </c>
      <c r="CU288" s="7" t="e">
        <v>#NULL!</v>
      </c>
      <c r="CV288" s="7" t="e">
        <v>#NULL!</v>
      </c>
      <c r="CW288" s="7" t="e">
        <v>#NULL!</v>
      </c>
      <c r="CX288" s="7" t="e">
        <v>#NULL!</v>
      </c>
      <c r="CY288" s="7" t="e">
        <v>#NULL!</v>
      </c>
      <c r="CZ288" s="7" t="e">
        <v>#NULL!</v>
      </c>
      <c r="DA288" s="7" t="e">
        <v>#NULL!</v>
      </c>
      <c r="DB288" s="7" t="e">
        <v>#NULL!</v>
      </c>
      <c r="DC288" s="7" t="e">
        <v>#NULL!</v>
      </c>
      <c r="DD288" s="7" t="e">
        <v>#NULL!</v>
      </c>
      <c r="DE288" s="7" t="e">
        <v>#NULL!</v>
      </c>
      <c r="DF288" s="7" t="e">
        <v>#NULL!</v>
      </c>
      <c r="DG288" s="7" t="e">
        <v>#NULL!</v>
      </c>
      <c r="DH288" s="7" t="e">
        <v>#NULL!</v>
      </c>
      <c r="DI288" s="7"/>
      <c r="DJ288" s="7"/>
      <c r="DK288" s="7"/>
      <c r="DL288" s="7"/>
      <c r="DM288" s="7"/>
      <c r="DN288" s="7"/>
      <c r="DO288" s="7"/>
      <c r="DP288" s="7"/>
      <c r="DQ288" s="3">
        <v>1</v>
      </c>
      <c r="DR288" s="3">
        <v>1</v>
      </c>
      <c r="DS288" s="3">
        <v>1</v>
      </c>
      <c r="DT288" s="3">
        <v>1</v>
      </c>
      <c r="DU288" s="3">
        <v>1</v>
      </c>
      <c r="DV288" s="5">
        <v>9</v>
      </c>
      <c r="DW288" s="5">
        <v>-2.7199999999999998</v>
      </c>
      <c r="DX288" s="5">
        <v>10.5</v>
      </c>
      <c r="DY288" s="5">
        <v>-2.58</v>
      </c>
      <c r="DZ288" s="5">
        <v>46</v>
      </c>
      <c r="EA288" s="5">
        <v>-0.41999999999999993</v>
      </c>
      <c r="EB288" s="5">
        <v>21.833333333333332</v>
      </c>
      <c r="EC288" s="5">
        <v>-5.72</v>
      </c>
      <c r="ED288" s="5">
        <v>1</v>
      </c>
      <c r="EE288" s="7" t="e">
        <v>#NULL!</v>
      </c>
      <c r="EF288" s="7" t="e">
        <v>#NULL!</v>
      </c>
      <c r="EG288" s="7" t="e">
        <v>#NULL!</v>
      </c>
      <c r="EH288" s="7" t="e">
        <v>#NULL!</v>
      </c>
      <c r="EI288" s="7" t="e">
        <v>#NULL!</v>
      </c>
      <c r="EJ288" s="7" t="e">
        <v>#NULL!</v>
      </c>
      <c r="EK288" s="7" t="e">
        <v>#NULL!</v>
      </c>
      <c r="EL288" s="7" t="e">
        <v>#NULL!</v>
      </c>
      <c r="EM288" s="7" t="e">
        <v>#NULL!</v>
      </c>
      <c r="EN288" s="7" t="e">
        <v>#NULL!</v>
      </c>
      <c r="EO288" s="7" t="e">
        <v>#NULL!</v>
      </c>
      <c r="EP288" s="7" t="e">
        <v>#NULL!</v>
      </c>
      <c r="EQ288" s="7" t="e">
        <v>#NULL!</v>
      </c>
      <c r="ER288" s="7" t="e">
        <v>#NULL!</v>
      </c>
      <c r="ES288" s="7" t="e">
        <v>#NULL!</v>
      </c>
      <c r="ET288" s="7" t="e">
        <v>#NULL!</v>
      </c>
      <c r="EU288" s="7" t="e">
        <v>#NULL!</v>
      </c>
      <c r="EV288" s="7" t="e">
        <v>#NULL!</v>
      </c>
      <c r="EW288" s="3">
        <v>0</v>
      </c>
      <c r="EX288" s="5">
        <v>0</v>
      </c>
      <c r="EY288" s="1" t="s">
        <v>401</v>
      </c>
      <c r="EZ288" s="3">
        <v>1</v>
      </c>
      <c r="FA288" s="6">
        <v>3</v>
      </c>
      <c r="FB288" s="1" t="s">
        <v>355</v>
      </c>
      <c r="FC288" s="6">
        <v>1</v>
      </c>
      <c r="FD288" s="5">
        <v>3</v>
      </c>
      <c r="FE288" s="1" t="s">
        <v>350</v>
      </c>
      <c r="FF288" s="3">
        <v>1</v>
      </c>
      <c r="FG288" s="5">
        <v>1</v>
      </c>
      <c r="FH288" s="3">
        <v>4</v>
      </c>
      <c r="FI288" s="3">
        <v>3</v>
      </c>
      <c r="FJ288" s="3">
        <v>3</v>
      </c>
      <c r="FK288" s="3">
        <v>4</v>
      </c>
      <c r="FL288" s="3">
        <v>3</v>
      </c>
      <c r="FM288" s="3">
        <v>2</v>
      </c>
      <c r="FN288" s="3">
        <v>3</v>
      </c>
      <c r="FO288" s="3">
        <v>5</v>
      </c>
      <c r="FP288" s="3">
        <v>3</v>
      </c>
      <c r="FQ288" s="3">
        <v>5</v>
      </c>
      <c r="FR288" s="3">
        <v>2</v>
      </c>
      <c r="FS288" s="3">
        <v>1</v>
      </c>
      <c r="FT288" s="3">
        <v>3.3333333333333335</v>
      </c>
      <c r="FU288" s="3">
        <v>3</v>
      </c>
      <c r="FV288" s="3">
        <v>2</v>
      </c>
      <c r="FW288" s="3">
        <v>3</v>
      </c>
      <c r="FX288" s="7" t="e">
        <v>#NULL!</v>
      </c>
      <c r="FY288" s="3">
        <v>1</v>
      </c>
      <c r="FZ288" s="3">
        <v>3</v>
      </c>
      <c r="GA288" s="3">
        <v>3</v>
      </c>
      <c r="GB288" s="3">
        <v>5</v>
      </c>
      <c r="GC288" s="3">
        <v>4</v>
      </c>
      <c r="GD288" s="5">
        <v>3</v>
      </c>
      <c r="GE288" s="3">
        <v>4</v>
      </c>
      <c r="GF288" s="3">
        <v>2</v>
      </c>
      <c r="GG288" s="3">
        <v>5</v>
      </c>
      <c r="GH288" s="3">
        <v>1</v>
      </c>
      <c r="GI288" s="3">
        <v>3</v>
      </c>
      <c r="GJ288" s="3">
        <v>1</v>
      </c>
      <c r="GK288" s="3">
        <v>1</v>
      </c>
      <c r="GL288" s="3">
        <v>2</v>
      </c>
      <c r="GM288" s="3">
        <v>4</v>
      </c>
      <c r="GN288" s="3">
        <v>3</v>
      </c>
      <c r="GO288" s="3">
        <v>2</v>
      </c>
      <c r="GP288" s="3">
        <v>4</v>
      </c>
      <c r="GQ288" s="3">
        <v>2</v>
      </c>
      <c r="GR288" s="3">
        <v>3</v>
      </c>
      <c r="GS288" s="3">
        <v>1</v>
      </c>
      <c r="GT288" s="3">
        <v>5</v>
      </c>
      <c r="GU288" s="3">
        <v>2</v>
      </c>
      <c r="GV288" s="3">
        <v>1</v>
      </c>
      <c r="GW288" s="3">
        <v>4</v>
      </c>
      <c r="GX288" s="3">
        <v>1</v>
      </c>
      <c r="GY288" s="5">
        <v>3.7</v>
      </c>
      <c r="GZ288" s="5">
        <v>1.4</v>
      </c>
      <c r="HA288" s="3">
        <v>2</v>
      </c>
      <c r="HB288" s="3">
        <v>5</v>
      </c>
      <c r="HC288" s="3">
        <v>4</v>
      </c>
      <c r="HD288" s="3">
        <v>6</v>
      </c>
      <c r="HE288" s="3">
        <v>4</v>
      </c>
      <c r="HF288" s="3">
        <v>4</v>
      </c>
      <c r="HG288" s="3">
        <v>7</v>
      </c>
      <c r="HH288" s="3">
        <v>6</v>
      </c>
      <c r="HI288" s="5">
        <v>4.75</v>
      </c>
      <c r="HJ288" s="3">
        <v>3</v>
      </c>
      <c r="HK288" s="3">
        <v>3</v>
      </c>
      <c r="HL288" s="3">
        <v>3</v>
      </c>
      <c r="HM288" s="3">
        <v>4</v>
      </c>
      <c r="HN288" s="3">
        <v>1</v>
      </c>
      <c r="HO288" s="3">
        <v>2</v>
      </c>
      <c r="HP288" s="5">
        <v>2</v>
      </c>
      <c r="HQ288" s="5">
        <v>4</v>
      </c>
      <c r="HR288" s="5">
        <v>3</v>
      </c>
      <c r="HS288" s="5">
        <v>3.1666666666666665</v>
      </c>
      <c r="HT288" s="3">
        <v>4</v>
      </c>
      <c r="HU288" s="3">
        <v>4</v>
      </c>
      <c r="HV288" s="3">
        <v>5</v>
      </c>
      <c r="HW288" s="3">
        <v>4</v>
      </c>
      <c r="HX288" s="3">
        <v>4</v>
      </c>
      <c r="HY288" s="3">
        <v>4</v>
      </c>
      <c r="HZ288" s="5">
        <v>4.166666666666667</v>
      </c>
      <c r="IA288" s="3">
        <v>4</v>
      </c>
      <c r="IB288" s="3">
        <v>2</v>
      </c>
      <c r="IC288" s="3">
        <v>4</v>
      </c>
      <c r="ID288" s="3">
        <v>2</v>
      </c>
      <c r="IE288" s="3">
        <v>5</v>
      </c>
      <c r="IF288" s="3">
        <v>4</v>
      </c>
      <c r="IG288" s="3">
        <v>2</v>
      </c>
      <c r="IH288" s="3">
        <v>5</v>
      </c>
      <c r="II288" s="3">
        <v>3</v>
      </c>
      <c r="IJ288" s="3">
        <v>2</v>
      </c>
      <c r="IK288" s="3">
        <v>4</v>
      </c>
      <c r="IL288" s="3">
        <v>1</v>
      </c>
      <c r="IM288" s="5">
        <v>4</v>
      </c>
      <c r="IN288" s="5">
        <v>3.75</v>
      </c>
      <c r="IO288" s="5">
        <v>1.75</v>
      </c>
      <c r="IP288" s="3">
        <v>3</v>
      </c>
      <c r="IQ288" s="3">
        <v>2</v>
      </c>
      <c r="IR288" s="3">
        <v>2</v>
      </c>
      <c r="IS288" s="3">
        <v>2</v>
      </c>
      <c r="IT288" s="3">
        <v>4</v>
      </c>
      <c r="IU288" s="3">
        <v>3</v>
      </c>
      <c r="IV288" s="3">
        <v>2</v>
      </c>
      <c r="IW288" s="3">
        <v>3</v>
      </c>
      <c r="IX288" s="3">
        <v>5</v>
      </c>
      <c r="IY288" s="3">
        <v>3</v>
      </c>
      <c r="IZ288" s="3">
        <v>4</v>
      </c>
      <c r="JA288" s="3">
        <v>4</v>
      </c>
      <c r="JB288" s="3">
        <v>5</v>
      </c>
      <c r="JC288" s="3">
        <v>2</v>
      </c>
      <c r="JD288" s="3">
        <v>3</v>
      </c>
      <c r="JE288" s="3">
        <v>2</v>
      </c>
      <c r="JF288" s="3">
        <v>2</v>
      </c>
      <c r="JG288" s="3">
        <v>4</v>
      </c>
      <c r="JH288" s="3">
        <v>2</v>
      </c>
      <c r="JI288" s="3">
        <v>3</v>
      </c>
      <c r="JJ288" s="3">
        <v>1</v>
      </c>
      <c r="JK288" s="3">
        <v>4</v>
      </c>
      <c r="JL288" s="3">
        <v>3</v>
      </c>
      <c r="JM288" s="3">
        <v>5</v>
      </c>
      <c r="JN288" s="5">
        <v>3.75</v>
      </c>
      <c r="JO288" s="5">
        <v>2.25</v>
      </c>
      <c r="JP288" s="5">
        <v>3.75</v>
      </c>
      <c r="JQ288" s="5">
        <v>2.25</v>
      </c>
      <c r="JR288" s="5">
        <v>4.25</v>
      </c>
      <c r="JS288" s="5">
        <v>2</v>
      </c>
      <c r="JT288" s="3">
        <v>1</v>
      </c>
      <c r="JU288" s="3">
        <v>4</v>
      </c>
      <c r="JV288" s="3">
        <v>5</v>
      </c>
      <c r="JW288" s="3">
        <v>3</v>
      </c>
      <c r="JX288" s="3">
        <v>1</v>
      </c>
      <c r="JY288" s="3">
        <v>4</v>
      </c>
      <c r="JZ288" s="3">
        <v>1</v>
      </c>
      <c r="KA288" s="3">
        <v>1</v>
      </c>
      <c r="KB288" s="3">
        <v>4</v>
      </c>
      <c r="KC288" s="3">
        <v>4</v>
      </c>
      <c r="KD288" s="3">
        <v>4</v>
      </c>
      <c r="KE288" s="3">
        <v>4</v>
      </c>
      <c r="KF288" s="3">
        <v>1</v>
      </c>
      <c r="KG288" s="3">
        <v>1</v>
      </c>
      <c r="KH288" s="3">
        <v>1</v>
      </c>
      <c r="KI288" s="3">
        <v>1</v>
      </c>
      <c r="KJ288" s="3">
        <v>4</v>
      </c>
      <c r="KK288" s="3">
        <v>3</v>
      </c>
      <c r="KL288" s="3">
        <v>2</v>
      </c>
      <c r="KM288" s="3">
        <v>4</v>
      </c>
      <c r="KN288" s="3">
        <v>5</v>
      </c>
      <c r="KO288" s="3">
        <v>5</v>
      </c>
      <c r="KP288" s="3">
        <v>2</v>
      </c>
      <c r="KQ288" s="3">
        <v>2</v>
      </c>
      <c r="KR288" s="3">
        <v>4</v>
      </c>
      <c r="KS288" s="3">
        <v>4</v>
      </c>
      <c r="KT288" s="3">
        <v>2</v>
      </c>
      <c r="KU288" s="3">
        <v>2</v>
      </c>
      <c r="KV288" s="3">
        <v>1</v>
      </c>
      <c r="KW288" s="3">
        <v>1</v>
      </c>
      <c r="KX288" s="3">
        <v>4</v>
      </c>
      <c r="KY288" s="3">
        <v>4</v>
      </c>
      <c r="KZ288" s="5">
        <v>2.4444444444444446</v>
      </c>
      <c r="LA288" s="5">
        <v>2.1111111111111112</v>
      </c>
      <c r="LB288" s="5">
        <v>2.8571428571428572</v>
      </c>
      <c r="LC288" s="5">
        <v>4</v>
      </c>
      <c r="LD288" s="3">
        <v>5</v>
      </c>
      <c r="LE288" s="3">
        <v>5</v>
      </c>
      <c r="LF288" s="5">
        <v>4</v>
      </c>
      <c r="LG288" s="3">
        <v>4</v>
      </c>
      <c r="LH288" s="3">
        <v>3</v>
      </c>
      <c r="LI288" s="3">
        <v>4</v>
      </c>
      <c r="LJ288" s="3">
        <v>4</v>
      </c>
      <c r="LK288" s="3">
        <v>4</v>
      </c>
      <c r="LL288" s="3">
        <v>5</v>
      </c>
      <c r="LM288" s="3">
        <v>4</v>
      </c>
      <c r="LN288" s="3">
        <v>1</v>
      </c>
      <c r="LO288" s="3">
        <v>4</v>
      </c>
      <c r="LP288" s="3">
        <v>4</v>
      </c>
      <c r="LQ288" s="3">
        <v>4</v>
      </c>
      <c r="LR288" s="3">
        <v>5</v>
      </c>
      <c r="LS288" s="3">
        <v>5</v>
      </c>
      <c r="LT288" s="5">
        <v>3.875</v>
      </c>
      <c r="LU288" s="5">
        <v>4.25</v>
      </c>
      <c r="LV288" s="3">
        <v>3</v>
      </c>
      <c r="LW288" s="3">
        <v>1</v>
      </c>
      <c r="LX288" s="3">
        <v>2</v>
      </c>
      <c r="LY288" s="3">
        <v>3</v>
      </c>
      <c r="LZ288" s="3">
        <v>2</v>
      </c>
      <c r="MA288" s="3">
        <v>3</v>
      </c>
      <c r="MB288" s="3">
        <v>2</v>
      </c>
      <c r="MC288" s="3">
        <v>3</v>
      </c>
      <c r="MD288" s="3">
        <v>1</v>
      </c>
      <c r="ME288" s="3">
        <v>3</v>
      </c>
      <c r="MF288" s="5">
        <f t="shared" si="175"/>
        <v>23</v>
      </c>
      <c r="MG288" s="5">
        <f t="shared" si="176"/>
        <v>2.2999999999999998</v>
      </c>
      <c r="MH288" s="3">
        <v>4</v>
      </c>
      <c r="MI288" s="3">
        <v>5</v>
      </c>
      <c r="MJ288" s="3">
        <v>6</v>
      </c>
      <c r="MK288" s="3">
        <v>5</v>
      </c>
      <c r="ML288" s="3">
        <v>5</v>
      </c>
      <c r="MM288" s="3">
        <v>6</v>
      </c>
      <c r="MN288" s="3">
        <v>6</v>
      </c>
      <c r="MO288" s="3">
        <v>6</v>
      </c>
      <c r="MP288" s="3">
        <v>6</v>
      </c>
      <c r="MQ288" s="5">
        <v>5.4444444444444446</v>
      </c>
      <c r="MR288" s="3">
        <v>1</v>
      </c>
      <c r="MS288" s="3">
        <v>2</v>
      </c>
      <c r="MT288" s="3">
        <v>1</v>
      </c>
      <c r="MU288" s="3">
        <v>2</v>
      </c>
      <c r="MV288" s="3">
        <v>1</v>
      </c>
      <c r="MW288" s="3">
        <v>2</v>
      </c>
      <c r="MX288" s="3">
        <v>3</v>
      </c>
      <c r="MY288" s="3">
        <v>3</v>
      </c>
      <c r="MZ288" s="3">
        <v>5</v>
      </c>
      <c r="NA288" s="3">
        <v>5</v>
      </c>
      <c r="NB288" s="3">
        <v>5</v>
      </c>
      <c r="NC288" s="3">
        <v>4</v>
      </c>
      <c r="ND288" s="5">
        <v>1</v>
      </c>
      <c r="NE288" s="5">
        <v>2</v>
      </c>
      <c r="NF288" s="5">
        <v>4.333333333333333</v>
      </c>
      <c r="NG288" s="5">
        <v>4</v>
      </c>
      <c r="NH288" s="3">
        <v>4</v>
      </c>
      <c r="NI288" s="3">
        <v>4</v>
      </c>
      <c r="NJ288" s="3">
        <v>5</v>
      </c>
      <c r="NK288" s="3">
        <v>5</v>
      </c>
      <c r="NL288" s="3">
        <v>4</v>
      </c>
      <c r="NM288" s="3">
        <v>4</v>
      </c>
      <c r="NN288" s="3">
        <v>4</v>
      </c>
      <c r="NO288" s="3">
        <v>4</v>
      </c>
      <c r="NP288" s="3">
        <v>1</v>
      </c>
      <c r="NQ288" s="3">
        <v>1</v>
      </c>
      <c r="NR288" s="3">
        <v>4</v>
      </c>
      <c r="NS288" s="3">
        <v>3</v>
      </c>
      <c r="NT288" s="3">
        <v>4</v>
      </c>
      <c r="NU288" s="3">
        <v>4</v>
      </c>
      <c r="NV288" s="5">
        <v>3.7142857142857144</v>
      </c>
      <c r="NW288" s="5">
        <v>3.5714285714285716</v>
      </c>
      <c r="NX288" s="4">
        <v>43423</v>
      </c>
      <c r="NY288" s="3">
        <v>3</v>
      </c>
      <c r="NZ288" s="3">
        <v>3</v>
      </c>
      <c r="OA288" s="3">
        <v>2</v>
      </c>
      <c r="OB288" s="3">
        <v>3</v>
      </c>
      <c r="OC288" s="3">
        <v>4</v>
      </c>
      <c r="OD288" s="3">
        <v>3</v>
      </c>
      <c r="OE288" s="3">
        <v>3</v>
      </c>
      <c r="OF288" s="3">
        <v>4</v>
      </c>
      <c r="OG288" s="3">
        <v>3</v>
      </c>
      <c r="OH288" s="3">
        <v>4</v>
      </c>
      <c r="OI288" s="3">
        <v>4</v>
      </c>
      <c r="OJ288" s="3">
        <v>3</v>
      </c>
      <c r="OK288" s="5">
        <v>3.3333333333333335</v>
      </c>
      <c r="OL288" s="5">
        <v>3.1666666666666665</v>
      </c>
      <c r="OM288" s="3">
        <v>3</v>
      </c>
      <c r="ON288" s="3">
        <v>4</v>
      </c>
      <c r="OO288" s="3">
        <v>3</v>
      </c>
      <c r="OP288" s="3">
        <v>3</v>
      </c>
      <c r="OQ288" s="3">
        <v>3</v>
      </c>
      <c r="OR288" s="3">
        <v>2</v>
      </c>
      <c r="OS288" s="5">
        <v>3</v>
      </c>
      <c r="OT288" s="3">
        <v>4</v>
      </c>
      <c r="OU288" s="3">
        <v>4</v>
      </c>
      <c r="OV288" s="3">
        <v>4</v>
      </c>
      <c r="OW288" s="3">
        <v>4</v>
      </c>
      <c r="OX288" s="3">
        <v>5</v>
      </c>
      <c r="OY288" s="3">
        <v>4</v>
      </c>
      <c r="OZ288" s="5">
        <v>4.166666666666667</v>
      </c>
      <c r="UK288" s="1">
        <v>999</v>
      </c>
      <c r="UL288" s="1">
        <v>999</v>
      </c>
      <c r="UM288" s="1">
        <v>999</v>
      </c>
      <c r="UN288" s="1">
        <v>999</v>
      </c>
      <c r="UO288" s="1">
        <v>999</v>
      </c>
      <c r="UP288" s="1">
        <v>999</v>
      </c>
      <c r="UQ288" s="1">
        <v>999</v>
      </c>
      <c r="VN288">
        <v>15</v>
      </c>
      <c r="VO288">
        <v>1</v>
      </c>
      <c r="VP288">
        <v>12</v>
      </c>
      <c r="VQ288">
        <v>12</v>
      </c>
      <c r="VR288">
        <v>20</v>
      </c>
      <c r="VS288">
        <v>423</v>
      </c>
      <c r="VT288">
        <v>21.2</v>
      </c>
      <c r="VU288">
        <v>105.8</v>
      </c>
      <c r="VV288">
        <v>19</v>
      </c>
      <c r="VW288">
        <v>8397.5</v>
      </c>
      <c r="VX288">
        <v>442</v>
      </c>
      <c r="VY288">
        <v>3917.8</v>
      </c>
      <c r="VZ288">
        <v>0.3</v>
      </c>
      <c r="WA288">
        <v>2099.4</v>
      </c>
      <c r="WB288" s="36">
        <v>1799.75</v>
      </c>
      <c r="WC288" s="36">
        <v>665</v>
      </c>
      <c r="WD288" s="36">
        <v>36</v>
      </c>
      <c r="WE288" s="36">
        <v>7.25</v>
      </c>
      <c r="WF288" s="36">
        <v>71.760000000000005</v>
      </c>
      <c r="WG288" s="36">
        <v>26.52</v>
      </c>
      <c r="WH288" s="36">
        <v>1.44</v>
      </c>
      <c r="WI288" s="36">
        <v>0.28999999999999998</v>
      </c>
      <c r="WJ288" s="36">
        <v>43.25</v>
      </c>
      <c r="WK288" s="36">
        <v>1.72</v>
      </c>
      <c r="WL288" s="36">
        <v>10.813000000000001</v>
      </c>
      <c r="WM288" s="37">
        <v>1799.75</v>
      </c>
      <c r="WN288" s="37">
        <v>665</v>
      </c>
      <c r="WO288" s="37">
        <v>36</v>
      </c>
      <c r="WP288" s="37">
        <v>7.25</v>
      </c>
      <c r="WQ288" s="37">
        <v>71.760000000000005</v>
      </c>
      <c r="WR288" s="37">
        <v>26.52</v>
      </c>
      <c r="WS288" s="37">
        <v>1.44</v>
      </c>
      <c r="WT288" s="37">
        <v>0.28999999999999998</v>
      </c>
      <c r="WU288" s="37">
        <v>43.25</v>
      </c>
      <c r="WV288" s="37">
        <v>1.72</v>
      </c>
      <c r="WW288" s="37">
        <v>10.813000000000001</v>
      </c>
      <c r="WX288" s="38">
        <v>623.5</v>
      </c>
      <c r="WY288" s="38">
        <v>252</v>
      </c>
      <c r="WZ288" s="38">
        <v>6.75</v>
      </c>
      <c r="XA288" s="38">
        <v>0.75</v>
      </c>
      <c r="XB288" s="38">
        <v>70.61</v>
      </c>
      <c r="XC288" s="38">
        <v>28.54</v>
      </c>
      <c r="XD288" s="38">
        <v>0.76</v>
      </c>
      <c r="XE288" s="38">
        <v>0.08</v>
      </c>
      <c r="XF288" s="38">
        <v>7.5</v>
      </c>
      <c r="XG288" s="38">
        <v>0.85</v>
      </c>
      <c r="XH288" s="38">
        <v>7.5</v>
      </c>
      <c r="XI288" s="39">
        <v>623.5</v>
      </c>
      <c r="XJ288" s="39">
        <v>252</v>
      </c>
      <c r="XK288" s="39">
        <v>6.75</v>
      </c>
      <c r="XL288" s="39">
        <v>0.75</v>
      </c>
      <c r="XM288" s="39">
        <v>70.61</v>
      </c>
      <c r="XN288" s="39">
        <v>28.54</v>
      </c>
      <c r="XO288" s="39">
        <v>0.76</v>
      </c>
      <c r="XP288" s="39">
        <v>0.08</v>
      </c>
      <c r="XQ288" s="39">
        <v>7.5</v>
      </c>
      <c r="XR288" s="39">
        <v>0.85</v>
      </c>
      <c r="XS288" s="39">
        <v>7.5</v>
      </c>
      <c r="XT288" t="s">
        <v>1353</v>
      </c>
      <c r="XU288">
        <v>4</v>
      </c>
      <c r="XV288">
        <v>8</v>
      </c>
      <c r="XW288" s="37">
        <v>4</v>
      </c>
      <c r="XX288" s="37">
        <v>0</v>
      </c>
      <c r="XY288" s="37">
        <v>2</v>
      </c>
      <c r="XZ288" s="39">
        <v>1</v>
      </c>
      <c r="YA288" s="39">
        <v>0</v>
      </c>
      <c r="YB288" s="39">
        <v>3</v>
      </c>
    </row>
    <row r="289" spans="1:652" x14ac:dyDescent="0.2">
      <c r="A289" s="11">
        <v>311</v>
      </c>
      <c r="B289" s="19" t="s">
        <v>910</v>
      </c>
      <c r="C289" s="3">
        <v>1</v>
      </c>
      <c r="D289" s="3" t="str">
        <f t="shared" si="167"/>
        <v>1</v>
      </c>
      <c r="E289" s="4">
        <v>37371</v>
      </c>
      <c r="F289" s="4">
        <v>43411</v>
      </c>
      <c r="G289" s="5">
        <v>16.536618754277892</v>
      </c>
      <c r="H289" s="21">
        <v>4</v>
      </c>
      <c r="I289" s="3">
        <v>11</v>
      </c>
      <c r="J289" s="3">
        <v>22</v>
      </c>
      <c r="K289" s="3">
        <v>1</v>
      </c>
      <c r="L289" s="3">
        <v>2</v>
      </c>
      <c r="M289" s="3">
        <v>180</v>
      </c>
      <c r="N289" s="6">
        <v>125</v>
      </c>
      <c r="O289" s="6">
        <v>165</v>
      </c>
      <c r="P289" s="5">
        <v>4.1010498687664043</v>
      </c>
      <c r="Q289" s="5">
        <v>103.194</v>
      </c>
      <c r="R289" s="5">
        <v>46.8</v>
      </c>
      <c r="S289" s="5">
        <v>17.2</v>
      </c>
      <c r="T289" s="5">
        <v>3</v>
      </c>
      <c r="U289" s="5">
        <v>10.199999999999999</v>
      </c>
      <c r="V289" s="5">
        <v>4</v>
      </c>
      <c r="W289" s="5">
        <v>39.299999999999997</v>
      </c>
      <c r="X289" s="5">
        <v>39.700000000000003</v>
      </c>
      <c r="Y289" s="5">
        <v>37.799999999999997</v>
      </c>
      <c r="Z289" s="5">
        <v>33.6</v>
      </c>
      <c r="AA289" s="5">
        <v>31.1</v>
      </c>
      <c r="AB289" s="5">
        <v>28.5</v>
      </c>
      <c r="AC289" s="5">
        <f t="shared" si="168"/>
        <v>39.700000000000003</v>
      </c>
      <c r="AD289" s="5">
        <f t="shared" si="169"/>
        <v>33.6</v>
      </c>
      <c r="AE289" s="5">
        <f t="shared" si="170"/>
        <v>73.300000000000011</v>
      </c>
      <c r="AF289" s="5">
        <f t="shared" si="171"/>
        <v>36.650000000000006</v>
      </c>
      <c r="AG289" s="5">
        <f t="shared" si="172"/>
        <v>80.813250000000011</v>
      </c>
      <c r="AH289" s="5">
        <f t="shared" si="173"/>
        <v>161.62650000000002</v>
      </c>
      <c r="AI289" s="5">
        <v>3</v>
      </c>
      <c r="AJ289" s="3">
        <v>17</v>
      </c>
      <c r="AK289" s="5">
        <v>33.1</v>
      </c>
      <c r="AL289" s="5">
        <v>1</v>
      </c>
      <c r="AM289" s="5">
        <v>2.6666666666666665</v>
      </c>
      <c r="AN289" s="5"/>
      <c r="AO289" s="5"/>
      <c r="AP289" s="5"/>
      <c r="AQ289" s="5"/>
      <c r="AR289" s="5"/>
      <c r="AS289" s="5" t="e">
        <f t="shared" si="174"/>
        <v>#DIV/0!</v>
      </c>
      <c r="AT289" s="5">
        <v>11.21</v>
      </c>
      <c r="AU289" s="5">
        <v>10.52</v>
      </c>
      <c r="AV289" s="5">
        <v>1.46</v>
      </c>
      <c r="AW289" s="5">
        <v>93</v>
      </c>
      <c r="AX289" s="3">
        <v>43</v>
      </c>
      <c r="AY289" s="3">
        <v>44</v>
      </c>
      <c r="AZ289" s="3"/>
      <c r="BA289" s="5">
        <v>4.32</v>
      </c>
      <c r="BB289" s="5"/>
      <c r="BC289" s="5">
        <v>100</v>
      </c>
      <c r="BD289" s="5"/>
      <c r="BE289" s="3">
        <v>26</v>
      </c>
      <c r="BF289" s="3">
        <v>27</v>
      </c>
      <c r="BG289" s="5">
        <v>0.27</v>
      </c>
      <c r="BH289" s="5">
        <v>61</v>
      </c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3">
        <v>64</v>
      </c>
      <c r="CA289" s="3">
        <v>64</v>
      </c>
      <c r="CB289" s="3">
        <v>64</v>
      </c>
      <c r="CC289" s="5">
        <v>28.61056</v>
      </c>
      <c r="CD289" s="5">
        <v>28.61056</v>
      </c>
      <c r="CE289" s="5">
        <v>28.61056</v>
      </c>
      <c r="CF289" s="5">
        <v>4.7</v>
      </c>
      <c r="CG289" s="5">
        <v>100</v>
      </c>
      <c r="CH289" s="3">
        <v>39</v>
      </c>
      <c r="CI289" s="3">
        <v>45</v>
      </c>
      <c r="CJ289" s="3">
        <v>44</v>
      </c>
      <c r="CK289" s="5">
        <v>17.434560000000001</v>
      </c>
      <c r="CL289" s="5">
        <v>20.116800000000001</v>
      </c>
      <c r="CM289" s="5">
        <v>19.66976</v>
      </c>
      <c r="CN289" s="5">
        <v>1.75</v>
      </c>
      <c r="CO289" s="5">
        <v>96</v>
      </c>
      <c r="CP289" s="6">
        <v>181</v>
      </c>
      <c r="CQ289" s="6">
        <v>181</v>
      </c>
      <c r="CR289" s="6">
        <v>179</v>
      </c>
      <c r="CS289" s="5">
        <v>1.31</v>
      </c>
      <c r="CT289" s="5">
        <v>91</v>
      </c>
      <c r="CU289" s="7" t="e">
        <v>#NULL!</v>
      </c>
      <c r="CV289" s="7" t="e">
        <v>#NULL!</v>
      </c>
      <c r="CW289" s="7" t="e">
        <v>#NULL!</v>
      </c>
      <c r="CX289" s="7" t="e">
        <v>#NULL!</v>
      </c>
      <c r="CY289" s="7" t="e">
        <v>#NULL!</v>
      </c>
      <c r="CZ289" s="7" t="e">
        <v>#NULL!</v>
      </c>
      <c r="DA289" s="7" t="e">
        <v>#NULL!</v>
      </c>
      <c r="DB289" s="7" t="e">
        <v>#NULL!</v>
      </c>
      <c r="DC289" s="7" t="e">
        <v>#NULL!</v>
      </c>
      <c r="DD289" s="7" t="e">
        <v>#NULL!</v>
      </c>
      <c r="DE289" s="7" t="e">
        <v>#NULL!</v>
      </c>
      <c r="DF289" s="7" t="e">
        <v>#NULL!</v>
      </c>
      <c r="DG289" s="7" t="e">
        <v>#NULL!</v>
      </c>
      <c r="DH289" s="7" t="e">
        <v>#NULL!</v>
      </c>
      <c r="DI289" s="7"/>
      <c r="DJ289" s="7"/>
      <c r="DK289" s="7"/>
      <c r="DL289" s="7"/>
      <c r="DM289" s="7"/>
      <c r="DN289" s="7"/>
      <c r="DO289" s="7"/>
      <c r="DP289" s="7"/>
      <c r="DQ289" s="3">
        <v>1</v>
      </c>
      <c r="DR289" s="3">
        <v>1</v>
      </c>
      <c r="DS289" s="3">
        <v>1</v>
      </c>
      <c r="DT289" s="3">
        <v>1</v>
      </c>
      <c r="DU289" s="3">
        <v>1</v>
      </c>
      <c r="DV289" s="5">
        <v>80.5</v>
      </c>
      <c r="DW289" s="5">
        <v>4.59</v>
      </c>
      <c r="DX289" s="5">
        <v>92</v>
      </c>
      <c r="DY289" s="5">
        <v>2.77</v>
      </c>
      <c r="DZ289" s="5">
        <v>98</v>
      </c>
      <c r="EA289" s="5">
        <v>6.45</v>
      </c>
      <c r="EB289" s="5">
        <v>90.166666666666671</v>
      </c>
      <c r="EC289" s="5">
        <v>13.809999999999999</v>
      </c>
      <c r="ED289" s="5">
        <v>3</v>
      </c>
      <c r="EE289" s="7" t="e">
        <v>#NULL!</v>
      </c>
      <c r="EF289" s="7" t="e">
        <v>#NULL!</v>
      </c>
      <c r="EG289" s="7" t="e">
        <v>#NULL!</v>
      </c>
      <c r="EH289" s="7" t="e">
        <v>#NULL!</v>
      </c>
      <c r="EI289" s="7" t="e">
        <v>#NULL!</v>
      </c>
      <c r="EJ289" s="7" t="e">
        <v>#NULL!</v>
      </c>
      <c r="EK289" s="7" t="e">
        <v>#NULL!</v>
      </c>
      <c r="EL289" s="7" t="e">
        <v>#NULL!</v>
      </c>
      <c r="EM289" s="7" t="e">
        <v>#NULL!</v>
      </c>
      <c r="EN289" s="7" t="e">
        <v>#NULL!</v>
      </c>
      <c r="EO289" s="7" t="e">
        <v>#NULL!</v>
      </c>
      <c r="EP289" s="7" t="e">
        <v>#NULL!</v>
      </c>
      <c r="EQ289" s="7" t="e">
        <v>#NULL!</v>
      </c>
      <c r="ER289" s="7" t="e">
        <v>#NULL!</v>
      </c>
      <c r="ES289" s="7" t="e">
        <v>#NULL!</v>
      </c>
      <c r="ET289" s="7" t="e">
        <v>#NULL!</v>
      </c>
      <c r="EU289" s="7" t="e">
        <v>#NULL!</v>
      </c>
      <c r="EV289" s="7" t="e">
        <v>#NULL!</v>
      </c>
      <c r="EW289" s="3">
        <v>1</v>
      </c>
      <c r="EX289" s="5">
        <v>2</v>
      </c>
      <c r="EY289" s="1" t="s">
        <v>401</v>
      </c>
      <c r="EZ289" s="3">
        <v>0</v>
      </c>
      <c r="FA289" s="6">
        <v>8</v>
      </c>
      <c r="FB289" s="1" t="s">
        <v>444</v>
      </c>
      <c r="FC289" s="6">
        <v>0</v>
      </c>
      <c r="FD289" s="5">
        <v>3</v>
      </c>
      <c r="FE289" s="1" t="s">
        <v>348</v>
      </c>
      <c r="FF289" s="3">
        <v>2</v>
      </c>
      <c r="FG289" s="5">
        <v>999</v>
      </c>
      <c r="FH289" s="3">
        <v>4</v>
      </c>
      <c r="FI289" s="3">
        <v>4</v>
      </c>
      <c r="FJ289" s="3">
        <v>3</v>
      </c>
      <c r="FK289" s="3">
        <v>3</v>
      </c>
      <c r="FL289" s="3">
        <v>4</v>
      </c>
      <c r="FM289" s="3">
        <v>4</v>
      </c>
      <c r="FN289" s="3">
        <v>3</v>
      </c>
      <c r="FO289" s="3">
        <v>1</v>
      </c>
      <c r="FP289" s="3">
        <v>4</v>
      </c>
      <c r="FQ289" s="3">
        <v>4</v>
      </c>
      <c r="FR289" s="3">
        <v>1</v>
      </c>
      <c r="FS289" s="3">
        <v>1</v>
      </c>
      <c r="FT289" s="3">
        <v>4</v>
      </c>
      <c r="FU289" s="3">
        <v>2</v>
      </c>
      <c r="FV289" s="3">
        <v>5</v>
      </c>
      <c r="FW289" s="3">
        <v>2</v>
      </c>
      <c r="FX289" s="7" t="e">
        <v>#NULL!</v>
      </c>
      <c r="FY289" s="3">
        <v>3</v>
      </c>
      <c r="FZ289" s="3">
        <v>4</v>
      </c>
      <c r="GA289" s="3">
        <v>6</v>
      </c>
      <c r="GB289" s="3">
        <v>6</v>
      </c>
      <c r="GC289" s="3">
        <v>6</v>
      </c>
      <c r="GD289" s="5">
        <v>5</v>
      </c>
      <c r="GE289" s="3">
        <v>4</v>
      </c>
      <c r="GF289" s="3">
        <v>5</v>
      </c>
      <c r="GG289" s="3">
        <v>5</v>
      </c>
      <c r="GH289" s="3">
        <v>1</v>
      </c>
      <c r="GI289" s="3">
        <v>4</v>
      </c>
      <c r="GJ289" s="3">
        <v>1</v>
      </c>
      <c r="GK289" s="3">
        <v>1</v>
      </c>
      <c r="GL289" s="3">
        <v>1</v>
      </c>
      <c r="GM289" s="3">
        <v>3</v>
      </c>
      <c r="GN289" s="3">
        <v>3</v>
      </c>
      <c r="GO289" s="3">
        <v>1</v>
      </c>
      <c r="GP289" s="3">
        <v>2</v>
      </c>
      <c r="GQ289" s="3">
        <v>1</v>
      </c>
      <c r="GR289" s="3">
        <v>3</v>
      </c>
      <c r="GS289" s="3">
        <v>1</v>
      </c>
      <c r="GT289" s="3">
        <v>4</v>
      </c>
      <c r="GU289" s="3">
        <v>2</v>
      </c>
      <c r="GV289" s="3">
        <v>1</v>
      </c>
      <c r="GW289" s="3">
        <v>4</v>
      </c>
      <c r="GX289" s="3">
        <v>1</v>
      </c>
      <c r="GY289" s="5">
        <v>3.4</v>
      </c>
      <c r="GZ289" s="5">
        <v>1.4</v>
      </c>
      <c r="HA289" s="3">
        <v>6</v>
      </c>
      <c r="HB289" s="3">
        <v>6</v>
      </c>
      <c r="HC289" s="3">
        <v>6</v>
      </c>
      <c r="HD289" s="3">
        <v>6</v>
      </c>
      <c r="HE289" s="3">
        <v>6</v>
      </c>
      <c r="HF289" s="3">
        <v>6</v>
      </c>
      <c r="HG289" s="3">
        <v>6</v>
      </c>
      <c r="HH289" s="3">
        <v>5</v>
      </c>
      <c r="HI289" s="5">
        <v>5.875</v>
      </c>
      <c r="HJ289" s="3">
        <v>3</v>
      </c>
      <c r="HK289" s="3">
        <v>2</v>
      </c>
      <c r="HL289" s="3">
        <v>3</v>
      </c>
      <c r="HM289" s="3">
        <v>2</v>
      </c>
      <c r="HN289" s="3">
        <v>1</v>
      </c>
      <c r="HO289" s="3">
        <v>2</v>
      </c>
      <c r="HP289" s="5">
        <v>3</v>
      </c>
      <c r="HQ289" s="5">
        <v>4</v>
      </c>
      <c r="HR289" s="5">
        <v>3</v>
      </c>
      <c r="HS289" s="5">
        <v>3</v>
      </c>
      <c r="HT289" s="3">
        <v>4</v>
      </c>
      <c r="HU289" s="3">
        <v>4</v>
      </c>
      <c r="HV289" s="3">
        <v>4</v>
      </c>
      <c r="HW289" s="3">
        <v>4</v>
      </c>
      <c r="HX289" s="3">
        <v>4</v>
      </c>
      <c r="HY289" s="3">
        <v>4</v>
      </c>
      <c r="HZ289" s="5">
        <v>4</v>
      </c>
      <c r="IA289" s="3">
        <v>7</v>
      </c>
      <c r="IB289" s="3">
        <v>2</v>
      </c>
      <c r="IC289" s="3">
        <v>1</v>
      </c>
      <c r="ID289" s="3">
        <v>1</v>
      </c>
      <c r="IE289" s="3">
        <v>1</v>
      </c>
      <c r="IF289" s="3">
        <v>4</v>
      </c>
      <c r="IG289" s="3">
        <v>1</v>
      </c>
      <c r="IH289" s="3">
        <v>7</v>
      </c>
      <c r="II289" s="3">
        <v>6</v>
      </c>
      <c r="IJ289" s="3">
        <v>1</v>
      </c>
      <c r="IK289" s="3">
        <v>6</v>
      </c>
      <c r="IL289" s="3">
        <v>1</v>
      </c>
      <c r="IM289" s="5">
        <v>6.5</v>
      </c>
      <c r="IN289" s="5">
        <v>1.75</v>
      </c>
      <c r="IO289" s="5">
        <v>1.25</v>
      </c>
      <c r="IP289" s="3">
        <v>4</v>
      </c>
      <c r="IQ289" s="3">
        <v>1</v>
      </c>
      <c r="IR289" s="3">
        <v>3</v>
      </c>
      <c r="IS289" s="3">
        <v>2</v>
      </c>
      <c r="IT289" s="3">
        <v>4</v>
      </c>
      <c r="IU289" s="3">
        <v>4</v>
      </c>
      <c r="IV289" s="3">
        <v>1</v>
      </c>
      <c r="IW289" s="3">
        <v>1</v>
      </c>
      <c r="IX289" s="3">
        <v>4</v>
      </c>
      <c r="IY289" s="3">
        <v>1</v>
      </c>
      <c r="IZ289" s="3">
        <v>5</v>
      </c>
      <c r="JA289" s="3">
        <v>4</v>
      </c>
      <c r="JB289" s="3">
        <v>4</v>
      </c>
      <c r="JC289" s="3">
        <v>4</v>
      </c>
      <c r="JD289" s="3">
        <v>4</v>
      </c>
      <c r="JE289" s="3">
        <v>1</v>
      </c>
      <c r="JF289" s="3">
        <v>1</v>
      </c>
      <c r="JG289" s="3">
        <v>4</v>
      </c>
      <c r="JH289" s="3">
        <v>2</v>
      </c>
      <c r="JI289" s="3">
        <v>3</v>
      </c>
      <c r="JJ289" s="3">
        <v>1</v>
      </c>
      <c r="JK289" s="3">
        <v>5</v>
      </c>
      <c r="JL289" s="3">
        <v>1</v>
      </c>
      <c r="JM289" s="3">
        <v>4</v>
      </c>
      <c r="JN289" s="5">
        <v>4.25</v>
      </c>
      <c r="JO289" s="5">
        <v>1.75</v>
      </c>
      <c r="JP289" s="5">
        <v>3.75</v>
      </c>
      <c r="JQ289" s="5">
        <v>1.25</v>
      </c>
      <c r="JR289" s="5">
        <v>4.25</v>
      </c>
      <c r="JS289" s="5">
        <v>1.75</v>
      </c>
      <c r="JT289" s="3">
        <v>4</v>
      </c>
      <c r="JU289" s="3">
        <v>999</v>
      </c>
      <c r="JV289" s="3">
        <v>2</v>
      </c>
      <c r="JW289" s="3">
        <v>999</v>
      </c>
      <c r="JX289" s="3">
        <v>4</v>
      </c>
      <c r="JY289" s="3">
        <v>999</v>
      </c>
      <c r="JZ289" s="3">
        <v>1</v>
      </c>
      <c r="KA289" s="3">
        <v>999</v>
      </c>
      <c r="KB289" s="3">
        <v>5</v>
      </c>
      <c r="KC289" s="3">
        <v>999</v>
      </c>
      <c r="KD289" s="3">
        <v>5</v>
      </c>
      <c r="KE289" s="3">
        <v>999</v>
      </c>
      <c r="KF289" s="3">
        <v>1</v>
      </c>
      <c r="KG289" s="3">
        <v>999</v>
      </c>
      <c r="KH289" s="3">
        <v>1</v>
      </c>
      <c r="KI289" s="3">
        <v>999</v>
      </c>
      <c r="KJ289" s="3">
        <v>1</v>
      </c>
      <c r="KK289" s="3">
        <v>999</v>
      </c>
      <c r="KL289" s="3">
        <v>4</v>
      </c>
      <c r="KM289" s="3">
        <v>999</v>
      </c>
      <c r="KN289" s="3">
        <v>1</v>
      </c>
      <c r="KO289" s="3">
        <v>999</v>
      </c>
      <c r="KP289" s="3">
        <v>1</v>
      </c>
      <c r="KQ289" s="3">
        <v>999</v>
      </c>
      <c r="KR289" s="3">
        <v>4</v>
      </c>
      <c r="KS289" s="3">
        <v>999</v>
      </c>
      <c r="KT289" s="3">
        <v>1</v>
      </c>
      <c r="KU289" s="3">
        <v>999</v>
      </c>
      <c r="KV289" s="3">
        <v>1</v>
      </c>
      <c r="KW289" s="3">
        <v>999</v>
      </c>
      <c r="KX289" s="3">
        <v>3</v>
      </c>
      <c r="KY289" s="3">
        <v>999</v>
      </c>
      <c r="KZ289" s="5">
        <v>1.1111111111111112</v>
      </c>
      <c r="LA289" s="7" t="e">
        <v>#NULL!</v>
      </c>
      <c r="LB289" s="5">
        <v>4.1428571428571432</v>
      </c>
      <c r="LC289" s="7" t="e">
        <v>#NULL!</v>
      </c>
      <c r="LD289" s="3">
        <v>5</v>
      </c>
      <c r="LE289" s="3">
        <v>999</v>
      </c>
      <c r="LF289" s="5">
        <v>4</v>
      </c>
      <c r="LG289" s="3">
        <v>999</v>
      </c>
      <c r="LH289" s="3">
        <v>5</v>
      </c>
      <c r="LI289" s="3">
        <v>999</v>
      </c>
      <c r="LJ289" s="3">
        <v>5</v>
      </c>
      <c r="LK289" s="3">
        <v>999</v>
      </c>
      <c r="LL289" s="3">
        <v>4</v>
      </c>
      <c r="LM289" s="3">
        <v>999</v>
      </c>
      <c r="LN289" s="3">
        <v>4</v>
      </c>
      <c r="LO289" s="3">
        <v>999</v>
      </c>
      <c r="LP289" s="3">
        <v>4</v>
      </c>
      <c r="LQ289" s="3">
        <v>999</v>
      </c>
      <c r="LR289" s="3">
        <v>2</v>
      </c>
      <c r="LS289" s="3">
        <v>999</v>
      </c>
      <c r="LT289" s="5">
        <v>4.125</v>
      </c>
      <c r="LU289" s="7" t="e">
        <v>#NULL!</v>
      </c>
      <c r="LV289" s="3">
        <v>1</v>
      </c>
      <c r="LW289" s="3">
        <v>0</v>
      </c>
      <c r="LX289" s="3">
        <v>0</v>
      </c>
      <c r="LY289" s="3">
        <v>0</v>
      </c>
      <c r="LZ289" s="3">
        <v>1</v>
      </c>
      <c r="MA289" s="3">
        <v>0</v>
      </c>
      <c r="MB289" s="3">
        <v>3</v>
      </c>
      <c r="MC289" s="3">
        <v>1</v>
      </c>
      <c r="MD289" s="3">
        <v>2</v>
      </c>
      <c r="ME289" s="3">
        <v>1</v>
      </c>
      <c r="MF289" s="5">
        <f t="shared" si="175"/>
        <v>9</v>
      </c>
      <c r="MG289" s="5">
        <f t="shared" si="176"/>
        <v>0.9</v>
      </c>
      <c r="MH289" s="3">
        <v>1</v>
      </c>
      <c r="MI289" s="3">
        <v>1</v>
      </c>
      <c r="MJ289" s="3">
        <v>5</v>
      </c>
      <c r="MK289" s="3">
        <v>4</v>
      </c>
      <c r="ML289" s="3">
        <v>4</v>
      </c>
      <c r="MM289" s="3">
        <v>6</v>
      </c>
      <c r="MN289" s="3">
        <v>7</v>
      </c>
      <c r="MO289" s="3">
        <v>6</v>
      </c>
      <c r="MP289" s="3">
        <v>6</v>
      </c>
      <c r="MQ289" s="5">
        <v>4.4444444444444446</v>
      </c>
      <c r="MR289" s="3">
        <v>1</v>
      </c>
      <c r="MS289" s="3">
        <v>999</v>
      </c>
      <c r="MT289" s="3">
        <v>1</v>
      </c>
      <c r="MU289" s="3">
        <v>999</v>
      </c>
      <c r="MV289" s="3">
        <v>1</v>
      </c>
      <c r="MW289" s="3">
        <v>999</v>
      </c>
      <c r="MX289" s="3">
        <v>1</v>
      </c>
      <c r="MY289" s="3">
        <v>999</v>
      </c>
      <c r="MZ289" s="3">
        <v>3</v>
      </c>
      <c r="NA289" s="3">
        <v>999</v>
      </c>
      <c r="NB289" s="3">
        <v>1</v>
      </c>
      <c r="NC289" s="3">
        <v>999</v>
      </c>
      <c r="ND289" s="5">
        <v>1</v>
      </c>
      <c r="NE289" s="7" t="e">
        <v>#NULL!</v>
      </c>
      <c r="NF289" s="5">
        <v>1.6666666666666667</v>
      </c>
      <c r="NG289" s="7" t="e">
        <v>#NULL!</v>
      </c>
      <c r="NH289" s="3">
        <v>3</v>
      </c>
      <c r="NI289" s="3">
        <v>999</v>
      </c>
      <c r="NJ289" s="3">
        <v>2</v>
      </c>
      <c r="NK289" s="3">
        <v>999</v>
      </c>
      <c r="NL289" s="3">
        <v>3</v>
      </c>
      <c r="NM289" s="3">
        <v>999</v>
      </c>
      <c r="NN289" s="3">
        <v>2</v>
      </c>
      <c r="NO289" s="3">
        <v>999</v>
      </c>
      <c r="NP289" s="3">
        <v>1</v>
      </c>
      <c r="NQ289" s="3">
        <v>999</v>
      </c>
      <c r="NR289" s="3">
        <v>1</v>
      </c>
      <c r="NS289" s="3">
        <v>999</v>
      </c>
      <c r="NT289" s="3">
        <v>1</v>
      </c>
      <c r="NU289" s="3">
        <v>999</v>
      </c>
      <c r="NV289" s="5">
        <v>1.8571428571428572</v>
      </c>
      <c r="NW289" s="7" t="e">
        <v>#NULL!</v>
      </c>
      <c r="NX289" s="4">
        <v>43423</v>
      </c>
      <c r="NY289" s="3">
        <v>5</v>
      </c>
      <c r="NZ289" s="3">
        <v>4</v>
      </c>
      <c r="OA289" s="3">
        <v>4</v>
      </c>
      <c r="OB289" s="3">
        <v>2</v>
      </c>
      <c r="OC289" s="3">
        <v>4</v>
      </c>
      <c r="OD289" s="3">
        <v>4</v>
      </c>
      <c r="OE289" s="3">
        <v>4</v>
      </c>
      <c r="OF289" s="3">
        <v>2</v>
      </c>
      <c r="OG289" s="3">
        <v>4</v>
      </c>
      <c r="OH289" s="3">
        <v>4</v>
      </c>
      <c r="OI289" s="3">
        <v>1</v>
      </c>
      <c r="OJ289" s="3">
        <v>2</v>
      </c>
      <c r="OK289" s="5">
        <v>4.166666666666667</v>
      </c>
      <c r="OL289" s="5">
        <v>2.5</v>
      </c>
      <c r="OM289" s="3">
        <v>3</v>
      </c>
      <c r="ON289" s="3">
        <v>2</v>
      </c>
      <c r="OO289" s="3">
        <v>3</v>
      </c>
      <c r="OP289" s="3">
        <v>2</v>
      </c>
      <c r="OQ289" s="3">
        <v>2</v>
      </c>
      <c r="OR289" s="3">
        <v>2</v>
      </c>
      <c r="OS289" s="5">
        <v>2.3333333333333335</v>
      </c>
      <c r="OT289" s="3">
        <v>4</v>
      </c>
      <c r="OU289" s="3">
        <v>4</v>
      </c>
      <c r="OV289" s="3">
        <v>4</v>
      </c>
      <c r="OW289" s="3">
        <v>4</v>
      </c>
      <c r="OX289" s="3">
        <v>3</v>
      </c>
      <c r="OY289" s="3">
        <v>4</v>
      </c>
      <c r="OZ289" s="5">
        <v>3.8333333333333335</v>
      </c>
      <c r="VN289">
        <v>15</v>
      </c>
      <c r="VO289">
        <v>1</v>
      </c>
      <c r="VP289">
        <v>10.3</v>
      </c>
      <c r="VQ289">
        <v>10.3</v>
      </c>
      <c r="VR289">
        <v>58</v>
      </c>
      <c r="VS289">
        <v>935.8</v>
      </c>
      <c r="VT289">
        <v>16.100000000000001</v>
      </c>
      <c r="VU289">
        <v>233.9</v>
      </c>
      <c r="VV289">
        <v>57</v>
      </c>
      <c r="VW289">
        <v>6890.3</v>
      </c>
      <c r="VX289">
        <v>120.9</v>
      </c>
      <c r="VY289">
        <v>2050.5</v>
      </c>
      <c r="VZ289">
        <v>0.3</v>
      </c>
      <c r="WA289">
        <v>1722.6</v>
      </c>
      <c r="WB289" s="36">
        <v>1985.5</v>
      </c>
      <c r="WC289" s="36">
        <v>556.25</v>
      </c>
      <c r="WD289" s="36">
        <v>37.5</v>
      </c>
      <c r="WE289" s="36">
        <v>6.75</v>
      </c>
      <c r="WF289" s="36">
        <v>76.78</v>
      </c>
      <c r="WG289" s="36">
        <v>21.51</v>
      </c>
      <c r="WH289" s="36">
        <v>1.45</v>
      </c>
      <c r="WI289" s="36">
        <v>0.26</v>
      </c>
      <c r="WJ289" s="36">
        <v>44.25</v>
      </c>
      <c r="WK289" s="36">
        <v>1.71</v>
      </c>
      <c r="WL289" s="36">
        <v>14.75</v>
      </c>
      <c r="WM289" s="37">
        <v>2516.75</v>
      </c>
      <c r="WN289" s="37">
        <v>791</v>
      </c>
      <c r="WO289" s="37">
        <v>63.75</v>
      </c>
      <c r="WP289" s="37">
        <v>9.5</v>
      </c>
      <c r="WQ289" s="37">
        <v>74.44</v>
      </c>
      <c r="WR289" s="37">
        <v>23.4</v>
      </c>
      <c r="WS289" s="37">
        <v>1.89</v>
      </c>
      <c r="WT289" s="37">
        <v>0.28000000000000003</v>
      </c>
      <c r="WU289" s="37">
        <v>73.25</v>
      </c>
      <c r="WV289" s="37">
        <v>2.17</v>
      </c>
      <c r="WW289" s="37">
        <v>18.312999999999999</v>
      </c>
      <c r="WX289" s="38">
        <v>1985.5</v>
      </c>
      <c r="WY289" s="38">
        <v>556.25</v>
      </c>
      <c r="WZ289" s="38">
        <v>37.5</v>
      </c>
      <c r="XA289" s="38">
        <v>6.75</v>
      </c>
      <c r="XB289" s="38">
        <v>76.78</v>
      </c>
      <c r="XC289" s="38">
        <v>21.51</v>
      </c>
      <c r="XD289" s="38">
        <v>1.45</v>
      </c>
      <c r="XE289" s="38">
        <v>0.26</v>
      </c>
      <c r="XF289" s="38">
        <v>44.25</v>
      </c>
      <c r="XG289" s="38">
        <v>1.71</v>
      </c>
      <c r="XH289" s="38">
        <v>14.75</v>
      </c>
      <c r="XI289" s="39">
        <v>2516.75</v>
      </c>
      <c r="XJ289" s="39">
        <v>791</v>
      </c>
      <c r="XK289" s="39">
        <v>63.75</v>
      </c>
      <c r="XL289" s="39">
        <v>9.5</v>
      </c>
      <c r="XM289" s="39">
        <v>74.44</v>
      </c>
      <c r="XN289" s="39">
        <v>23.4</v>
      </c>
      <c r="XO289" s="39">
        <v>1.89</v>
      </c>
      <c r="XP289" s="39">
        <v>0.28000000000000003</v>
      </c>
      <c r="XQ289" s="39">
        <v>73.25</v>
      </c>
      <c r="XR289" s="39">
        <v>2.17</v>
      </c>
      <c r="XS289" s="39">
        <v>18.312999999999999</v>
      </c>
      <c r="XT289" t="s">
        <v>1354</v>
      </c>
      <c r="XU289">
        <v>4</v>
      </c>
      <c r="XV289">
        <v>15</v>
      </c>
      <c r="XW289" s="37">
        <v>3</v>
      </c>
      <c r="XX289" s="37">
        <v>1</v>
      </c>
      <c r="XY289" s="37">
        <v>1</v>
      </c>
      <c r="XZ289" s="39">
        <v>3</v>
      </c>
      <c r="YA289" s="39">
        <v>1</v>
      </c>
      <c r="YB289" s="39">
        <v>1</v>
      </c>
    </row>
    <row r="290" spans="1:652" x14ac:dyDescent="0.2">
      <c r="A290" s="11">
        <v>312</v>
      </c>
      <c r="B290" s="19" t="s">
        <v>911</v>
      </c>
      <c r="C290" s="3">
        <v>1</v>
      </c>
      <c r="D290" s="3" t="str">
        <f t="shared" si="167"/>
        <v>1</v>
      </c>
      <c r="E290" s="4">
        <v>37825</v>
      </c>
      <c r="F290" s="4">
        <v>43412</v>
      </c>
      <c r="G290" s="5">
        <v>15.296372347707051</v>
      </c>
      <c r="H290" s="21">
        <v>4</v>
      </c>
      <c r="I290" s="3">
        <v>10</v>
      </c>
      <c r="J290" s="3">
        <v>23</v>
      </c>
      <c r="K290" s="3">
        <v>1</v>
      </c>
      <c r="L290" s="3">
        <v>2</v>
      </c>
      <c r="M290" s="3">
        <v>180</v>
      </c>
      <c r="N290" s="6">
        <v>118</v>
      </c>
      <c r="O290" s="6">
        <v>172</v>
      </c>
      <c r="P290" s="5">
        <v>3.8713910761154859</v>
      </c>
      <c r="Q290" s="5">
        <v>194.04000000000002</v>
      </c>
      <c r="R290" s="5">
        <v>88</v>
      </c>
      <c r="S290" s="5">
        <v>29.7</v>
      </c>
      <c r="T290" s="5">
        <v>1</v>
      </c>
      <c r="U290" s="5">
        <v>38</v>
      </c>
      <c r="V290" s="5">
        <v>1</v>
      </c>
      <c r="W290" s="5">
        <v>38</v>
      </c>
      <c r="X290" s="5">
        <v>32.6</v>
      </c>
      <c r="Y290" s="5">
        <v>33.700000000000003</v>
      </c>
      <c r="Z290" s="5">
        <v>30.6</v>
      </c>
      <c r="AA290" s="5">
        <v>27.9</v>
      </c>
      <c r="AB290" s="5">
        <v>28</v>
      </c>
      <c r="AC290" s="5">
        <f t="shared" si="168"/>
        <v>38</v>
      </c>
      <c r="AD290" s="5">
        <f t="shared" si="169"/>
        <v>30.6</v>
      </c>
      <c r="AE290" s="5">
        <f t="shared" si="170"/>
        <v>68.599999999999994</v>
      </c>
      <c r="AF290" s="5">
        <f t="shared" si="171"/>
        <v>34.299999999999997</v>
      </c>
      <c r="AG290" s="5">
        <f t="shared" si="172"/>
        <v>75.631500000000003</v>
      </c>
      <c r="AH290" s="5">
        <f t="shared" si="173"/>
        <v>151.26300000000001</v>
      </c>
      <c r="AI290" s="5">
        <v>3</v>
      </c>
      <c r="AJ290" s="3">
        <v>16</v>
      </c>
      <c r="AK290" s="5">
        <v>34.1</v>
      </c>
      <c r="AL290" s="5">
        <v>1</v>
      </c>
      <c r="AM290" s="5">
        <v>1.6666666666666667</v>
      </c>
      <c r="AN290" s="5"/>
      <c r="AO290" s="5"/>
      <c r="AP290" s="5"/>
      <c r="AQ290" s="5"/>
      <c r="AR290" s="5"/>
      <c r="AS290" s="5" t="e">
        <f t="shared" si="174"/>
        <v>#DIV/0!</v>
      </c>
      <c r="AT290" s="5">
        <v>12.13</v>
      </c>
      <c r="AU290" s="5">
        <v>12.1</v>
      </c>
      <c r="AV290" s="5">
        <v>0.15</v>
      </c>
      <c r="AW290" s="5">
        <v>56</v>
      </c>
      <c r="AX290" s="3">
        <v>28</v>
      </c>
      <c r="AY290" s="3">
        <v>29</v>
      </c>
      <c r="AZ290" s="3"/>
      <c r="BA290" s="5">
        <v>-1.36</v>
      </c>
      <c r="BB290" s="5"/>
      <c r="BC290" s="5">
        <v>9</v>
      </c>
      <c r="BD290" s="5"/>
      <c r="BE290" s="3">
        <v>18</v>
      </c>
      <c r="BF290" s="3">
        <v>20</v>
      </c>
      <c r="BG290" s="5">
        <v>-1.4</v>
      </c>
      <c r="BH290" s="5">
        <v>8</v>
      </c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3">
        <v>33</v>
      </c>
      <c r="CA290" s="3">
        <v>34</v>
      </c>
      <c r="CB290" s="3">
        <v>35</v>
      </c>
      <c r="CC290" s="5">
        <v>14.752319999999999</v>
      </c>
      <c r="CD290" s="5">
        <v>15.19936</v>
      </c>
      <c r="CE290" s="5">
        <v>15.6464</v>
      </c>
      <c r="CF290" s="5">
        <v>1.45</v>
      </c>
      <c r="CG290" s="5">
        <v>93</v>
      </c>
      <c r="CH290" s="3">
        <v>34</v>
      </c>
      <c r="CI290" s="3">
        <v>23</v>
      </c>
      <c r="CJ290" s="3">
        <v>31</v>
      </c>
      <c r="CK290" s="5">
        <v>15.19936</v>
      </c>
      <c r="CL290" s="5">
        <v>10.28192</v>
      </c>
      <c r="CM290" s="5">
        <v>13.85824</v>
      </c>
      <c r="CN290" s="5">
        <v>0.22</v>
      </c>
      <c r="CO290" s="5">
        <v>59</v>
      </c>
      <c r="CP290" s="6">
        <v>139</v>
      </c>
      <c r="CQ290" s="6">
        <v>143</v>
      </c>
      <c r="CR290" s="6">
        <v>144</v>
      </c>
      <c r="CS290" s="5">
        <v>0.08</v>
      </c>
      <c r="CT290" s="5">
        <v>53</v>
      </c>
      <c r="CU290" s="7" t="e">
        <v>#NULL!</v>
      </c>
      <c r="CV290" s="7" t="e">
        <v>#NULL!</v>
      </c>
      <c r="CW290" s="7" t="e">
        <v>#NULL!</v>
      </c>
      <c r="CX290" s="7" t="e">
        <v>#NULL!</v>
      </c>
      <c r="CY290" s="7" t="e">
        <v>#NULL!</v>
      </c>
      <c r="CZ290" s="7" t="e">
        <v>#NULL!</v>
      </c>
      <c r="DA290" s="7" t="e">
        <v>#NULL!</v>
      </c>
      <c r="DB290" s="7" t="e">
        <v>#NULL!</v>
      </c>
      <c r="DC290" s="7" t="e">
        <v>#NULL!</v>
      </c>
      <c r="DD290" s="7" t="e">
        <v>#NULL!</v>
      </c>
      <c r="DE290" s="7" t="e">
        <v>#NULL!</v>
      </c>
      <c r="DF290" s="7" t="e">
        <v>#NULL!</v>
      </c>
      <c r="DG290" s="7" t="e">
        <v>#NULL!</v>
      </c>
      <c r="DH290" s="7" t="e">
        <v>#NULL!</v>
      </c>
      <c r="DI290" s="7"/>
      <c r="DJ290" s="7"/>
      <c r="DK290" s="7"/>
      <c r="DL290" s="7"/>
      <c r="DM290" s="7"/>
      <c r="DN290" s="7"/>
      <c r="DO290" s="7"/>
      <c r="DP290" s="7"/>
      <c r="DQ290" s="3">
        <v>1</v>
      </c>
      <c r="DR290" s="3">
        <v>1</v>
      </c>
      <c r="DS290" s="3">
        <v>1</v>
      </c>
      <c r="DT290" s="3">
        <v>1</v>
      </c>
      <c r="DU290" s="3">
        <v>1</v>
      </c>
      <c r="DV290" s="5">
        <v>8.5</v>
      </c>
      <c r="DW290" s="5">
        <v>-2.76</v>
      </c>
      <c r="DX290" s="5">
        <v>54.5</v>
      </c>
      <c r="DY290" s="5">
        <v>0.22999999999999998</v>
      </c>
      <c r="DZ290" s="5">
        <v>76</v>
      </c>
      <c r="EA290" s="5">
        <v>1.67</v>
      </c>
      <c r="EB290" s="5">
        <v>46.333333333333336</v>
      </c>
      <c r="EC290" s="5">
        <v>-0.85999999999999988</v>
      </c>
      <c r="ED290" s="5">
        <v>2</v>
      </c>
      <c r="EE290" s="7" t="e">
        <v>#NULL!</v>
      </c>
      <c r="EF290" s="7" t="e">
        <v>#NULL!</v>
      </c>
      <c r="EG290" s="7" t="e">
        <v>#NULL!</v>
      </c>
      <c r="EH290" s="7" t="e">
        <v>#NULL!</v>
      </c>
      <c r="EI290" s="7" t="e">
        <v>#NULL!</v>
      </c>
      <c r="EJ290" s="7" t="e">
        <v>#NULL!</v>
      </c>
      <c r="EK290" s="7" t="e">
        <v>#NULL!</v>
      </c>
      <c r="EL290" s="7" t="e">
        <v>#NULL!</v>
      </c>
      <c r="EM290" s="7" t="e">
        <v>#NULL!</v>
      </c>
      <c r="EN290" s="7" t="e">
        <v>#NULL!</v>
      </c>
      <c r="EO290" s="7" t="e">
        <v>#NULL!</v>
      </c>
      <c r="EP290" s="7" t="e">
        <v>#NULL!</v>
      </c>
      <c r="EQ290" s="7" t="e">
        <v>#NULL!</v>
      </c>
      <c r="ER290" s="7" t="e">
        <v>#NULL!</v>
      </c>
      <c r="ES290" s="7" t="e">
        <v>#NULL!</v>
      </c>
      <c r="ET290" s="7" t="e">
        <v>#NULL!</v>
      </c>
      <c r="EU290" s="7" t="e">
        <v>#NULL!</v>
      </c>
      <c r="EV290" s="7" t="e">
        <v>#NULL!</v>
      </c>
      <c r="EW290" s="3">
        <v>1</v>
      </c>
      <c r="EX290" s="5">
        <v>2</v>
      </c>
      <c r="EY290" s="1" t="s">
        <v>351</v>
      </c>
      <c r="EZ290" s="3">
        <v>0</v>
      </c>
      <c r="FA290" s="6">
        <v>5.5</v>
      </c>
      <c r="FB290" s="1" t="s">
        <v>411</v>
      </c>
      <c r="FC290" s="6">
        <v>0</v>
      </c>
      <c r="FD290" s="5">
        <v>10</v>
      </c>
      <c r="FE290" s="1" t="s">
        <v>349</v>
      </c>
      <c r="FF290" s="3">
        <v>999</v>
      </c>
      <c r="FG290" s="5">
        <v>999</v>
      </c>
      <c r="FH290" s="3">
        <v>5</v>
      </c>
      <c r="FI290" s="3">
        <v>5</v>
      </c>
      <c r="FJ290" s="3">
        <v>5</v>
      </c>
      <c r="FK290" s="3">
        <v>4</v>
      </c>
      <c r="FL290" s="3">
        <v>5</v>
      </c>
      <c r="FM290" s="3">
        <v>5</v>
      </c>
      <c r="FN290" s="3">
        <v>5</v>
      </c>
      <c r="FO290" s="3">
        <v>3</v>
      </c>
      <c r="FP290" s="3">
        <v>5</v>
      </c>
      <c r="FQ290" s="3">
        <v>5</v>
      </c>
      <c r="FR290" s="3">
        <v>5</v>
      </c>
      <c r="FS290" s="3">
        <v>1</v>
      </c>
      <c r="FT290" s="3">
        <v>5</v>
      </c>
      <c r="FU290" s="3">
        <v>3.8333333333333335</v>
      </c>
      <c r="FV290" s="3">
        <v>7</v>
      </c>
      <c r="FW290" s="3">
        <v>2</v>
      </c>
      <c r="FX290" s="7" t="e">
        <v>#NULL!</v>
      </c>
      <c r="FY290" s="3">
        <v>5</v>
      </c>
      <c r="FZ290" s="3">
        <v>6</v>
      </c>
      <c r="GA290" s="3">
        <v>6</v>
      </c>
      <c r="GB290" s="3">
        <v>3</v>
      </c>
      <c r="GC290" s="3">
        <v>6</v>
      </c>
      <c r="GD290" s="5">
        <v>5.5</v>
      </c>
      <c r="GE290" s="3">
        <v>4</v>
      </c>
      <c r="GF290" s="3">
        <v>5</v>
      </c>
      <c r="GG290" s="3">
        <v>5</v>
      </c>
      <c r="GH290" s="3">
        <v>2</v>
      </c>
      <c r="GI290" s="3">
        <v>4</v>
      </c>
      <c r="GJ290" s="3">
        <v>2</v>
      </c>
      <c r="GK290" s="3">
        <v>2</v>
      </c>
      <c r="GL290" s="3">
        <v>3</v>
      </c>
      <c r="GM290" s="3">
        <v>3</v>
      </c>
      <c r="GN290" s="3">
        <v>5</v>
      </c>
      <c r="GO290" s="3">
        <v>2</v>
      </c>
      <c r="GP290" s="3">
        <v>4</v>
      </c>
      <c r="GQ290" s="3">
        <v>1</v>
      </c>
      <c r="GR290" s="3">
        <v>4</v>
      </c>
      <c r="GS290" s="3">
        <v>2</v>
      </c>
      <c r="GT290" s="3">
        <v>4</v>
      </c>
      <c r="GU290" s="3">
        <v>4</v>
      </c>
      <c r="GV290" s="3">
        <v>2</v>
      </c>
      <c r="GW290" s="3">
        <v>5</v>
      </c>
      <c r="GX290" s="3">
        <v>1</v>
      </c>
      <c r="GY290" s="5">
        <v>4.2</v>
      </c>
      <c r="GZ290" s="5">
        <v>2.2000000000000002</v>
      </c>
      <c r="HA290" s="3">
        <v>6</v>
      </c>
      <c r="HB290" s="3">
        <v>7</v>
      </c>
      <c r="HC290" s="3">
        <v>7</v>
      </c>
      <c r="HD290" s="3">
        <v>7</v>
      </c>
      <c r="HE290" s="3">
        <v>7</v>
      </c>
      <c r="HF290" s="3">
        <v>7</v>
      </c>
      <c r="HG290" s="3">
        <v>7</v>
      </c>
      <c r="HH290" s="3">
        <v>7</v>
      </c>
      <c r="HI290" s="5">
        <v>6.875</v>
      </c>
      <c r="HJ290" s="3">
        <v>3</v>
      </c>
      <c r="HK290" s="3">
        <v>3</v>
      </c>
      <c r="HL290" s="3">
        <v>2</v>
      </c>
      <c r="HM290" s="3">
        <v>2</v>
      </c>
      <c r="HN290" s="3">
        <v>2</v>
      </c>
      <c r="HO290" s="3">
        <v>2</v>
      </c>
      <c r="HP290" s="5">
        <v>2</v>
      </c>
      <c r="HQ290" s="5">
        <v>3</v>
      </c>
      <c r="HR290" s="5">
        <v>3</v>
      </c>
      <c r="HS290" s="5">
        <v>2.5</v>
      </c>
      <c r="HT290" s="3">
        <v>5</v>
      </c>
      <c r="HU290" s="3">
        <v>4</v>
      </c>
      <c r="HV290" s="3">
        <v>4</v>
      </c>
      <c r="HW290" s="3">
        <v>5</v>
      </c>
      <c r="HX290" s="3">
        <v>3</v>
      </c>
      <c r="HY290" s="3">
        <v>4</v>
      </c>
      <c r="HZ290" s="5">
        <v>4.166666666666667</v>
      </c>
      <c r="IA290" s="3">
        <v>7</v>
      </c>
      <c r="IB290" s="3">
        <v>1</v>
      </c>
      <c r="IC290" s="3">
        <v>7</v>
      </c>
      <c r="ID290" s="3">
        <v>6</v>
      </c>
      <c r="IE290" s="3">
        <v>7</v>
      </c>
      <c r="IF290" s="3">
        <v>7</v>
      </c>
      <c r="IG290" s="3">
        <v>1</v>
      </c>
      <c r="IH290" s="3">
        <v>7</v>
      </c>
      <c r="II290" s="3">
        <v>7</v>
      </c>
      <c r="IJ290" s="3">
        <v>1</v>
      </c>
      <c r="IK290" s="3">
        <v>7</v>
      </c>
      <c r="IL290" s="3">
        <v>1</v>
      </c>
      <c r="IM290" s="5">
        <v>7</v>
      </c>
      <c r="IN290" s="5">
        <v>6.75</v>
      </c>
      <c r="IO290" s="5">
        <v>1</v>
      </c>
      <c r="IP290" s="3">
        <v>5</v>
      </c>
      <c r="IQ290" s="3">
        <v>1</v>
      </c>
      <c r="IR290" s="3">
        <v>1</v>
      </c>
      <c r="IS290" s="3">
        <v>4</v>
      </c>
      <c r="IT290" s="3">
        <v>5</v>
      </c>
      <c r="IU290" s="3">
        <v>4</v>
      </c>
      <c r="IV290" s="3">
        <v>3</v>
      </c>
      <c r="IW290" s="3">
        <v>1</v>
      </c>
      <c r="IX290" s="3">
        <v>4</v>
      </c>
      <c r="IY290" s="3">
        <v>1</v>
      </c>
      <c r="IZ290" s="3">
        <v>5</v>
      </c>
      <c r="JA290" s="3">
        <v>5</v>
      </c>
      <c r="JB290" s="3">
        <v>4</v>
      </c>
      <c r="JC290" s="3">
        <v>2</v>
      </c>
      <c r="JD290" s="3">
        <v>3</v>
      </c>
      <c r="JE290" s="3">
        <v>1</v>
      </c>
      <c r="JF290" s="3">
        <v>2</v>
      </c>
      <c r="JG290" s="3">
        <v>5</v>
      </c>
      <c r="JH290" s="3">
        <v>2</v>
      </c>
      <c r="JI290" s="3">
        <v>4</v>
      </c>
      <c r="JJ290" s="3">
        <v>1</v>
      </c>
      <c r="JK290" s="3">
        <v>4</v>
      </c>
      <c r="JL290" s="3">
        <v>1</v>
      </c>
      <c r="JM290" s="3">
        <v>5</v>
      </c>
      <c r="JN290" s="5">
        <v>4.25</v>
      </c>
      <c r="JO290" s="5">
        <v>1.25</v>
      </c>
      <c r="JP290" s="5">
        <v>4</v>
      </c>
      <c r="JQ290" s="5">
        <v>2.5</v>
      </c>
      <c r="JR290" s="5">
        <v>5</v>
      </c>
      <c r="JS290" s="5">
        <v>1.25</v>
      </c>
      <c r="JT290" s="3">
        <v>999</v>
      </c>
      <c r="JU290" s="3">
        <v>5</v>
      </c>
      <c r="JV290" s="3">
        <v>999</v>
      </c>
      <c r="JW290" s="3">
        <v>1</v>
      </c>
      <c r="JX290" s="3">
        <v>999</v>
      </c>
      <c r="JY290" s="3">
        <v>4</v>
      </c>
      <c r="JZ290" s="3">
        <v>999</v>
      </c>
      <c r="KA290" s="3">
        <v>1</v>
      </c>
      <c r="KB290" s="3">
        <v>999</v>
      </c>
      <c r="KC290" s="3">
        <v>5</v>
      </c>
      <c r="KD290" s="3">
        <v>999</v>
      </c>
      <c r="KE290" s="3">
        <v>5</v>
      </c>
      <c r="KF290" s="3">
        <v>999</v>
      </c>
      <c r="KG290" s="3">
        <v>1</v>
      </c>
      <c r="KH290" s="3">
        <v>999</v>
      </c>
      <c r="KI290" s="3">
        <v>1</v>
      </c>
      <c r="KJ290" s="3">
        <v>999</v>
      </c>
      <c r="KK290" s="3">
        <v>4</v>
      </c>
      <c r="KL290" s="3">
        <v>999</v>
      </c>
      <c r="KM290" s="3">
        <v>3</v>
      </c>
      <c r="KN290" s="3">
        <v>999</v>
      </c>
      <c r="KO290" s="3">
        <v>1</v>
      </c>
      <c r="KP290" s="3">
        <v>999</v>
      </c>
      <c r="KQ290" s="3">
        <v>2</v>
      </c>
      <c r="KR290" s="3">
        <v>999</v>
      </c>
      <c r="KS290" s="3">
        <v>5</v>
      </c>
      <c r="KT290" s="3">
        <v>999</v>
      </c>
      <c r="KU290" s="3">
        <v>1</v>
      </c>
      <c r="KV290" s="3">
        <v>999</v>
      </c>
      <c r="KW290" s="3">
        <v>1</v>
      </c>
      <c r="KX290" s="3">
        <v>999</v>
      </c>
      <c r="KY290" s="3">
        <v>4</v>
      </c>
      <c r="KZ290" s="7" t="e">
        <v>#NULL!</v>
      </c>
      <c r="LA290" s="5">
        <v>1.4444444444444444</v>
      </c>
      <c r="LB290" s="7" t="e">
        <v>#NULL!</v>
      </c>
      <c r="LC290" s="5">
        <v>4.4285714285714288</v>
      </c>
      <c r="LD290" s="3">
        <v>999</v>
      </c>
      <c r="LE290" s="3">
        <v>5</v>
      </c>
      <c r="LF290" s="5">
        <v>999</v>
      </c>
      <c r="LG290" s="3">
        <v>4</v>
      </c>
      <c r="LH290" s="3">
        <v>999</v>
      </c>
      <c r="LI290" s="3">
        <v>4</v>
      </c>
      <c r="LJ290" s="3">
        <v>999</v>
      </c>
      <c r="LK290" s="3">
        <v>5</v>
      </c>
      <c r="LL290" s="3">
        <v>999</v>
      </c>
      <c r="LM290" s="3">
        <v>5</v>
      </c>
      <c r="LN290" s="3">
        <v>999</v>
      </c>
      <c r="LO290" s="3">
        <v>4</v>
      </c>
      <c r="LP290" s="3">
        <v>999</v>
      </c>
      <c r="LQ290" s="3">
        <v>5</v>
      </c>
      <c r="LR290" s="3">
        <v>999</v>
      </c>
      <c r="LS290" s="3">
        <v>4</v>
      </c>
      <c r="LT290" s="7" t="e">
        <v>#NULL!</v>
      </c>
      <c r="LU290" s="5">
        <v>4.5</v>
      </c>
      <c r="LV290" s="3">
        <v>1</v>
      </c>
      <c r="LW290" s="3">
        <v>1</v>
      </c>
      <c r="LX290" s="3">
        <v>1</v>
      </c>
      <c r="LY290" s="3">
        <v>0</v>
      </c>
      <c r="LZ290" s="3">
        <v>2</v>
      </c>
      <c r="MA290" s="3">
        <v>1</v>
      </c>
      <c r="MB290" s="3">
        <v>2</v>
      </c>
      <c r="MC290" s="3">
        <v>2</v>
      </c>
      <c r="MD290" s="3">
        <v>2</v>
      </c>
      <c r="ME290" s="3">
        <v>2</v>
      </c>
      <c r="MF290" s="5">
        <f t="shared" si="175"/>
        <v>14</v>
      </c>
      <c r="MG290" s="5">
        <f t="shared" si="176"/>
        <v>1.4</v>
      </c>
      <c r="MH290" s="3">
        <v>2</v>
      </c>
      <c r="MI290" s="3">
        <v>2</v>
      </c>
      <c r="MJ290" s="3">
        <v>6</v>
      </c>
      <c r="MK290" s="3">
        <v>2</v>
      </c>
      <c r="ML290" s="3">
        <v>5</v>
      </c>
      <c r="MM290" s="3">
        <v>6</v>
      </c>
      <c r="MN290" s="3">
        <v>7</v>
      </c>
      <c r="MO290" s="3">
        <v>7</v>
      </c>
      <c r="MP290" s="3">
        <v>7</v>
      </c>
      <c r="MQ290" s="5">
        <v>4.8888888888888893</v>
      </c>
      <c r="MR290" s="3">
        <v>999</v>
      </c>
      <c r="MS290" s="3">
        <v>1</v>
      </c>
      <c r="MT290" s="3">
        <v>999</v>
      </c>
      <c r="MU290" s="3">
        <v>1</v>
      </c>
      <c r="MV290" s="3">
        <v>999</v>
      </c>
      <c r="MW290" s="3">
        <v>3</v>
      </c>
      <c r="MX290" s="3">
        <v>999</v>
      </c>
      <c r="MY290" s="3">
        <v>3</v>
      </c>
      <c r="MZ290" s="3">
        <v>999</v>
      </c>
      <c r="NA290" s="3">
        <v>4</v>
      </c>
      <c r="NB290" s="3">
        <v>999</v>
      </c>
      <c r="NC290" s="3">
        <v>5</v>
      </c>
      <c r="ND290" s="7" t="e">
        <v>#NULL!</v>
      </c>
      <c r="NE290" s="5">
        <v>1.6666666666666667</v>
      </c>
      <c r="NF290" s="7" t="e">
        <v>#NULL!</v>
      </c>
      <c r="NG290" s="5">
        <v>4</v>
      </c>
      <c r="NH290" s="3">
        <v>999</v>
      </c>
      <c r="NI290" s="3">
        <v>4</v>
      </c>
      <c r="NJ290" s="3">
        <v>999</v>
      </c>
      <c r="NK290" s="3">
        <v>3</v>
      </c>
      <c r="NL290" s="3">
        <v>999</v>
      </c>
      <c r="NM290" s="3">
        <v>4</v>
      </c>
      <c r="NN290" s="3">
        <v>999</v>
      </c>
      <c r="NO290" s="3">
        <v>2</v>
      </c>
      <c r="NP290" s="3">
        <v>999</v>
      </c>
      <c r="NQ290" s="3">
        <v>1</v>
      </c>
      <c r="NR290" s="3">
        <v>999</v>
      </c>
      <c r="NS290" s="3">
        <v>3</v>
      </c>
      <c r="NT290" s="3">
        <v>999</v>
      </c>
      <c r="NU290" s="3">
        <v>2</v>
      </c>
      <c r="NV290" s="7" t="e">
        <v>#NULL!</v>
      </c>
      <c r="NW290" s="5">
        <v>2.7142857142857144</v>
      </c>
      <c r="NX290" s="4">
        <v>43420</v>
      </c>
      <c r="NY290" s="3">
        <v>5</v>
      </c>
      <c r="NZ290" s="3">
        <v>5</v>
      </c>
      <c r="OA290" s="3">
        <v>1</v>
      </c>
      <c r="OB290" s="3">
        <v>2</v>
      </c>
      <c r="OC290" s="3">
        <v>5</v>
      </c>
      <c r="OD290" s="3">
        <v>5</v>
      </c>
      <c r="OE290" s="3">
        <v>4</v>
      </c>
      <c r="OF290" s="3">
        <v>4</v>
      </c>
      <c r="OG290" s="3">
        <v>5</v>
      </c>
      <c r="OH290" s="3">
        <v>5</v>
      </c>
      <c r="OI290" s="3">
        <v>4</v>
      </c>
      <c r="OJ290" s="3">
        <v>2</v>
      </c>
      <c r="OK290" s="5">
        <v>5</v>
      </c>
      <c r="OL290" s="5">
        <v>2.8333333333333335</v>
      </c>
      <c r="OM290" s="3">
        <v>3</v>
      </c>
      <c r="ON290" s="3">
        <v>2</v>
      </c>
      <c r="OO290" s="3">
        <v>2</v>
      </c>
      <c r="OP290" s="3">
        <v>2</v>
      </c>
      <c r="OQ290" s="3">
        <v>2</v>
      </c>
      <c r="OR290" s="3">
        <v>1</v>
      </c>
      <c r="OS290" s="5">
        <v>2</v>
      </c>
      <c r="OT290" s="3">
        <v>6</v>
      </c>
      <c r="OU290" s="3">
        <v>6</v>
      </c>
      <c r="OV290" s="3">
        <v>3</v>
      </c>
      <c r="OW290" s="3">
        <v>5</v>
      </c>
      <c r="OX290" s="3">
        <v>3</v>
      </c>
      <c r="OY290" s="3">
        <v>5</v>
      </c>
      <c r="OZ290" s="5">
        <v>4.666666666666667</v>
      </c>
      <c r="VK290" s="1">
        <v>1</v>
      </c>
      <c r="VN290">
        <v>15</v>
      </c>
      <c r="VO290">
        <v>0</v>
      </c>
      <c r="VP290">
        <v>0</v>
      </c>
      <c r="VQ290">
        <v>0</v>
      </c>
      <c r="VR290">
        <v>12</v>
      </c>
      <c r="VS290">
        <v>379.3</v>
      </c>
      <c r="VT290">
        <v>31.6</v>
      </c>
      <c r="VU290">
        <v>379.3</v>
      </c>
      <c r="VV290">
        <v>11</v>
      </c>
      <c r="VW290">
        <v>122.8</v>
      </c>
      <c r="VX290">
        <v>11.2</v>
      </c>
      <c r="VY290">
        <v>32.5</v>
      </c>
      <c r="VZ290">
        <v>0.3</v>
      </c>
      <c r="WA290">
        <v>122.8</v>
      </c>
      <c r="WB290" s="36">
        <v>469.75</v>
      </c>
      <c r="WC290" s="36">
        <v>48.5</v>
      </c>
      <c r="WD290" s="36">
        <v>7.75</v>
      </c>
      <c r="WE290" s="36">
        <v>0.5</v>
      </c>
      <c r="WF290" s="36">
        <v>89.22</v>
      </c>
      <c r="WG290" s="36">
        <v>9.2100000000000009</v>
      </c>
      <c r="WH290" s="36">
        <v>1.47</v>
      </c>
      <c r="WI290" s="36">
        <v>0.09</v>
      </c>
      <c r="WJ290" s="36">
        <v>8.25</v>
      </c>
      <c r="WK290" s="36">
        <v>1.57</v>
      </c>
      <c r="WL290" s="36">
        <v>8.25</v>
      </c>
      <c r="WM290" s="37">
        <v>469.75</v>
      </c>
      <c r="WN290" s="37">
        <v>48.5</v>
      </c>
      <c r="WO290" s="37">
        <v>7.75</v>
      </c>
      <c r="WP290" s="37">
        <v>0.5</v>
      </c>
      <c r="WQ290" s="37">
        <v>89.22</v>
      </c>
      <c r="WR290" s="37">
        <v>9.2100000000000009</v>
      </c>
      <c r="WS290" s="37">
        <v>1.47</v>
      </c>
      <c r="WT290" s="37">
        <v>0.09</v>
      </c>
      <c r="WU290" s="37">
        <v>8.25</v>
      </c>
      <c r="WV290" s="37">
        <v>1.57</v>
      </c>
      <c r="WW290" s="37">
        <v>8.25</v>
      </c>
      <c r="WX290" s="38">
        <v>0</v>
      </c>
      <c r="WY290" s="38">
        <v>0</v>
      </c>
      <c r="WZ290" s="38">
        <v>0</v>
      </c>
      <c r="XA290" s="38">
        <v>0</v>
      </c>
      <c r="XB290" s="38">
        <v>0</v>
      </c>
      <c r="XC290" s="38">
        <v>0</v>
      </c>
      <c r="XD290" s="38">
        <v>0</v>
      </c>
      <c r="XE290" s="38">
        <v>0</v>
      </c>
      <c r="XF290" s="38">
        <v>0</v>
      </c>
      <c r="XG290" s="38">
        <v>0</v>
      </c>
      <c r="XH290" s="38">
        <v>0</v>
      </c>
      <c r="XI290" s="39">
        <v>0</v>
      </c>
      <c r="XJ290" s="39">
        <v>0</v>
      </c>
      <c r="XK290" s="39">
        <v>0</v>
      </c>
      <c r="XL290" s="39">
        <v>0</v>
      </c>
      <c r="XM290" s="39">
        <v>0</v>
      </c>
      <c r="XN290" s="39">
        <v>0</v>
      </c>
      <c r="XO290" s="39">
        <v>0</v>
      </c>
      <c r="XP290" s="39">
        <v>0</v>
      </c>
      <c r="XQ290" s="39">
        <v>0</v>
      </c>
      <c r="XR290" s="39">
        <v>0</v>
      </c>
      <c r="XS290" s="39">
        <v>0</v>
      </c>
      <c r="XT290" t="s">
        <v>1355</v>
      </c>
      <c r="XU290">
        <v>1</v>
      </c>
      <c r="XV290">
        <v>10</v>
      </c>
      <c r="XW290" s="37">
        <v>1</v>
      </c>
      <c r="XX290" s="37">
        <v>0</v>
      </c>
      <c r="XY290" s="37">
        <v>3</v>
      </c>
      <c r="XZ290" s="39">
        <v>0</v>
      </c>
      <c r="YA290" s="39">
        <v>0</v>
      </c>
      <c r="YB290" s="39">
        <v>3</v>
      </c>
    </row>
    <row r="291" spans="1:652" x14ac:dyDescent="0.2">
      <c r="A291" s="11">
        <v>313</v>
      </c>
      <c r="B291" s="19" t="s">
        <v>793</v>
      </c>
      <c r="C291" s="3">
        <v>0</v>
      </c>
      <c r="D291" s="3" t="str">
        <f t="shared" si="167"/>
        <v>2</v>
      </c>
      <c r="E291" s="4">
        <v>37437</v>
      </c>
      <c r="F291" s="4">
        <v>43411</v>
      </c>
      <c r="G291" s="5">
        <v>16.355920602327174</v>
      </c>
      <c r="H291" s="21">
        <v>4</v>
      </c>
      <c r="I291" s="3">
        <v>10</v>
      </c>
      <c r="J291" s="3">
        <v>20</v>
      </c>
      <c r="K291" s="3">
        <v>1</v>
      </c>
      <c r="L291" s="3">
        <v>2</v>
      </c>
      <c r="M291" s="3">
        <v>180</v>
      </c>
      <c r="N291" s="6">
        <v>115.5</v>
      </c>
      <c r="O291" s="6">
        <v>171.5</v>
      </c>
      <c r="P291" s="5">
        <v>3.7893700787401574</v>
      </c>
      <c r="Q291" s="5">
        <v>113.1165</v>
      </c>
      <c r="R291" s="5">
        <v>51.3</v>
      </c>
      <c r="S291" s="5">
        <v>17.5</v>
      </c>
      <c r="T291" s="5">
        <v>3</v>
      </c>
      <c r="U291" s="5">
        <v>8.8000000000000007</v>
      </c>
      <c r="V291" s="5">
        <v>3</v>
      </c>
      <c r="W291" s="5">
        <v>16.100000000000001</v>
      </c>
      <c r="X291" s="5">
        <v>36.799999999999997</v>
      </c>
      <c r="Y291" s="5">
        <v>36.9</v>
      </c>
      <c r="Z291" s="5">
        <v>35.6</v>
      </c>
      <c r="AA291" s="5">
        <v>38.5</v>
      </c>
      <c r="AB291" s="5">
        <v>29.9</v>
      </c>
      <c r="AC291" s="5">
        <f t="shared" si="168"/>
        <v>36.9</v>
      </c>
      <c r="AD291" s="5">
        <f t="shared" si="169"/>
        <v>38.5</v>
      </c>
      <c r="AE291" s="5">
        <f t="shared" si="170"/>
        <v>75.400000000000006</v>
      </c>
      <c r="AF291" s="5">
        <f t="shared" si="171"/>
        <v>37.700000000000003</v>
      </c>
      <c r="AG291" s="5">
        <f t="shared" si="172"/>
        <v>83.128500000000003</v>
      </c>
      <c r="AH291" s="5">
        <f t="shared" si="173"/>
        <v>166.25700000000001</v>
      </c>
      <c r="AI291" s="5">
        <v>2</v>
      </c>
      <c r="AJ291" s="3">
        <v>18</v>
      </c>
      <c r="AK291" s="5">
        <v>33.6</v>
      </c>
      <c r="AL291" s="5">
        <v>1</v>
      </c>
      <c r="AM291" s="5">
        <v>2</v>
      </c>
      <c r="AN291" s="5"/>
      <c r="AO291" s="5"/>
      <c r="AP291" s="5"/>
      <c r="AQ291" s="5"/>
      <c r="AR291" s="5"/>
      <c r="AS291" s="5" t="e">
        <f t="shared" si="174"/>
        <v>#DIV/0!</v>
      </c>
      <c r="AT291" s="5">
        <v>11.71</v>
      </c>
      <c r="AU291" s="5">
        <v>10.97</v>
      </c>
      <c r="AV291" s="5">
        <v>-0.66</v>
      </c>
      <c r="AW291" s="5">
        <v>25</v>
      </c>
      <c r="AX291" s="3">
        <v>30</v>
      </c>
      <c r="AY291" s="3">
        <v>32</v>
      </c>
      <c r="AZ291" s="3"/>
      <c r="BA291" s="5">
        <v>-1.65</v>
      </c>
      <c r="BB291" s="5"/>
      <c r="BC291" s="5">
        <v>5</v>
      </c>
      <c r="BD291" s="5"/>
      <c r="BE291" s="3">
        <v>24</v>
      </c>
      <c r="BF291" s="3">
        <v>28</v>
      </c>
      <c r="BG291" s="5">
        <v>0.02</v>
      </c>
      <c r="BH291" s="5">
        <v>51</v>
      </c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3">
        <v>60</v>
      </c>
      <c r="CA291" s="3">
        <v>61</v>
      </c>
      <c r="CB291" s="3">
        <v>63</v>
      </c>
      <c r="CC291" s="5">
        <v>26.822399999999998</v>
      </c>
      <c r="CD291" s="5">
        <v>27.269439999999999</v>
      </c>
      <c r="CE291" s="5">
        <v>28.163519999999998</v>
      </c>
      <c r="CF291" s="5">
        <v>2.57</v>
      </c>
      <c r="CG291" s="5">
        <v>99</v>
      </c>
      <c r="CH291" s="3">
        <v>41</v>
      </c>
      <c r="CI291" s="3">
        <v>47</v>
      </c>
      <c r="CJ291" s="3">
        <v>999</v>
      </c>
      <c r="CK291" s="5">
        <v>18.32864</v>
      </c>
      <c r="CL291" s="5">
        <v>21.01088</v>
      </c>
      <c r="CM291" s="5">
        <v>999</v>
      </c>
      <c r="CN291" s="5">
        <v>-0.31</v>
      </c>
      <c r="CO291" s="5">
        <v>38</v>
      </c>
      <c r="CP291" s="6">
        <v>184</v>
      </c>
      <c r="CQ291" s="6">
        <v>194</v>
      </c>
      <c r="CR291" s="6">
        <v>202</v>
      </c>
      <c r="CS291" s="5">
        <v>0.32</v>
      </c>
      <c r="CT291" s="5">
        <v>63</v>
      </c>
      <c r="CU291" s="7" t="e">
        <v>#NULL!</v>
      </c>
      <c r="CV291" s="7" t="e">
        <v>#NULL!</v>
      </c>
      <c r="CW291" s="7" t="e">
        <v>#NULL!</v>
      </c>
      <c r="CX291" s="7" t="e">
        <v>#NULL!</v>
      </c>
      <c r="CY291" s="7" t="e">
        <v>#NULL!</v>
      </c>
      <c r="CZ291" s="7" t="e">
        <v>#NULL!</v>
      </c>
      <c r="DA291" s="7" t="e">
        <v>#NULL!</v>
      </c>
      <c r="DB291" s="7" t="e">
        <v>#NULL!</v>
      </c>
      <c r="DC291" s="7" t="e">
        <v>#NULL!</v>
      </c>
      <c r="DD291" s="7" t="e">
        <v>#NULL!</v>
      </c>
      <c r="DE291" s="7" t="e">
        <v>#NULL!</v>
      </c>
      <c r="DF291" s="7" t="e">
        <v>#NULL!</v>
      </c>
      <c r="DG291" s="7" t="e">
        <v>#NULL!</v>
      </c>
      <c r="DH291" s="7" t="e">
        <v>#NULL!</v>
      </c>
      <c r="DI291" s="7"/>
      <c r="DJ291" s="7"/>
      <c r="DK291" s="7"/>
      <c r="DL291" s="7"/>
      <c r="DM291" s="7"/>
      <c r="DN291" s="7"/>
      <c r="DO291" s="7"/>
      <c r="DP291" s="7"/>
      <c r="DQ291" s="3">
        <v>1</v>
      </c>
      <c r="DR291" s="3">
        <v>1</v>
      </c>
      <c r="DS291" s="3">
        <v>1</v>
      </c>
      <c r="DT291" s="3">
        <v>1</v>
      </c>
      <c r="DU291" s="3">
        <v>1</v>
      </c>
      <c r="DV291" s="5">
        <v>28</v>
      </c>
      <c r="DW291" s="5">
        <v>-1.63</v>
      </c>
      <c r="DX291" s="5">
        <v>44</v>
      </c>
      <c r="DY291" s="5">
        <v>-0.34</v>
      </c>
      <c r="DZ291" s="5">
        <v>68.5</v>
      </c>
      <c r="EA291" s="5">
        <v>2.2599999999999998</v>
      </c>
      <c r="EB291" s="5">
        <v>46.833333333333336</v>
      </c>
      <c r="EC291" s="5">
        <v>0.28999999999999981</v>
      </c>
      <c r="ED291" s="5">
        <v>2</v>
      </c>
      <c r="EE291" s="7" t="e">
        <v>#NULL!</v>
      </c>
      <c r="EF291" s="7" t="e">
        <v>#NULL!</v>
      </c>
      <c r="EG291" s="7" t="e">
        <v>#NULL!</v>
      </c>
      <c r="EH291" s="7" t="e">
        <v>#NULL!</v>
      </c>
      <c r="EI291" s="7" t="e">
        <v>#NULL!</v>
      </c>
      <c r="EJ291" s="7" t="e">
        <v>#NULL!</v>
      </c>
      <c r="EK291" s="7" t="e">
        <v>#NULL!</v>
      </c>
      <c r="EL291" s="7" t="e">
        <v>#NULL!</v>
      </c>
      <c r="EM291" s="7" t="e">
        <v>#NULL!</v>
      </c>
      <c r="EN291" s="7" t="e">
        <v>#NULL!</v>
      </c>
      <c r="EO291" s="7" t="e">
        <v>#NULL!</v>
      </c>
      <c r="EP291" s="7" t="e">
        <v>#NULL!</v>
      </c>
      <c r="EQ291" s="7" t="e">
        <v>#NULL!</v>
      </c>
      <c r="ER291" s="7" t="e">
        <v>#NULL!</v>
      </c>
      <c r="ES291" s="7" t="e">
        <v>#NULL!</v>
      </c>
      <c r="ET291" s="7" t="e">
        <v>#NULL!</v>
      </c>
      <c r="EU291" s="7" t="e">
        <v>#NULL!</v>
      </c>
      <c r="EV291" s="7" t="e">
        <v>#NULL!</v>
      </c>
      <c r="EW291" s="3">
        <v>0</v>
      </c>
      <c r="EX291" s="5">
        <v>0</v>
      </c>
      <c r="EY291" s="1" t="s">
        <v>350</v>
      </c>
      <c r="EZ291" s="3">
        <v>1</v>
      </c>
      <c r="FA291" s="6">
        <v>6</v>
      </c>
      <c r="FB291" s="1" t="s">
        <v>402</v>
      </c>
      <c r="FC291" s="6">
        <v>1</v>
      </c>
      <c r="FD291" s="5">
        <v>7</v>
      </c>
      <c r="FE291" s="1" t="s">
        <v>394</v>
      </c>
      <c r="FF291" s="7" t="e">
        <v>#NULL!</v>
      </c>
      <c r="FG291" s="7" t="e">
        <v>#NULL!</v>
      </c>
      <c r="FH291" s="3">
        <v>5</v>
      </c>
      <c r="FI291" s="3">
        <v>4</v>
      </c>
      <c r="FJ291" s="3">
        <v>2</v>
      </c>
      <c r="FK291" s="3">
        <v>3</v>
      </c>
      <c r="FL291" s="3">
        <v>3</v>
      </c>
      <c r="FM291" s="3">
        <v>3</v>
      </c>
      <c r="FN291" s="3">
        <v>1</v>
      </c>
      <c r="FO291" s="3">
        <v>2</v>
      </c>
      <c r="FP291" s="3">
        <v>4</v>
      </c>
      <c r="FQ291" s="3">
        <v>5</v>
      </c>
      <c r="FR291" s="3">
        <v>4</v>
      </c>
      <c r="FS291" s="3">
        <v>3</v>
      </c>
      <c r="FT291" s="3">
        <v>4</v>
      </c>
      <c r="FU291" s="3">
        <v>2.5</v>
      </c>
      <c r="FV291" s="3">
        <v>5</v>
      </c>
      <c r="FW291" s="3">
        <v>4</v>
      </c>
      <c r="FX291" s="7" t="e">
        <v>#NULL!</v>
      </c>
      <c r="FY291" s="3">
        <v>4</v>
      </c>
      <c r="FZ291" s="3">
        <v>3</v>
      </c>
      <c r="GA291" s="3">
        <v>5</v>
      </c>
      <c r="GB291" s="3">
        <v>5</v>
      </c>
      <c r="GC291" s="3">
        <v>6</v>
      </c>
      <c r="GD291" s="5">
        <v>4.666666666666667</v>
      </c>
      <c r="GE291" s="3">
        <v>4</v>
      </c>
      <c r="GF291" s="3">
        <v>3</v>
      </c>
      <c r="GG291" s="3">
        <v>3</v>
      </c>
      <c r="GH291" s="3">
        <v>5</v>
      </c>
      <c r="GI291" s="3">
        <v>4</v>
      </c>
      <c r="GJ291" s="3">
        <v>3</v>
      </c>
      <c r="GK291" s="3">
        <v>3</v>
      </c>
      <c r="GL291" s="3">
        <v>3</v>
      </c>
      <c r="GM291" s="3">
        <v>3</v>
      </c>
      <c r="GN291" s="3">
        <v>3</v>
      </c>
      <c r="GO291" s="3">
        <v>4</v>
      </c>
      <c r="GP291" s="3">
        <v>2</v>
      </c>
      <c r="GQ291" s="3">
        <v>4</v>
      </c>
      <c r="GR291" s="3">
        <v>3</v>
      </c>
      <c r="GS291" s="3">
        <v>5</v>
      </c>
      <c r="GT291" s="3">
        <v>5</v>
      </c>
      <c r="GU291" s="3">
        <v>4</v>
      </c>
      <c r="GV291" s="3">
        <v>3</v>
      </c>
      <c r="GW291" s="3">
        <v>4</v>
      </c>
      <c r="GX291" s="3">
        <v>1</v>
      </c>
      <c r="GY291" s="5">
        <v>3.5</v>
      </c>
      <c r="GZ291" s="5">
        <v>3.4</v>
      </c>
      <c r="HA291" s="3">
        <v>1</v>
      </c>
      <c r="HB291" s="3">
        <v>3</v>
      </c>
      <c r="HC291" s="3">
        <v>4</v>
      </c>
      <c r="HD291" s="3">
        <v>7</v>
      </c>
      <c r="HE291" s="3">
        <v>6</v>
      </c>
      <c r="HF291" s="3">
        <v>7</v>
      </c>
      <c r="HG291" s="3">
        <v>6</v>
      </c>
      <c r="HH291" s="3">
        <v>4</v>
      </c>
      <c r="HI291" s="5">
        <v>4.75</v>
      </c>
      <c r="HJ291" s="3">
        <v>3</v>
      </c>
      <c r="HK291" s="3">
        <v>3</v>
      </c>
      <c r="HL291" s="3">
        <v>3</v>
      </c>
      <c r="HM291" s="3">
        <v>4</v>
      </c>
      <c r="HN291" s="3">
        <v>1</v>
      </c>
      <c r="HO291" s="3">
        <v>2</v>
      </c>
      <c r="HP291" s="5">
        <v>2</v>
      </c>
      <c r="HQ291" s="5">
        <v>4</v>
      </c>
      <c r="HR291" s="5">
        <v>3</v>
      </c>
      <c r="HS291" s="5">
        <v>3.1666666666666665</v>
      </c>
      <c r="HT291" s="3">
        <v>4</v>
      </c>
      <c r="HU291" s="3">
        <v>4</v>
      </c>
      <c r="HV291" s="3">
        <v>3</v>
      </c>
      <c r="HW291" s="3">
        <v>4</v>
      </c>
      <c r="HX291" s="3">
        <v>3</v>
      </c>
      <c r="HY291" s="3">
        <v>5</v>
      </c>
      <c r="HZ291" s="5">
        <v>3.8333333333333335</v>
      </c>
      <c r="IA291" s="3">
        <v>4</v>
      </c>
      <c r="IB291" s="3">
        <v>2</v>
      </c>
      <c r="IC291" s="3">
        <v>4</v>
      </c>
      <c r="ID291" s="3">
        <v>3</v>
      </c>
      <c r="IE291" s="3">
        <v>3</v>
      </c>
      <c r="IF291" s="3">
        <v>3</v>
      </c>
      <c r="IG291" s="3">
        <v>1</v>
      </c>
      <c r="IH291" s="3">
        <v>4</v>
      </c>
      <c r="II291" s="3">
        <v>5</v>
      </c>
      <c r="IJ291" s="3">
        <v>1</v>
      </c>
      <c r="IK291" s="3">
        <v>5</v>
      </c>
      <c r="IL291" s="3">
        <v>1</v>
      </c>
      <c r="IM291" s="5">
        <v>4.5</v>
      </c>
      <c r="IN291" s="5">
        <v>3.25</v>
      </c>
      <c r="IO291" s="5">
        <v>1.25</v>
      </c>
      <c r="IP291" s="3">
        <v>4</v>
      </c>
      <c r="IQ291" s="3">
        <v>3</v>
      </c>
      <c r="IR291" s="3">
        <v>3</v>
      </c>
      <c r="IS291" s="3">
        <v>2</v>
      </c>
      <c r="IT291" s="3">
        <v>4</v>
      </c>
      <c r="IU291" s="3">
        <v>4</v>
      </c>
      <c r="IV291" s="3">
        <v>5</v>
      </c>
      <c r="IW291" s="3">
        <v>4</v>
      </c>
      <c r="IX291" s="3">
        <v>1</v>
      </c>
      <c r="IY291" s="3">
        <v>2</v>
      </c>
      <c r="IZ291" s="3">
        <v>3</v>
      </c>
      <c r="JA291" s="3">
        <v>1</v>
      </c>
      <c r="JB291" s="3">
        <v>4</v>
      </c>
      <c r="JC291" s="3">
        <v>2</v>
      </c>
      <c r="JD291" s="3">
        <v>5</v>
      </c>
      <c r="JE291" s="3">
        <v>1</v>
      </c>
      <c r="JF291" s="3">
        <v>3</v>
      </c>
      <c r="JG291" s="3">
        <v>2</v>
      </c>
      <c r="JH291" s="3">
        <v>2</v>
      </c>
      <c r="JI291" s="3">
        <v>5</v>
      </c>
      <c r="JJ291" s="3">
        <v>2</v>
      </c>
      <c r="JK291" s="3">
        <v>4</v>
      </c>
      <c r="JL291" s="3">
        <v>1</v>
      </c>
      <c r="JM291" s="3">
        <v>2</v>
      </c>
      <c r="JN291" s="5">
        <v>4</v>
      </c>
      <c r="JO291" s="5">
        <v>2</v>
      </c>
      <c r="JP291" s="5">
        <v>3</v>
      </c>
      <c r="JQ291" s="5">
        <v>2.75</v>
      </c>
      <c r="JR291" s="5">
        <v>2.75</v>
      </c>
      <c r="JS291" s="5">
        <v>2.75</v>
      </c>
      <c r="JT291" s="3">
        <v>2</v>
      </c>
      <c r="JU291" s="3">
        <v>3</v>
      </c>
      <c r="JV291" s="3">
        <v>2</v>
      </c>
      <c r="JW291" s="3">
        <v>2</v>
      </c>
      <c r="JX291" s="3">
        <v>1</v>
      </c>
      <c r="JY291" s="3">
        <v>1</v>
      </c>
      <c r="JZ291" s="3">
        <v>1</v>
      </c>
      <c r="KA291" s="3">
        <v>1</v>
      </c>
      <c r="KB291" s="3">
        <v>4</v>
      </c>
      <c r="KC291" s="3">
        <v>4</v>
      </c>
      <c r="KD291" s="3">
        <v>4</v>
      </c>
      <c r="KE291" s="3">
        <v>4</v>
      </c>
      <c r="KF291" s="3">
        <v>3</v>
      </c>
      <c r="KG291" s="3">
        <v>3</v>
      </c>
      <c r="KH291" s="3">
        <v>1</v>
      </c>
      <c r="KI291" s="3">
        <v>1</v>
      </c>
      <c r="KJ291" s="3">
        <v>1</v>
      </c>
      <c r="KK291" s="3">
        <v>1</v>
      </c>
      <c r="KL291" s="3">
        <v>2</v>
      </c>
      <c r="KM291" s="3">
        <v>3</v>
      </c>
      <c r="KN291" s="3">
        <v>2</v>
      </c>
      <c r="KO291" s="3">
        <v>2</v>
      </c>
      <c r="KP291" s="3">
        <v>3</v>
      </c>
      <c r="KQ291" s="3">
        <v>3</v>
      </c>
      <c r="KR291" s="3">
        <v>2</v>
      </c>
      <c r="KS291" s="3">
        <v>3</v>
      </c>
      <c r="KT291" s="3">
        <v>4</v>
      </c>
      <c r="KU291" s="3">
        <v>3</v>
      </c>
      <c r="KV291" s="3">
        <v>1</v>
      </c>
      <c r="KW291" s="3">
        <v>1</v>
      </c>
      <c r="KX291" s="3">
        <v>2</v>
      </c>
      <c r="KY291" s="3">
        <v>2</v>
      </c>
      <c r="KZ291" s="5">
        <v>2</v>
      </c>
      <c r="LA291" s="5">
        <v>1.8888888888888888</v>
      </c>
      <c r="LB291" s="5">
        <v>2.4285714285714284</v>
      </c>
      <c r="LC291" s="5">
        <v>2.8571428571428572</v>
      </c>
      <c r="LD291" s="3">
        <v>3</v>
      </c>
      <c r="LE291" s="3">
        <v>2</v>
      </c>
      <c r="LF291" s="5">
        <v>1</v>
      </c>
      <c r="LG291" s="3">
        <v>1</v>
      </c>
      <c r="LH291" s="3">
        <v>3</v>
      </c>
      <c r="LI291" s="3">
        <v>3</v>
      </c>
      <c r="LJ291" s="3">
        <v>2</v>
      </c>
      <c r="LK291" s="3">
        <v>2</v>
      </c>
      <c r="LL291" s="3">
        <v>1</v>
      </c>
      <c r="LM291" s="3">
        <v>2</v>
      </c>
      <c r="LN291" s="3">
        <v>2</v>
      </c>
      <c r="LO291" s="3">
        <v>2</v>
      </c>
      <c r="LP291" s="3">
        <v>3</v>
      </c>
      <c r="LQ291" s="3">
        <v>3</v>
      </c>
      <c r="LR291" s="3">
        <v>5</v>
      </c>
      <c r="LS291" s="3">
        <v>5</v>
      </c>
      <c r="LT291" s="5">
        <v>2.5</v>
      </c>
      <c r="LU291" s="5">
        <v>2.5</v>
      </c>
      <c r="LV291" s="3">
        <v>3</v>
      </c>
      <c r="LW291" s="3">
        <v>2</v>
      </c>
      <c r="LX291" s="3">
        <v>2</v>
      </c>
      <c r="LY291" s="3">
        <v>3</v>
      </c>
      <c r="LZ291" s="3">
        <v>1</v>
      </c>
      <c r="MA291" s="3">
        <v>2</v>
      </c>
      <c r="MB291" s="3">
        <v>3</v>
      </c>
      <c r="MC291" s="3">
        <v>3</v>
      </c>
      <c r="MD291" s="3">
        <v>1</v>
      </c>
      <c r="ME291" s="3">
        <v>2</v>
      </c>
      <c r="MF291" s="5">
        <f t="shared" si="175"/>
        <v>22</v>
      </c>
      <c r="MG291" s="5">
        <f t="shared" si="176"/>
        <v>2.2000000000000002</v>
      </c>
      <c r="MH291" s="3">
        <v>4</v>
      </c>
      <c r="MI291" s="3">
        <v>6</v>
      </c>
      <c r="MJ291" s="3">
        <v>3</v>
      </c>
      <c r="MK291" s="3">
        <v>4</v>
      </c>
      <c r="ML291" s="3">
        <v>2</v>
      </c>
      <c r="MM291" s="3">
        <v>6</v>
      </c>
      <c r="MN291" s="3">
        <v>1</v>
      </c>
      <c r="MO291" s="3">
        <v>7</v>
      </c>
      <c r="MP291" s="3">
        <v>7</v>
      </c>
      <c r="MQ291" s="5">
        <v>4.4444444444444446</v>
      </c>
      <c r="MR291" s="3">
        <v>2</v>
      </c>
      <c r="MS291" s="3">
        <v>2</v>
      </c>
      <c r="MT291" s="3">
        <v>3</v>
      </c>
      <c r="MU291" s="3">
        <v>3</v>
      </c>
      <c r="MV291" s="3">
        <v>2</v>
      </c>
      <c r="MW291" s="3">
        <v>3</v>
      </c>
      <c r="MX291" s="3">
        <v>1</v>
      </c>
      <c r="MY291" s="3">
        <v>1</v>
      </c>
      <c r="MZ291" s="3">
        <v>2</v>
      </c>
      <c r="NA291" s="3">
        <v>2</v>
      </c>
      <c r="NB291" s="3">
        <v>1</v>
      </c>
      <c r="NC291" s="3">
        <v>2</v>
      </c>
      <c r="ND291" s="5">
        <v>2.3333333333333335</v>
      </c>
      <c r="NE291" s="5">
        <v>2.6666666666666665</v>
      </c>
      <c r="NF291" s="5">
        <v>1.3333333333333333</v>
      </c>
      <c r="NG291" s="5">
        <v>1.6666666666666667</v>
      </c>
      <c r="NH291" s="3">
        <v>2</v>
      </c>
      <c r="NI291" s="3">
        <v>3</v>
      </c>
      <c r="NJ291" s="3">
        <v>1</v>
      </c>
      <c r="NK291" s="3">
        <v>2</v>
      </c>
      <c r="NL291" s="3">
        <v>3</v>
      </c>
      <c r="NM291" s="3">
        <v>3</v>
      </c>
      <c r="NN291" s="3">
        <v>4</v>
      </c>
      <c r="NO291" s="3">
        <v>4</v>
      </c>
      <c r="NP291" s="3">
        <v>4</v>
      </c>
      <c r="NQ291" s="3">
        <v>2</v>
      </c>
      <c r="NR291" s="3">
        <v>2</v>
      </c>
      <c r="NS291" s="3">
        <v>2</v>
      </c>
      <c r="NT291" s="3">
        <v>3</v>
      </c>
      <c r="NU291" s="3">
        <v>3</v>
      </c>
      <c r="NV291" s="5">
        <v>2.7142857142857144</v>
      </c>
      <c r="NW291" s="5">
        <v>2.7142857142857144</v>
      </c>
      <c r="NX291" s="4">
        <v>43423</v>
      </c>
      <c r="NY291" s="3">
        <v>3</v>
      </c>
      <c r="NZ291" s="3">
        <v>3</v>
      </c>
      <c r="OA291" s="3">
        <v>2</v>
      </c>
      <c r="OB291" s="3">
        <v>3</v>
      </c>
      <c r="OC291" s="3">
        <v>3</v>
      </c>
      <c r="OD291" s="3">
        <v>4</v>
      </c>
      <c r="OE291" s="3">
        <v>1</v>
      </c>
      <c r="OF291" s="3">
        <v>2</v>
      </c>
      <c r="OG291" s="3">
        <v>4</v>
      </c>
      <c r="OH291" s="3">
        <v>5</v>
      </c>
      <c r="OI291" s="3">
        <v>4</v>
      </c>
      <c r="OJ291" s="3">
        <v>3</v>
      </c>
      <c r="OK291" s="5">
        <v>3.6666666666666665</v>
      </c>
      <c r="OL291" s="5">
        <v>2.5</v>
      </c>
      <c r="OM291" s="3">
        <v>3</v>
      </c>
      <c r="ON291" s="3">
        <v>2</v>
      </c>
      <c r="OO291" s="3">
        <v>3</v>
      </c>
      <c r="OP291" s="3">
        <v>2</v>
      </c>
      <c r="OQ291" s="3">
        <v>2</v>
      </c>
      <c r="OR291" s="3">
        <v>1</v>
      </c>
      <c r="OS291" s="5">
        <v>2.1666666666666665</v>
      </c>
      <c r="OT291" s="3">
        <v>4</v>
      </c>
      <c r="OU291" s="3">
        <v>4</v>
      </c>
      <c r="OV291" s="3">
        <v>4</v>
      </c>
      <c r="OW291" s="3">
        <v>999</v>
      </c>
      <c r="OX291" s="3">
        <v>3</v>
      </c>
      <c r="OY291" s="3">
        <v>4</v>
      </c>
      <c r="OZ291" s="5">
        <v>3.8</v>
      </c>
      <c r="UK291" s="1">
        <v>999</v>
      </c>
      <c r="UL291" s="1">
        <v>999</v>
      </c>
      <c r="UM291" s="1">
        <v>999</v>
      </c>
      <c r="UN291" s="1">
        <v>999</v>
      </c>
      <c r="UO291" s="1">
        <v>999</v>
      </c>
      <c r="UP291" s="1">
        <v>999</v>
      </c>
      <c r="UQ291" s="1">
        <v>999</v>
      </c>
      <c r="VN291">
        <v>15</v>
      </c>
      <c r="VO291">
        <v>1</v>
      </c>
      <c r="VP291">
        <v>10.5</v>
      </c>
      <c r="VQ291">
        <v>10.5</v>
      </c>
      <c r="VR291">
        <v>87</v>
      </c>
      <c r="VS291">
        <v>2668.5</v>
      </c>
      <c r="VT291">
        <v>30.7</v>
      </c>
      <c r="VU291">
        <v>296.5</v>
      </c>
      <c r="VV291">
        <v>86</v>
      </c>
      <c r="VW291">
        <v>15461</v>
      </c>
      <c r="VX291">
        <v>179.8</v>
      </c>
      <c r="VY291">
        <v>6681</v>
      </c>
      <c r="VZ291">
        <v>0.3</v>
      </c>
      <c r="WA291">
        <v>1717.9</v>
      </c>
      <c r="WB291" s="36">
        <v>3187</v>
      </c>
      <c r="WC291" s="36">
        <v>859.5</v>
      </c>
      <c r="WD291" s="36">
        <v>129.75</v>
      </c>
      <c r="WE291" s="36">
        <v>37.75</v>
      </c>
      <c r="WF291" s="36">
        <v>75.63</v>
      </c>
      <c r="WG291" s="36">
        <v>20.399999999999999</v>
      </c>
      <c r="WH291" s="36">
        <v>3.08</v>
      </c>
      <c r="WI291" s="36">
        <v>0.9</v>
      </c>
      <c r="WJ291" s="36">
        <v>167.5</v>
      </c>
      <c r="WK291" s="36">
        <v>3.97</v>
      </c>
      <c r="WL291" s="36">
        <v>23.928999999999998</v>
      </c>
      <c r="WM291" s="37">
        <v>4653.25</v>
      </c>
      <c r="WN291" s="37">
        <v>1087</v>
      </c>
      <c r="WO291" s="37">
        <v>167.25</v>
      </c>
      <c r="WP291" s="37">
        <v>46.5</v>
      </c>
      <c r="WQ291" s="37">
        <v>78.150000000000006</v>
      </c>
      <c r="WR291" s="37">
        <v>18.260000000000002</v>
      </c>
      <c r="WS291" s="37">
        <v>2.81</v>
      </c>
      <c r="WT291" s="37">
        <v>0.78</v>
      </c>
      <c r="WU291" s="37">
        <v>213.75</v>
      </c>
      <c r="WV291" s="37">
        <v>3.59</v>
      </c>
      <c r="WW291" s="37">
        <v>23.75</v>
      </c>
      <c r="WX291" s="38">
        <v>1584</v>
      </c>
      <c r="WY291" s="38">
        <v>389</v>
      </c>
      <c r="WZ291" s="38">
        <v>66</v>
      </c>
      <c r="XA291" s="38">
        <v>15</v>
      </c>
      <c r="XB291" s="38">
        <v>77.12</v>
      </c>
      <c r="XC291" s="38">
        <v>18.940000000000001</v>
      </c>
      <c r="XD291" s="38">
        <v>3.21</v>
      </c>
      <c r="XE291" s="38">
        <v>0.73</v>
      </c>
      <c r="XF291" s="38">
        <v>81</v>
      </c>
      <c r="XG291" s="38">
        <v>3.94</v>
      </c>
      <c r="XH291" s="38">
        <v>27</v>
      </c>
      <c r="XI291" s="39">
        <v>3050.25</v>
      </c>
      <c r="XJ291" s="39">
        <v>616.5</v>
      </c>
      <c r="XK291" s="39">
        <v>103.5</v>
      </c>
      <c r="XL291" s="39">
        <v>23.75</v>
      </c>
      <c r="XM291" s="39">
        <v>80.400000000000006</v>
      </c>
      <c r="XN291" s="39">
        <v>16.25</v>
      </c>
      <c r="XO291" s="39">
        <v>2.73</v>
      </c>
      <c r="XP291" s="39">
        <v>0.63</v>
      </c>
      <c r="XQ291" s="39">
        <v>127.25</v>
      </c>
      <c r="XR291" s="39">
        <v>3.35</v>
      </c>
      <c r="XS291" s="39">
        <v>25.45</v>
      </c>
      <c r="XT291" t="s">
        <v>1356</v>
      </c>
      <c r="XU291">
        <v>9</v>
      </c>
      <c r="XV291">
        <v>17</v>
      </c>
      <c r="XW291" s="37">
        <v>7</v>
      </c>
      <c r="XX291" s="37">
        <v>2</v>
      </c>
      <c r="XY291" s="37">
        <v>1</v>
      </c>
      <c r="XZ291" s="39">
        <v>3</v>
      </c>
      <c r="YA291" s="39">
        <v>2</v>
      </c>
      <c r="YB291" s="39">
        <v>1</v>
      </c>
    </row>
    <row r="292" spans="1:652" x14ac:dyDescent="0.2">
      <c r="A292" s="11">
        <v>314</v>
      </c>
      <c r="B292" s="19" t="s">
        <v>794</v>
      </c>
      <c r="C292" s="3">
        <v>0</v>
      </c>
      <c r="D292" s="3" t="str">
        <f t="shared" si="167"/>
        <v>2</v>
      </c>
      <c r="E292" s="4">
        <v>37531</v>
      </c>
      <c r="F292" s="4">
        <v>43411</v>
      </c>
      <c r="G292" s="5">
        <v>16.098562628336754</v>
      </c>
      <c r="H292" s="21">
        <v>4</v>
      </c>
      <c r="I292" s="3">
        <v>10</v>
      </c>
      <c r="J292" s="3">
        <v>20</v>
      </c>
      <c r="K292" s="3">
        <v>1</v>
      </c>
      <c r="L292" s="3">
        <v>2</v>
      </c>
      <c r="M292" s="3">
        <v>180</v>
      </c>
      <c r="N292" s="6">
        <v>125.5</v>
      </c>
      <c r="O292" s="6">
        <v>181.75</v>
      </c>
      <c r="P292" s="5">
        <v>4.1174540682414698</v>
      </c>
      <c r="Q292" s="5">
        <v>178.38450000000003</v>
      </c>
      <c r="R292" s="5">
        <v>80.900000000000006</v>
      </c>
      <c r="S292" s="5">
        <v>24.7</v>
      </c>
      <c r="T292" s="5">
        <v>2</v>
      </c>
      <c r="U292" s="5">
        <v>20.9</v>
      </c>
      <c r="V292" s="5">
        <v>2</v>
      </c>
      <c r="W292" s="5">
        <v>35.1</v>
      </c>
      <c r="X292" s="5">
        <v>31.7</v>
      </c>
      <c r="Y292" s="5">
        <v>31.8</v>
      </c>
      <c r="Z292" s="5">
        <v>30.5</v>
      </c>
      <c r="AA292" s="5">
        <v>33.6</v>
      </c>
      <c r="AB292" s="5">
        <v>31</v>
      </c>
      <c r="AC292" s="5">
        <f t="shared" si="168"/>
        <v>35.1</v>
      </c>
      <c r="AD292" s="5">
        <f t="shared" si="169"/>
        <v>33.6</v>
      </c>
      <c r="AE292" s="5">
        <f t="shared" si="170"/>
        <v>68.7</v>
      </c>
      <c r="AF292" s="5">
        <f t="shared" si="171"/>
        <v>34.35</v>
      </c>
      <c r="AG292" s="5">
        <f t="shared" si="172"/>
        <v>75.74175000000001</v>
      </c>
      <c r="AH292" s="5">
        <f t="shared" si="173"/>
        <v>151.48350000000002</v>
      </c>
      <c r="AI292" s="5">
        <v>1</v>
      </c>
      <c r="AJ292" s="3">
        <v>30</v>
      </c>
      <c r="AK292" s="5">
        <v>38.200000000000003</v>
      </c>
      <c r="AL292" s="5">
        <v>1</v>
      </c>
      <c r="AM292" s="5">
        <v>1.3333333333333333</v>
      </c>
      <c r="AN292" s="5"/>
      <c r="AO292" s="5"/>
      <c r="AP292" s="5"/>
      <c r="AQ292" s="5"/>
      <c r="AR292" s="5"/>
      <c r="AS292" s="5" t="e">
        <f t="shared" si="174"/>
        <v>#DIV/0!</v>
      </c>
      <c r="AT292" s="5">
        <v>11.97</v>
      </c>
      <c r="AU292" s="5">
        <v>11.53</v>
      </c>
      <c r="AV292" s="5">
        <v>-1.28</v>
      </c>
      <c r="AW292" s="5">
        <v>10</v>
      </c>
      <c r="AX292" s="3">
        <v>35</v>
      </c>
      <c r="AY292" s="3">
        <v>37</v>
      </c>
      <c r="AZ292" s="3"/>
      <c r="BA292" s="5">
        <v>-0.89</v>
      </c>
      <c r="BB292" s="5"/>
      <c r="BC292" s="5">
        <v>19</v>
      </c>
      <c r="BD292" s="5"/>
      <c r="BE292" s="3">
        <v>21</v>
      </c>
      <c r="BF292" s="3">
        <v>26</v>
      </c>
      <c r="BG292" s="5">
        <v>-0.48</v>
      </c>
      <c r="BH292" s="5">
        <v>31</v>
      </c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3">
        <v>46</v>
      </c>
      <c r="CA292" s="3">
        <v>43</v>
      </c>
      <c r="CB292" s="3">
        <v>40</v>
      </c>
      <c r="CC292" s="5">
        <v>20.563839999999999</v>
      </c>
      <c r="CD292" s="5">
        <v>19.222719999999999</v>
      </c>
      <c r="CE292" s="5">
        <v>17.881599999999999</v>
      </c>
      <c r="CF292" s="5">
        <v>0.43</v>
      </c>
      <c r="CG292" s="5">
        <v>67</v>
      </c>
      <c r="CH292" s="3">
        <v>37</v>
      </c>
      <c r="CI292" s="3">
        <v>35</v>
      </c>
      <c r="CJ292" s="3">
        <v>38</v>
      </c>
      <c r="CK292" s="5">
        <v>16.540479999999999</v>
      </c>
      <c r="CL292" s="5">
        <v>15.6464</v>
      </c>
      <c r="CM292" s="5">
        <v>16.98752</v>
      </c>
      <c r="CN292" s="5">
        <v>-1.59</v>
      </c>
      <c r="CO292" s="5">
        <v>6</v>
      </c>
      <c r="CP292" s="6">
        <v>166</v>
      </c>
      <c r="CQ292" s="6">
        <v>178</v>
      </c>
      <c r="CR292" s="6">
        <v>179</v>
      </c>
      <c r="CS292" s="5">
        <v>-0.56999999999999995</v>
      </c>
      <c r="CT292" s="5">
        <v>28</v>
      </c>
      <c r="CU292" s="7" t="e">
        <v>#NULL!</v>
      </c>
      <c r="CV292" s="7" t="e">
        <v>#NULL!</v>
      </c>
      <c r="CW292" s="7" t="e">
        <v>#NULL!</v>
      </c>
      <c r="CX292" s="7" t="e">
        <v>#NULL!</v>
      </c>
      <c r="CY292" s="7" t="e">
        <v>#NULL!</v>
      </c>
      <c r="CZ292" s="7" t="e">
        <v>#NULL!</v>
      </c>
      <c r="DA292" s="7" t="e">
        <v>#NULL!</v>
      </c>
      <c r="DB292" s="7" t="e">
        <v>#NULL!</v>
      </c>
      <c r="DC292" s="7" t="e">
        <v>#NULL!</v>
      </c>
      <c r="DD292" s="7" t="e">
        <v>#NULL!</v>
      </c>
      <c r="DE292" s="7" t="e">
        <v>#NULL!</v>
      </c>
      <c r="DF292" s="7" t="e">
        <v>#NULL!</v>
      </c>
      <c r="DG292" s="7" t="e">
        <v>#NULL!</v>
      </c>
      <c r="DH292" s="7" t="e">
        <v>#NULL!</v>
      </c>
      <c r="DI292" s="7"/>
      <c r="DJ292" s="7"/>
      <c r="DK292" s="7"/>
      <c r="DL292" s="7"/>
      <c r="DM292" s="7"/>
      <c r="DN292" s="7"/>
      <c r="DO292" s="7"/>
      <c r="DP292" s="7"/>
      <c r="DQ292" s="3">
        <v>1</v>
      </c>
      <c r="DR292" s="3">
        <v>1</v>
      </c>
      <c r="DS292" s="3">
        <v>1</v>
      </c>
      <c r="DT292" s="3">
        <v>1</v>
      </c>
      <c r="DU292" s="3">
        <v>1</v>
      </c>
      <c r="DV292" s="5">
        <v>25</v>
      </c>
      <c r="DW292" s="5">
        <v>-1.37</v>
      </c>
      <c r="DX292" s="5">
        <v>19</v>
      </c>
      <c r="DY292" s="5">
        <v>-1.85</v>
      </c>
      <c r="DZ292" s="5">
        <v>36.5</v>
      </c>
      <c r="EA292" s="5">
        <v>-1.1600000000000001</v>
      </c>
      <c r="EB292" s="5">
        <v>26.833333333333332</v>
      </c>
      <c r="EC292" s="5">
        <v>-4.3800000000000008</v>
      </c>
      <c r="ED292" s="5">
        <v>2</v>
      </c>
      <c r="EE292" s="7" t="e">
        <v>#NULL!</v>
      </c>
      <c r="EF292" s="7" t="e">
        <v>#NULL!</v>
      </c>
      <c r="EG292" s="7" t="e">
        <v>#NULL!</v>
      </c>
      <c r="EH292" s="7" t="e">
        <v>#NULL!</v>
      </c>
      <c r="EI292" s="7" t="e">
        <v>#NULL!</v>
      </c>
      <c r="EJ292" s="7" t="e">
        <v>#NULL!</v>
      </c>
      <c r="EK292" s="7" t="e">
        <v>#NULL!</v>
      </c>
      <c r="EL292" s="7" t="e">
        <v>#NULL!</v>
      </c>
      <c r="EM292" s="7" t="e">
        <v>#NULL!</v>
      </c>
      <c r="EN292" s="7" t="e">
        <v>#NULL!</v>
      </c>
      <c r="EO292" s="7" t="e">
        <v>#NULL!</v>
      </c>
      <c r="EP292" s="7" t="e">
        <v>#NULL!</v>
      </c>
      <c r="EQ292" s="7" t="e">
        <v>#NULL!</v>
      </c>
      <c r="ER292" s="7" t="e">
        <v>#NULL!</v>
      </c>
      <c r="ES292" s="7" t="e">
        <v>#NULL!</v>
      </c>
      <c r="ET292" s="7" t="e">
        <v>#NULL!</v>
      </c>
      <c r="EU292" s="7" t="e">
        <v>#NULL!</v>
      </c>
      <c r="EV292" s="7" t="e">
        <v>#NULL!</v>
      </c>
      <c r="EW292" s="3">
        <v>1</v>
      </c>
      <c r="EX292" s="5">
        <v>1</v>
      </c>
      <c r="EY292" s="1" t="s">
        <v>403</v>
      </c>
      <c r="EZ292" s="3">
        <v>1</v>
      </c>
      <c r="FA292" s="7" t="e">
        <v>#NULL!</v>
      </c>
      <c r="FB292" s="1" t="s">
        <v>391</v>
      </c>
      <c r="FC292" s="6">
        <v>0</v>
      </c>
      <c r="FD292" s="5">
        <v>6</v>
      </c>
      <c r="FE292" s="1" t="s">
        <v>372</v>
      </c>
      <c r="FF292" s="3">
        <v>1</v>
      </c>
      <c r="FG292" s="7" t="e">
        <v>#NULL!</v>
      </c>
      <c r="FH292" s="3">
        <v>3</v>
      </c>
      <c r="FI292" s="3">
        <v>3</v>
      </c>
      <c r="FJ292" s="3">
        <v>2</v>
      </c>
      <c r="FK292" s="3">
        <v>3</v>
      </c>
      <c r="FL292" s="3">
        <v>3</v>
      </c>
      <c r="FM292" s="3">
        <v>5</v>
      </c>
      <c r="FN292" s="3">
        <v>2</v>
      </c>
      <c r="FO292" s="3">
        <v>1</v>
      </c>
      <c r="FP292" s="3">
        <v>3</v>
      </c>
      <c r="FQ292" s="3">
        <v>3</v>
      </c>
      <c r="FR292" s="3">
        <v>2</v>
      </c>
      <c r="FS292" s="3">
        <v>1</v>
      </c>
      <c r="FT292" s="3">
        <v>3.3333333333333335</v>
      </c>
      <c r="FU292" s="3">
        <v>1.8333333333333333</v>
      </c>
      <c r="FV292" s="3">
        <v>5</v>
      </c>
      <c r="FW292" s="3">
        <v>2</v>
      </c>
      <c r="FX292" s="7" t="e">
        <v>#NULL!</v>
      </c>
      <c r="FY292" s="3">
        <v>7</v>
      </c>
      <c r="FZ292" s="3">
        <v>4</v>
      </c>
      <c r="GA292" s="3">
        <v>4</v>
      </c>
      <c r="GB292" s="3">
        <v>6</v>
      </c>
      <c r="GC292" s="3">
        <v>5</v>
      </c>
      <c r="GD292" s="5">
        <v>5.166666666666667</v>
      </c>
      <c r="GE292" s="3">
        <v>2</v>
      </c>
      <c r="GF292" s="3">
        <v>1</v>
      </c>
      <c r="GG292" s="3">
        <v>3</v>
      </c>
      <c r="GH292" s="3">
        <v>1</v>
      </c>
      <c r="GI292" s="3">
        <v>2</v>
      </c>
      <c r="GJ292" s="3">
        <v>1</v>
      </c>
      <c r="GK292" s="3">
        <v>1</v>
      </c>
      <c r="GL292" s="3">
        <v>1</v>
      </c>
      <c r="GM292" s="3">
        <v>3</v>
      </c>
      <c r="GN292" s="3">
        <v>3</v>
      </c>
      <c r="GO292" s="3">
        <v>1</v>
      </c>
      <c r="GP292" s="3">
        <v>4</v>
      </c>
      <c r="GQ292" s="3">
        <v>1</v>
      </c>
      <c r="GR292" s="3">
        <v>3</v>
      </c>
      <c r="GS292" s="3">
        <v>1</v>
      </c>
      <c r="GT292" s="3">
        <v>4</v>
      </c>
      <c r="GU292" s="3">
        <v>3</v>
      </c>
      <c r="GV292" s="3">
        <v>4</v>
      </c>
      <c r="GW292" s="3">
        <v>3</v>
      </c>
      <c r="GX292" s="3">
        <v>1</v>
      </c>
      <c r="GY292" s="5">
        <v>3</v>
      </c>
      <c r="GZ292" s="5">
        <v>1.3</v>
      </c>
      <c r="HA292" s="3">
        <v>5</v>
      </c>
      <c r="HB292" s="3">
        <v>5</v>
      </c>
      <c r="HC292" s="3">
        <v>4</v>
      </c>
      <c r="HD292" s="3">
        <v>6</v>
      </c>
      <c r="HE292" s="3">
        <v>6</v>
      </c>
      <c r="HF292" s="3">
        <v>5</v>
      </c>
      <c r="HG292" s="3">
        <v>4</v>
      </c>
      <c r="HH292" s="3">
        <v>7</v>
      </c>
      <c r="HI292" s="5">
        <v>5.25</v>
      </c>
      <c r="HJ292" s="3">
        <v>3</v>
      </c>
      <c r="HK292" s="3">
        <v>3</v>
      </c>
      <c r="HL292" s="3">
        <v>3</v>
      </c>
      <c r="HM292" s="3">
        <v>2</v>
      </c>
      <c r="HN292" s="3">
        <v>2</v>
      </c>
      <c r="HO292" s="3">
        <v>2</v>
      </c>
      <c r="HP292" s="5">
        <v>2</v>
      </c>
      <c r="HQ292" s="5">
        <v>3</v>
      </c>
      <c r="HR292" s="5">
        <v>3</v>
      </c>
      <c r="HS292" s="5">
        <v>2.6666666666666665</v>
      </c>
      <c r="HT292" s="3">
        <v>4</v>
      </c>
      <c r="HU292" s="3">
        <v>4</v>
      </c>
      <c r="HV292" s="3">
        <v>5</v>
      </c>
      <c r="HW292" s="3">
        <v>5</v>
      </c>
      <c r="HX292" s="3">
        <v>3</v>
      </c>
      <c r="HY292" s="3">
        <v>4</v>
      </c>
      <c r="HZ292" s="5">
        <v>4.166666666666667</v>
      </c>
      <c r="IA292" s="3">
        <v>7</v>
      </c>
      <c r="IB292" s="3">
        <v>6</v>
      </c>
      <c r="IC292" s="3">
        <v>4</v>
      </c>
      <c r="ID292" s="3">
        <v>6</v>
      </c>
      <c r="IE292" s="3">
        <v>6</v>
      </c>
      <c r="IF292" s="3">
        <v>4</v>
      </c>
      <c r="IG292" s="3">
        <v>1</v>
      </c>
      <c r="IH292" s="3">
        <v>6</v>
      </c>
      <c r="II292" s="3">
        <v>5</v>
      </c>
      <c r="IJ292" s="3">
        <v>2</v>
      </c>
      <c r="IK292" s="3">
        <v>4</v>
      </c>
      <c r="IL292" s="3">
        <v>2</v>
      </c>
      <c r="IM292" s="5">
        <v>5.5</v>
      </c>
      <c r="IN292" s="5">
        <v>5</v>
      </c>
      <c r="IO292" s="5">
        <v>2.75</v>
      </c>
      <c r="IP292" s="3">
        <v>4</v>
      </c>
      <c r="IQ292" s="3">
        <v>1</v>
      </c>
      <c r="IR292" s="3">
        <v>2</v>
      </c>
      <c r="IS292" s="3">
        <v>3</v>
      </c>
      <c r="IT292" s="3">
        <v>4</v>
      </c>
      <c r="IU292" s="3">
        <v>4</v>
      </c>
      <c r="IV292" s="3">
        <v>3</v>
      </c>
      <c r="IW292" s="3">
        <v>2</v>
      </c>
      <c r="IX292" s="3">
        <v>3</v>
      </c>
      <c r="IY292" s="3">
        <v>1</v>
      </c>
      <c r="IZ292" s="3">
        <v>5</v>
      </c>
      <c r="JA292" s="3">
        <v>4</v>
      </c>
      <c r="JB292" s="3">
        <v>4</v>
      </c>
      <c r="JC292" s="3">
        <v>1</v>
      </c>
      <c r="JD292" s="3">
        <v>4</v>
      </c>
      <c r="JE292" s="3">
        <v>2</v>
      </c>
      <c r="JF292" s="3">
        <v>3</v>
      </c>
      <c r="JG292" s="3">
        <v>4</v>
      </c>
      <c r="JH292" s="3">
        <v>2</v>
      </c>
      <c r="JI292" s="3">
        <v>4</v>
      </c>
      <c r="JJ292" s="3">
        <v>1</v>
      </c>
      <c r="JK292" s="3">
        <v>4</v>
      </c>
      <c r="JL292" s="3">
        <v>3</v>
      </c>
      <c r="JM292" s="3">
        <v>5</v>
      </c>
      <c r="JN292" s="5">
        <v>4</v>
      </c>
      <c r="JO292" s="5">
        <v>1.75</v>
      </c>
      <c r="JP292" s="5">
        <v>3.75</v>
      </c>
      <c r="JQ292" s="5">
        <v>3</v>
      </c>
      <c r="JR292" s="5">
        <v>4.5</v>
      </c>
      <c r="JS292" s="5">
        <v>1.25</v>
      </c>
      <c r="JT292" s="3">
        <v>5</v>
      </c>
      <c r="JU292" s="3">
        <v>5</v>
      </c>
      <c r="JV292" s="3">
        <v>4</v>
      </c>
      <c r="JW292" s="3">
        <v>4</v>
      </c>
      <c r="JX292" s="3">
        <v>5</v>
      </c>
      <c r="JY292" s="3">
        <v>5</v>
      </c>
      <c r="JZ292" s="3">
        <v>1</v>
      </c>
      <c r="KA292" s="3">
        <v>1</v>
      </c>
      <c r="KB292" s="3">
        <v>4</v>
      </c>
      <c r="KC292" s="3">
        <v>4</v>
      </c>
      <c r="KD292" s="3">
        <v>5</v>
      </c>
      <c r="KE292" s="3">
        <v>5</v>
      </c>
      <c r="KF292" s="3">
        <v>1</v>
      </c>
      <c r="KG292" s="3">
        <v>1</v>
      </c>
      <c r="KH292" s="3">
        <v>1</v>
      </c>
      <c r="KI292" s="3">
        <v>1</v>
      </c>
      <c r="KJ292" s="3">
        <v>1</v>
      </c>
      <c r="KK292" s="3">
        <v>1</v>
      </c>
      <c r="KL292" s="3">
        <v>4</v>
      </c>
      <c r="KM292" s="3">
        <v>4</v>
      </c>
      <c r="KN292" s="3">
        <v>1</v>
      </c>
      <c r="KO292" s="3">
        <v>1</v>
      </c>
      <c r="KP292" s="3">
        <v>1</v>
      </c>
      <c r="KQ292" s="3">
        <v>1</v>
      </c>
      <c r="KR292" s="3">
        <v>4</v>
      </c>
      <c r="KS292" s="3">
        <v>4</v>
      </c>
      <c r="KT292" s="3">
        <v>1</v>
      </c>
      <c r="KU292" s="3">
        <v>1</v>
      </c>
      <c r="KV292" s="3">
        <v>1</v>
      </c>
      <c r="KW292" s="3">
        <v>1</v>
      </c>
      <c r="KX292" s="3">
        <v>4</v>
      </c>
      <c r="KY292" s="3">
        <v>4</v>
      </c>
      <c r="KZ292" s="5">
        <v>1.3333333333333333</v>
      </c>
      <c r="LA292" s="5">
        <v>1.3333333333333333</v>
      </c>
      <c r="LB292" s="5">
        <v>4.4285714285714288</v>
      </c>
      <c r="LC292" s="5">
        <v>4.4285714285714288</v>
      </c>
      <c r="LD292" s="3">
        <v>3</v>
      </c>
      <c r="LE292" s="3">
        <v>4</v>
      </c>
      <c r="LF292" s="5">
        <v>4</v>
      </c>
      <c r="LG292" s="3">
        <v>4</v>
      </c>
      <c r="LH292" s="3">
        <v>4</v>
      </c>
      <c r="LI292" s="3">
        <v>4</v>
      </c>
      <c r="LJ292" s="3">
        <v>5</v>
      </c>
      <c r="LK292" s="3">
        <v>5</v>
      </c>
      <c r="LL292" s="3">
        <v>4</v>
      </c>
      <c r="LM292" s="3">
        <v>4</v>
      </c>
      <c r="LN292" s="3">
        <v>4</v>
      </c>
      <c r="LO292" s="3">
        <v>4</v>
      </c>
      <c r="LP292" s="3">
        <v>3</v>
      </c>
      <c r="LQ292" s="3">
        <v>3</v>
      </c>
      <c r="LR292" s="3">
        <v>4</v>
      </c>
      <c r="LS292" s="3">
        <v>4</v>
      </c>
      <c r="LT292" s="5">
        <v>3.875</v>
      </c>
      <c r="LU292" s="5">
        <v>4</v>
      </c>
      <c r="LV292" s="3">
        <v>3</v>
      </c>
      <c r="LW292" s="3">
        <v>1</v>
      </c>
      <c r="LX292" s="3">
        <v>4</v>
      </c>
      <c r="LY292" s="3">
        <v>1</v>
      </c>
      <c r="LZ292" s="3">
        <v>2</v>
      </c>
      <c r="MA292" s="3">
        <v>2</v>
      </c>
      <c r="MB292" s="3">
        <v>3</v>
      </c>
      <c r="MC292" s="3">
        <v>1</v>
      </c>
      <c r="MD292" s="3">
        <v>3</v>
      </c>
      <c r="ME292" s="3">
        <v>1</v>
      </c>
      <c r="MF292" s="5">
        <f t="shared" ref="MF292:MF302" si="177">SUM(LV292:ME292)</f>
        <v>21</v>
      </c>
      <c r="MG292" s="5">
        <f t="shared" ref="MG292:MG302" si="178">AVERAGE(LV292:ME292)</f>
        <v>2.1</v>
      </c>
      <c r="MH292" s="3">
        <v>2</v>
      </c>
      <c r="MI292" s="3">
        <v>2</v>
      </c>
      <c r="MJ292" s="3">
        <v>6</v>
      </c>
      <c r="MK292" s="3">
        <v>4</v>
      </c>
      <c r="ML292" s="3">
        <v>4</v>
      </c>
      <c r="MM292" s="3">
        <v>4</v>
      </c>
      <c r="MN292" s="3">
        <v>7</v>
      </c>
      <c r="MO292" s="3">
        <v>7</v>
      </c>
      <c r="MP292" s="3">
        <v>7</v>
      </c>
      <c r="MQ292" s="5">
        <v>4.7777777777777777</v>
      </c>
      <c r="MR292" s="3">
        <v>1</v>
      </c>
      <c r="MS292" s="3">
        <v>1</v>
      </c>
      <c r="MT292" s="3">
        <v>1</v>
      </c>
      <c r="MU292" s="3">
        <v>1</v>
      </c>
      <c r="MV292" s="3">
        <v>1</v>
      </c>
      <c r="MW292" s="3">
        <v>1</v>
      </c>
      <c r="MX292" s="3">
        <v>1</v>
      </c>
      <c r="MY292" s="3">
        <v>1</v>
      </c>
      <c r="MZ292" s="3">
        <v>4</v>
      </c>
      <c r="NA292" s="3">
        <v>4</v>
      </c>
      <c r="NB292" s="3">
        <v>2</v>
      </c>
      <c r="NC292" s="3">
        <v>2</v>
      </c>
      <c r="ND292" s="5">
        <v>1</v>
      </c>
      <c r="NE292" s="5">
        <v>1</v>
      </c>
      <c r="NF292" s="5">
        <v>2.3333333333333335</v>
      </c>
      <c r="NG292" s="5">
        <v>2.3333333333333335</v>
      </c>
      <c r="NH292" s="3">
        <v>4</v>
      </c>
      <c r="NI292" s="3">
        <v>4</v>
      </c>
      <c r="NJ292" s="3">
        <v>3</v>
      </c>
      <c r="NK292" s="3">
        <v>3</v>
      </c>
      <c r="NL292" s="3">
        <v>4</v>
      </c>
      <c r="NM292" s="3">
        <v>4</v>
      </c>
      <c r="NN292" s="3">
        <v>2</v>
      </c>
      <c r="NO292" s="3">
        <v>2</v>
      </c>
      <c r="NP292" s="3">
        <v>1</v>
      </c>
      <c r="NQ292" s="3">
        <v>1</v>
      </c>
      <c r="NR292" s="3">
        <v>3</v>
      </c>
      <c r="NS292" s="3">
        <v>3</v>
      </c>
      <c r="NT292" s="3">
        <v>3</v>
      </c>
      <c r="NU292" s="3">
        <v>3</v>
      </c>
      <c r="NV292" s="5">
        <v>2.8571428571428572</v>
      </c>
      <c r="NW292" s="5">
        <v>2.8571428571428572</v>
      </c>
      <c r="NX292" s="4">
        <v>43423</v>
      </c>
      <c r="NY292" s="3">
        <v>3</v>
      </c>
      <c r="NZ292" s="3">
        <v>3</v>
      </c>
      <c r="OA292" s="3">
        <v>2</v>
      </c>
      <c r="OB292" s="3">
        <v>4</v>
      </c>
      <c r="OC292" s="3">
        <v>3</v>
      </c>
      <c r="OD292" s="3">
        <v>5</v>
      </c>
      <c r="OE292" s="3">
        <v>2</v>
      </c>
      <c r="OF292" s="3">
        <v>1</v>
      </c>
      <c r="OG292" s="3">
        <v>3</v>
      </c>
      <c r="OH292" s="3">
        <v>5</v>
      </c>
      <c r="OI292" s="3">
        <v>2</v>
      </c>
      <c r="OJ292" s="3">
        <v>1</v>
      </c>
      <c r="OK292" s="5">
        <v>3.6666666666666665</v>
      </c>
      <c r="OL292" s="5">
        <v>2</v>
      </c>
      <c r="OM292" s="3">
        <v>3</v>
      </c>
      <c r="ON292" s="3">
        <v>3</v>
      </c>
      <c r="OO292" s="3">
        <v>4</v>
      </c>
      <c r="OP292" s="3">
        <v>2</v>
      </c>
      <c r="OQ292" s="3">
        <v>1</v>
      </c>
      <c r="OR292" s="3">
        <v>2</v>
      </c>
      <c r="OS292" s="5">
        <v>2.5</v>
      </c>
      <c r="OT292" s="3">
        <v>4</v>
      </c>
      <c r="OU292" s="3">
        <v>4</v>
      </c>
      <c r="OV292" s="3">
        <v>4</v>
      </c>
      <c r="OW292" s="3">
        <v>4</v>
      </c>
      <c r="OX292" s="3">
        <v>3</v>
      </c>
      <c r="OY292" s="3">
        <v>4</v>
      </c>
      <c r="OZ292" s="5">
        <v>3.8333333333333335</v>
      </c>
      <c r="UK292" s="1">
        <v>999</v>
      </c>
      <c r="UL292" s="1">
        <v>999</v>
      </c>
      <c r="UM292" s="1">
        <v>999</v>
      </c>
      <c r="UN292" s="1">
        <v>999</v>
      </c>
      <c r="UO292" s="1">
        <v>999</v>
      </c>
      <c r="UP292" s="1">
        <v>999</v>
      </c>
      <c r="UQ292" s="1">
        <v>999</v>
      </c>
      <c r="VN292">
        <v>15</v>
      </c>
      <c r="VO292">
        <v>1</v>
      </c>
      <c r="VP292">
        <v>21</v>
      </c>
      <c r="VQ292">
        <v>21</v>
      </c>
      <c r="VR292">
        <v>62</v>
      </c>
      <c r="VS292">
        <v>1656.8</v>
      </c>
      <c r="VT292">
        <v>26.7</v>
      </c>
      <c r="VU292">
        <v>414.2</v>
      </c>
      <c r="VV292">
        <v>61</v>
      </c>
      <c r="VW292">
        <v>16260</v>
      </c>
      <c r="VX292">
        <v>266.60000000000002</v>
      </c>
      <c r="VY292">
        <v>10592</v>
      </c>
      <c r="VZ292">
        <v>0.3</v>
      </c>
      <c r="WA292">
        <v>4065</v>
      </c>
      <c r="WB292" s="36">
        <v>2239</v>
      </c>
      <c r="WC292" s="36">
        <v>401.5</v>
      </c>
      <c r="WD292" s="36">
        <v>73.75</v>
      </c>
      <c r="WE292" s="36">
        <v>52.75</v>
      </c>
      <c r="WF292" s="36">
        <v>80.92</v>
      </c>
      <c r="WG292" s="36">
        <v>14.51</v>
      </c>
      <c r="WH292" s="36">
        <v>2.67</v>
      </c>
      <c r="WI292" s="36">
        <v>1.91</v>
      </c>
      <c r="WJ292" s="36">
        <v>126.5</v>
      </c>
      <c r="WK292" s="36">
        <v>4.57</v>
      </c>
      <c r="WL292" s="36">
        <v>31.625</v>
      </c>
      <c r="WM292" s="37">
        <v>2239</v>
      </c>
      <c r="WN292" s="37">
        <v>401.5</v>
      </c>
      <c r="WO292" s="37">
        <v>73.75</v>
      </c>
      <c r="WP292" s="37">
        <v>52.75</v>
      </c>
      <c r="WQ292" s="37">
        <v>80.92</v>
      </c>
      <c r="WR292" s="37">
        <v>14.51</v>
      </c>
      <c r="WS292" s="37">
        <v>2.67</v>
      </c>
      <c r="WT292" s="37">
        <v>1.91</v>
      </c>
      <c r="WU292" s="37">
        <v>126.5</v>
      </c>
      <c r="WV292" s="37">
        <v>4.57</v>
      </c>
      <c r="WW292" s="37">
        <v>31.625</v>
      </c>
      <c r="WX292" s="38">
        <v>1732</v>
      </c>
      <c r="WY292" s="38">
        <v>346.75</v>
      </c>
      <c r="WZ292" s="38">
        <v>65</v>
      </c>
      <c r="XA292" s="38">
        <v>42.25</v>
      </c>
      <c r="XB292" s="38">
        <v>79.23</v>
      </c>
      <c r="XC292" s="38">
        <v>15.86</v>
      </c>
      <c r="XD292" s="38">
        <v>2.97</v>
      </c>
      <c r="XE292" s="38">
        <v>1.93</v>
      </c>
      <c r="XF292" s="38">
        <v>107.25</v>
      </c>
      <c r="XG292" s="38">
        <v>4.91</v>
      </c>
      <c r="XH292" s="38">
        <v>35.75</v>
      </c>
      <c r="XI292" s="39">
        <v>1732</v>
      </c>
      <c r="XJ292" s="39">
        <v>346.75</v>
      </c>
      <c r="XK292" s="39">
        <v>65</v>
      </c>
      <c r="XL292" s="39">
        <v>42.25</v>
      </c>
      <c r="XM292" s="39">
        <v>79.23</v>
      </c>
      <c r="XN292" s="39">
        <v>15.86</v>
      </c>
      <c r="XO292" s="39">
        <v>2.97</v>
      </c>
      <c r="XP292" s="39">
        <v>1.93</v>
      </c>
      <c r="XQ292" s="39">
        <v>107.25</v>
      </c>
      <c r="XR292" s="39">
        <v>4.91</v>
      </c>
      <c r="XS292" s="39">
        <v>35.75</v>
      </c>
      <c r="XT292" t="s">
        <v>1357</v>
      </c>
      <c r="XU292">
        <v>4</v>
      </c>
      <c r="XV292">
        <v>17</v>
      </c>
      <c r="XW292" s="37">
        <v>4</v>
      </c>
      <c r="XX292" s="37">
        <v>0</v>
      </c>
      <c r="XY292" s="37">
        <v>2</v>
      </c>
      <c r="XZ292" s="39">
        <v>3</v>
      </c>
      <c r="YA292" s="39">
        <v>0</v>
      </c>
      <c r="YB292" s="39">
        <v>2</v>
      </c>
    </row>
    <row r="293" spans="1:652" x14ac:dyDescent="0.2">
      <c r="A293" s="11">
        <v>315</v>
      </c>
      <c r="B293" s="19" t="s">
        <v>795</v>
      </c>
      <c r="C293" s="3">
        <v>0</v>
      </c>
      <c r="D293" s="3" t="str">
        <f t="shared" si="167"/>
        <v>2</v>
      </c>
      <c r="E293" s="4">
        <v>37215</v>
      </c>
      <c r="F293" s="4">
        <v>43411</v>
      </c>
      <c r="G293" s="5">
        <v>16.963723477070499</v>
      </c>
      <c r="H293" s="21">
        <v>4</v>
      </c>
      <c r="I293" s="3">
        <v>10</v>
      </c>
      <c r="J293" s="3">
        <v>20</v>
      </c>
      <c r="K293" s="3">
        <v>1</v>
      </c>
      <c r="L293" s="3">
        <v>2</v>
      </c>
      <c r="M293" s="3">
        <v>180</v>
      </c>
      <c r="N293" s="6">
        <v>119</v>
      </c>
      <c r="O293" s="6">
        <v>176.5</v>
      </c>
      <c r="P293" s="5">
        <v>3.9041994750656168</v>
      </c>
      <c r="Q293" s="5">
        <v>146.85299999999998</v>
      </c>
      <c r="R293" s="5">
        <v>66.599999999999994</v>
      </c>
      <c r="S293" s="5">
        <v>21.3</v>
      </c>
      <c r="T293" s="5">
        <v>3</v>
      </c>
      <c r="U293" s="5">
        <v>15.3</v>
      </c>
      <c r="V293" s="5">
        <v>3</v>
      </c>
      <c r="W293" s="5">
        <v>43.8</v>
      </c>
      <c r="X293" s="5">
        <v>47</v>
      </c>
      <c r="Y293" s="5">
        <v>45.4</v>
      </c>
      <c r="Z293" s="5">
        <v>38.1</v>
      </c>
      <c r="AA293" s="5">
        <v>42.4</v>
      </c>
      <c r="AB293" s="5">
        <v>33.799999999999997</v>
      </c>
      <c r="AC293" s="5">
        <f t="shared" si="168"/>
        <v>47</v>
      </c>
      <c r="AD293" s="5">
        <f t="shared" si="169"/>
        <v>42.4</v>
      </c>
      <c r="AE293" s="5">
        <f t="shared" si="170"/>
        <v>89.4</v>
      </c>
      <c r="AF293" s="5">
        <f t="shared" si="171"/>
        <v>44.7</v>
      </c>
      <c r="AG293" s="5">
        <f t="shared" si="172"/>
        <v>98.563500000000005</v>
      </c>
      <c r="AH293" s="5">
        <f t="shared" si="173"/>
        <v>197.12700000000001</v>
      </c>
      <c r="AI293" s="5">
        <v>3</v>
      </c>
      <c r="AJ293" s="3">
        <v>47</v>
      </c>
      <c r="AK293" s="5">
        <v>43.2</v>
      </c>
      <c r="AL293" s="5">
        <v>2</v>
      </c>
      <c r="AM293" s="5">
        <v>2.6666666666666665</v>
      </c>
      <c r="AN293" s="5"/>
      <c r="AO293" s="5"/>
      <c r="AP293" s="5"/>
      <c r="AQ293" s="5"/>
      <c r="AR293" s="5"/>
      <c r="AS293" s="5" t="e">
        <f t="shared" si="174"/>
        <v>#DIV/0!</v>
      </c>
      <c r="AT293" s="5">
        <v>11.22</v>
      </c>
      <c r="AU293" s="5">
        <v>10.78</v>
      </c>
      <c r="AV293" s="5">
        <v>-0.56000000000000005</v>
      </c>
      <c r="AW293" s="5">
        <v>29</v>
      </c>
      <c r="AX293" s="3">
        <v>44</v>
      </c>
      <c r="AY293" s="3">
        <v>42</v>
      </c>
      <c r="AZ293" s="3"/>
      <c r="BA293" s="5">
        <v>0.06</v>
      </c>
      <c r="BB293" s="5"/>
      <c r="BC293" s="5">
        <v>52</v>
      </c>
      <c r="BD293" s="5"/>
      <c r="BE293" s="3">
        <v>27</v>
      </c>
      <c r="BF293" s="3">
        <v>25</v>
      </c>
      <c r="BG293" s="5">
        <v>-0.33</v>
      </c>
      <c r="BH293" s="5">
        <v>37</v>
      </c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3">
        <v>51</v>
      </c>
      <c r="CA293" s="3">
        <v>51</v>
      </c>
      <c r="CB293" s="3">
        <v>55</v>
      </c>
      <c r="CC293" s="5">
        <v>22.799039999999998</v>
      </c>
      <c r="CD293" s="5">
        <v>22.799039999999998</v>
      </c>
      <c r="CE293" s="5">
        <v>24.587199999999999</v>
      </c>
      <c r="CF293" s="5">
        <v>1.45</v>
      </c>
      <c r="CG293" s="5">
        <v>93</v>
      </c>
      <c r="CH293" s="3">
        <v>44</v>
      </c>
      <c r="CI293" s="3">
        <v>53</v>
      </c>
      <c r="CJ293" s="3">
        <v>43</v>
      </c>
      <c r="CK293" s="5">
        <v>19.66976</v>
      </c>
      <c r="CL293" s="5">
        <v>23.69312</v>
      </c>
      <c r="CM293" s="5">
        <v>19.222719999999999</v>
      </c>
      <c r="CN293" s="5">
        <v>0.43</v>
      </c>
      <c r="CO293" s="5">
        <v>67</v>
      </c>
      <c r="CP293" s="6">
        <v>203</v>
      </c>
      <c r="CQ293" s="6">
        <v>214</v>
      </c>
      <c r="CR293" s="6">
        <v>217</v>
      </c>
      <c r="CS293" s="5">
        <v>0.77</v>
      </c>
      <c r="CT293" s="5">
        <v>78</v>
      </c>
      <c r="CU293" s="7" t="e">
        <v>#NULL!</v>
      </c>
      <c r="CV293" s="7" t="e">
        <v>#NULL!</v>
      </c>
      <c r="CW293" s="7" t="e">
        <v>#NULL!</v>
      </c>
      <c r="CX293" s="7" t="e">
        <v>#NULL!</v>
      </c>
      <c r="CY293" s="7" t="e">
        <v>#NULL!</v>
      </c>
      <c r="CZ293" s="7" t="e">
        <v>#NULL!</v>
      </c>
      <c r="DA293" s="7" t="e">
        <v>#NULL!</v>
      </c>
      <c r="DB293" s="7" t="e">
        <v>#NULL!</v>
      </c>
      <c r="DC293" s="7" t="e">
        <v>#NULL!</v>
      </c>
      <c r="DD293" s="7" t="e">
        <v>#NULL!</v>
      </c>
      <c r="DE293" s="7" t="e">
        <v>#NULL!</v>
      </c>
      <c r="DF293" s="7" t="e">
        <v>#NULL!</v>
      </c>
      <c r="DG293" s="7" t="e">
        <v>#NULL!</v>
      </c>
      <c r="DH293" s="7" t="e">
        <v>#NULL!</v>
      </c>
      <c r="DI293" s="7"/>
      <c r="DJ293" s="7"/>
      <c r="DK293" s="7"/>
      <c r="DL293" s="7"/>
      <c r="DM293" s="7"/>
      <c r="DN293" s="7"/>
      <c r="DO293" s="7"/>
      <c r="DP293" s="7"/>
      <c r="DQ293" s="3">
        <v>1</v>
      </c>
      <c r="DR293" s="3">
        <v>1</v>
      </c>
      <c r="DS293" s="3">
        <v>1</v>
      </c>
      <c r="DT293" s="3">
        <v>1</v>
      </c>
      <c r="DU293" s="3">
        <v>1</v>
      </c>
      <c r="DV293" s="5">
        <v>44.5</v>
      </c>
      <c r="DW293" s="5">
        <v>-0.27</v>
      </c>
      <c r="DX293" s="5">
        <v>53.5</v>
      </c>
      <c r="DY293" s="5">
        <v>0.20999999999999996</v>
      </c>
      <c r="DZ293" s="5">
        <v>80</v>
      </c>
      <c r="EA293" s="5">
        <v>1.88</v>
      </c>
      <c r="EB293" s="5">
        <v>59.333333333333336</v>
      </c>
      <c r="EC293" s="5">
        <v>1.8199999999999998</v>
      </c>
      <c r="ED293" s="5">
        <v>2</v>
      </c>
      <c r="EE293" s="7" t="e">
        <v>#NULL!</v>
      </c>
      <c r="EF293" s="7" t="e">
        <v>#NULL!</v>
      </c>
      <c r="EG293" s="7" t="e">
        <v>#NULL!</v>
      </c>
      <c r="EH293" s="7" t="e">
        <v>#NULL!</v>
      </c>
      <c r="EI293" s="7" t="e">
        <v>#NULL!</v>
      </c>
      <c r="EJ293" s="7" t="e">
        <v>#NULL!</v>
      </c>
      <c r="EK293" s="7" t="e">
        <v>#NULL!</v>
      </c>
      <c r="EL293" s="7" t="e">
        <v>#NULL!</v>
      </c>
      <c r="EM293" s="7" t="e">
        <v>#NULL!</v>
      </c>
      <c r="EN293" s="7" t="e">
        <v>#NULL!</v>
      </c>
      <c r="EO293" s="7" t="e">
        <v>#NULL!</v>
      </c>
      <c r="EP293" s="7" t="e">
        <v>#NULL!</v>
      </c>
      <c r="EQ293" s="7" t="e">
        <v>#NULL!</v>
      </c>
      <c r="ER293" s="7" t="e">
        <v>#NULL!</v>
      </c>
      <c r="ES293" s="7" t="e">
        <v>#NULL!</v>
      </c>
      <c r="ET293" s="7" t="e">
        <v>#NULL!</v>
      </c>
      <c r="EU293" s="7" t="e">
        <v>#NULL!</v>
      </c>
      <c r="EV293" s="7" t="e">
        <v>#NULL!</v>
      </c>
      <c r="EW293" s="3">
        <v>1</v>
      </c>
      <c r="EX293" s="5">
        <v>1</v>
      </c>
      <c r="EY293" s="1" t="s">
        <v>391</v>
      </c>
      <c r="EZ293" s="3">
        <v>0</v>
      </c>
      <c r="FA293" s="6">
        <v>5</v>
      </c>
      <c r="FB293" s="1" t="s">
        <v>404</v>
      </c>
      <c r="FC293" s="6">
        <v>1</v>
      </c>
      <c r="FD293" s="5">
        <v>7</v>
      </c>
      <c r="FE293" s="1" t="s">
        <v>394</v>
      </c>
      <c r="FF293" s="7" t="e">
        <v>#NULL!</v>
      </c>
      <c r="FG293" s="7" t="e">
        <v>#NULL!</v>
      </c>
      <c r="FH293" s="3">
        <v>5</v>
      </c>
      <c r="FI293" s="3">
        <v>5</v>
      </c>
      <c r="FJ293" s="3">
        <v>3</v>
      </c>
      <c r="FK293" s="3">
        <v>1</v>
      </c>
      <c r="FL293" s="3">
        <v>5</v>
      </c>
      <c r="FM293" s="3">
        <v>5</v>
      </c>
      <c r="FN293" s="3">
        <v>1</v>
      </c>
      <c r="FO293" s="3">
        <v>1</v>
      </c>
      <c r="FP293" s="3">
        <v>5</v>
      </c>
      <c r="FQ293" s="3">
        <v>5</v>
      </c>
      <c r="FR293" s="3">
        <v>5</v>
      </c>
      <c r="FS293" s="3">
        <v>3</v>
      </c>
      <c r="FT293" s="3">
        <v>5</v>
      </c>
      <c r="FU293" s="3">
        <v>2.3333333333333335</v>
      </c>
      <c r="FV293" s="3">
        <v>7</v>
      </c>
      <c r="FW293" s="3">
        <v>1</v>
      </c>
      <c r="FX293" s="7" t="e">
        <v>#NULL!</v>
      </c>
      <c r="FY293" s="3">
        <v>7</v>
      </c>
      <c r="FZ293" s="3">
        <v>7</v>
      </c>
      <c r="GA293" s="3">
        <v>7</v>
      </c>
      <c r="GB293" s="3">
        <v>4</v>
      </c>
      <c r="GC293" s="3">
        <v>4</v>
      </c>
      <c r="GD293" s="5">
        <v>6</v>
      </c>
      <c r="GE293" s="3">
        <v>5</v>
      </c>
      <c r="GF293" s="3">
        <v>1</v>
      </c>
      <c r="GG293" s="3">
        <v>5</v>
      </c>
      <c r="GH293" s="3">
        <v>1</v>
      </c>
      <c r="GI293" s="3">
        <v>5</v>
      </c>
      <c r="GJ293" s="3">
        <v>1</v>
      </c>
      <c r="GK293" s="3">
        <v>1</v>
      </c>
      <c r="GL293" s="3">
        <v>1</v>
      </c>
      <c r="GM293" s="3">
        <v>3</v>
      </c>
      <c r="GN293" s="3">
        <v>5</v>
      </c>
      <c r="GO293" s="3">
        <v>1</v>
      </c>
      <c r="GP293" s="3">
        <v>5</v>
      </c>
      <c r="GQ293" s="3">
        <v>1</v>
      </c>
      <c r="GR293" s="3">
        <v>5</v>
      </c>
      <c r="GS293" s="3">
        <v>3</v>
      </c>
      <c r="GT293" s="3">
        <v>5</v>
      </c>
      <c r="GU293" s="3">
        <v>3</v>
      </c>
      <c r="GV293" s="3">
        <v>3</v>
      </c>
      <c r="GW293" s="3">
        <v>5</v>
      </c>
      <c r="GX293" s="3">
        <v>1</v>
      </c>
      <c r="GY293" s="5">
        <v>4.5999999999999996</v>
      </c>
      <c r="GZ293" s="5">
        <v>1.4</v>
      </c>
      <c r="HA293" s="3">
        <v>7</v>
      </c>
      <c r="HB293" s="3">
        <v>7</v>
      </c>
      <c r="HC293" s="3">
        <v>7</v>
      </c>
      <c r="HD293" s="3">
        <v>7</v>
      </c>
      <c r="HE293" s="3">
        <v>7</v>
      </c>
      <c r="HF293" s="3">
        <v>7</v>
      </c>
      <c r="HG293" s="3">
        <v>7</v>
      </c>
      <c r="HH293" s="3">
        <v>7</v>
      </c>
      <c r="HI293" s="5">
        <v>7</v>
      </c>
      <c r="HJ293" s="3">
        <v>3</v>
      </c>
      <c r="HK293" s="3">
        <v>2</v>
      </c>
      <c r="HL293" s="3">
        <v>3</v>
      </c>
      <c r="HM293" s="3">
        <v>3</v>
      </c>
      <c r="HN293" s="3">
        <v>2</v>
      </c>
      <c r="HO293" s="3">
        <v>1</v>
      </c>
      <c r="HP293" s="5">
        <v>3</v>
      </c>
      <c r="HQ293" s="5">
        <v>3</v>
      </c>
      <c r="HR293" s="5">
        <v>4</v>
      </c>
      <c r="HS293" s="5">
        <v>3.1666666666666665</v>
      </c>
      <c r="HT293" s="3">
        <v>999</v>
      </c>
      <c r="HU293" s="3">
        <v>999</v>
      </c>
      <c r="HV293" s="3">
        <v>999</v>
      </c>
      <c r="HW293" s="3">
        <v>999</v>
      </c>
      <c r="HX293" s="3">
        <v>999</v>
      </c>
      <c r="HY293" s="3">
        <v>999</v>
      </c>
      <c r="HZ293" s="7" t="e">
        <v>#NULL!</v>
      </c>
      <c r="IA293" s="3">
        <v>7</v>
      </c>
      <c r="IB293" s="3">
        <v>1</v>
      </c>
      <c r="IC293" s="3">
        <v>4</v>
      </c>
      <c r="ID293" s="3">
        <v>5</v>
      </c>
      <c r="IE293" s="3">
        <v>6</v>
      </c>
      <c r="IF293" s="3">
        <v>6</v>
      </c>
      <c r="IG293" s="3">
        <v>1</v>
      </c>
      <c r="IH293" s="3">
        <v>7</v>
      </c>
      <c r="II293" s="3">
        <v>7</v>
      </c>
      <c r="IJ293" s="3">
        <v>1</v>
      </c>
      <c r="IK293" s="3">
        <v>4</v>
      </c>
      <c r="IL293" s="3">
        <v>1</v>
      </c>
      <c r="IM293" s="5">
        <v>6.25</v>
      </c>
      <c r="IN293" s="5">
        <v>5.25</v>
      </c>
      <c r="IO293" s="5">
        <v>1</v>
      </c>
      <c r="IP293" s="3">
        <v>5</v>
      </c>
      <c r="IQ293" s="3">
        <v>2</v>
      </c>
      <c r="IR293" s="3">
        <v>3</v>
      </c>
      <c r="IS293" s="3">
        <v>2</v>
      </c>
      <c r="IT293" s="3">
        <v>5</v>
      </c>
      <c r="IU293" s="3">
        <v>4</v>
      </c>
      <c r="IV293" s="3">
        <v>1</v>
      </c>
      <c r="IW293" s="3">
        <v>1</v>
      </c>
      <c r="IX293" s="3">
        <v>5</v>
      </c>
      <c r="IY293" s="3">
        <v>3</v>
      </c>
      <c r="IZ293" s="3">
        <v>5</v>
      </c>
      <c r="JA293" s="3">
        <v>5</v>
      </c>
      <c r="JB293" s="3">
        <v>3</v>
      </c>
      <c r="JC293" s="3">
        <v>3</v>
      </c>
      <c r="JD293" s="3">
        <v>5</v>
      </c>
      <c r="JE293" s="3">
        <v>1</v>
      </c>
      <c r="JF293" s="3">
        <v>2</v>
      </c>
      <c r="JG293" s="3">
        <v>5</v>
      </c>
      <c r="JH293" s="3">
        <v>3</v>
      </c>
      <c r="JI293" s="3">
        <v>5</v>
      </c>
      <c r="JJ293" s="3">
        <v>1</v>
      </c>
      <c r="JK293" s="3">
        <v>5</v>
      </c>
      <c r="JL293" s="3">
        <v>2</v>
      </c>
      <c r="JM293" s="3">
        <v>5</v>
      </c>
      <c r="JN293" s="5">
        <v>4.25</v>
      </c>
      <c r="JO293" s="5">
        <v>2.5</v>
      </c>
      <c r="JP293" s="5">
        <v>5</v>
      </c>
      <c r="JQ293" s="5">
        <v>1.75</v>
      </c>
      <c r="JR293" s="5">
        <v>5</v>
      </c>
      <c r="JS293" s="5">
        <v>1.75</v>
      </c>
      <c r="JT293" s="3">
        <v>3</v>
      </c>
      <c r="JU293" s="3">
        <v>3</v>
      </c>
      <c r="JV293" s="3">
        <v>4</v>
      </c>
      <c r="JW293" s="3">
        <v>4</v>
      </c>
      <c r="JX293" s="3">
        <v>2</v>
      </c>
      <c r="JY293" s="3">
        <v>2</v>
      </c>
      <c r="JZ293" s="3">
        <v>1</v>
      </c>
      <c r="KA293" s="3">
        <v>1</v>
      </c>
      <c r="KB293" s="3">
        <v>2</v>
      </c>
      <c r="KC293" s="3">
        <v>2</v>
      </c>
      <c r="KD293" s="3">
        <v>5</v>
      </c>
      <c r="KE293" s="3">
        <v>5</v>
      </c>
      <c r="KF293" s="3">
        <v>1</v>
      </c>
      <c r="KG293" s="3">
        <v>1</v>
      </c>
      <c r="KH293" s="3">
        <v>1</v>
      </c>
      <c r="KI293" s="3">
        <v>1</v>
      </c>
      <c r="KJ293" s="3">
        <v>1</v>
      </c>
      <c r="KK293" s="3">
        <v>1</v>
      </c>
      <c r="KL293" s="3">
        <v>3</v>
      </c>
      <c r="KM293" s="3">
        <v>3</v>
      </c>
      <c r="KN293" s="3">
        <v>2</v>
      </c>
      <c r="KO293" s="3">
        <v>2</v>
      </c>
      <c r="KP293" s="3">
        <v>1</v>
      </c>
      <c r="KQ293" s="3">
        <v>1</v>
      </c>
      <c r="KR293" s="3">
        <v>5</v>
      </c>
      <c r="KS293" s="3">
        <v>5</v>
      </c>
      <c r="KT293" s="3">
        <v>1</v>
      </c>
      <c r="KU293" s="3">
        <v>1</v>
      </c>
      <c r="KV293" s="3">
        <v>2</v>
      </c>
      <c r="KW293" s="3">
        <v>2</v>
      </c>
      <c r="KX293" s="3">
        <v>4</v>
      </c>
      <c r="KY293" s="3">
        <v>4</v>
      </c>
      <c r="KZ293" s="5">
        <v>1.5555555555555556</v>
      </c>
      <c r="LA293" s="5">
        <v>1.5555555555555556</v>
      </c>
      <c r="LB293" s="5">
        <v>3.4285714285714284</v>
      </c>
      <c r="LC293" s="5">
        <v>3.4285714285714284</v>
      </c>
      <c r="LD293" s="3">
        <v>4</v>
      </c>
      <c r="LE293" s="3">
        <v>4</v>
      </c>
      <c r="LF293" s="5">
        <v>3</v>
      </c>
      <c r="LG293" s="3">
        <v>3</v>
      </c>
      <c r="LH293" s="3">
        <v>4</v>
      </c>
      <c r="LI293" s="3">
        <v>4</v>
      </c>
      <c r="LJ293" s="3">
        <v>4</v>
      </c>
      <c r="LK293" s="3">
        <v>4</v>
      </c>
      <c r="LL293" s="3">
        <v>4</v>
      </c>
      <c r="LM293" s="3">
        <v>4</v>
      </c>
      <c r="LN293" s="3">
        <v>4</v>
      </c>
      <c r="LO293" s="3">
        <v>4</v>
      </c>
      <c r="LP293" s="3">
        <v>4</v>
      </c>
      <c r="LQ293" s="3">
        <v>4</v>
      </c>
      <c r="LR293" s="3">
        <v>4</v>
      </c>
      <c r="LS293" s="3">
        <v>4</v>
      </c>
      <c r="LT293" s="5">
        <v>3.875</v>
      </c>
      <c r="LU293" s="5">
        <v>3.875</v>
      </c>
      <c r="LV293" s="3">
        <v>2</v>
      </c>
      <c r="LW293" s="3">
        <v>1</v>
      </c>
      <c r="LX293" s="3">
        <v>1</v>
      </c>
      <c r="LY293" s="3">
        <v>1</v>
      </c>
      <c r="LZ293" s="3">
        <v>2</v>
      </c>
      <c r="MA293" s="3">
        <v>3</v>
      </c>
      <c r="MB293" s="3">
        <v>3</v>
      </c>
      <c r="MC293" s="3">
        <v>3</v>
      </c>
      <c r="MD293" s="3">
        <v>3</v>
      </c>
      <c r="ME293" s="3">
        <v>3</v>
      </c>
      <c r="MF293" s="5">
        <f t="shared" si="177"/>
        <v>22</v>
      </c>
      <c r="MG293" s="5">
        <f t="shared" si="178"/>
        <v>2.2000000000000002</v>
      </c>
      <c r="MH293" s="3">
        <v>2</v>
      </c>
      <c r="MI293" s="3">
        <v>3</v>
      </c>
      <c r="MJ293" s="3">
        <v>7</v>
      </c>
      <c r="MK293" s="3">
        <v>4</v>
      </c>
      <c r="ML293" s="3">
        <v>4</v>
      </c>
      <c r="MM293" s="3">
        <v>5</v>
      </c>
      <c r="MN293" s="3">
        <v>7</v>
      </c>
      <c r="MO293" s="3">
        <v>7</v>
      </c>
      <c r="MP293" s="3">
        <v>7</v>
      </c>
      <c r="MQ293" s="5">
        <v>5.1111111111111107</v>
      </c>
      <c r="MR293" s="3">
        <v>2</v>
      </c>
      <c r="MS293" s="3">
        <v>2</v>
      </c>
      <c r="MT293" s="3">
        <v>2</v>
      </c>
      <c r="MU293" s="3">
        <v>2</v>
      </c>
      <c r="MV293" s="3">
        <v>2</v>
      </c>
      <c r="MW293" s="3">
        <v>2</v>
      </c>
      <c r="MX293" s="3">
        <v>5</v>
      </c>
      <c r="MY293" s="3">
        <v>5</v>
      </c>
      <c r="MZ293" s="3">
        <v>5</v>
      </c>
      <c r="NA293" s="3">
        <v>5</v>
      </c>
      <c r="NB293" s="3">
        <v>5</v>
      </c>
      <c r="NC293" s="3">
        <v>5</v>
      </c>
      <c r="ND293" s="5">
        <v>2</v>
      </c>
      <c r="NE293" s="5">
        <v>2</v>
      </c>
      <c r="NF293" s="5">
        <v>5</v>
      </c>
      <c r="NG293" s="5">
        <v>5</v>
      </c>
      <c r="NH293" s="3">
        <v>5</v>
      </c>
      <c r="NI293" s="3">
        <v>5</v>
      </c>
      <c r="NJ293" s="3">
        <v>3</v>
      </c>
      <c r="NK293" s="3">
        <v>3</v>
      </c>
      <c r="NL293" s="3">
        <v>5</v>
      </c>
      <c r="NM293" s="3">
        <v>5</v>
      </c>
      <c r="NN293" s="3">
        <v>4</v>
      </c>
      <c r="NO293" s="3">
        <v>4</v>
      </c>
      <c r="NP293" s="3">
        <v>1</v>
      </c>
      <c r="NQ293" s="3">
        <v>1</v>
      </c>
      <c r="NR293" s="3">
        <v>5</v>
      </c>
      <c r="NS293" s="3">
        <v>5</v>
      </c>
      <c r="NT293" s="3">
        <v>1</v>
      </c>
      <c r="NU293" s="3">
        <v>1</v>
      </c>
      <c r="NV293" s="5">
        <v>3.4285714285714284</v>
      </c>
      <c r="NW293" s="5">
        <v>3.4285714285714284</v>
      </c>
      <c r="NX293" s="4">
        <v>43423</v>
      </c>
      <c r="NY293" s="3">
        <v>5</v>
      </c>
      <c r="NZ293" s="3">
        <v>5</v>
      </c>
      <c r="OA293" s="3">
        <v>3</v>
      </c>
      <c r="OB293" s="3">
        <v>5</v>
      </c>
      <c r="OC293" s="3">
        <v>5</v>
      </c>
      <c r="OD293" s="3">
        <v>5</v>
      </c>
      <c r="OE293" s="3">
        <v>1</v>
      </c>
      <c r="OF293" s="3">
        <v>1</v>
      </c>
      <c r="OG293" s="3">
        <v>5</v>
      </c>
      <c r="OH293" s="3">
        <v>5</v>
      </c>
      <c r="OI293" s="3">
        <v>5</v>
      </c>
      <c r="OJ293" s="3">
        <v>1</v>
      </c>
      <c r="OK293" s="5">
        <v>5</v>
      </c>
      <c r="OL293" s="5">
        <v>2.6666666666666665</v>
      </c>
      <c r="OM293" s="3">
        <v>3</v>
      </c>
      <c r="ON293" s="3">
        <v>2</v>
      </c>
      <c r="OO293" s="3">
        <v>3</v>
      </c>
      <c r="OP293" s="3">
        <v>3</v>
      </c>
      <c r="OQ293" s="3">
        <v>2</v>
      </c>
      <c r="OR293" s="3">
        <v>3</v>
      </c>
      <c r="OS293" s="5">
        <v>2.6666666666666665</v>
      </c>
      <c r="OT293" s="3">
        <v>6</v>
      </c>
      <c r="OU293" s="3">
        <v>6</v>
      </c>
      <c r="OV293" s="3">
        <v>6</v>
      </c>
      <c r="OW293" s="3">
        <v>6</v>
      </c>
      <c r="OX293" s="3">
        <v>2</v>
      </c>
      <c r="OY293" s="3">
        <v>6</v>
      </c>
      <c r="OZ293" s="5">
        <v>5.333333333333333</v>
      </c>
      <c r="UK293" s="1">
        <v>999</v>
      </c>
      <c r="UL293" s="1">
        <v>999</v>
      </c>
      <c r="UM293" s="1">
        <v>999</v>
      </c>
      <c r="UN293" s="1">
        <v>999</v>
      </c>
      <c r="UO293" s="1">
        <v>999</v>
      </c>
      <c r="UP293" s="1">
        <v>999</v>
      </c>
      <c r="UQ293" s="1">
        <v>999</v>
      </c>
      <c r="VN293">
        <v>15</v>
      </c>
      <c r="VO293">
        <v>6</v>
      </c>
      <c r="VP293">
        <v>75.8</v>
      </c>
      <c r="VQ293">
        <v>12.6</v>
      </c>
      <c r="VR293">
        <v>101</v>
      </c>
      <c r="VS293">
        <v>2382</v>
      </c>
      <c r="VT293">
        <v>23.6</v>
      </c>
      <c r="VU293">
        <v>198.5</v>
      </c>
      <c r="VV293">
        <v>100</v>
      </c>
      <c r="VW293">
        <v>20987.5</v>
      </c>
      <c r="VX293">
        <v>209.9</v>
      </c>
      <c r="VY293">
        <v>5177.8</v>
      </c>
      <c r="VZ293">
        <v>0.3</v>
      </c>
      <c r="WA293">
        <v>1749</v>
      </c>
      <c r="WB293" s="36">
        <v>4542.5</v>
      </c>
      <c r="WC293" s="36">
        <v>1691</v>
      </c>
      <c r="WD293" s="36">
        <v>239</v>
      </c>
      <c r="WE293" s="36">
        <v>156.75</v>
      </c>
      <c r="WF293" s="36">
        <v>68.52</v>
      </c>
      <c r="WG293" s="36">
        <v>25.51</v>
      </c>
      <c r="WH293" s="36">
        <v>3.61</v>
      </c>
      <c r="WI293" s="36">
        <v>2.36</v>
      </c>
      <c r="WJ293" s="36">
        <v>395.75</v>
      </c>
      <c r="WK293" s="36">
        <v>5.97</v>
      </c>
      <c r="WL293" s="36">
        <v>43.972000000000001</v>
      </c>
      <c r="WM293" s="37">
        <v>5891.75</v>
      </c>
      <c r="WN293" s="37">
        <v>2526.75</v>
      </c>
      <c r="WO293" s="37">
        <v>315</v>
      </c>
      <c r="WP293" s="37">
        <v>176.75</v>
      </c>
      <c r="WQ293" s="37">
        <v>66.12</v>
      </c>
      <c r="WR293" s="37">
        <v>28.36</v>
      </c>
      <c r="WS293" s="37">
        <v>3.54</v>
      </c>
      <c r="WT293" s="37">
        <v>1.98</v>
      </c>
      <c r="WU293" s="37">
        <v>491.75</v>
      </c>
      <c r="WV293" s="37">
        <v>5.52</v>
      </c>
      <c r="WW293" s="37">
        <v>40.978999999999999</v>
      </c>
      <c r="WX293" s="38">
        <v>3754.75</v>
      </c>
      <c r="WY293" s="38">
        <v>1486.5</v>
      </c>
      <c r="WZ293" s="38">
        <v>224.75</v>
      </c>
      <c r="XA293" s="38">
        <v>155</v>
      </c>
      <c r="XB293" s="38">
        <v>66.8</v>
      </c>
      <c r="XC293" s="38">
        <v>26.45</v>
      </c>
      <c r="XD293" s="38">
        <v>4</v>
      </c>
      <c r="XE293" s="38">
        <v>2.76</v>
      </c>
      <c r="XF293" s="38">
        <v>379.75</v>
      </c>
      <c r="XG293" s="38">
        <v>6.76</v>
      </c>
      <c r="XH293" s="38">
        <v>54.25</v>
      </c>
      <c r="XI293" s="39">
        <v>4745.75</v>
      </c>
      <c r="XJ293" s="39">
        <v>2147</v>
      </c>
      <c r="XK293" s="39">
        <v>281.75</v>
      </c>
      <c r="XL293" s="39">
        <v>169.5</v>
      </c>
      <c r="XM293" s="39">
        <v>64.62</v>
      </c>
      <c r="XN293" s="39">
        <v>29.23</v>
      </c>
      <c r="XO293" s="39">
        <v>3.84</v>
      </c>
      <c r="XP293" s="39">
        <v>2.31</v>
      </c>
      <c r="XQ293" s="39">
        <v>451.25</v>
      </c>
      <c r="XR293" s="39">
        <v>6.14</v>
      </c>
      <c r="XS293" s="39">
        <v>50.139000000000003</v>
      </c>
      <c r="XT293" t="s">
        <v>1358</v>
      </c>
      <c r="XU293">
        <v>12</v>
      </c>
      <c r="XV293">
        <v>17</v>
      </c>
      <c r="XW293" s="37">
        <v>9</v>
      </c>
      <c r="XX293" s="37">
        <v>3</v>
      </c>
      <c r="XY293" s="37">
        <v>1</v>
      </c>
      <c r="XZ293" s="39">
        <v>7</v>
      </c>
      <c r="YA293" s="39">
        <v>2</v>
      </c>
      <c r="YB293" s="39">
        <v>1</v>
      </c>
    </row>
    <row r="294" spans="1:652" x14ac:dyDescent="0.2">
      <c r="A294" s="11">
        <v>316</v>
      </c>
      <c r="B294" s="19" t="s">
        <v>796</v>
      </c>
      <c r="C294" s="3">
        <v>0</v>
      </c>
      <c r="D294" s="3" t="str">
        <f t="shared" si="167"/>
        <v>2</v>
      </c>
      <c r="E294" s="4">
        <v>37478</v>
      </c>
      <c r="F294" s="4">
        <v>43411</v>
      </c>
      <c r="G294" s="5">
        <v>16.243668720054757</v>
      </c>
      <c r="H294" s="21">
        <v>4</v>
      </c>
      <c r="I294" s="3">
        <v>11</v>
      </c>
      <c r="J294" s="3">
        <v>22</v>
      </c>
      <c r="K294" s="3">
        <v>1</v>
      </c>
      <c r="L294" s="3">
        <v>0</v>
      </c>
      <c r="M294" s="3">
        <v>180</v>
      </c>
      <c r="N294" s="6">
        <v>127</v>
      </c>
      <c r="O294" s="6">
        <v>180</v>
      </c>
      <c r="P294" s="5">
        <v>4.166666666666667</v>
      </c>
      <c r="Q294" s="5">
        <v>163.3905</v>
      </c>
      <c r="R294" s="5">
        <v>74.099999999999994</v>
      </c>
      <c r="S294" s="5">
        <v>22.9</v>
      </c>
      <c r="T294" s="5">
        <v>3</v>
      </c>
      <c r="U294" s="5">
        <v>12.9</v>
      </c>
      <c r="V294" s="5">
        <v>3</v>
      </c>
      <c r="W294" s="5">
        <v>59.3</v>
      </c>
      <c r="X294" s="5">
        <v>58.3</v>
      </c>
      <c r="Y294" s="5">
        <v>56.4</v>
      </c>
      <c r="Z294" s="5">
        <v>42.7</v>
      </c>
      <c r="AA294" s="5">
        <v>54.4</v>
      </c>
      <c r="AB294" s="5">
        <v>35.9</v>
      </c>
      <c r="AC294" s="5">
        <f t="shared" si="168"/>
        <v>59.3</v>
      </c>
      <c r="AD294" s="5">
        <f t="shared" si="169"/>
        <v>54.4</v>
      </c>
      <c r="AE294" s="5">
        <f t="shared" si="170"/>
        <v>113.69999999999999</v>
      </c>
      <c r="AF294" s="5">
        <f t="shared" si="171"/>
        <v>56.849999999999994</v>
      </c>
      <c r="AG294" s="5">
        <f t="shared" si="172"/>
        <v>125.35424999999999</v>
      </c>
      <c r="AH294" s="5">
        <f t="shared" si="173"/>
        <v>250.70849999999999</v>
      </c>
      <c r="AI294" s="5">
        <v>3</v>
      </c>
      <c r="AJ294" s="3">
        <v>23</v>
      </c>
      <c r="AK294" s="5">
        <v>35.5</v>
      </c>
      <c r="AL294" s="5">
        <v>1</v>
      </c>
      <c r="AM294" s="5">
        <v>2.3333333333333335</v>
      </c>
      <c r="AN294" s="5"/>
      <c r="AO294" s="5"/>
      <c r="AP294" s="5"/>
      <c r="AQ294" s="5"/>
      <c r="AR294" s="5"/>
      <c r="AS294" s="5" t="e">
        <f t="shared" si="174"/>
        <v>#DIV/0!</v>
      </c>
      <c r="AT294" s="5">
        <v>10.56</v>
      </c>
      <c r="AU294" s="5">
        <v>9.91</v>
      </c>
      <c r="AV294" s="5">
        <v>0.86</v>
      </c>
      <c r="AW294" s="5">
        <v>81</v>
      </c>
      <c r="AX294" s="3">
        <v>42</v>
      </c>
      <c r="AY294" s="3">
        <v>43</v>
      </c>
      <c r="AZ294" s="3"/>
      <c r="BA294" s="5">
        <v>0</v>
      </c>
      <c r="BB294" s="5"/>
      <c r="BC294" s="5">
        <v>50</v>
      </c>
      <c r="BD294" s="5"/>
      <c r="BE294" s="3">
        <v>21</v>
      </c>
      <c r="BF294" s="3">
        <v>24</v>
      </c>
      <c r="BG294" s="5">
        <v>-0.99</v>
      </c>
      <c r="BH294" s="5">
        <v>16</v>
      </c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3">
        <v>60</v>
      </c>
      <c r="CA294" s="3">
        <v>59</v>
      </c>
      <c r="CB294" s="3">
        <v>59</v>
      </c>
      <c r="CC294" s="5">
        <v>26.822399999999998</v>
      </c>
      <c r="CD294" s="5">
        <v>26.375360000000001</v>
      </c>
      <c r="CE294" s="5">
        <v>26.375360000000001</v>
      </c>
      <c r="CF294" s="5">
        <v>2.21</v>
      </c>
      <c r="CG294" s="5">
        <v>99</v>
      </c>
      <c r="CH294" s="3">
        <v>34</v>
      </c>
      <c r="CI294" s="3">
        <v>42</v>
      </c>
      <c r="CJ294" s="3">
        <v>55</v>
      </c>
      <c r="CK294" s="5">
        <v>15.19936</v>
      </c>
      <c r="CL294" s="5">
        <v>18.775680000000001</v>
      </c>
      <c r="CM294" s="5">
        <v>24.587199999999999</v>
      </c>
      <c r="CN294" s="5">
        <v>0.95</v>
      </c>
      <c r="CO294" s="5">
        <v>83</v>
      </c>
      <c r="CP294" s="6">
        <v>223</v>
      </c>
      <c r="CQ294" s="6">
        <v>216</v>
      </c>
      <c r="CR294" s="6">
        <v>222</v>
      </c>
      <c r="CS294" s="5">
        <v>1.19</v>
      </c>
      <c r="CT294" s="5">
        <v>88</v>
      </c>
      <c r="CU294" s="7" t="e">
        <v>#NULL!</v>
      </c>
      <c r="CV294" s="7" t="e">
        <v>#NULL!</v>
      </c>
      <c r="CW294" s="7" t="e">
        <v>#NULL!</v>
      </c>
      <c r="CX294" s="7" t="e">
        <v>#NULL!</v>
      </c>
      <c r="CY294" s="7" t="e">
        <v>#NULL!</v>
      </c>
      <c r="CZ294" s="7" t="e">
        <v>#NULL!</v>
      </c>
      <c r="DA294" s="7" t="e">
        <v>#NULL!</v>
      </c>
      <c r="DB294" s="7" t="e">
        <v>#NULL!</v>
      </c>
      <c r="DC294" s="7" t="e">
        <v>#NULL!</v>
      </c>
      <c r="DD294" s="7" t="e">
        <v>#NULL!</v>
      </c>
      <c r="DE294" s="7" t="e">
        <v>#NULL!</v>
      </c>
      <c r="DF294" s="7" t="e">
        <v>#NULL!</v>
      </c>
      <c r="DG294" s="7" t="e">
        <v>#NULL!</v>
      </c>
      <c r="DH294" s="7" t="e">
        <v>#NULL!</v>
      </c>
      <c r="DI294" s="7"/>
      <c r="DJ294" s="7"/>
      <c r="DK294" s="7"/>
      <c r="DL294" s="7"/>
      <c r="DM294" s="7"/>
      <c r="DN294" s="7"/>
      <c r="DO294" s="7"/>
      <c r="DP294" s="7"/>
      <c r="DQ294" s="3">
        <v>1</v>
      </c>
      <c r="DR294" s="3">
        <v>1</v>
      </c>
      <c r="DS294" s="3">
        <v>1</v>
      </c>
      <c r="DT294" s="3">
        <v>1</v>
      </c>
      <c r="DU294" s="3">
        <v>1</v>
      </c>
      <c r="DV294" s="5">
        <v>33</v>
      </c>
      <c r="DW294" s="5">
        <v>-0.99</v>
      </c>
      <c r="DX294" s="5">
        <v>84.5</v>
      </c>
      <c r="DY294" s="5">
        <v>2.0499999999999998</v>
      </c>
      <c r="DZ294" s="5">
        <v>91</v>
      </c>
      <c r="EA294" s="5">
        <v>3.16</v>
      </c>
      <c r="EB294" s="5">
        <v>69.5</v>
      </c>
      <c r="EC294" s="5">
        <v>4.22</v>
      </c>
      <c r="ED294" s="5">
        <v>2</v>
      </c>
      <c r="EE294" s="7" t="e">
        <v>#NULL!</v>
      </c>
      <c r="EF294" s="7" t="e">
        <v>#NULL!</v>
      </c>
      <c r="EG294" s="7" t="e">
        <v>#NULL!</v>
      </c>
      <c r="EH294" s="7" t="e">
        <v>#NULL!</v>
      </c>
      <c r="EI294" s="7" t="e">
        <v>#NULL!</v>
      </c>
      <c r="EJ294" s="7" t="e">
        <v>#NULL!</v>
      </c>
      <c r="EK294" s="7" t="e">
        <v>#NULL!</v>
      </c>
      <c r="EL294" s="7" t="e">
        <v>#NULL!</v>
      </c>
      <c r="EM294" s="7" t="e">
        <v>#NULL!</v>
      </c>
      <c r="EN294" s="7" t="e">
        <v>#NULL!</v>
      </c>
      <c r="EO294" s="7" t="e">
        <v>#NULL!</v>
      </c>
      <c r="EP294" s="7" t="e">
        <v>#NULL!</v>
      </c>
      <c r="EQ294" s="7" t="e">
        <v>#NULL!</v>
      </c>
      <c r="ER294" s="7" t="e">
        <v>#NULL!</v>
      </c>
      <c r="ES294" s="7" t="e">
        <v>#NULL!</v>
      </c>
      <c r="ET294" s="7" t="e">
        <v>#NULL!</v>
      </c>
      <c r="EU294" s="7" t="e">
        <v>#NULL!</v>
      </c>
      <c r="EV294" s="7" t="e">
        <v>#NULL!</v>
      </c>
      <c r="EW294" s="3">
        <v>1</v>
      </c>
      <c r="EX294" s="5">
        <v>1</v>
      </c>
      <c r="EY294" s="1" t="s">
        <v>350</v>
      </c>
      <c r="EZ294" s="3">
        <v>0</v>
      </c>
      <c r="FA294" s="6">
        <v>10</v>
      </c>
      <c r="FB294" s="1" t="s">
        <v>391</v>
      </c>
      <c r="FC294" s="6">
        <v>1</v>
      </c>
      <c r="FD294" s="5">
        <v>5</v>
      </c>
      <c r="FE294" s="1" t="s">
        <v>394</v>
      </c>
      <c r="FF294" s="3">
        <v>999</v>
      </c>
      <c r="FG294" s="5">
        <v>999</v>
      </c>
      <c r="FH294" s="3">
        <v>5</v>
      </c>
      <c r="FI294" s="3">
        <v>5</v>
      </c>
      <c r="FJ294" s="3">
        <v>3</v>
      </c>
      <c r="FK294" s="3">
        <v>1</v>
      </c>
      <c r="FL294" s="3">
        <v>5</v>
      </c>
      <c r="FM294" s="3">
        <v>5</v>
      </c>
      <c r="FN294" s="3">
        <v>1</v>
      </c>
      <c r="FO294" s="3">
        <v>1</v>
      </c>
      <c r="FP294" s="3">
        <v>5</v>
      </c>
      <c r="FQ294" s="3">
        <v>5</v>
      </c>
      <c r="FR294" s="3">
        <v>5</v>
      </c>
      <c r="FS294" s="3">
        <v>4</v>
      </c>
      <c r="FT294" s="3">
        <v>5</v>
      </c>
      <c r="FU294" s="3">
        <v>2.5</v>
      </c>
      <c r="FV294" s="3">
        <v>7</v>
      </c>
      <c r="FW294" s="3">
        <v>1</v>
      </c>
      <c r="FX294" s="7" t="e">
        <v>#NULL!</v>
      </c>
      <c r="FY294" s="3">
        <v>5</v>
      </c>
      <c r="FZ294" s="3">
        <v>6</v>
      </c>
      <c r="GA294" s="3">
        <v>3</v>
      </c>
      <c r="GB294" s="3">
        <v>6</v>
      </c>
      <c r="GC294" s="3">
        <v>3</v>
      </c>
      <c r="GD294" s="5">
        <v>5</v>
      </c>
      <c r="GE294" s="3">
        <v>4</v>
      </c>
      <c r="GF294" s="3">
        <v>5</v>
      </c>
      <c r="GG294" s="3">
        <v>5</v>
      </c>
      <c r="GH294" s="3">
        <v>2</v>
      </c>
      <c r="GI294" s="3">
        <v>5</v>
      </c>
      <c r="GJ294" s="3">
        <v>1</v>
      </c>
      <c r="GK294" s="3">
        <v>1</v>
      </c>
      <c r="GL294" s="3">
        <v>4</v>
      </c>
      <c r="GM294" s="3">
        <v>5</v>
      </c>
      <c r="GN294" s="3">
        <v>5</v>
      </c>
      <c r="GO294" s="3">
        <v>2</v>
      </c>
      <c r="GP294" s="3">
        <v>5</v>
      </c>
      <c r="GQ294" s="3">
        <v>1</v>
      </c>
      <c r="GR294" s="3">
        <v>5</v>
      </c>
      <c r="GS294" s="3">
        <v>1</v>
      </c>
      <c r="GT294" s="3">
        <v>5</v>
      </c>
      <c r="GU294" s="3">
        <v>5</v>
      </c>
      <c r="GV294" s="3">
        <v>5</v>
      </c>
      <c r="GW294" s="3">
        <v>5</v>
      </c>
      <c r="GX294" s="3">
        <v>2</v>
      </c>
      <c r="GY294" s="5">
        <v>4.9000000000000004</v>
      </c>
      <c r="GZ294" s="5">
        <v>2.4</v>
      </c>
      <c r="HA294" s="3">
        <v>7</v>
      </c>
      <c r="HB294" s="3">
        <v>6</v>
      </c>
      <c r="HC294" s="3">
        <v>6</v>
      </c>
      <c r="HD294" s="3">
        <v>1</v>
      </c>
      <c r="HE294" s="3">
        <v>5</v>
      </c>
      <c r="HF294" s="3">
        <v>7</v>
      </c>
      <c r="HG294" s="3">
        <v>1</v>
      </c>
      <c r="HH294" s="3">
        <v>5</v>
      </c>
      <c r="HI294" s="5">
        <v>4.75</v>
      </c>
      <c r="HJ294" s="3">
        <v>3</v>
      </c>
      <c r="HK294" s="3">
        <v>1</v>
      </c>
      <c r="HL294" s="3">
        <v>3</v>
      </c>
      <c r="HM294" s="3">
        <v>2</v>
      </c>
      <c r="HN294" s="3">
        <v>1</v>
      </c>
      <c r="HO294" s="3">
        <v>4</v>
      </c>
      <c r="HP294" s="5">
        <v>4</v>
      </c>
      <c r="HQ294" s="5">
        <v>4</v>
      </c>
      <c r="HR294" s="5">
        <v>1</v>
      </c>
      <c r="HS294" s="5">
        <v>2.8333333333333335</v>
      </c>
      <c r="HT294" s="3">
        <v>5</v>
      </c>
      <c r="HU294" s="3">
        <v>5</v>
      </c>
      <c r="HV294" s="3">
        <v>5</v>
      </c>
      <c r="HW294" s="3">
        <v>6</v>
      </c>
      <c r="HX294" s="3">
        <v>4</v>
      </c>
      <c r="HY294" s="3">
        <v>6</v>
      </c>
      <c r="HZ294" s="5">
        <v>5.166666666666667</v>
      </c>
      <c r="IA294" s="3">
        <v>4</v>
      </c>
      <c r="IB294" s="3">
        <v>1</v>
      </c>
      <c r="IC294" s="3">
        <v>1</v>
      </c>
      <c r="ID294" s="3">
        <v>1</v>
      </c>
      <c r="IE294" s="3">
        <v>1</v>
      </c>
      <c r="IF294" s="3">
        <v>3</v>
      </c>
      <c r="IG294" s="3">
        <v>1</v>
      </c>
      <c r="IH294" s="3">
        <v>7</v>
      </c>
      <c r="II294" s="3">
        <v>7</v>
      </c>
      <c r="IJ294" s="3">
        <v>1</v>
      </c>
      <c r="IK294" s="3">
        <v>6</v>
      </c>
      <c r="IL294" s="3">
        <v>1</v>
      </c>
      <c r="IM294" s="5">
        <v>6</v>
      </c>
      <c r="IN294" s="5">
        <v>1.5</v>
      </c>
      <c r="IO294" s="5">
        <v>1</v>
      </c>
      <c r="IP294" s="3">
        <v>4</v>
      </c>
      <c r="IQ294" s="3">
        <v>1</v>
      </c>
      <c r="IR294" s="3">
        <v>1</v>
      </c>
      <c r="IS294" s="3">
        <v>1</v>
      </c>
      <c r="IT294" s="3">
        <v>5</v>
      </c>
      <c r="IU294" s="3">
        <v>5</v>
      </c>
      <c r="IV294" s="3">
        <v>1</v>
      </c>
      <c r="IW294" s="3">
        <v>1</v>
      </c>
      <c r="IX294" s="3">
        <v>4</v>
      </c>
      <c r="IY294" s="3">
        <v>1</v>
      </c>
      <c r="IZ294" s="3">
        <v>5</v>
      </c>
      <c r="JA294" s="3">
        <v>5</v>
      </c>
      <c r="JB294" s="3">
        <v>5</v>
      </c>
      <c r="JC294" s="3">
        <v>1</v>
      </c>
      <c r="JD294" s="3">
        <v>5</v>
      </c>
      <c r="JE294" s="3">
        <v>1</v>
      </c>
      <c r="JF294" s="3">
        <v>1</v>
      </c>
      <c r="JG294" s="3">
        <v>5</v>
      </c>
      <c r="JH294" s="3">
        <v>1</v>
      </c>
      <c r="JI294" s="3">
        <v>5</v>
      </c>
      <c r="JJ294" s="3">
        <v>1</v>
      </c>
      <c r="JK294" s="3">
        <v>5</v>
      </c>
      <c r="JL294" s="3">
        <v>1</v>
      </c>
      <c r="JM294" s="3">
        <v>4</v>
      </c>
      <c r="JN294" s="5">
        <v>4.75</v>
      </c>
      <c r="JO294" s="5">
        <v>1</v>
      </c>
      <c r="JP294" s="5">
        <v>4.75</v>
      </c>
      <c r="JQ294" s="5">
        <v>1</v>
      </c>
      <c r="JR294" s="5">
        <v>4.75</v>
      </c>
      <c r="JS294" s="5">
        <v>1</v>
      </c>
      <c r="JT294" s="3">
        <v>5</v>
      </c>
      <c r="JU294" s="3">
        <v>999</v>
      </c>
      <c r="JV294" s="3">
        <v>5</v>
      </c>
      <c r="JW294" s="3">
        <v>999</v>
      </c>
      <c r="JX294" s="3">
        <v>4</v>
      </c>
      <c r="JY294" s="3">
        <v>999</v>
      </c>
      <c r="JZ294" s="3">
        <v>1</v>
      </c>
      <c r="KA294" s="3">
        <v>999</v>
      </c>
      <c r="KB294" s="3">
        <v>4</v>
      </c>
      <c r="KC294" s="3">
        <v>999</v>
      </c>
      <c r="KD294" s="3">
        <v>4</v>
      </c>
      <c r="KE294" s="3">
        <v>999</v>
      </c>
      <c r="KF294" s="3">
        <v>2</v>
      </c>
      <c r="KG294" s="3">
        <v>999</v>
      </c>
      <c r="KH294" s="3">
        <v>1</v>
      </c>
      <c r="KI294" s="3">
        <v>999</v>
      </c>
      <c r="KJ294" s="3">
        <v>1</v>
      </c>
      <c r="KK294" s="3">
        <v>999</v>
      </c>
      <c r="KL294" s="3">
        <v>4</v>
      </c>
      <c r="KM294" s="3">
        <v>999</v>
      </c>
      <c r="KN294" s="3">
        <v>1</v>
      </c>
      <c r="KO294" s="3">
        <v>999</v>
      </c>
      <c r="KP294" s="3">
        <v>1</v>
      </c>
      <c r="KQ294" s="3">
        <v>999</v>
      </c>
      <c r="KR294" s="3">
        <v>3</v>
      </c>
      <c r="KS294" s="3">
        <v>999</v>
      </c>
      <c r="KT294" s="3">
        <v>1</v>
      </c>
      <c r="KU294" s="3">
        <v>999</v>
      </c>
      <c r="KV294" s="3">
        <v>1</v>
      </c>
      <c r="KW294" s="3">
        <v>999</v>
      </c>
      <c r="KX294" s="3">
        <v>4</v>
      </c>
      <c r="KY294" s="3">
        <v>999</v>
      </c>
      <c r="KZ294" s="5">
        <v>1.5555555555555556</v>
      </c>
      <c r="LA294" s="7" t="e">
        <v>#NULL!</v>
      </c>
      <c r="LB294" s="5">
        <v>4</v>
      </c>
      <c r="LC294" s="7" t="e">
        <v>#NULL!</v>
      </c>
      <c r="LD294" s="3">
        <v>4</v>
      </c>
      <c r="LE294" s="3">
        <v>999</v>
      </c>
      <c r="LF294" s="5">
        <v>4</v>
      </c>
      <c r="LG294" s="3">
        <v>999</v>
      </c>
      <c r="LH294" s="3">
        <v>4</v>
      </c>
      <c r="LI294" s="3">
        <v>999</v>
      </c>
      <c r="LJ294" s="3">
        <v>5</v>
      </c>
      <c r="LK294" s="3">
        <v>999</v>
      </c>
      <c r="LL294" s="3">
        <v>4</v>
      </c>
      <c r="LM294" s="3">
        <v>999</v>
      </c>
      <c r="LN294" s="3">
        <v>4</v>
      </c>
      <c r="LO294" s="3">
        <v>999</v>
      </c>
      <c r="LP294" s="3">
        <v>4</v>
      </c>
      <c r="LQ294" s="3">
        <v>999</v>
      </c>
      <c r="LR294" s="3">
        <v>4</v>
      </c>
      <c r="LS294" s="3">
        <v>999</v>
      </c>
      <c r="LT294" s="5">
        <v>4.125</v>
      </c>
      <c r="LU294" s="7" t="e">
        <v>#NULL!</v>
      </c>
      <c r="LV294" s="3">
        <v>3</v>
      </c>
      <c r="LW294" s="3">
        <v>1</v>
      </c>
      <c r="LX294" s="3">
        <v>0</v>
      </c>
      <c r="LY294" s="3">
        <v>0</v>
      </c>
      <c r="LZ294" s="3">
        <v>3</v>
      </c>
      <c r="MA294" s="3">
        <v>2</v>
      </c>
      <c r="MB294" s="3">
        <v>3</v>
      </c>
      <c r="MC294" s="3">
        <v>3</v>
      </c>
      <c r="MD294" s="3">
        <v>2</v>
      </c>
      <c r="ME294" s="3">
        <v>3</v>
      </c>
      <c r="MF294" s="5">
        <f t="shared" si="177"/>
        <v>20</v>
      </c>
      <c r="MG294" s="5">
        <f t="shared" si="178"/>
        <v>2</v>
      </c>
      <c r="MH294" s="3">
        <v>4</v>
      </c>
      <c r="MI294" s="3">
        <v>1</v>
      </c>
      <c r="MJ294" s="3">
        <v>7</v>
      </c>
      <c r="MK294" s="3">
        <v>4</v>
      </c>
      <c r="ML294" s="3">
        <v>4</v>
      </c>
      <c r="MM294" s="3">
        <v>7</v>
      </c>
      <c r="MN294" s="3">
        <v>6</v>
      </c>
      <c r="MO294" s="3">
        <v>7</v>
      </c>
      <c r="MP294" s="3">
        <v>7</v>
      </c>
      <c r="MQ294" s="5">
        <v>5.2222222222222223</v>
      </c>
      <c r="MR294" s="3">
        <v>3</v>
      </c>
      <c r="MS294" s="3">
        <v>999</v>
      </c>
      <c r="MT294" s="3">
        <v>1</v>
      </c>
      <c r="MU294" s="3">
        <v>999</v>
      </c>
      <c r="MV294" s="3">
        <v>1</v>
      </c>
      <c r="MW294" s="3">
        <v>999</v>
      </c>
      <c r="MX294" s="3">
        <v>1</v>
      </c>
      <c r="MY294" s="3">
        <v>999</v>
      </c>
      <c r="MZ294" s="3">
        <v>3</v>
      </c>
      <c r="NA294" s="3">
        <v>999</v>
      </c>
      <c r="NB294" s="3">
        <v>1</v>
      </c>
      <c r="NC294" s="3">
        <v>999</v>
      </c>
      <c r="ND294" s="5">
        <v>1.6666666666666667</v>
      </c>
      <c r="NE294" s="7" t="e">
        <v>#NULL!</v>
      </c>
      <c r="NF294" s="5">
        <v>1.6666666666666667</v>
      </c>
      <c r="NG294" s="7" t="e">
        <v>#NULL!</v>
      </c>
      <c r="NH294" s="3">
        <v>5</v>
      </c>
      <c r="NI294" s="3">
        <v>999</v>
      </c>
      <c r="NJ294" s="3">
        <v>5</v>
      </c>
      <c r="NK294" s="3">
        <v>999</v>
      </c>
      <c r="NL294" s="3">
        <v>3</v>
      </c>
      <c r="NM294" s="3">
        <v>999</v>
      </c>
      <c r="NN294" s="3">
        <v>3</v>
      </c>
      <c r="NO294" s="3">
        <v>999</v>
      </c>
      <c r="NP294" s="3">
        <v>3</v>
      </c>
      <c r="NQ294" s="3">
        <v>999</v>
      </c>
      <c r="NR294" s="3">
        <v>3</v>
      </c>
      <c r="NS294" s="3">
        <v>999</v>
      </c>
      <c r="NT294" s="3">
        <v>3</v>
      </c>
      <c r="NU294" s="3">
        <v>999</v>
      </c>
      <c r="NV294" s="5">
        <v>3.5714285714285716</v>
      </c>
      <c r="NW294" s="7" t="e">
        <v>#NULL!</v>
      </c>
      <c r="NX294" s="4">
        <v>43423</v>
      </c>
      <c r="NY294" s="3">
        <v>5</v>
      </c>
      <c r="NZ294" s="3">
        <v>5</v>
      </c>
      <c r="OA294" s="3">
        <v>5</v>
      </c>
      <c r="OB294" s="3">
        <v>2</v>
      </c>
      <c r="OC294" s="3">
        <v>5</v>
      </c>
      <c r="OD294" s="3">
        <v>5</v>
      </c>
      <c r="OE294" s="3">
        <v>1</v>
      </c>
      <c r="OF294" s="3">
        <v>3</v>
      </c>
      <c r="OG294" s="3">
        <v>5</v>
      </c>
      <c r="OH294" s="3">
        <v>5</v>
      </c>
      <c r="OI294" s="3">
        <v>5</v>
      </c>
      <c r="OJ294" s="3">
        <v>2</v>
      </c>
      <c r="OK294" s="5">
        <v>5</v>
      </c>
      <c r="OL294" s="5">
        <v>3</v>
      </c>
      <c r="OM294" s="3">
        <v>3</v>
      </c>
      <c r="ON294" s="3">
        <v>1</v>
      </c>
      <c r="OO294" s="3">
        <v>3</v>
      </c>
      <c r="OP294" s="3">
        <v>3</v>
      </c>
      <c r="OQ294" s="3">
        <v>2</v>
      </c>
      <c r="OR294" s="3">
        <v>1</v>
      </c>
      <c r="OS294" s="5">
        <v>2.1666666666666665</v>
      </c>
      <c r="OT294" s="3">
        <v>4</v>
      </c>
      <c r="OU294" s="3">
        <v>5</v>
      </c>
      <c r="OV294" s="3">
        <v>5</v>
      </c>
      <c r="OW294" s="3">
        <v>5</v>
      </c>
      <c r="OX294" s="3">
        <v>5</v>
      </c>
      <c r="OY294" s="3">
        <v>5</v>
      </c>
      <c r="OZ294" s="5">
        <v>4.833333333333333</v>
      </c>
      <c r="VN294">
        <v>15</v>
      </c>
      <c r="VO294">
        <v>4</v>
      </c>
      <c r="VP294">
        <v>46</v>
      </c>
      <c r="VQ294">
        <v>11.5</v>
      </c>
      <c r="VR294">
        <v>145</v>
      </c>
      <c r="VS294">
        <v>3934</v>
      </c>
      <c r="VT294">
        <v>27.1</v>
      </c>
      <c r="VU294">
        <v>491.8</v>
      </c>
      <c r="VV294">
        <v>144</v>
      </c>
      <c r="VW294">
        <v>6482.3</v>
      </c>
      <c r="VX294">
        <v>45</v>
      </c>
      <c r="VY294">
        <v>776.8</v>
      </c>
      <c r="VZ294">
        <v>0.3</v>
      </c>
      <c r="WA294">
        <v>810.3</v>
      </c>
      <c r="WB294" s="36">
        <v>5247.25</v>
      </c>
      <c r="WC294" s="36">
        <v>1602</v>
      </c>
      <c r="WD294" s="36">
        <v>171.75</v>
      </c>
      <c r="WE294" s="36">
        <v>54.5</v>
      </c>
      <c r="WF294" s="36">
        <v>74.16</v>
      </c>
      <c r="WG294" s="36">
        <v>22.64</v>
      </c>
      <c r="WH294" s="36">
        <v>2.4300000000000002</v>
      </c>
      <c r="WI294" s="36">
        <v>0.77</v>
      </c>
      <c r="WJ294" s="36">
        <v>226.25</v>
      </c>
      <c r="WK294" s="36">
        <v>3.2</v>
      </c>
      <c r="WL294" s="36">
        <v>37.707999999999998</v>
      </c>
      <c r="WM294" s="37">
        <v>7370.75</v>
      </c>
      <c r="WN294" s="37">
        <v>2142.5</v>
      </c>
      <c r="WO294" s="37">
        <v>216.5</v>
      </c>
      <c r="WP294" s="37">
        <v>58.75</v>
      </c>
      <c r="WQ294" s="37">
        <v>75.3</v>
      </c>
      <c r="WR294" s="37">
        <v>21.89</v>
      </c>
      <c r="WS294" s="37">
        <v>2.21</v>
      </c>
      <c r="WT294" s="37">
        <v>0.6</v>
      </c>
      <c r="WU294" s="37">
        <v>275.25</v>
      </c>
      <c r="WV294" s="37">
        <v>2.81</v>
      </c>
      <c r="WW294" s="37">
        <v>34.405999999999999</v>
      </c>
      <c r="WX294" s="38">
        <v>5247.25</v>
      </c>
      <c r="WY294" s="38">
        <v>1602</v>
      </c>
      <c r="WZ294" s="38">
        <v>171.75</v>
      </c>
      <c r="XA294" s="38">
        <v>54.5</v>
      </c>
      <c r="XB294" s="38">
        <v>74.16</v>
      </c>
      <c r="XC294" s="38">
        <v>22.64</v>
      </c>
      <c r="XD294" s="38">
        <v>2.4300000000000002</v>
      </c>
      <c r="XE294" s="38">
        <v>0.77</v>
      </c>
      <c r="XF294" s="38">
        <v>226.25</v>
      </c>
      <c r="XG294" s="38">
        <v>3.2</v>
      </c>
      <c r="XH294" s="38">
        <v>37.707999999999998</v>
      </c>
      <c r="XI294" s="39">
        <v>7370.75</v>
      </c>
      <c r="XJ294" s="39">
        <v>2142.5</v>
      </c>
      <c r="XK294" s="39">
        <v>216.5</v>
      </c>
      <c r="XL294" s="39">
        <v>58.75</v>
      </c>
      <c r="XM294" s="39">
        <v>75.3</v>
      </c>
      <c r="XN294" s="39">
        <v>21.89</v>
      </c>
      <c r="XO294" s="39">
        <v>2.21</v>
      </c>
      <c r="XP294" s="39">
        <v>0.6</v>
      </c>
      <c r="XQ294" s="39">
        <v>275.25</v>
      </c>
      <c r="XR294" s="39">
        <v>2.81</v>
      </c>
      <c r="XS294" s="39">
        <v>34.405999999999999</v>
      </c>
      <c r="XT294" t="s">
        <v>1359</v>
      </c>
      <c r="XU294">
        <v>8</v>
      </c>
      <c r="XV294">
        <v>8</v>
      </c>
      <c r="XW294" s="37">
        <v>6</v>
      </c>
      <c r="XX294" s="37">
        <v>2</v>
      </c>
      <c r="XY294" s="37">
        <v>1</v>
      </c>
      <c r="XZ294" s="39">
        <v>6</v>
      </c>
      <c r="YA294" s="39">
        <v>2</v>
      </c>
      <c r="YB294" s="39">
        <v>1</v>
      </c>
    </row>
    <row r="295" spans="1:652" x14ac:dyDescent="0.2">
      <c r="A295" s="11">
        <v>317</v>
      </c>
      <c r="B295" s="19" t="s">
        <v>797</v>
      </c>
      <c r="C295" s="3">
        <v>0</v>
      </c>
      <c r="D295" s="3" t="str">
        <f t="shared" si="167"/>
        <v>2</v>
      </c>
      <c r="E295" s="4">
        <v>36994</v>
      </c>
      <c r="F295" s="4">
        <v>43411</v>
      </c>
      <c r="G295" s="5">
        <v>17.568788501026695</v>
      </c>
      <c r="H295" s="21">
        <v>4</v>
      </c>
      <c r="I295" s="3">
        <v>12</v>
      </c>
      <c r="J295" s="3">
        <v>22</v>
      </c>
      <c r="K295" s="3">
        <v>1</v>
      </c>
      <c r="L295" s="3">
        <v>0</v>
      </c>
      <c r="M295" s="3">
        <v>180</v>
      </c>
      <c r="N295" s="6">
        <v>114</v>
      </c>
      <c r="O295" s="6">
        <v>172</v>
      </c>
      <c r="P295" s="5">
        <v>3.7401574803149606</v>
      </c>
      <c r="Q295" s="5">
        <v>205.506</v>
      </c>
      <c r="R295" s="5">
        <v>93.2</v>
      </c>
      <c r="S295" s="5">
        <v>31.5</v>
      </c>
      <c r="T295" s="5">
        <v>1</v>
      </c>
      <c r="U295" s="5">
        <v>27.7</v>
      </c>
      <c r="V295" s="5">
        <v>2</v>
      </c>
      <c r="W295" s="5">
        <v>59.6</v>
      </c>
      <c r="X295" s="5">
        <v>58.3</v>
      </c>
      <c r="Y295" s="5">
        <v>54.3</v>
      </c>
      <c r="Z295" s="5">
        <v>59.5</v>
      </c>
      <c r="AA295" s="5">
        <v>55.3</v>
      </c>
      <c r="AB295" s="5">
        <v>50.9</v>
      </c>
      <c r="AC295" s="5">
        <f t="shared" si="168"/>
        <v>59.6</v>
      </c>
      <c r="AD295" s="5">
        <f t="shared" si="169"/>
        <v>59.5</v>
      </c>
      <c r="AE295" s="5">
        <f t="shared" si="170"/>
        <v>119.1</v>
      </c>
      <c r="AF295" s="5">
        <f t="shared" si="171"/>
        <v>59.55</v>
      </c>
      <c r="AG295" s="5">
        <f t="shared" si="172"/>
        <v>131.30775</v>
      </c>
      <c r="AH295" s="5">
        <f t="shared" si="173"/>
        <v>262.6155</v>
      </c>
      <c r="AI295" s="5">
        <v>3</v>
      </c>
      <c r="AJ295" s="3">
        <v>27</v>
      </c>
      <c r="AK295" s="5">
        <v>35.5</v>
      </c>
      <c r="AL295" s="5">
        <v>1</v>
      </c>
      <c r="AM295" s="5">
        <v>2</v>
      </c>
      <c r="AN295" s="5"/>
      <c r="AO295" s="5"/>
      <c r="AP295" s="5"/>
      <c r="AQ295" s="5"/>
      <c r="AR295" s="5"/>
      <c r="AS295" s="5" t="e">
        <f t="shared" si="174"/>
        <v>#DIV/0!</v>
      </c>
      <c r="AT295" s="5">
        <v>10.95</v>
      </c>
      <c r="AU295" s="5">
        <v>10.09</v>
      </c>
      <c r="AV295" s="5">
        <v>0.19</v>
      </c>
      <c r="AW295" s="5">
        <v>58</v>
      </c>
      <c r="AX295" s="3">
        <v>40</v>
      </c>
      <c r="AY295" s="3">
        <v>42</v>
      </c>
      <c r="AZ295" s="3"/>
      <c r="BA295" s="5">
        <v>-0.4</v>
      </c>
      <c r="BB295" s="5"/>
      <c r="BC295" s="5">
        <v>34</v>
      </c>
      <c r="BD295" s="5"/>
      <c r="BE295" s="3">
        <v>999</v>
      </c>
      <c r="BF295" s="3">
        <v>999</v>
      </c>
      <c r="BG295" s="5">
        <v>999</v>
      </c>
      <c r="BH295" s="5">
        <v>999</v>
      </c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3">
        <v>54</v>
      </c>
      <c r="CA295" s="3">
        <v>52</v>
      </c>
      <c r="CB295" s="3">
        <v>58</v>
      </c>
      <c r="CC295" s="5">
        <v>24.140159999999998</v>
      </c>
      <c r="CD295" s="5">
        <v>23.246079999999999</v>
      </c>
      <c r="CE295" s="5">
        <v>25.928319999999999</v>
      </c>
      <c r="CF295" s="5">
        <v>1.6</v>
      </c>
      <c r="CG295" s="5">
        <v>95</v>
      </c>
      <c r="CH295" s="3">
        <v>41</v>
      </c>
      <c r="CI295" s="3">
        <v>40</v>
      </c>
      <c r="CJ295" s="3">
        <v>51</v>
      </c>
      <c r="CK295" s="5">
        <v>18.32864</v>
      </c>
      <c r="CL295" s="5">
        <v>17.881599999999999</v>
      </c>
      <c r="CM295" s="5">
        <v>22.799039999999998</v>
      </c>
      <c r="CN295" s="5">
        <v>-0.15</v>
      </c>
      <c r="CO295" s="5">
        <v>44</v>
      </c>
      <c r="CP295" s="6">
        <v>216</v>
      </c>
      <c r="CQ295" s="6">
        <v>131</v>
      </c>
      <c r="CR295" s="6">
        <v>124</v>
      </c>
      <c r="CS295" s="5">
        <v>0.42</v>
      </c>
      <c r="CT295" s="5">
        <v>66</v>
      </c>
      <c r="CU295" s="7" t="e">
        <v>#NULL!</v>
      </c>
      <c r="CV295" s="7" t="e">
        <v>#NULL!</v>
      </c>
      <c r="CW295" s="7" t="e">
        <v>#NULL!</v>
      </c>
      <c r="CX295" s="7" t="e">
        <v>#NULL!</v>
      </c>
      <c r="CY295" s="7" t="e">
        <v>#NULL!</v>
      </c>
      <c r="CZ295" s="7" t="e">
        <v>#NULL!</v>
      </c>
      <c r="DA295" s="7" t="e">
        <v>#NULL!</v>
      </c>
      <c r="DB295" s="7" t="e">
        <v>#NULL!</v>
      </c>
      <c r="DC295" s="7" t="e">
        <v>#NULL!</v>
      </c>
      <c r="DD295" s="7" t="e">
        <v>#NULL!</v>
      </c>
      <c r="DE295" s="7" t="e">
        <v>#NULL!</v>
      </c>
      <c r="DF295" s="7" t="e">
        <v>#NULL!</v>
      </c>
      <c r="DG295" s="7" t="e">
        <v>#NULL!</v>
      </c>
      <c r="DH295" s="7" t="e">
        <v>#NULL!</v>
      </c>
      <c r="DI295" s="7"/>
      <c r="DJ295" s="7"/>
      <c r="DK295" s="7"/>
      <c r="DL295" s="7"/>
      <c r="DM295" s="7"/>
      <c r="DN295" s="7"/>
      <c r="DO295" s="7"/>
      <c r="DP295" s="7"/>
      <c r="DQ295" s="3">
        <v>1</v>
      </c>
      <c r="DR295" s="3">
        <v>1</v>
      </c>
      <c r="DS295" s="3">
        <v>1</v>
      </c>
      <c r="DT295" s="3">
        <v>1</v>
      </c>
      <c r="DU295" s="3">
        <v>1</v>
      </c>
      <c r="DV295" s="5">
        <v>34</v>
      </c>
      <c r="DW295" s="5">
        <v>-0.4</v>
      </c>
      <c r="DX295" s="5">
        <v>62</v>
      </c>
      <c r="DY295" s="5">
        <v>0.61</v>
      </c>
      <c r="DZ295" s="5">
        <v>69.5</v>
      </c>
      <c r="EA295" s="5">
        <v>1.4500000000000002</v>
      </c>
      <c r="EB295" s="5">
        <v>55.166666666666664</v>
      </c>
      <c r="EC295" s="5">
        <v>1.6600000000000001</v>
      </c>
      <c r="ED295" s="5">
        <v>2</v>
      </c>
      <c r="EE295" s="7" t="e">
        <v>#NULL!</v>
      </c>
      <c r="EF295" s="7" t="e">
        <v>#NULL!</v>
      </c>
      <c r="EG295" s="7" t="e">
        <v>#NULL!</v>
      </c>
      <c r="EH295" s="7" t="e">
        <v>#NULL!</v>
      </c>
      <c r="EI295" s="7" t="e">
        <v>#NULL!</v>
      </c>
      <c r="EJ295" s="7" t="e">
        <v>#NULL!</v>
      </c>
      <c r="EK295" s="7" t="e">
        <v>#NULL!</v>
      </c>
      <c r="EL295" s="7" t="e">
        <v>#NULL!</v>
      </c>
      <c r="EM295" s="7" t="e">
        <v>#NULL!</v>
      </c>
      <c r="EN295" s="7" t="e">
        <v>#NULL!</v>
      </c>
      <c r="EO295" s="7" t="e">
        <v>#NULL!</v>
      </c>
      <c r="EP295" s="7" t="e">
        <v>#NULL!</v>
      </c>
      <c r="EQ295" s="7" t="e">
        <v>#NULL!</v>
      </c>
      <c r="ER295" s="7" t="e">
        <v>#NULL!</v>
      </c>
      <c r="ES295" s="7" t="e">
        <v>#NULL!</v>
      </c>
      <c r="ET295" s="7" t="e">
        <v>#NULL!</v>
      </c>
      <c r="EU295" s="7" t="e">
        <v>#NULL!</v>
      </c>
      <c r="EV295" s="7" t="e">
        <v>#NULL!</v>
      </c>
      <c r="EW295" s="3">
        <v>1</v>
      </c>
      <c r="EX295" s="5">
        <v>1</v>
      </c>
      <c r="EY295" s="1" t="s">
        <v>394</v>
      </c>
      <c r="EZ295" s="3">
        <v>2</v>
      </c>
      <c r="FA295" s="6">
        <v>13</v>
      </c>
      <c r="FB295" s="1" t="s">
        <v>381</v>
      </c>
      <c r="FC295" s="6">
        <v>2</v>
      </c>
      <c r="FD295" s="5">
        <v>10</v>
      </c>
      <c r="FE295" s="1" t="s">
        <v>394</v>
      </c>
      <c r="FF295" s="3">
        <v>999</v>
      </c>
      <c r="FG295" s="5">
        <v>999</v>
      </c>
      <c r="FH295" s="3">
        <v>5</v>
      </c>
      <c r="FI295" s="3">
        <v>3</v>
      </c>
      <c r="FJ295" s="3">
        <v>2</v>
      </c>
      <c r="FK295" s="3">
        <v>4</v>
      </c>
      <c r="FL295" s="3">
        <v>5</v>
      </c>
      <c r="FM295" s="3">
        <v>4</v>
      </c>
      <c r="FN295" s="3">
        <v>1</v>
      </c>
      <c r="FO295" s="3">
        <v>1</v>
      </c>
      <c r="FP295" s="3">
        <v>5</v>
      </c>
      <c r="FQ295" s="3">
        <v>2</v>
      </c>
      <c r="FR295" s="3">
        <v>1</v>
      </c>
      <c r="FS295" s="3">
        <v>1</v>
      </c>
      <c r="FT295" s="3">
        <v>4</v>
      </c>
      <c r="FU295" s="3">
        <v>1.6666666666666667</v>
      </c>
      <c r="FV295" s="3">
        <v>6</v>
      </c>
      <c r="FW295" s="3">
        <v>6</v>
      </c>
      <c r="FX295" s="7" t="e">
        <v>#NULL!</v>
      </c>
      <c r="FY295" s="3">
        <v>4</v>
      </c>
      <c r="FZ295" s="3">
        <v>5</v>
      </c>
      <c r="GA295" s="3">
        <v>4</v>
      </c>
      <c r="GB295" s="3">
        <v>5</v>
      </c>
      <c r="GC295" s="3">
        <v>5</v>
      </c>
      <c r="GD295" s="5">
        <v>4.833333333333333</v>
      </c>
      <c r="GE295" s="3">
        <v>3</v>
      </c>
      <c r="GF295" s="3">
        <v>5</v>
      </c>
      <c r="GG295" s="3">
        <v>3</v>
      </c>
      <c r="GH295" s="3">
        <v>1</v>
      </c>
      <c r="GI295" s="3">
        <v>1</v>
      </c>
      <c r="GJ295" s="3">
        <v>3</v>
      </c>
      <c r="GK295" s="3">
        <v>1</v>
      </c>
      <c r="GL295" s="3">
        <v>1</v>
      </c>
      <c r="GM295" s="3">
        <v>1</v>
      </c>
      <c r="GN295" s="3">
        <v>1</v>
      </c>
      <c r="GO295" s="3">
        <v>2</v>
      </c>
      <c r="GP295" s="3">
        <v>2</v>
      </c>
      <c r="GQ295" s="3">
        <v>2</v>
      </c>
      <c r="GR295" s="3">
        <v>2</v>
      </c>
      <c r="GS295" s="3">
        <v>2</v>
      </c>
      <c r="GT295" s="3">
        <v>2</v>
      </c>
      <c r="GU295" s="3">
        <v>3</v>
      </c>
      <c r="GV295" s="3">
        <v>1</v>
      </c>
      <c r="GW295" s="3">
        <v>4</v>
      </c>
      <c r="GX295" s="3">
        <v>3</v>
      </c>
      <c r="GY295" s="5">
        <v>2.2000000000000002</v>
      </c>
      <c r="GZ295" s="5">
        <v>2.1</v>
      </c>
      <c r="HA295" s="3">
        <v>7</v>
      </c>
      <c r="HB295" s="3">
        <v>5</v>
      </c>
      <c r="HC295" s="3">
        <v>5</v>
      </c>
      <c r="HD295" s="3">
        <v>4</v>
      </c>
      <c r="HE295" s="3">
        <v>5</v>
      </c>
      <c r="HF295" s="3">
        <v>4</v>
      </c>
      <c r="HG295" s="3">
        <v>5</v>
      </c>
      <c r="HH295" s="3">
        <v>3</v>
      </c>
      <c r="HI295" s="5">
        <v>4.75</v>
      </c>
      <c r="HJ295" s="3">
        <v>2</v>
      </c>
      <c r="HK295" s="3">
        <v>3</v>
      </c>
      <c r="HL295" s="3">
        <v>1</v>
      </c>
      <c r="HM295" s="3">
        <v>4</v>
      </c>
      <c r="HN295" s="3">
        <v>3</v>
      </c>
      <c r="HO295" s="3">
        <v>2</v>
      </c>
      <c r="HP295" s="5">
        <v>2</v>
      </c>
      <c r="HQ295" s="5">
        <v>2</v>
      </c>
      <c r="HR295" s="5">
        <v>3</v>
      </c>
      <c r="HS295" s="5">
        <v>2.3333333333333335</v>
      </c>
      <c r="HT295" s="3">
        <v>4</v>
      </c>
      <c r="HU295" s="3">
        <v>2</v>
      </c>
      <c r="HV295" s="3">
        <v>3</v>
      </c>
      <c r="HW295" s="3">
        <v>4</v>
      </c>
      <c r="HX295" s="3">
        <v>2</v>
      </c>
      <c r="HY295" s="3">
        <v>4</v>
      </c>
      <c r="HZ295" s="5">
        <v>3.1666666666666665</v>
      </c>
      <c r="IA295" s="3">
        <v>3</v>
      </c>
      <c r="IB295" s="3">
        <v>4</v>
      </c>
      <c r="IC295" s="3">
        <v>5</v>
      </c>
      <c r="ID295" s="3">
        <v>2</v>
      </c>
      <c r="IE295" s="3">
        <v>1</v>
      </c>
      <c r="IF295" s="3">
        <v>2</v>
      </c>
      <c r="IG295" s="3">
        <v>4</v>
      </c>
      <c r="IH295" s="3">
        <v>1</v>
      </c>
      <c r="II295" s="3">
        <v>4</v>
      </c>
      <c r="IJ295" s="3">
        <v>3</v>
      </c>
      <c r="IK295" s="3">
        <v>5</v>
      </c>
      <c r="IL295" s="3">
        <v>6</v>
      </c>
      <c r="IM295" s="5">
        <v>3.25</v>
      </c>
      <c r="IN295" s="5">
        <v>2.5</v>
      </c>
      <c r="IO295" s="5">
        <v>4.25</v>
      </c>
      <c r="IP295" s="3">
        <v>1</v>
      </c>
      <c r="IQ295" s="3">
        <v>4</v>
      </c>
      <c r="IR295" s="3">
        <v>2</v>
      </c>
      <c r="IS295" s="3">
        <v>2</v>
      </c>
      <c r="IT295" s="3">
        <v>2</v>
      </c>
      <c r="IU295" s="3">
        <v>3</v>
      </c>
      <c r="IV295" s="3">
        <v>3</v>
      </c>
      <c r="IW295" s="3">
        <v>2</v>
      </c>
      <c r="IX295" s="3">
        <v>3</v>
      </c>
      <c r="IY295" s="3">
        <v>3</v>
      </c>
      <c r="IZ295" s="3">
        <v>3</v>
      </c>
      <c r="JA295" s="3">
        <v>2</v>
      </c>
      <c r="JB295" s="3">
        <v>1</v>
      </c>
      <c r="JC295" s="3">
        <v>2</v>
      </c>
      <c r="JD295" s="3">
        <v>4</v>
      </c>
      <c r="JE295" s="3">
        <v>4</v>
      </c>
      <c r="JF295" s="3">
        <v>2</v>
      </c>
      <c r="JG295" s="3">
        <v>3</v>
      </c>
      <c r="JH295" s="3">
        <v>2</v>
      </c>
      <c r="JI295" s="3">
        <v>3</v>
      </c>
      <c r="JJ295" s="3">
        <v>2</v>
      </c>
      <c r="JK295" s="3">
        <v>3</v>
      </c>
      <c r="JL295" s="3">
        <v>4</v>
      </c>
      <c r="JM295" s="3">
        <v>1</v>
      </c>
      <c r="JN295" s="5">
        <v>2</v>
      </c>
      <c r="JO295" s="5">
        <v>2.75</v>
      </c>
      <c r="JP295" s="5">
        <v>3</v>
      </c>
      <c r="JQ295" s="5">
        <v>2.75</v>
      </c>
      <c r="JR295" s="5">
        <v>2.25</v>
      </c>
      <c r="JS295" s="5">
        <v>2.5</v>
      </c>
      <c r="JT295" s="3">
        <v>4</v>
      </c>
      <c r="JU295" s="3">
        <v>999</v>
      </c>
      <c r="JV295" s="3">
        <v>2</v>
      </c>
      <c r="JW295" s="3">
        <v>999</v>
      </c>
      <c r="JX295" s="3">
        <v>4</v>
      </c>
      <c r="JY295" s="3">
        <v>999</v>
      </c>
      <c r="JZ295" s="3">
        <v>1</v>
      </c>
      <c r="KA295" s="3">
        <v>999</v>
      </c>
      <c r="KB295" s="3">
        <v>3</v>
      </c>
      <c r="KC295" s="3">
        <v>999</v>
      </c>
      <c r="KD295" s="3">
        <v>3</v>
      </c>
      <c r="KE295" s="3">
        <v>999</v>
      </c>
      <c r="KF295" s="3">
        <v>3</v>
      </c>
      <c r="KG295" s="3">
        <v>999</v>
      </c>
      <c r="KH295" s="3">
        <v>1</v>
      </c>
      <c r="KI295" s="3">
        <v>999</v>
      </c>
      <c r="KJ295" s="3">
        <v>3</v>
      </c>
      <c r="KK295" s="3">
        <v>999</v>
      </c>
      <c r="KL295" s="3">
        <v>3</v>
      </c>
      <c r="KM295" s="3">
        <v>999</v>
      </c>
      <c r="KN295" s="3">
        <v>3</v>
      </c>
      <c r="KO295" s="3">
        <v>999</v>
      </c>
      <c r="KP295" s="3">
        <v>3</v>
      </c>
      <c r="KQ295" s="3">
        <v>999</v>
      </c>
      <c r="KR295" s="3">
        <v>3</v>
      </c>
      <c r="KS295" s="3">
        <v>999</v>
      </c>
      <c r="KT295" s="3">
        <v>3</v>
      </c>
      <c r="KU295" s="3">
        <v>999</v>
      </c>
      <c r="KV295" s="3">
        <v>3</v>
      </c>
      <c r="KW295" s="3">
        <v>999</v>
      </c>
      <c r="KX295" s="3">
        <v>3</v>
      </c>
      <c r="KY295" s="3">
        <v>999</v>
      </c>
      <c r="KZ295" s="5">
        <v>2.4444444444444446</v>
      </c>
      <c r="LA295" s="7" t="e">
        <v>#NULL!</v>
      </c>
      <c r="LB295" s="5">
        <v>3.2857142857142856</v>
      </c>
      <c r="LC295" s="7" t="e">
        <v>#NULL!</v>
      </c>
      <c r="LD295" s="3">
        <v>3</v>
      </c>
      <c r="LE295" s="3">
        <v>999</v>
      </c>
      <c r="LF295" s="5">
        <v>3</v>
      </c>
      <c r="LG295" s="3">
        <v>999</v>
      </c>
      <c r="LH295" s="3">
        <v>3</v>
      </c>
      <c r="LI295" s="3">
        <v>999</v>
      </c>
      <c r="LJ295" s="3">
        <v>3</v>
      </c>
      <c r="LK295" s="3">
        <v>999</v>
      </c>
      <c r="LL295" s="3">
        <v>3</v>
      </c>
      <c r="LM295" s="3">
        <v>999</v>
      </c>
      <c r="LN295" s="3">
        <v>3</v>
      </c>
      <c r="LO295" s="3">
        <v>999</v>
      </c>
      <c r="LP295" s="3">
        <v>3</v>
      </c>
      <c r="LQ295" s="3">
        <v>999</v>
      </c>
      <c r="LR295" s="3">
        <v>4</v>
      </c>
      <c r="LS295" s="3">
        <v>999</v>
      </c>
      <c r="LT295" s="5">
        <v>3.125</v>
      </c>
      <c r="LU295" s="7" t="e">
        <v>#NULL!</v>
      </c>
      <c r="LV295" s="3">
        <v>2</v>
      </c>
      <c r="LW295" s="3">
        <v>2</v>
      </c>
      <c r="LX295" s="3">
        <v>1</v>
      </c>
      <c r="LY295" s="3">
        <v>3</v>
      </c>
      <c r="LZ295" s="3">
        <v>2</v>
      </c>
      <c r="MA295" s="3">
        <v>1</v>
      </c>
      <c r="MB295" s="3">
        <v>2</v>
      </c>
      <c r="MC295" s="3">
        <v>0</v>
      </c>
      <c r="MD295" s="3">
        <v>1</v>
      </c>
      <c r="ME295" s="3">
        <v>2</v>
      </c>
      <c r="MF295" s="5">
        <f t="shared" si="177"/>
        <v>16</v>
      </c>
      <c r="MG295" s="5">
        <f t="shared" si="178"/>
        <v>1.6</v>
      </c>
      <c r="MH295" s="3">
        <v>6</v>
      </c>
      <c r="MI295" s="3">
        <v>4</v>
      </c>
      <c r="MJ295" s="3">
        <v>4</v>
      </c>
      <c r="MK295" s="3">
        <v>3</v>
      </c>
      <c r="ML295" s="3">
        <v>5</v>
      </c>
      <c r="MM295" s="3">
        <v>5</v>
      </c>
      <c r="MN295" s="3">
        <v>3</v>
      </c>
      <c r="MO295" s="3">
        <v>4</v>
      </c>
      <c r="MP295" s="3">
        <v>7</v>
      </c>
      <c r="MQ295" s="5">
        <v>4.5555555555555554</v>
      </c>
      <c r="MR295" s="3">
        <v>4</v>
      </c>
      <c r="MS295" s="3">
        <v>999</v>
      </c>
      <c r="MT295" s="3">
        <v>4</v>
      </c>
      <c r="MU295" s="3">
        <v>999</v>
      </c>
      <c r="MV295" s="3">
        <v>3</v>
      </c>
      <c r="MW295" s="3">
        <v>999</v>
      </c>
      <c r="MX295" s="3">
        <v>4</v>
      </c>
      <c r="MY295" s="3">
        <v>999</v>
      </c>
      <c r="MZ295" s="3">
        <v>2</v>
      </c>
      <c r="NA295" s="3">
        <v>999</v>
      </c>
      <c r="NB295" s="3">
        <v>3</v>
      </c>
      <c r="NC295" s="3">
        <v>999</v>
      </c>
      <c r="ND295" s="5">
        <v>3.6666666666666665</v>
      </c>
      <c r="NE295" s="7" t="e">
        <v>#NULL!</v>
      </c>
      <c r="NF295" s="5">
        <v>3</v>
      </c>
      <c r="NG295" s="7" t="e">
        <v>#NULL!</v>
      </c>
      <c r="NH295" s="3">
        <v>4</v>
      </c>
      <c r="NI295" s="3">
        <v>999</v>
      </c>
      <c r="NJ295" s="3">
        <v>4</v>
      </c>
      <c r="NK295" s="3">
        <v>999</v>
      </c>
      <c r="NL295" s="3">
        <v>3</v>
      </c>
      <c r="NM295" s="3">
        <v>999</v>
      </c>
      <c r="NN295" s="3">
        <v>4</v>
      </c>
      <c r="NO295" s="3">
        <v>999</v>
      </c>
      <c r="NP295" s="3">
        <v>3</v>
      </c>
      <c r="NQ295" s="3">
        <v>999</v>
      </c>
      <c r="NR295" s="3">
        <v>4</v>
      </c>
      <c r="NS295" s="3">
        <v>999</v>
      </c>
      <c r="NT295" s="3">
        <v>3</v>
      </c>
      <c r="NU295" s="3">
        <v>999</v>
      </c>
      <c r="NV295" s="5">
        <v>3.5714285714285716</v>
      </c>
      <c r="NW295" s="7" t="e">
        <v>#NULL!</v>
      </c>
      <c r="NX295" s="4">
        <v>43423</v>
      </c>
      <c r="NY295" s="3">
        <v>4</v>
      </c>
      <c r="NZ295" s="3">
        <v>3</v>
      </c>
      <c r="OA295" s="3">
        <v>3</v>
      </c>
      <c r="OB295" s="3">
        <v>3</v>
      </c>
      <c r="OC295" s="3">
        <v>4</v>
      </c>
      <c r="OD295" s="3">
        <v>3</v>
      </c>
      <c r="OE295" s="3">
        <v>1</v>
      </c>
      <c r="OF295" s="3">
        <v>3</v>
      </c>
      <c r="OG295" s="3">
        <v>3</v>
      </c>
      <c r="OH295" s="3">
        <v>3</v>
      </c>
      <c r="OI295" s="3">
        <v>3</v>
      </c>
      <c r="OJ295" s="3">
        <v>3</v>
      </c>
      <c r="OK295" s="5">
        <v>3.3333333333333335</v>
      </c>
      <c r="OL295" s="5">
        <v>2.6666666666666665</v>
      </c>
      <c r="OM295" s="3">
        <v>4</v>
      </c>
      <c r="ON295" s="3">
        <v>3</v>
      </c>
      <c r="OO295" s="3">
        <v>3</v>
      </c>
      <c r="OP295" s="3">
        <v>4</v>
      </c>
      <c r="OQ295" s="3">
        <v>3</v>
      </c>
      <c r="OR295" s="3">
        <v>3</v>
      </c>
      <c r="OS295" s="5">
        <v>3.3333333333333335</v>
      </c>
      <c r="OT295" s="3">
        <v>4</v>
      </c>
      <c r="OU295" s="3">
        <v>4</v>
      </c>
      <c r="OV295" s="3">
        <v>5</v>
      </c>
      <c r="OW295" s="3">
        <v>5</v>
      </c>
      <c r="OX295" s="3">
        <v>4</v>
      </c>
      <c r="OY295" s="3">
        <v>5</v>
      </c>
      <c r="OZ295" s="5">
        <v>4.5</v>
      </c>
      <c r="VN295">
        <v>15</v>
      </c>
      <c r="VO295">
        <v>0</v>
      </c>
      <c r="VP295">
        <v>0</v>
      </c>
      <c r="VQ295">
        <v>0</v>
      </c>
      <c r="VR295">
        <v>25</v>
      </c>
      <c r="VS295">
        <v>746.3</v>
      </c>
      <c r="VT295">
        <v>29.9</v>
      </c>
      <c r="VU295">
        <v>373.1</v>
      </c>
      <c r="VV295">
        <v>24</v>
      </c>
      <c r="VW295">
        <v>11389</v>
      </c>
      <c r="VX295">
        <v>474.5</v>
      </c>
      <c r="VY295">
        <v>10838.3</v>
      </c>
      <c r="VZ295">
        <v>0.3</v>
      </c>
      <c r="WA295">
        <v>5694.5</v>
      </c>
      <c r="WB295" s="36">
        <v>967.5</v>
      </c>
      <c r="WC295" s="36">
        <v>113.5</v>
      </c>
      <c r="WD295" s="36">
        <v>14</v>
      </c>
      <c r="WE295" s="36">
        <v>7</v>
      </c>
      <c r="WF295" s="36">
        <v>87.79</v>
      </c>
      <c r="WG295" s="36">
        <v>10.3</v>
      </c>
      <c r="WH295" s="36">
        <v>1.27</v>
      </c>
      <c r="WI295" s="36">
        <v>0.64</v>
      </c>
      <c r="WJ295" s="36">
        <v>21</v>
      </c>
      <c r="WK295" s="36">
        <v>1.91</v>
      </c>
      <c r="WL295" s="36">
        <v>10.5</v>
      </c>
      <c r="WM295" s="37">
        <v>967.5</v>
      </c>
      <c r="WN295" s="37">
        <v>113.5</v>
      </c>
      <c r="WO295" s="37">
        <v>14</v>
      </c>
      <c r="WP295" s="37">
        <v>7</v>
      </c>
      <c r="WQ295" s="37">
        <v>87.79</v>
      </c>
      <c r="WR295" s="37">
        <v>10.3</v>
      </c>
      <c r="WS295" s="37">
        <v>1.27</v>
      </c>
      <c r="WT295" s="37">
        <v>0.64</v>
      </c>
      <c r="WU295" s="37">
        <v>21</v>
      </c>
      <c r="WV295" s="37">
        <v>1.91</v>
      </c>
      <c r="WW295" s="37">
        <v>10.5</v>
      </c>
      <c r="WX295" s="38">
        <v>563</v>
      </c>
      <c r="WY295" s="38">
        <v>40.5</v>
      </c>
      <c r="WZ295" s="38">
        <v>5.25</v>
      </c>
      <c r="XA295" s="38">
        <v>1.25</v>
      </c>
      <c r="XB295" s="38">
        <v>92.3</v>
      </c>
      <c r="XC295" s="38">
        <v>6.64</v>
      </c>
      <c r="XD295" s="38">
        <v>0.86</v>
      </c>
      <c r="XE295" s="38">
        <v>0.2</v>
      </c>
      <c r="XF295" s="38">
        <v>6.5</v>
      </c>
      <c r="XG295" s="38">
        <v>1.07</v>
      </c>
      <c r="XH295" s="38">
        <v>6.5</v>
      </c>
      <c r="XI295" s="39">
        <v>563</v>
      </c>
      <c r="XJ295" s="39">
        <v>40.5</v>
      </c>
      <c r="XK295" s="39">
        <v>5.25</v>
      </c>
      <c r="XL295" s="39">
        <v>1.25</v>
      </c>
      <c r="XM295" s="39">
        <v>92.3</v>
      </c>
      <c r="XN295" s="39">
        <v>6.64</v>
      </c>
      <c r="XO295" s="39">
        <v>0.86</v>
      </c>
      <c r="XP295" s="39">
        <v>0.2</v>
      </c>
      <c r="XQ295" s="39">
        <v>6.5</v>
      </c>
      <c r="XR295" s="39">
        <v>1.07</v>
      </c>
      <c r="XS295" s="39">
        <v>6.5</v>
      </c>
      <c r="XT295" t="s">
        <v>1360</v>
      </c>
      <c r="XU295">
        <v>2</v>
      </c>
      <c r="XV295">
        <v>21</v>
      </c>
      <c r="XW295" s="37">
        <v>2</v>
      </c>
      <c r="XX295" s="37">
        <v>0</v>
      </c>
      <c r="XY295" s="37">
        <v>3</v>
      </c>
      <c r="XZ295" s="39">
        <v>1</v>
      </c>
      <c r="YA295" s="39">
        <v>0</v>
      </c>
      <c r="YB295" s="39">
        <v>3</v>
      </c>
    </row>
    <row r="296" spans="1:652" x14ac:dyDescent="0.2">
      <c r="A296" s="11">
        <v>318</v>
      </c>
      <c r="B296" s="19" t="s">
        <v>912</v>
      </c>
      <c r="C296" s="3">
        <v>1</v>
      </c>
      <c r="D296" s="3" t="str">
        <f t="shared" si="167"/>
        <v>1</v>
      </c>
      <c r="E296" s="4">
        <v>37804</v>
      </c>
      <c r="F296" s="4">
        <v>43411</v>
      </c>
      <c r="G296" s="5">
        <v>15.351129363449692</v>
      </c>
      <c r="H296" s="21">
        <v>4</v>
      </c>
      <c r="I296" s="3">
        <v>10</v>
      </c>
      <c r="J296" s="3">
        <v>22</v>
      </c>
      <c r="K296" s="3">
        <v>1</v>
      </c>
      <c r="L296" s="3">
        <v>2</v>
      </c>
      <c r="M296" s="3">
        <v>180</v>
      </c>
      <c r="N296" s="6">
        <v>114</v>
      </c>
      <c r="O296" s="6">
        <v>169</v>
      </c>
      <c r="P296" s="5">
        <v>3.7401574803149606</v>
      </c>
      <c r="Q296" s="5">
        <v>144.42750000000001</v>
      </c>
      <c r="R296" s="5">
        <v>65.5</v>
      </c>
      <c r="S296" s="5">
        <v>22.9</v>
      </c>
      <c r="T296" s="5">
        <v>3</v>
      </c>
      <c r="U296" s="5">
        <v>29.8</v>
      </c>
      <c r="V296" s="5">
        <v>2</v>
      </c>
      <c r="W296" s="5">
        <v>29.5</v>
      </c>
      <c r="X296" s="5">
        <v>28.2</v>
      </c>
      <c r="Y296" s="5">
        <v>29.4</v>
      </c>
      <c r="Z296" s="5">
        <v>26.7</v>
      </c>
      <c r="AA296" s="5">
        <v>27.8</v>
      </c>
      <c r="AB296" s="5">
        <v>26.6</v>
      </c>
      <c r="AC296" s="5">
        <f t="shared" si="168"/>
        <v>29.5</v>
      </c>
      <c r="AD296" s="5">
        <f t="shared" si="169"/>
        <v>27.8</v>
      </c>
      <c r="AE296" s="5">
        <f t="shared" si="170"/>
        <v>57.3</v>
      </c>
      <c r="AF296" s="5">
        <f t="shared" si="171"/>
        <v>28.65</v>
      </c>
      <c r="AG296" s="5">
        <f t="shared" si="172"/>
        <v>63.173249999999996</v>
      </c>
      <c r="AH296" s="5">
        <f t="shared" si="173"/>
        <v>126.34649999999999</v>
      </c>
      <c r="AI296" s="5">
        <v>2</v>
      </c>
      <c r="AJ296" s="3">
        <v>17</v>
      </c>
      <c r="AK296" s="5">
        <v>34.4</v>
      </c>
      <c r="AL296" s="5">
        <v>1</v>
      </c>
      <c r="AM296" s="5">
        <v>1.6666666666666667</v>
      </c>
      <c r="AN296" s="5"/>
      <c r="AO296" s="5"/>
      <c r="AP296" s="5"/>
      <c r="AQ296" s="5"/>
      <c r="AR296" s="5"/>
      <c r="AS296" s="5" t="e">
        <f t="shared" si="174"/>
        <v>#DIV/0!</v>
      </c>
      <c r="AT296" s="5">
        <v>11.65</v>
      </c>
      <c r="AU296" s="5">
        <v>11.5</v>
      </c>
      <c r="AV296" s="5">
        <v>0.77</v>
      </c>
      <c r="AW296" s="5">
        <v>78</v>
      </c>
      <c r="AX296" s="3">
        <v>38</v>
      </c>
      <c r="AY296" s="3">
        <v>40</v>
      </c>
      <c r="AZ296" s="3"/>
      <c r="BA296" s="5">
        <v>0.27</v>
      </c>
      <c r="BB296" s="5"/>
      <c r="BC296" s="5">
        <v>61</v>
      </c>
      <c r="BD296" s="5"/>
      <c r="BE296" s="3">
        <v>23</v>
      </c>
      <c r="BF296" s="3">
        <v>24</v>
      </c>
      <c r="BG296" s="5">
        <v>-0.27</v>
      </c>
      <c r="BH296" s="5">
        <v>39</v>
      </c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3">
        <v>48</v>
      </c>
      <c r="CA296" s="3">
        <v>47</v>
      </c>
      <c r="CB296" s="3">
        <v>46</v>
      </c>
      <c r="CC296" s="5">
        <v>21.457920000000001</v>
      </c>
      <c r="CD296" s="5">
        <v>21.01088</v>
      </c>
      <c r="CE296" s="5">
        <v>20.563839999999999</v>
      </c>
      <c r="CF296" s="5">
        <v>3.62</v>
      </c>
      <c r="CG296" s="5">
        <v>100</v>
      </c>
      <c r="CH296" s="3">
        <v>34</v>
      </c>
      <c r="CI296" s="3">
        <v>34</v>
      </c>
      <c r="CJ296" s="3">
        <v>33</v>
      </c>
      <c r="CK296" s="5">
        <v>15.19936</v>
      </c>
      <c r="CL296" s="5">
        <v>15.19936</v>
      </c>
      <c r="CM296" s="5">
        <v>14.752319999999999</v>
      </c>
      <c r="CN296" s="5">
        <v>0.22</v>
      </c>
      <c r="CO296" s="5">
        <v>59</v>
      </c>
      <c r="CP296" s="6">
        <v>154</v>
      </c>
      <c r="CQ296" s="6">
        <v>163</v>
      </c>
      <c r="CR296" s="6">
        <v>157</v>
      </c>
      <c r="CS296" s="5">
        <v>0.88</v>
      </c>
      <c r="CT296" s="5">
        <v>81</v>
      </c>
      <c r="CU296" s="7" t="e">
        <v>#NULL!</v>
      </c>
      <c r="CV296" s="7" t="e">
        <v>#NULL!</v>
      </c>
      <c r="CW296" s="7" t="e">
        <v>#NULL!</v>
      </c>
      <c r="CX296" s="7" t="e">
        <v>#NULL!</v>
      </c>
      <c r="CY296" s="7" t="e">
        <v>#NULL!</v>
      </c>
      <c r="CZ296" s="7" t="e">
        <v>#NULL!</v>
      </c>
      <c r="DA296" s="7" t="e">
        <v>#NULL!</v>
      </c>
      <c r="DB296" s="7" t="e">
        <v>#NULL!</v>
      </c>
      <c r="DC296" s="7" t="e">
        <v>#NULL!</v>
      </c>
      <c r="DD296" s="7" t="e">
        <v>#NULL!</v>
      </c>
      <c r="DE296" s="7" t="e">
        <v>#NULL!</v>
      </c>
      <c r="DF296" s="7" t="e">
        <v>#NULL!</v>
      </c>
      <c r="DG296" s="7" t="e">
        <v>#NULL!</v>
      </c>
      <c r="DH296" s="7" t="e">
        <v>#NULL!</v>
      </c>
      <c r="DI296" s="7"/>
      <c r="DJ296" s="7"/>
      <c r="DK296" s="7"/>
      <c r="DL296" s="7"/>
      <c r="DM296" s="7"/>
      <c r="DN296" s="7"/>
      <c r="DO296" s="7"/>
      <c r="DP296" s="7"/>
      <c r="DQ296" s="3">
        <v>1</v>
      </c>
      <c r="DR296" s="3">
        <v>1</v>
      </c>
      <c r="DS296" s="3">
        <v>1</v>
      </c>
      <c r="DT296" s="3">
        <v>1</v>
      </c>
      <c r="DU296" s="3">
        <v>1</v>
      </c>
      <c r="DV296" s="5">
        <v>50</v>
      </c>
      <c r="DW296" s="5">
        <v>0</v>
      </c>
      <c r="DX296" s="5">
        <v>79.5</v>
      </c>
      <c r="DY296" s="5">
        <v>1.65</v>
      </c>
      <c r="DZ296" s="5">
        <v>79.5</v>
      </c>
      <c r="EA296" s="5">
        <v>3.8400000000000003</v>
      </c>
      <c r="EB296" s="5">
        <v>69.666666666666671</v>
      </c>
      <c r="EC296" s="5">
        <v>5.49</v>
      </c>
      <c r="ED296" s="5">
        <v>2</v>
      </c>
      <c r="EE296" s="7" t="e">
        <v>#NULL!</v>
      </c>
      <c r="EF296" s="7" t="e">
        <v>#NULL!</v>
      </c>
      <c r="EG296" s="7" t="e">
        <v>#NULL!</v>
      </c>
      <c r="EH296" s="7" t="e">
        <v>#NULL!</v>
      </c>
      <c r="EI296" s="7" t="e">
        <v>#NULL!</v>
      </c>
      <c r="EJ296" s="7" t="e">
        <v>#NULL!</v>
      </c>
      <c r="EK296" s="7" t="e">
        <v>#NULL!</v>
      </c>
      <c r="EL296" s="7" t="e">
        <v>#NULL!</v>
      </c>
      <c r="EM296" s="7" t="e">
        <v>#NULL!</v>
      </c>
      <c r="EN296" s="7" t="e">
        <v>#NULL!</v>
      </c>
      <c r="EO296" s="7" t="e">
        <v>#NULL!</v>
      </c>
      <c r="EP296" s="7" t="e">
        <v>#NULL!</v>
      </c>
      <c r="EQ296" s="7" t="e">
        <v>#NULL!</v>
      </c>
      <c r="ER296" s="7" t="e">
        <v>#NULL!</v>
      </c>
      <c r="ES296" s="7" t="e">
        <v>#NULL!</v>
      </c>
      <c r="ET296" s="7" t="e">
        <v>#NULL!</v>
      </c>
      <c r="EU296" s="7" t="e">
        <v>#NULL!</v>
      </c>
      <c r="EV296" s="7" t="e">
        <v>#NULL!</v>
      </c>
      <c r="EW296" s="3">
        <v>1</v>
      </c>
      <c r="EX296" s="5">
        <v>3</v>
      </c>
      <c r="EY296" s="1" t="s">
        <v>393</v>
      </c>
      <c r="EZ296" s="3">
        <v>2</v>
      </c>
      <c r="FA296" s="6">
        <v>10</v>
      </c>
      <c r="FB296" s="1" t="s">
        <v>411</v>
      </c>
      <c r="FC296" s="6">
        <v>2</v>
      </c>
      <c r="FD296" s="5">
        <v>4</v>
      </c>
      <c r="FE296" s="1" t="s">
        <v>411</v>
      </c>
      <c r="FF296" s="3">
        <v>2</v>
      </c>
      <c r="FG296" s="5">
        <v>4</v>
      </c>
      <c r="FH296" s="3">
        <v>5</v>
      </c>
      <c r="FI296" s="3">
        <v>5</v>
      </c>
      <c r="FJ296" s="3">
        <v>5</v>
      </c>
      <c r="FK296" s="3">
        <v>5</v>
      </c>
      <c r="FL296" s="3">
        <v>5</v>
      </c>
      <c r="FM296" s="3">
        <v>5</v>
      </c>
      <c r="FN296" s="3">
        <v>5</v>
      </c>
      <c r="FO296" s="3">
        <v>5</v>
      </c>
      <c r="FP296" s="3">
        <v>5</v>
      </c>
      <c r="FQ296" s="3">
        <v>5</v>
      </c>
      <c r="FR296" s="3">
        <v>5</v>
      </c>
      <c r="FS296" s="3">
        <v>5</v>
      </c>
      <c r="FT296" s="3">
        <v>5</v>
      </c>
      <c r="FU296" s="3">
        <v>5</v>
      </c>
      <c r="FV296" s="3">
        <v>7</v>
      </c>
      <c r="FW296" s="3">
        <v>4</v>
      </c>
      <c r="FX296" s="7" t="e">
        <v>#NULL!</v>
      </c>
      <c r="FY296" s="3">
        <v>4</v>
      </c>
      <c r="FZ296" s="3">
        <v>7</v>
      </c>
      <c r="GA296" s="3">
        <v>5</v>
      </c>
      <c r="GB296" s="3">
        <v>4</v>
      </c>
      <c r="GC296" s="3">
        <v>4</v>
      </c>
      <c r="GD296" s="5">
        <v>5.166666666666667</v>
      </c>
      <c r="GE296" s="3">
        <v>4</v>
      </c>
      <c r="GF296" s="3">
        <v>4</v>
      </c>
      <c r="GG296" s="3">
        <v>4</v>
      </c>
      <c r="GH296" s="3">
        <v>1</v>
      </c>
      <c r="GI296" s="3">
        <v>5</v>
      </c>
      <c r="GJ296" s="3">
        <v>1</v>
      </c>
      <c r="GK296" s="3">
        <v>1</v>
      </c>
      <c r="GL296" s="3">
        <v>2</v>
      </c>
      <c r="GM296" s="3">
        <v>5</v>
      </c>
      <c r="GN296" s="3">
        <v>5</v>
      </c>
      <c r="GO296" s="3">
        <v>3</v>
      </c>
      <c r="GP296" s="3">
        <v>3</v>
      </c>
      <c r="GQ296" s="3">
        <v>1</v>
      </c>
      <c r="GR296" s="3">
        <v>5</v>
      </c>
      <c r="GS296" s="3">
        <v>1</v>
      </c>
      <c r="GT296" s="3">
        <v>5</v>
      </c>
      <c r="GU296" s="3">
        <v>1</v>
      </c>
      <c r="GV296" s="3">
        <v>3</v>
      </c>
      <c r="GW296" s="3">
        <v>5</v>
      </c>
      <c r="GX296" s="3">
        <v>1</v>
      </c>
      <c r="GY296" s="5">
        <v>4.2</v>
      </c>
      <c r="GZ296" s="5">
        <v>1.8</v>
      </c>
      <c r="HA296" s="3">
        <v>6</v>
      </c>
      <c r="HB296" s="3">
        <v>7</v>
      </c>
      <c r="HC296" s="3">
        <v>7</v>
      </c>
      <c r="HD296" s="3">
        <v>6</v>
      </c>
      <c r="HE296" s="3">
        <v>7</v>
      </c>
      <c r="HF296" s="3">
        <v>7</v>
      </c>
      <c r="HG296" s="3">
        <v>5</v>
      </c>
      <c r="HH296" s="3">
        <v>7</v>
      </c>
      <c r="HI296" s="5">
        <v>6.5</v>
      </c>
      <c r="HJ296" s="3">
        <v>4</v>
      </c>
      <c r="HK296" s="3">
        <v>4</v>
      </c>
      <c r="HL296" s="3">
        <v>3</v>
      </c>
      <c r="HM296" s="3">
        <v>3</v>
      </c>
      <c r="HN296" s="3">
        <v>2</v>
      </c>
      <c r="HO296" s="3">
        <v>1</v>
      </c>
      <c r="HP296" s="5">
        <v>1</v>
      </c>
      <c r="HQ296" s="5">
        <v>3</v>
      </c>
      <c r="HR296" s="5">
        <v>4</v>
      </c>
      <c r="HS296" s="5">
        <v>3</v>
      </c>
      <c r="HT296" s="3">
        <v>6</v>
      </c>
      <c r="HU296" s="3">
        <v>6</v>
      </c>
      <c r="HV296" s="3">
        <v>6</v>
      </c>
      <c r="HW296" s="3">
        <v>6</v>
      </c>
      <c r="HX296" s="3">
        <v>6</v>
      </c>
      <c r="HY296" s="3">
        <v>6</v>
      </c>
      <c r="HZ296" s="5">
        <v>6</v>
      </c>
      <c r="IA296" s="3">
        <v>7</v>
      </c>
      <c r="IB296" s="3">
        <v>4</v>
      </c>
      <c r="IC296" s="3">
        <v>6</v>
      </c>
      <c r="ID296" s="3">
        <v>3</v>
      </c>
      <c r="IE296" s="3">
        <v>5</v>
      </c>
      <c r="IF296" s="3">
        <v>6</v>
      </c>
      <c r="IG296" s="3">
        <v>4</v>
      </c>
      <c r="IH296" s="3">
        <v>7</v>
      </c>
      <c r="II296" s="3">
        <v>7</v>
      </c>
      <c r="IJ296" s="3">
        <v>6</v>
      </c>
      <c r="IK296" s="3">
        <v>7</v>
      </c>
      <c r="IL296" s="3">
        <v>3</v>
      </c>
      <c r="IM296" s="5">
        <v>7</v>
      </c>
      <c r="IN296" s="5">
        <v>5</v>
      </c>
      <c r="IO296" s="5">
        <v>4.25</v>
      </c>
      <c r="IP296" s="3">
        <v>5</v>
      </c>
      <c r="IQ296" s="3">
        <v>2</v>
      </c>
      <c r="IR296" s="3">
        <v>2</v>
      </c>
      <c r="IS296" s="3">
        <v>3</v>
      </c>
      <c r="IT296" s="3">
        <v>5</v>
      </c>
      <c r="IU296" s="3">
        <v>4</v>
      </c>
      <c r="IV296" s="3">
        <v>1</v>
      </c>
      <c r="IW296" s="3">
        <v>1</v>
      </c>
      <c r="IX296" s="3">
        <v>4</v>
      </c>
      <c r="IY296" s="3">
        <v>4</v>
      </c>
      <c r="IZ296" s="3">
        <v>5</v>
      </c>
      <c r="JA296" s="3">
        <v>5</v>
      </c>
      <c r="JB296" s="3">
        <v>4</v>
      </c>
      <c r="JC296" s="3">
        <v>2</v>
      </c>
      <c r="JD296" s="3">
        <v>4</v>
      </c>
      <c r="JE296" s="3">
        <v>3</v>
      </c>
      <c r="JF296" s="3">
        <v>2</v>
      </c>
      <c r="JG296" s="3">
        <v>5</v>
      </c>
      <c r="JH296" s="3">
        <v>5</v>
      </c>
      <c r="JI296" s="3">
        <v>4</v>
      </c>
      <c r="JJ296" s="3">
        <v>1</v>
      </c>
      <c r="JK296" s="3">
        <v>5</v>
      </c>
      <c r="JL296" s="3">
        <v>2</v>
      </c>
      <c r="JM296" s="3">
        <v>5</v>
      </c>
      <c r="JN296" s="5">
        <v>4.5</v>
      </c>
      <c r="JO296" s="5">
        <v>3.5</v>
      </c>
      <c r="JP296" s="5">
        <v>4.25</v>
      </c>
      <c r="JQ296" s="5">
        <v>2</v>
      </c>
      <c r="JR296" s="5">
        <v>5</v>
      </c>
      <c r="JS296" s="5">
        <v>1.5</v>
      </c>
      <c r="JT296" s="3">
        <v>4</v>
      </c>
      <c r="JU296" s="3">
        <v>5</v>
      </c>
      <c r="JV296" s="3">
        <v>5</v>
      </c>
      <c r="JW296" s="3">
        <v>5</v>
      </c>
      <c r="JX296" s="3">
        <v>2</v>
      </c>
      <c r="JY296" s="3">
        <v>2</v>
      </c>
      <c r="JZ296" s="3">
        <v>1</v>
      </c>
      <c r="KA296" s="3">
        <v>1</v>
      </c>
      <c r="KB296" s="3">
        <v>5</v>
      </c>
      <c r="KC296" s="3">
        <v>5</v>
      </c>
      <c r="KD296" s="3">
        <v>5</v>
      </c>
      <c r="KE296" s="3">
        <v>5</v>
      </c>
      <c r="KF296" s="3">
        <v>1</v>
      </c>
      <c r="KG296" s="3">
        <v>1</v>
      </c>
      <c r="KH296" s="3">
        <v>4</v>
      </c>
      <c r="KI296" s="3">
        <v>4</v>
      </c>
      <c r="KJ296" s="3">
        <v>2</v>
      </c>
      <c r="KK296" s="3">
        <v>2</v>
      </c>
      <c r="KL296" s="3">
        <v>4</v>
      </c>
      <c r="KM296" s="3">
        <v>4</v>
      </c>
      <c r="KN296" s="3">
        <v>1</v>
      </c>
      <c r="KO296" s="3">
        <v>1</v>
      </c>
      <c r="KP296" s="3">
        <v>2</v>
      </c>
      <c r="KQ296" s="3">
        <v>2</v>
      </c>
      <c r="KR296" s="3">
        <v>4</v>
      </c>
      <c r="KS296" s="3">
        <v>4</v>
      </c>
      <c r="KT296" s="3">
        <v>2</v>
      </c>
      <c r="KU296" s="3">
        <v>2</v>
      </c>
      <c r="KV296" s="3">
        <v>2</v>
      </c>
      <c r="KW296" s="3">
        <v>2</v>
      </c>
      <c r="KX296" s="3">
        <v>2</v>
      </c>
      <c r="KY296" s="3">
        <v>4</v>
      </c>
      <c r="KZ296" s="5">
        <v>2.2222222222222223</v>
      </c>
      <c r="LA296" s="5">
        <v>2.2222222222222223</v>
      </c>
      <c r="LB296" s="5">
        <v>3.7142857142857144</v>
      </c>
      <c r="LC296" s="5">
        <v>4.1428571428571432</v>
      </c>
      <c r="LD296" s="3">
        <v>1</v>
      </c>
      <c r="LE296" s="3">
        <v>1</v>
      </c>
      <c r="LF296" s="5">
        <v>4</v>
      </c>
      <c r="LG296" s="3">
        <v>4</v>
      </c>
      <c r="LH296" s="3">
        <v>4</v>
      </c>
      <c r="LI296" s="3">
        <v>4</v>
      </c>
      <c r="LJ296" s="3">
        <v>5</v>
      </c>
      <c r="LK296" s="3">
        <v>5</v>
      </c>
      <c r="LL296" s="3">
        <v>4</v>
      </c>
      <c r="LM296" s="3">
        <v>4</v>
      </c>
      <c r="LN296" s="3">
        <v>5</v>
      </c>
      <c r="LO296" s="3">
        <v>5</v>
      </c>
      <c r="LP296" s="3">
        <v>4</v>
      </c>
      <c r="LQ296" s="3">
        <v>4</v>
      </c>
      <c r="LR296" s="3">
        <v>5</v>
      </c>
      <c r="LS296" s="3">
        <v>5</v>
      </c>
      <c r="LT296" s="5">
        <v>4</v>
      </c>
      <c r="LU296" s="5">
        <v>4</v>
      </c>
      <c r="LV296" s="3">
        <v>3</v>
      </c>
      <c r="LW296" s="3">
        <v>0</v>
      </c>
      <c r="LX296" s="3">
        <v>1</v>
      </c>
      <c r="LY296" s="3">
        <v>2</v>
      </c>
      <c r="LZ296" s="3">
        <v>3</v>
      </c>
      <c r="MA296" s="3">
        <v>2</v>
      </c>
      <c r="MB296" s="3">
        <v>1</v>
      </c>
      <c r="MC296" s="3">
        <v>1</v>
      </c>
      <c r="MD296" s="3">
        <v>1</v>
      </c>
      <c r="ME296" s="3">
        <v>1</v>
      </c>
      <c r="MF296" s="5">
        <f t="shared" si="177"/>
        <v>15</v>
      </c>
      <c r="MG296" s="5">
        <f t="shared" si="178"/>
        <v>1.5</v>
      </c>
      <c r="MH296" s="3">
        <v>2</v>
      </c>
      <c r="MI296" s="3">
        <v>2</v>
      </c>
      <c r="MJ296" s="3">
        <v>5</v>
      </c>
      <c r="MK296" s="3">
        <v>6</v>
      </c>
      <c r="ML296" s="3">
        <v>6</v>
      </c>
      <c r="MM296" s="3">
        <v>4</v>
      </c>
      <c r="MN296" s="3">
        <v>6</v>
      </c>
      <c r="MO296" s="3">
        <v>6</v>
      </c>
      <c r="MP296" s="3">
        <v>6</v>
      </c>
      <c r="MQ296" s="5">
        <v>4.7777777777777777</v>
      </c>
      <c r="MR296" s="3">
        <v>4</v>
      </c>
      <c r="MS296" s="3">
        <v>4</v>
      </c>
      <c r="MT296" s="3">
        <v>2</v>
      </c>
      <c r="MU296" s="3">
        <v>2</v>
      </c>
      <c r="MV296" s="3">
        <v>2</v>
      </c>
      <c r="MW296" s="3">
        <v>2</v>
      </c>
      <c r="MX296" s="3">
        <v>4</v>
      </c>
      <c r="MY296" s="3">
        <v>4</v>
      </c>
      <c r="MZ296" s="3">
        <v>4</v>
      </c>
      <c r="NA296" s="3">
        <v>4</v>
      </c>
      <c r="NB296" s="3">
        <v>4</v>
      </c>
      <c r="NC296" s="3">
        <v>4</v>
      </c>
      <c r="ND296" s="5">
        <v>2.6666666666666665</v>
      </c>
      <c r="NE296" s="5">
        <v>2.6666666666666665</v>
      </c>
      <c r="NF296" s="5">
        <v>4</v>
      </c>
      <c r="NG296" s="5">
        <v>4</v>
      </c>
      <c r="NH296" s="3">
        <v>2</v>
      </c>
      <c r="NI296" s="3">
        <v>2</v>
      </c>
      <c r="NJ296" s="3">
        <v>4</v>
      </c>
      <c r="NK296" s="3">
        <v>4</v>
      </c>
      <c r="NL296" s="3">
        <v>4</v>
      </c>
      <c r="NM296" s="3">
        <v>4</v>
      </c>
      <c r="NN296" s="3">
        <v>4</v>
      </c>
      <c r="NO296" s="3">
        <v>4</v>
      </c>
      <c r="NP296" s="3">
        <v>2</v>
      </c>
      <c r="NQ296" s="3">
        <v>2</v>
      </c>
      <c r="NR296" s="3">
        <v>4</v>
      </c>
      <c r="NS296" s="3">
        <v>4</v>
      </c>
      <c r="NT296" s="3">
        <v>2</v>
      </c>
      <c r="NU296" s="3">
        <v>2</v>
      </c>
      <c r="NV296" s="5">
        <v>3.1428571428571428</v>
      </c>
      <c r="NW296" s="5">
        <v>3.1428571428571428</v>
      </c>
      <c r="NX296" s="4">
        <v>43423</v>
      </c>
      <c r="NY296" s="3">
        <v>5</v>
      </c>
      <c r="NZ296" s="3">
        <v>5</v>
      </c>
      <c r="OA296" s="3">
        <v>5</v>
      </c>
      <c r="OB296" s="3">
        <v>5</v>
      </c>
      <c r="OC296" s="3">
        <v>5</v>
      </c>
      <c r="OD296" s="3">
        <v>5</v>
      </c>
      <c r="OE296" s="3">
        <v>5</v>
      </c>
      <c r="OF296" s="3">
        <v>5</v>
      </c>
      <c r="OG296" s="3">
        <v>5</v>
      </c>
      <c r="OH296" s="3">
        <v>5</v>
      </c>
      <c r="OI296" s="3">
        <v>5</v>
      </c>
      <c r="OJ296" s="3">
        <v>5</v>
      </c>
      <c r="OK296" s="5">
        <v>5</v>
      </c>
      <c r="OL296" s="5">
        <v>5</v>
      </c>
      <c r="OM296" s="3">
        <v>2</v>
      </c>
      <c r="ON296" s="3">
        <v>4</v>
      </c>
      <c r="OO296" s="3">
        <v>2</v>
      </c>
      <c r="OP296" s="3">
        <v>2</v>
      </c>
      <c r="OQ296" s="3">
        <v>2</v>
      </c>
      <c r="OR296" s="3">
        <v>3</v>
      </c>
      <c r="OS296" s="5">
        <v>2.5</v>
      </c>
      <c r="OT296" s="3">
        <v>4</v>
      </c>
      <c r="OU296" s="3">
        <v>3</v>
      </c>
      <c r="OV296" s="3">
        <v>2</v>
      </c>
      <c r="OW296" s="3">
        <v>2</v>
      </c>
      <c r="OX296" s="3">
        <v>2</v>
      </c>
      <c r="OY296" s="3">
        <v>2</v>
      </c>
      <c r="OZ296" s="5">
        <v>2.5</v>
      </c>
      <c r="VN296">
        <v>15</v>
      </c>
      <c r="VO296">
        <v>0</v>
      </c>
      <c r="VP296">
        <v>0</v>
      </c>
      <c r="VQ296">
        <v>0</v>
      </c>
      <c r="VR296">
        <v>11</v>
      </c>
      <c r="VS296">
        <v>343.3</v>
      </c>
      <c r="VT296">
        <v>31.2</v>
      </c>
      <c r="VU296">
        <v>343.3</v>
      </c>
      <c r="VV296">
        <v>10</v>
      </c>
      <c r="VW296">
        <v>135.5</v>
      </c>
      <c r="VX296">
        <v>13.6</v>
      </c>
      <c r="VY296">
        <v>43</v>
      </c>
      <c r="VZ296">
        <v>0.3</v>
      </c>
      <c r="WA296">
        <v>135.5</v>
      </c>
      <c r="WB296" s="36">
        <v>464.75</v>
      </c>
      <c r="WC296" s="36">
        <v>63.25</v>
      </c>
      <c r="WD296" s="36">
        <v>12.5</v>
      </c>
      <c r="WE296" s="36">
        <v>10.5</v>
      </c>
      <c r="WF296" s="36">
        <v>84.35</v>
      </c>
      <c r="WG296" s="36">
        <v>11.48</v>
      </c>
      <c r="WH296" s="36">
        <v>2.27</v>
      </c>
      <c r="WI296" s="36">
        <v>1.91</v>
      </c>
      <c r="WJ296" s="36">
        <v>23</v>
      </c>
      <c r="WK296" s="36">
        <v>4.17</v>
      </c>
      <c r="WL296" s="36">
        <v>23</v>
      </c>
      <c r="WM296" s="37">
        <v>464.75</v>
      </c>
      <c r="WN296" s="37">
        <v>63.25</v>
      </c>
      <c r="WO296" s="37">
        <v>12.5</v>
      </c>
      <c r="WP296" s="37">
        <v>10.5</v>
      </c>
      <c r="WQ296" s="37">
        <v>84.35</v>
      </c>
      <c r="WR296" s="37">
        <v>11.48</v>
      </c>
      <c r="WS296" s="37">
        <v>2.27</v>
      </c>
      <c r="WT296" s="37">
        <v>1.91</v>
      </c>
      <c r="WU296" s="37">
        <v>23</v>
      </c>
      <c r="WV296" s="37">
        <v>4.17</v>
      </c>
      <c r="WW296" s="37">
        <v>23</v>
      </c>
      <c r="WX296" s="38">
        <v>0</v>
      </c>
      <c r="WY296" s="38">
        <v>0</v>
      </c>
      <c r="WZ296" s="38">
        <v>0</v>
      </c>
      <c r="XA296" s="38">
        <v>0</v>
      </c>
      <c r="XB296" s="38">
        <v>0</v>
      </c>
      <c r="XC296" s="38">
        <v>0</v>
      </c>
      <c r="XD296" s="38">
        <v>0</v>
      </c>
      <c r="XE296" s="38">
        <v>0</v>
      </c>
      <c r="XF296" s="38">
        <v>0</v>
      </c>
      <c r="XG296" s="38">
        <v>0</v>
      </c>
      <c r="XH296" s="38">
        <v>0</v>
      </c>
      <c r="XI296" s="39">
        <v>0</v>
      </c>
      <c r="XJ296" s="39">
        <v>0</v>
      </c>
      <c r="XK296" s="39">
        <v>0</v>
      </c>
      <c r="XL296" s="39">
        <v>0</v>
      </c>
      <c r="XM296" s="39">
        <v>0</v>
      </c>
      <c r="XN296" s="39">
        <v>0</v>
      </c>
      <c r="XO296" s="39">
        <v>0</v>
      </c>
      <c r="XP296" s="39">
        <v>0</v>
      </c>
      <c r="XQ296" s="39">
        <v>0</v>
      </c>
      <c r="XR296" s="39">
        <v>0</v>
      </c>
      <c r="XS296" s="39">
        <v>0</v>
      </c>
      <c r="XT296" t="s">
        <v>1361</v>
      </c>
      <c r="XU296">
        <v>1</v>
      </c>
      <c r="XV296">
        <v>15</v>
      </c>
      <c r="XW296" s="37">
        <v>1</v>
      </c>
      <c r="XX296" s="37">
        <v>0</v>
      </c>
      <c r="XY296" s="37">
        <v>3</v>
      </c>
      <c r="XZ296" s="39">
        <v>0</v>
      </c>
      <c r="YA296" s="39">
        <v>0</v>
      </c>
      <c r="YB296" s="39">
        <v>3</v>
      </c>
    </row>
    <row r="297" spans="1:652" x14ac:dyDescent="0.2">
      <c r="A297" s="11">
        <v>319</v>
      </c>
      <c r="B297" s="19" t="s">
        <v>798</v>
      </c>
      <c r="C297" s="3">
        <v>0</v>
      </c>
      <c r="D297" s="3" t="str">
        <f t="shared" si="167"/>
        <v>2</v>
      </c>
      <c r="E297" s="4">
        <v>37510</v>
      </c>
      <c r="F297" s="4">
        <v>43411</v>
      </c>
      <c r="G297" s="5">
        <v>16.156057494866531</v>
      </c>
      <c r="H297" s="21">
        <v>4</v>
      </c>
      <c r="I297" s="3">
        <v>10</v>
      </c>
      <c r="J297" s="3">
        <v>22</v>
      </c>
      <c r="K297" s="3">
        <v>1</v>
      </c>
      <c r="L297" s="3">
        <v>2</v>
      </c>
      <c r="M297" s="3">
        <v>180</v>
      </c>
      <c r="N297" s="6">
        <v>127</v>
      </c>
      <c r="O297" s="6">
        <v>181</v>
      </c>
      <c r="P297" s="5">
        <v>4.166666666666667</v>
      </c>
      <c r="Q297" s="5">
        <v>126.34649999999999</v>
      </c>
      <c r="R297" s="5">
        <v>57.3</v>
      </c>
      <c r="S297" s="5">
        <v>17.5</v>
      </c>
      <c r="T297" s="5">
        <v>3</v>
      </c>
      <c r="U297" s="5">
        <v>6.5</v>
      </c>
      <c r="V297" s="5">
        <v>3</v>
      </c>
      <c r="W297" s="5">
        <v>43.7</v>
      </c>
      <c r="X297" s="5">
        <v>46.6</v>
      </c>
      <c r="Y297" s="5">
        <v>47.5</v>
      </c>
      <c r="Z297" s="5">
        <v>43</v>
      </c>
      <c r="AA297" s="5">
        <v>44</v>
      </c>
      <c r="AB297" s="5">
        <v>41.6</v>
      </c>
      <c r="AC297" s="5">
        <f t="shared" si="168"/>
        <v>47.5</v>
      </c>
      <c r="AD297" s="5">
        <f t="shared" si="169"/>
        <v>44</v>
      </c>
      <c r="AE297" s="5">
        <f t="shared" si="170"/>
        <v>91.5</v>
      </c>
      <c r="AF297" s="5">
        <f t="shared" si="171"/>
        <v>45.75</v>
      </c>
      <c r="AG297" s="5">
        <f t="shared" si="172"/>
        <v>100.87875</v>
      </c>
      <c r="AH297" s="5">
        <f t="shared" si="173"/>
        <v>201.75749999999999</v>
      </c>
      <c r="AI297" s="5">
        <v>3</v>
      </c>
      <c r="AJ297" s="3">
        <v>31</v>
      </c>
      <c r="AK297" s="5">
        <v>38.4</v>
      </c>
      <c r="AL297" s="5">
        <v>1</v>
      </c>
      <c r="AM297" s="5">
        <v>2.3333333333333335</v>
      </c>
      <c r="AN297" s="5"/>
      <c r="AO297" s="5"/>
      <c r="AP297" s="5"/>
      <c r="AQ297" s="5"/>
      <c r="AR297" s="5"/>
      <c r="AS297" s="5" t="e">
        <f t="shared" si="174"/>
        <v>#DIV/0!</v>
      </c>
      <c r="AT297" s="5">
        <v>8.81</v>
      </c>
      <c r="AU297" s="5">
        <v>8.93</v>
      </c>
      <c r="AV297" s="5">
        <v>3.16</v>
      </c>
      <c r="AW297" s="5">
        <v>100</v>
      </c>
      <c r="AX297" s="3">
        <v>42</v>
      </c>
      <c r="AY297" s="3">
        <v>40</v>
      </c>
      <c r="AZ297" s="3"/>
      <c r="BA297" s="5">
        <v>-0.15</v>
      </c>
      <c r="BB297" s="5"/>
      <c r="BC297" s="5">
        <v>44</v>
      </c>
      <c r="BD297" s="5"/>
      <c r="BE297" s="3">
        <v>33</v>
      </c>
      <c r="BF297" s="3">
        <v>35</v>
      </c>
      <c r="BG297" s="5">
        <v>1.75</v>
      </c>
      <c r="BH297" s="5">
        <v>96</v>
      </c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3">
        <v>85</v>
      </c>
      <c r="CA297" s="3">
        <v>89</v>
      </c>
      <c r="CB297" s="3">
        <v>88</v>
      </c>
      <c r="CC297" s="5">
        <v>37.998399999999997</v>
      </c>
      <c r="CD297" s="5">
        <v>39.786560000000001</v>
      </c>
      <c r="CE297" s="5">
        <v>39.33952</v>
      </c>
      <c r="CF297" s="5">
        <v>5.62</v>
      </c>
      <c r="CG297" s="5">
        <v>100</v>
      </c>
      <c r="CH297" s="3">
        <v>58</v>
      </c>
      <c r="CI297" s="3">
        <v>57</v>
      </c>
      <c r="CJ297" s="3">
        <v>53</v>
      </c>
      <c r="CK297" s="5">
        <v>25.928319999999999</v>
      </c>
      <c r="CL297" s="5">
        <v>25.481279999999998</v>
      </c>
      <c r="CM297" s="5">
        <v>23.69312</v>
      </c>
      <c r="CN297" s="5">
        <v>1.48</v>
      </c>
      <c r="CO297" s="5">
        <v>93</v>
      </c>
      <c r="CP297" s="6">
        <v>225</v>
      </c>
      <c r="CQ297" s="6">
        <v>229</v>
      </c>
      <c r="CR297" s="6">
        <v>232</v>
      </c>
      <c r="CS297" s="5">
        <v>1.57</v>
      </c>
      <c r="CT297" s="5">
        <v>94</v>
      </c>
      <c r="CU297" s="7" t="e">
        <v>#NULL!</v>
      </c>
      <c r="CV297" s="7" t="e">
        <v>#NULL!</v>
      </c>
      <c r="CW297" s="7" t="e">
        <v>#NULL!</v>
      </c>
      <c r="CX297" s="7" t="e">
        <v>#NULL!</v>
      </c>
      <c r="CY297" s="7" t="e">
        <v>#NULL!</v>
      </c>
      <c r="CZ297" s="7" t="e">
        <v>#NULL!</v>
      </c>
      <c r="DA297" s="7" t="e">
        <v>#NULL!</v>
      </c>
      <c r="DB297" s="7" t="e">
        <v>#NULL!</v>
      </c>
      <c r="DC297" s="7" t="e">
        <v>#NULL!</v>
      </c>
      <c r="DD297" s="7" t="e">
        <v>#NULL!</v>
      </c>
      <c r="DE297" s="7" t="e">
        <v>#NULL!</v>
      </c>
      <c r="DF297" s="7" t="e">
        <v>#NULL!</v>
      </c>
      <c r="DG297" s="7" t="e">
        <v>#NULL!</v>
      </c>
      <c r="DH297" s="7" t="e">
        <v>#NULL!</v>
      </c>
      <c r="DI297" s="7"/>
      <c r="DJ297" s="7"/>
      <c r="DK297" s="7"/>
      <c r="DL297" s="7"/>
      <c r="DM297" s="7"/>
      <c r="DN297" s="7"/>
      <c r="DO297" s="7"/>
      <c r="DP297" s="7"/>
      <c r="DQ297" s="3">
        <v>1</v>
      </c>
      <c r="DR297" s="3">
        <v>1</v>
      </c>
      <c r="DS297" s="3">
        <v>1</v>
      </c>
      <c r="DT297" s="3">
        <v>1</v>
      </c>
      <c r="DU297" s="3">
        <v>1</v>
      </c>
      <c r="DV297" s="5">
        <v>70</v>
      </c>
      <c r="DW297" s="5">
        <v>1.6</v>
      </c>
      <c r="DX297" s="5">
        <v>97</v>
      </c>
      <c r="DY297" s="5">
        <v>4.7300000000000004</v>
      </c>
      <c r="DZ297" s="5">
        <v>96.5</v>
      </c>
      <c r="EA297" s="5">
        <v>7.1</v>
      </c>
      <c r="EB297" s="5">
        <v>87.833333333333329</v>
      </c>
      <c r="EC297" s="5">
        <v>13.43</v>
      </c>
      <c r="ED297" s="5">
        <v>3</v>
      </c>
      <c r="EE297" s="7" t="e">
        <v>#NULL!</v>
      </c>
      <c r="EF297" s="7" t="e">
        <v>#NULL!</v>
      </c>
      <c r="EG297" s="7" t="e">
        <v>#NULL!</v>
      </c>
      <c r="EH297" s="7" t="e">
        <v>#NULL!</v>
      </c>
      <c r="EI297" s="7" t="e">
        <v>#NULL!</v>
      </c>
      <c r="EJ297" s="7" t="e">
        <v>#NULL!</v>
      </c>
      <c r="EK297" s="7" t="e">
        <v>#NULL!</v>
      </c>
      <c r="EL297" s="7" t="e">
        <v>#NULL!</v>
      </c>
      <c r="EM297" s="7" t="e">
        <v>#NULL!</v>
      </c>
      <c r="EN297" s="7" t="e">
        <v>#NULL!</v>
      </c>
      <c r="EO297" s="7" t="e">
        <v>#NULL!</v>
      </c>
      <c r="EP297" s="7" t="e">
        <v>#NULL!</v>
      </c>
      <c r="EQ297" s="7" t="e">
        <v>#NULL!</v>
      </c>
      <c r="ER297" s="7" t="e">
        <v>#NULL!</v>
      </c>
      <c r="ES297" s="7" t="e">
        <v>#NULL!</v>
      </c>
      <c r="ET297" s="7" t="e">
        <v>#NULL!</v>
      </c>
      <c r="EU297" s="7" t="e">
        <v>#NULL!</v>
      </c>
      <c r="EV297" s="7" t="e">
        <v>#NULL!</v>
      </c>
      <c r="EW297" s="3">
        <v>1</v>
      </c>
      <c r="EX297" s="5">
        <v>2</v>
      </c>
      <c r="EY297" s="1" t="s">
        <v>355</v>
      </c>
      <c r="EZ297" s="3">
        <v>2</v>
      </c>
      <c r="FA297" s="6">
        <v>1</v>
      </c>
      <c r="FB297" s="1" t="s">
        <v>351</v>
      </c>
      <c r="FC297" s="6">
        <v>2</v>
      </c>
      <c r="FD297" s="5">
        <v>0.5</v>
      </c>
      <c r="FE297" s="1" t="s">
        <v>350</v>
      </c>
      <c r="FF297" s="3">
        <v>1</v>
      </c>
      <c r="FG297" s="5">
        <v>0.25</v>
      </c>
      <c r="FH297" s="3">
        <v>4</v>
      </c>
      <c r="FI297" s="3">
        <v>3</v>
      </c>
      <c r="FJ297" s="3">
        <v>3</v>
      </c>
      <c r="FK297" s="3">
        <v>3</v>
      </c>
      <c r="FL297" s="3">
        <v>3</v>
      </c>
      <c r="FM297" s="3">
        <v>2</v>
      </c>
      <c r="FN297" s="3">
        <v>2</v>
      </c>
      <c r="FO297" s="3">
        <v>1</v>
      </c>
      <c r="FP297" s="3">
        <v>3</v>
      </c>
      <c r="FQ297" s="3">
        <v>4</v>
      </c>
      <c r="FR297" s="3">
        <v>3</v>
      </c>
      <c r="FS297" s="3">
        <v>1</v>
      </c>
      <c r="FT297" s="3">
        <v>3.1666666666666665</v>
      </c>
      <c r="FU297" s="3">
        <v>2.1666666666666665</v>
      </c>
      <c r="FV297" s="3">
        <v>5</v>
      </c>
      <c r="FW297" s="3">
        <v>2</v>
      </c>
      <c r="FX297" s="7" t="e">
        <v>#NULL!</v>
      </c>
      <c r="FY297" s="3">
        <v>5</v>
      </c>
      <c r="FZ297" s="3">
        <v>5</v>
      </c>
      <c r="GA297" s="3">
        <v>3</v>
      </c>
      <c r="GB297" s="3">
        <v>5</v>
      </c>
      <c r="GC297" s="3">
        <v>5</v>
      </c>
      <c r="GD297" s="5">
        <v>4.666666666666667</v>
      </c>
      <c r="GE297" s="3">
        <v>3</v>
      </c>
      <c r="GF297" s="3">
        <v>2</v>
      </c>
      <c r="GG297" s="3">
        <v>4</v>
      </c>
      <c r="GH297" s="3">
        <v>1</v>
      </c>
      <c r="GI297" s="3">
        <v>2</v>
      </c>
      <c r="GJ297" s="3">
        <v>3</v>
      </c>
      <c r="GK297" s="3">
        <v>1</v>
      </c>
      <c r="GL297" s="3">
        <v>1</v>
      </c>
      <c r="GM297" s="3">
        <v>4</v>
      </c>
      <c r="GN297" s="3">
        <v>2</v>
      </c>
      <c r="GO297" s="3">
        <v>1</v>
      </c>
      <c r="GP297" s="3">
        <v>4</v>
      </c>
      <c r="GQ297" s="3">
        <v>1</v>
      </c>
      <c r="GR297" s="3">
        <v>2</v>
      </c>
      <c r="GS297" s="3">
        <v>1</v>
      </c>
      <c r="GT297" s="3">
        <v>4</v>
      </c>
      <c r="GU297" s="3">
        <v>3</v>
      </c>
      <c r="GV297" s="3">
        <v>4</v>
      </c>
      <c r="GW297" s="3">
        <v>4</v>
      </c>
      <c r="GX297" s="3">
        <v>1</v>
      </c>
      <c r="GY297" s="5">
        <v>3.2</v>
      </c>
      <c r="GZ297" s="5">
        <v>1.6</v>
      </c>
      <c r="HA297" s="3">
        <v>2</v>
      </c>
      <c r="HB297" s="3">
        <v>5</v>
      </c>
      <c r="HC297" s="3">
        <v>4</v>
      </c>
      <c r="HD297" s="3">
        <v>4</v>
      </c>
      <c r="HE297" s="3">
        <v>5</v>
      </c>
      <c r="HF297" s="3">
        <v>5</v>
      </c>
      <c r="HG297" s="3">
        <v>4</v>
      </c>
      <c r="HH297" s="3">
        <v>5</v>
      </c>
      <c r="HI297" s="5">
        <v>4.25</v>
      </c>
      <c r="HJ297" s="3">
        <v>3</v>
      </c>
      <c r="HK297" s="3">
        <v>2</v>
      </c>
      <c r="HL297" s="3">
        <v>3</v>
      </c>
      <c r="HM297" s="3">
        <v>3</v>
      </c>
      <c r="HN297" s="3">
        <v>3</v>
      </c>
      <c r="HO297" s="3">
        <v>2</v>
      </c>
      <c r="HP297" s="5">
        <v>3</v>
      </c>
      <c r="HQ297" s="5">
        <v>2</v>
      </c>
      <c r="HR297" s="5">
        <v>3</v>
      </c>
      <c r="HS297" s="5">
        <v>2.8333333333333335</v>
      </c>
      <c r="HT297" s="3">
        <v>4</v>
      </c>
      <c r="HU297" s="3">
        <v>4</v>
      </c>
      <c r="HV297" s="3">
        <v>4</v>
      </c>
      <c r="HW297" s="3">
        <v>4</v>
      </c>
      <c r="HX297" s="3">
        <v>4</v>
      </c>
      <c r="HY297" s="3">
        <v>4</v>
      </c>
      <c r="HZ297" s="5">
        <v>4</v>
      </c>
      <c r="IA297" s="3">
        <v>5</v>
      </c>
      <c r="IB297" s="3">
        <v>2</v>
      </c>
      <c r="IC297" s="3">
        <v>3</v>
      </c>
      <c r="ID297" s="3">
        <v>2</v>
      </c>
      <c r="IE297" s="3">
        <v>2</v>
      </c>
      <c r="IF297" s="3">
        <v>4</v>
      </c>
      <c r="IG297" s="3">
        <v>2</v>
      </c>
      <c r="IH297" s="3">
        <v>6</v>
      </c>
      <c r="II297" s="3">
        <v>6</v>
      </c>
      <c r="IJ297" s="3">
        <v>1</v>
      </c>
      <c r="IK297" s="3">
        <v>4</v>
      </c>
      <c r="IL297" s="3">
        <v>1</v>
      </c>
      <c r="IM297" s="5">
        <v>5.25</v>
      </c>
      <c r="IN297" s="5">
        <v>2.75</v>
      </c>
      <c r="IO297" s="5">
        <v>1.5</v>
      </c>
      <c r="IP297" s="3">
        <v>4</v>
      </c>
      <c r="IQ297" s="3">
        <v>2</v>
      </c>
      <c r="IR297" s="3">
        <v>2</v>
      </c>
      <c r="IS297" s="3">
        <v>2</v>
      </c>
      <c r="IT297" s="3">
        <v>4</v>
      </c>
      <c r="IU297" s="3">
        <v>4</v>
      </c>
      <c r="IV297" s="3">
        <v>2</v>
      </c>
      <c r="IW297" s="3">
        <v>2</v>
      </c>
      <c r="IX297" s="3">
        <v>4</v>
      </c>
      <c r="IY297" s="3">
        <v>1</v>
      </c>
      <c r="IZ297" s="3">
        <v>4</v>
      </c>
      <c r="JA297" s="3">
        <v>4</v>
      </c>
      <c r="JB297" s="3">
        <v>4</v>
      </c>
      <c r="JC297" s="3">
        <v>2</v>
      </c>
      <c r="JD297" s="3">
        <v>4</v>
      </c>
      <c r="JE297" s="3">
        <v>1</v>
      </c>
      <c r="JF297" s="3">
        <v>2</v>
      </c>
      <c r="JG297" s="3">
        <v>4</v>
      </c>
      <c r="JH297" s="3">
        <v>2</v>
      </c>
      <c r="JI297" s="3">
        <v>4</v>
      </c>
      <c r="JJ297" s="3">
        <v>1</v>
      </c>
      <c r="JK297" s="3">
        <v>4</v>
      </c>
      <c r="JL297" s="3">
        <v>1</v>
      </c>
      <c r="JM297" s="3">
        <v>4</v>
      </c>
      <c r="JN297" s="5">
        <v>4</v>
      </c>
      <c r="JO297" s="5">
        <v>1.5</v>
      </c>
      <c r="JP297" s="5">
        <v>4</v>
      </c>
      <c r="JQ297" s="5">
        <v>1.75</v>
      </c>
      <c r="JR297" s="5">
        <v>4</v>
      </c>
      <c r="JS297" s="5">
        <v>1.75</v>
      </c>
      <c r="JT297" s="3">
        <v>4</v>
      </c>
      <c r="JU297" s="3">
        <v>2</v>
      </c>
      <c r="JV297" s="3">
        <v>2</v>
      </c>
      <c r="JW297" s="3">
        <v>4</v>
      </c>
      <c r="JX297" s="3">
        <v>4</v>
      </c>
      <c r="JY297" s="3">
        <v>3</v>
      </c>
      <c r="JZ297" s="3">
        <v>2</v>
      </c>
      <c r="KA297" s="3">
        <v>2</v>
      </c>
      <c r="KB297" s="3">
        <v>4</v>
      </c>
      <c r="KC297" s="3">
        <v>3</v>
      </c>
      <c r="KD297" s="3">
        <v>4</v>
      </c>
      <c r="KE297" s="3">
        <v>4</v>
      </c>
      <c r="KF297" s="3">
        <v>2</v>
      </c>
      <c r="KG297" s="3">
        <v>4</v>
      </c>
      <c r="KH297" s="3">
        <v>4</v>
      </c>
      <c r="KI297" s="3">
        <v>4</v>
      </c>
      <c r="KJ297" s="3">
        <v>2</v>
      </c>
      <c r="KK297" s="3">
        <v>2</v>
      </c>
      <c r="KL297" s="3">
        <v>4</v>
      </c>
      <c r="KM297" s="3">
        <v>2</v>
      </c>
      <c r="KN297" s="3">
        <v>2</v>
      </c>
      <c r="KO297" s="3">
        <v>3</v>
      </c>
      <c r="KP297" s="3">
        <v>2</v>
      </c>
      <c r="KQ297" s="3">
        <v>4</v>
      </c>
      <c r="KR297" s="3">
        <v>2</v>
      </c>
      <c r="KS297" s="3">
        <v>4</v>
      </c>
      <c r="KT297" s="3">
        <v>4</v>
      </c>
      <c r="KU297" s="3">
        <v>2</v>
      </c>
      <c r="KV297" s="3">
        <v>2</v>
      </c>
      <c r="KW297" s="3">
        <v>4</v>
      </c>
      <c r="KX297" s="3">
        <v>4</v>
      </c>
      <c r="KY297" s="3">
        <v>2</v>
      </c>
      <c r="KZ297" s="5">
        <v>2.4444444444444446</v>
      </c>
      <c r="LA297" s="5">
        <v>3.2222222222222223</v>
      </c>
      <c r="LB297" s="5">
        <v>3.7142857142857144</v>
      </c>
      <c r="LC297" s="5">
        <v>2.8571428571428572</v>
      </c>
      <c r="LD297" s="3">
        <v>4</v>
      </c>
      <c r="LE297" s="3">
        <v>4</v>
      </c>
      <c r="LF297" s="5">
        <v>4</v>
      </c>
      <c r="LG297" s="3">
        <v>4</v>
      </c>
      <c r="LH297" s="3">
        <v>4</v>
      </c>
      <c r="LI297" s="3">
        <v>4</v>
      </c>
      <c r="LJ297" s="3">
        <v>4</v>
      </c>
      <c r="LK297" s="3">
        <v>2</v>
      </c>
      <c r="LL297" s="3">
        <v>4</v>
      </c>
      <c r="LM297" s="3">
        <v>4</v>
      </c>
      <c r="LN297" s="3">
        <v>4</v>
      </c>
      <c r="LO297" s="3">
        <v>4</v>
      </c>
      <c r="LP297" s="3">
        <v>4</v>
      </c>
      <c r="LQ297" s="3">
        <v>2</v>
      </c>
      <c r="LR297" s="3">
        <v>4</v>
      </c>
      <c r="LS297" s="3">
        <v>2</v>
      </c>
      <c r="LT297" s="5">
        <v>4</v>
      </c>
      <c r="LU297" s="5">
        <v>3.25</v>
      </c>
      <c r="LV297" s="3">
        <v>2</v>
      </c>
      <c r="LW297" s="3">
        <v>0</v>
      </c>
      <c r="LX297" s="3">
        <v>1</v>
      </c>
      <c r="LY297" s="3">
        <v>0</v>
      </c>
      <c r="LZ297" s="3">
        <v>2</v>
      </c>
      <c r="MA297" s="3">
        <v>2</v>
      </c>
      <c r="MB297" s="3">
        <v>1</v>
      </c>
      <c r="MC297" s="3">
        <v>2</v>
      </c>
      <c r="MD297" s="3">
        <v>1</v>
      </c>
      <c r="ME297" s="3">
        <v>1</v>
      </c>
      <c r="MF297" s="5">
        <f t="shared" si="177"/>
        <v>12</v>
      </c>
      <c r="MG297" s="5">
        <f t="shared" si="178"/>
        <v>1.2</v>
      </c>
      <c r="MH297" s="3">
        <v>3</v>
      </c>
      <c r="MI297" s="3">
        <v>4</v>
      </c>
      <c r="MJ297" s="3">
        <v>5</v>
      </c>
      <c r="MK297" s="3">
        <v>5</v>
      </c>
      <c r="ML297" s="3">
        <v>5</v>
      </c>
      <c r="MM297" s="3">
        <v>4</v>
      </c>
      <c r="MN297" s="3">
        <v>5</v>
      </c>
      <c r="MO297" s="3">
        <v>5</v>
      </c>
      <c r="MP297" s="3">
        <v>5</v>
      </c>
      <c r="MQ297" s="5">
        <v>4.5555555555555554</v>
      </c>
      <c r="MR297" s="3">
        <v>3</v>
      </c>
      <c r="MS297" s="3">
        <v>3</v>
      </c>
      <c r="MT297" s="3">
        <v>2</v>
      </c>
      <c r="MU297" s="3">
        <v>3</v>
      </c>
      <c r="MV297" s="3">
        <v>2</v>
      </c>
      <c r="MW297" s="3">
        <v>3</v>
      </c>
      <c r="MX297" s="3">
        <v>4</v>
      </c>
      <c r="MY297" s="3">
        <v>4</v>
      </c>
      <c r="MZ297" s="3">
        <v>4</v>
      </c>
      <c r="NA297" s="3">
        <v>4</v>
      </c>
      <c r="NB297" s="3">
        <v>3</v>
      </c>
      <c r="NC297" s="3">
        <v>4</v>
      </c>
      <c r="ND297" s="5">
        <v>2.3333333333333335</v>
      </c>
      <c r="NE297" s="5">
        <v>3</v>
      </c>
      <c r="NF297" s="5">
        <v>3.6666666666666665</v>
      </c>
      <c r="NG297" s="5">
        <v>4</v>
      </c>
      <c r="NH297" s="3">
        <v>2</v>
      </c>
      <c r="NI297" s="3">
        <v>2</v>
      </c>
      <c r="NJ297" s="3">
        <v>2</v>
      </c>
      <c r="NK297" s="3">
        <v>2</v>
      </c>
      <c r="NL297" s="3">
        <v>2</v>
      </c>
      <c r="NM297" s="3">
        <v>2</v>
      </c>
      <c r="NN297" s="3">
        <v>2</v>
      </c>
      <c r="NO297" s="3">
        <v>2</v>
      </c>
      <c r="NP297" s="3">
        <v>2</v>
      </c>
      <c r="NQ297" s="3">
        <v>2</v>
      </c>
      <c r="NR297" s="3">
        <v>2</v>
      </c>
      <c r="NS297" s="3">
        <v>2</v>
      </c>
      <c r="NT297" s="3">
        <v>2</v>
      </c>
      <c r="NU297" s="3">
        <v>2</v>
      </c>
      <c r="NV297" s="5">
        <v>2</v>
      </c>
      <c r="NW297" s="5">
        <v>2</v>
      </c>
      <c r="NX297" s="4">
        <v>43423</v>
      </c>
      <c r="NY297" s="3">
        <v>3</v>
      </c>
      <c r="NZ297" s="3">
        <v>3</v>
      </c>
      <c r="OA297" s="3">
        <v>2</v>
      </c>
      <c r="OB297" s="3">
        <v>1</v>
      </c>
      <c r="OC297" s="3">
        <v>3</v>
      </c>
      <c r="OD297" s="3">
        <v>3</v>
      </c>
      <c r="OE297" s="3">
        <v>2</v>
      </c>
      <c r="OF297" s="3">
        <v>1</v>
      </c>
      <c r="OG297" s="3">
        <v>3</v>
      </c>
      <c r="OH297" s="3">
        <v>2</v>
      </c>
      <c r="OI297" s="3">
        <v>2</v>
      </c>
      <c r="OJ297" s="3">
        <v>1</v>
      </c>
      <c r="OK297" s="5">
        <v>2.8333333333333335</v>
      </c>
      <c r="OL297" s="5">
        <v>1.5</v>
      </c>
      <c r="OM297" s="3">
        <v>3</v>
      </c>
      <c r="ON297" s="3">
        <v>2</v>
      </c>
      <c r="OO297" s="3">
        <v>3</v>
      </c>
      <c r="OP297" s="3">
        <v>3</v>
      </c>
      <c r="OQ297" s="3">
        <v>2</v>
      </c>
      <c r="OR297" s="3">
        <v>2</v>
      </c>
      <c r="OS297" s="5">
        <v>2.5</v>
      </c>
      <c r="OT297" s="3">
        <v>4</v>
      </c>
      <c r="OU297" s="3">
        <v>4</v>
      </c>
      <c r="OV297" s="3">
        <v>4</v>
      </c>
      <c r="OW297" s="3">
        <v>4</v>
      </c>
      <c r="OX297" s="3">
        <v>4</v>
      </c>
      <c r="OY297" s="3">
        <v>4</v>
      </c>
      <c r="OZ297" s="5">
        <v>4</v>
      </c>
      <c r="VN297">
        <v>15</v>
      </c>
      <c r="VO297">
        <v>0</v>
      </c>
      <c r="VP297">
        <v>0</v>
      </c>
      <c r="VQ297">
        <v>0</v>
      </c>
      <c r="VR297">
        <v>48</v>
      </c>
      <c r="VS297">
        <v>1641.8</v>
      </c>
      <c r="VT297">
        <v>34.200000000000003</v>
      </c>
      <c r="VU297">
        <v>410.4</v>
      </c>
      <c r="VV297">
        <v>47</v>
      </c>
      <c r="VW297">
        <v>9342.5</v>
      </c>
      <c r="VX297">
        <v>198.8</v>
      </c>
      <c r="VY297">
        <v>5281.5</v>
      </c>
      <c r="VZ297">
        <v>0.3</v>
      </c>
      <c r="WA297">
        <v>2335.6</v>
      </c>
      <c r="WB297" s="36">
        <v>1947.25</v>
      </c>
      <c r="WC297" s="36">
        <v>173</v>
      </c>
      <c r="WD297" s="36">
        <v>31.75</v>
      </c>
      <c r="WE297" s="36">
        <v>9</v>
      </c>
      <c r="WF297" s="36">
        <v>90.11</v>
      </c>
      <c r="WG297" s="36">
        <v>8.01</v>
      </c>
      <c r="WH297" s="36">
        <v>1.47</v>
      </c>
      <c r="WI297" s="36">
        <v>0.42</v>
      </c>
      <c r="WJ297" s="36">
        <v>40.75</v>
      </c>
      <c r="WK297" s="36">
        <v>1.89</v>
      </c>
      <c r="WL297" s="36">
        <v>10.188000000000001</v>
      </c>
      <c r="WM297" s="37">
        <v>1947.25</v>
      </c>
      <c r="WN297" s="37">
        <v>173</v>
      </c>
      <c r="WO297" s="37">
        <v>31.75</v>
      </c>
      <c r="WP297" s="37">
        <v>9</v>
      </c>
      <c r="WQ297" s="37">
        <v>90.11</v>
      </c>
      <c r="WR297" s="37">
        <v>8.01</v>
      </c>
      <c r="WS297" s="37">
        <v>1.47</v>
      </c>
      <c r="WT297" s="37">
        <v>0.42</v>
      </c>
      <c r="WU297" s="37">
        <v>40.75</v>
      </c>
      <c r="WV297" s="37">
        <v>1.89</v>
      </c>
      <c r="WW297" s="37">
        <v>10.188000000000001</v>
      </c>
      <c r="WX297" s="38">
        <v>0</v>
      </c>
      <c r="WY297" s="38">
        <v>0</v>
      </c>
      <c r="WZ297" s="38">
        <v>0</v>
      </c>
      <c r="XA297" s="38">
        <v>0</v>
      </c>
      <c r="XB297" s="38">
        <v>0</v>
      </c>
      <c r="XC297" s="38">
        <v>0</v>
      </c>
      <c r="XD297" s="38">
        <v>0</v>
      </c>
      <c r="XE297" s="38">
        <v>0</v>
      </c>
      <c r="XF297" s="38">
        <v>0</v>
      </c>
      <c r="XG297" s="38">
        <v>0</v>
      </c>
      <c r="XH297" s="38">
        <v>0</v>
      </c>
      <c r="XI297" s="39">
        <v>0</v>
      </c>
      <c r="XJ297" s="39">
        <v>0</v>
      </c>
      <c r="XK297" s="39">
        <v>0</v>
      </c>
      <c r="XL297" s="39">
        <v>0</v>
      </c>
      <c r="XM297" s="39">
        <v>0</v>
      </c>
      <c r="XN297" s="39">
        <v>0</v>
      </c>
      <c r="XO297" s="39">
        <v>0</v>
      </c>
      <c r="XP297" s="39">
        <v>0</v>
      </c>
      <c r="XQ297" s="39">
        <v>0</v>
      </c>
      <c r="XR297" s="39">
        <v>0</v>
      </c>
      <c r="XS297" s="39">
        <v>0</v>
      </c>
      <c r="XT297" t="s">
        <v>1362</v>
      </c>
      <c r="XU297">
        <v>4</v>
      </c>
      <c r="XV297">
        <v>15</v>
      </c>
      <c r="XW297" s="37">
        <v>4</v>
      </c>
      <c r="XX297" s="37">
        <v>0</v>
      </c>
      <c r="XY297" s="37">
        <v>2</v>
      </c>
      <c r="XZ297" s="39">
        <v>0</v>
      </c>
      <c r="YA297" s="39">
        <v>0</v>
      </c>
      <c r="YB297" s="39">
        <v>3</v>
      </c>
    </row>
    <row r="298" spans="1:652" x14ac:dyDescent="0.2">
      <c r="A298" s="11">
        <v>320</v>
      </c>
      <c r="B298" s="19" t="s">
        <v>799</v>
      </c>
      <c r="C298" s="3">
        <v>0</v>
      </c>
      <c r="D298" s="3" t="str">
        <f t="shared" si="167"/>
        <v>2</v>
      </c>
      <c r="E298" s="4">
        <v>37591</v>
      </c>
      <c r="F298" s="4">
        <v>43411</v>
      </c>
      <c r="G298" s="5">
        <v>15.93429158110883</v>
      </c>
      <c r="H298" s="21">
        <v>4</v>
      </c>
      <c r="I298" s="3">
        <v>10</v>
      </c>
      <c r="J298" s="3">
        <v>22</v>
      </c>
      <c r="K298" s="3">
        <v>1</v>
      </c>
      <c r="L298" s="3">
        <v>4</v>
      </c>
      <c r="M298" s="3">
        <v>180</v>
      </c>
      <c r="N298" s="6">
        <v>125</v>
      </c>
      <c r="O298" s="6">
        <v>178</v>
      </c>
      <c r="P298" s="5">
        <v>4.1010498687664043</v>
      </c>
      <c r="Q298" s="5">
        <v>165.15450000000001</v>
      </c>
      <c r="R298" s="5">
        <v>74.900000000000006</v>
      </c>
      <c r="S298" s="5">
        <v>23.6</v>
      </c>
      <c r="T298" s="5">
        <v>3</v>
      </c>
      <c r="U298" s="5">
        <v>11.7</v>
      </c>
      <c r="V298" s="5">
        <v>3</v>
      </c>
      <c r="W298" s="5">
        <v>55.2</v>
      </c>
      <c r="X298" s="5">
        <v>61.8</v>
      </c>
      <c r="Y298" s="5">
        <v>61.9</v>
      </c>
      <c r="Z298" s="5">
        <v>60.1</v>
      </c>
      <c r="AA298" s="5">
        <v>60</v>
      </c>
      <c r="AB298" s="5">
        <v>54.9</v>
      </c>
      <c r="AC298" s="5">
        <f t="shared" si="168"/>
        <v>61.9</v>
      </c>
      <c r="AD298" s="5">
        <f t="shared" si="169"/>
        <v>60.1</v>
      </c>
      <c r="AE298" s="5">
        <f t="shared" si="170"/>
        <v>122</v>
      </c>
      <c r="AF298" s="5">
        <f t="shared" si="171"/>
        <v>61</v>
      </c>
      <c r="AG298" s="5">
        <f t="shared" si="172"/>
        <v>134.505</v>
      </c>
      <c r="AH298" s="5">
        <f t="shared" si="173"/>
        <v>269.01</v>
      </c>
      <c r="AI298" s="5">
        <v>3</v>
      </c>
      <c r="AJ298" s="3">
        <v>48</v>
      </c>
      <c r="AK298" s="5">
        <v>44.7</v>
      </c>
      <c r="AL298" s="5">
        <v>3</v>
      </c>
      <c r="AM298" s="5">
        <v>3</v>
      </c>
      <c r="AN298" s="5"/>
      <c r="AO298" s="5"/>
      <c r="AP298" s="5"/>
      <c r="AQ298" s="5"/>
      <c r="AR298" s="5"/>
      <c r="AS298" s="5" t="e">
        <f t="shared" si="174"/>
        <v>#DIV/0!</v>
      </c>
      <c r="AT298" s="5">
        <v>9.91</v>
      </c>
      <c r="AU298" s="5">
        <v>9.75</v>
      </c>
      <c r="AV298" s="5">
        <v>1.33</v>
      </c>
      <c r="AW298" s="5">
        <v>91</v>
      </c>
      <c r="AX298" s="3">
        <v>42</v>
      </c>
      <c r="AY298" s="3">
        <v>40</v>
      </c>
      <c r="AZ298" s="3"/>
      <c r="BA298" s="5">
        <v>-0.05</v>
      </c>
      <c r="BB298" s="5"/>
      <c r="BC298" s="5">
        <v>48</v>
      </c>
      <c r="BD298" s="5"/>
      <c r="BE298" s="3">
        <v>28</v>
      </c>
      <c r="BF298" s="3">
        <v>26</v>
      </c>
      <c r="BG298" s="5">
        <v>0.12</v>
      </c>
      <c r="BH298" s="5">
        <v>55</v>
      </c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3">
        <v>50</v>
      </c>
      <c r="CA298" s="3">
        <v>49</v>
      </c>
      <c r="CB298" s="3">
        <v>51</v>
      </c>
      <c r="CC298" s="5">
        <v>22.352</v>
      </c>
      <c r="CD298" s="5">
        <v>21.904959999999999</v>
      </c>
      <c r="CE298" s="5">
        <v>22.799039999999998</v>
      </c>
      <c r="CF298" s="5">
        <v>1.23</v>
      </c>
      <c r="CG298" s="5">
        <v>89</v>
      </c>
      <c r="CH298" s="3">
        <v>44</v>
      </c>
      <c r="CI298" s="3">
        <v>50</v>
      </c>
      <c r="CJ298" s="3">
        <v>44</v>
      </c>
      <c r="CK298" s="5">
        <v>19.66976</v>
      </c>
      <c r="CL298" s="5">
        <v>22.352</v>
      </c>
      <c r="CM298" s="5">
        <v>19.66976</v>
      </c>
      <c r="CN298" s="5">
        <v>0.33</v>
      </c>
      <c r="CO298" s="5">
        <v>63</v>
      </c>
      <c r="CP298" s="6">
        <v>237</v>
      </c>
      <c r="CQ298" s="6">
        <v>234</v>
      </c>
      <c r="CR298" s="6">
        <v>233</v>
      </c>
      <c r="CS298" s="5">
        <v>1.97</v>
      </c>
      <c r="CT298" s="5">
        <v>98</v>
      </c>
      <c r="CU298" s="7" t="e">
        <v>#NULL!</v>
      </c>
      <c r="CV298" s="7" t="e">
        <v>#NULL!</v>
      </c>
      <c r="CW298" s="7" t="e">
        <v>#NULL!</v>
      </c>
      <c r="CX298" s="7" t="e">
        <v>#NULL!</v>
      </c>
      <c r="CY298" s="7" t="e">
        <v>#NULL!</v>
      </c>
      <c r="CZ298" s="7" t="e">
        <v>#NULL!</v>
      </c>
      <c r="DA298" s="7" t="e">
        <v>#NULL!</v>
      </c>
      <c r="DB298" s="7" t="e">
        <v>#NULL!</v>
      </c>
      <c r="DC298" s="7" t="e">
        <v>#NULL!</v>
      </c>
      <c r="DD298" s="7" t="e">
        <v>#NULL!</v>
      </c>
      <c r="DE298" s="7" t="e">
        <v>#NULL!</v>
      </c>
      <c r="DF298" s="7" t="e">
        <v>#NULL!</v>
      </c>
      <c r="DG298" s="7" t="e">
        <v>#NULL!</v>
      </c>
      <c r="DH298" s="7" t="e">
        <v>#NULL!</v>
      </c>
      <c r="DI298" s="7"/>
      <c r="DJ298" s="7"/>
      <c r="DK298" s="7"/>
      <c r="DL298" s="7"/>
      <c r="DM298" s="7"/>
      <c r="DN298" s="7"/>
      <c r="DO298" s="7"/>
      <c r="DP298" s="7"/>
      <c r="DQ298" s="3">
        <v>1</v>
      </c>
      <c r="DR298" s="3">
        <v>1</v>
      </c>
      <c r="DS298" s="3">
        <v>1</v>
      </c>
      <c r="DT298" s="3">
        <v>1</v>
      </c>
      <c r="DU298" s="3">
        <v>1</v>
      </c>
      <c r="DV298" s="5">
        <v>51.5</v>
      </c>
      <c r="DW298" s="5">
        <v>6.9999999999999993E-2</v>
      </c>
      <c r="DX298" s="5">
        <v>94.5</v>
      </c>
      <c r="DY298" s="5">
        <v>3.3</v>
      </c>
      <c r="DZ298" s="5">
        <v>76</v>
      </c>
      <c r="EA298" s="5">
        <v>1.56</v>
      </c>
      <c r="EB298" s="5">
        <v>74</v>
      </c>
      <c r="EC298" s="5">
        <v>4.93</v>
      </c>
      <c r="ED298" s="5">
        <v>2</v>
      </c>
      <c r="EE298" s="7" t="e">
        <v>#NULL!</v>
      </c>
      <c r="EF298" s="7" t="e">
        <v>#NULL!</v>
      </c>
      <c r="EG298" s="7" t="e">
        <v>#NULL!</v>
      </c>
      <c r="EH298" s="7" t="e">
        <v>#NULL!</v>
      </c>
      <c r="EI298" s="7" t="e">
        <v>#NULL!</v>
      </c>
      <c r="EJ298" s="7" t="e">
        <v>#NULL!</v>
      </c>
      <c r="EK298" s="7" t="e">
        <v>#NULL!</v>
      </c>
      <c r="EL298" s="7" t="e">
        <v>#NULL!</v>
      </c>
      <c r="EM298" s="7" t="e">
        <v>#NULL!</v>
      </c>
      <c r="EN298" s="7" t="e">
        <v>#NULL!</v>
      </c>
      <c r="EO298" s="7" t="e">
        <v>#NULL!</v>
      </c>
      <c r="EP298" s="7" t="e">
        <v>#NULL!</v>
      </c>
      <c r="EQ298" s="7" t="e">
        <v>#NULL!</v>
      </c>
      <c r="ER298" s="7" t="e">
        <v>#NULL!</v>
      </c>
      <c r="ES298" s="7" t="e">
        <v>#NULL!</v>
      </c>
      <c r="ET298" s="7" t="e">
        <v>#NULL!</v>
      </c>
      <c r="EU298" s="7" t="e">
        <v>#NULL!</v>
      </c>
      <c r="EV298" s="7" t="e">
        <v>#NULL!</v>
      </c>
      <c r="EW298" s="3">
        <v>1</v>
      </c>
      <c r="EX298" s="5">
        <v>3</v>
      </c>
      <c r="EY298" s="1" t="s">
        <v>350</v>
      </c>
      <c r="EZ298" s="3">
        <v>0</v>
      </c>
      <c r="FA298" s="6">
        <v>10</v>
      </c>
      <c r="FB298" s="1" t="s">
        <v>391</v>
      </c>
      <c r="FC298" s="6">
        <v>0</v>
      </c>
      <c r="FD298" s="5">
        <v>1.75</v>
      </c>
      <c r="FE298" s="1" t="s">
        <v>404</v>
      </c>
      <c r="FF298" s="3">
        <v>2</v>
      </c>
      <c r="FG298" s="5">
        <v>4</v>
      </c>
      <c r="FH298" s="3">
        <v>4</v>
      </c>
      <c r="FI298" s="3">
        <v>4</v>
      </c>
      <c r="FJ298" s="3">
        <v>2</v>
      </c>
      <c r="FK298" s="3">
        <v>5</v>
      </c>
      <c r="FL298" s="3">
        <v>5</v>
      </c>
      <c r="FM298" s="3">
        <v>5</v>
      </c>
      <c r="FN298" s="3">
        <v>3</v>
      </c>
      <c r="FO298" s="3">
        <v>5</v>
      </c>
      <c r="FP298" s="3">
        <v>5</v>
      </c>
      <c r="FQ298" s="3">
        <v>5</v>
      </c>
      <c r="FR298" s="3">
        <v>3</v>
      </c>
      <c r="FS298" s="3">
        <v>4</v>
      </c>
      <c r="FT298" s="3">
        <v>4.666666666666667</v>
      </c>
      <c r="FU298" s="3">
        <v>3.6666666666666665</v>
      </c>
      <c r="FV298" s="3">
        <v>6</v>
      </c>
      <c r="FW298" s="3">
        <v>2</v>
      </c>
      <c r="FX298" s="7" t="e">
        <v>#NULL!</v>
      </c>
      <c r="FY298" s="3">
        <v>2</v>
      </c>
      <c r="FZ298" s="3">
        <v>6</v>
      </c>
      <c r="GA298" s="3">
        <v>6</v>
      </c>
      <c r="GB298" s="3">
        <v>7</v>
      </c>
      <c r="GC298" s="3">
        <v>7</v>
      </c>
      <c r="GD298" s="5">
        <v>5.666666666666667</v>
      </c>
      <c r="GE298" s="3">
        <v>4</v>
      </c>
      <c r="GF298" s="3">
        <v>2</v>
      </c>
      <c r="GG298" s="3">
        <v>4</v>
      </c>
      <c r="GH298" s="3">
        <v>1</v>
      </c>
      <c r="GI298" s="3">
        <v>4</v>
      </c>
      <c r="GJ298" s="3">
        <v>1</v>
      </c>
      <c r="GK298" s="3">
        <v>1</v>
      </c>
      <c r="GL298" s="3">
        <v>3</v>
      </c>
      <c r="GM298" s="3">
        <v>4</v>
      </c>
      <c r="GN298" s="3">
        <v>4</v>
      </c>
      <c r="GO298" s="3">
        <v>2</v>
      </c>
      <c r="GP298" s="3">
        <v>5</v>
      </c>
      <c r="GQ298" s="3">
        <v>2</v>
      </c>
      <c r="GR298" s="3">
        <v>4</v>
      </c>
      <c r="GS298" s="3">
        <v>2</v>
      </c>
      <c r="GT298" s="3">
        <v>5</v>
      </c>
      <c r="GU298" s="3">
        <v>4</v>
      </c>
      <c r="GV298" s="3">
        <v>4</v>
      </c>
      <c r="GW298" s="3">
        <v>4</v>
      </c>
      <c r="GX298" s="3">
        <v>2</v>
      </c>
      <c r="GY298" s="5">
        <v>4.2</v>
      </c>
      <c r="GZ298" s="5">
        <v>2</v>
      </c>
      <c r="HA298" s="3">
        <v>5</v>
      </c>
      <c r="HB298" s="3">
        <v>6</v>
      </c>
      <c r="HC298" s="3">
        <v>5</v>
      </c>
      <c r="HD298" s="3">
        <v>5</v>
      </c>
      <c r="HE298" s="3">
        <v>5</v>
      </c>
      <c r="HF298" s="3">
        <v>6</v>
      </c>
      <c r="HG298" s="3">
        <v>6</v>
      </c>
      <c r="HH298" s="3">
        <v>7</v>
      </c>
      <c r="HI298" s="5">
        <v>5.625</v>
      </c>
      <c r="HJ298" s="3">
        <v>3</v>
      </c>
      <c r="HK298" s="3">
        <v>3</v>
      </c>
      <c r="HL298" s="3">
        <v>2</v>
      </c>
      <c r="HM298" s="3">
        <v>2</v>
      </c>
      <c r="HN298" s="3">
        <v>1</v>
      </c>
      <c r="HO298" s="3">
        <v>3</v>
      </c>
      <c r="HP298" s="5">
        <v>2</v>
      </c>
      <c r="HQ298" s="5">
        <v>4</v>
      </c>
      <c r="HR298" s="5">
        <v>2</v>
      </c>
      <c r="HS298" s="5">
        <v>2.5</v>
      </c>
      <c r="HT298" s="3">
        <v>4</v>
      </c>
      <c r="HU298" s="3">
        <v>4</v>
      </c>
      <c r="HV298" s="3">
        <v>3</v>
      </c>
      <c r="HW298" s="3">
        <v>4</v>
      </c>
      <c r="HX298" s="3">
        <v>3</v>
      </c>
      <c r="HY298" s="3">
        <v>4</v>
      </c>
      <c r="HZ298" s="5">
        <v>3.6666666666666665</v>
      </c>
      <c r="IA298" s="3">
        <v>5</v>
      </c>
      <c r="IB298" s="3">
        <v>5</v>
      </c>
      <c r="IC298" s="3">
        <v>5</v>
      </c>
      <c r="ID298" s="3">
        <v>4</v>
      </c>
      <c r="IE298" s="3">
        <v>4</v>
      </c>
      <c r="IF298" s="3">
        <v>5</v>
      </c>
      <c r="IG298" s="3">
        <v>3</v>
      </c>
      <c r="IH298" s="3">
        <v>5</v>
      </c>
      <c r="II298" s="3">
        <v>6</v>
      </c>
      <c r="IJ298" s="3">
        <v>5</v>
      </c>
      <c r="IK298" s="3">
        <v>5</v>
      </c>
      <c r="IL298" s="3">
        <v>3</v>
      </c>
      <c r="IM298" s="5">
        <v>5.25</v>
      </c>
      <c r="IN298" s="5">
        <v>4.5</v>
      </c>
      <c r="IO298" s="5">
        <v>4</v>
      </c>
      <c r="IP298" s="3">
        <v>4</v>
      </c>
      <c r="IQ298" s="3">
        <v>2</v>
      </c>
      <c r="IR298" s="3">
        <v>3</v>
      </c>
      <c r="IS298" s="3">
        <v>1</v>
      </c>
      <c r="IT298" s="3">
        <v>5</v>
      </c>
      <c r="IU298" s="3">
        <v>3</v>
      </c>
      <c r="IV298" s="3">
        <v>2</v>
      </c>
      <c r="IW298" s="3">
        <v>2</v>
      </c>
      <c r="IX298" s="3">
        <v>4</v>
      </c>
      <c r="IY298" s="3">
        <v>2</v>
      </c>
      <c r="IZ298" s="3">
        <v>4</v>
      </c>
      <c r="JA298" s="3">
        <v>4</v>
      </c>
      <c r="JB298" s="3">
        <v>4</v>
      </c>
      <c r="JC298" s="3">
        <v>2</v>
      </c>
      <c r="JD298" s="3">
        <v>3</v>
      </c>
      <c r="JE298" s="3">
        <v>2</v>
      </c>
      <c r="JF298" s="3">
        <v>3</v>
      </c>
      <c r="JG298" s="3">
        <v>5</v>
      </c>
      <c r="JH298" s="3">
        <v>4</v>
      </c>
      <c r="JI298" s="3">
        <v>4</v>
      </c>
      <c r="JJ298" s="3">
        <v>1</v>
      </c>
      <c r="JK298" s="3">
        <v>4</v>
      </c>
      <c r="JL298" s="3">
        <v>2</v>
      </c>
      <c r="JM298" s="3">
        <v>5</v>
      </c>
      <c r="JN298" s="5">
        <v>3.75</v>
      </c>
      <c r="JO298" s="5">
        <v>2.75</v>
      </c>
      <c r="JP298" s="5">
        <v>3.75</v>
      </c>
      <c r="JQ298" s="5">
        <v>2</v>
      </c>
      <c r="JR298" s="5">
        <v>4.75</v>
      </c>
      <c r="JS298" s="5">
        <v>1.75</v>
      </c>
      <c r="JT298" s="3">
        <v>4</v>
      </c>
      <c r="JU298" s="3">
        <v>3</v>
      </c>
      <c r="JV298" s="3">
        <v>4</v>
      </c>
      <c r="JW298" s="3">
        <v>4</v>
      </c>
      <c r="JX298" s="3">
        <v>4</v>
      </c>
      <c r="JY298" s="3">
        <v>3</v>
      </c>
      <c r="JZ298" s="3">
        <v>2</v>
      </c>
      <c r="KA298" s="3">
        <v>2</v>
      </c>
      <c r="KB298" s="3">
        <v>5</v>
      </c>
      <c r="KC298" s="3">
        <v>5</v>
      </c>
      <c r="KD298" s="3">
        <v>4</v>
      </c>
      <c r="KE298" s="3">
        <v>4</v>
      </c>
      <c r="KF298" s="3">
        <v>2</v>
      </c>
      <c r="KG298" s="3">
        <v>2</v>
      </c>
      <c r="KH298" s="3">
        <v>2</v>
      </c>
      <c r="KI298" s="3">
        <v>2</v>
      </c>
      <c r="KJ298" s="3">
        <v>4</v>
      </c>
      <c r="KK298" s="3">
        <v>4</v>
      </c>
      <c r="KL298" s="3">
        <v>3</v>
      </c>
      <c r="KM298" s="3">
        <v>3</v>
      </c>
      <c r="KN298" s="3">
        <v>2</v>
      </c>
      <c r="KO298" s="3">
        <v>2</v>
      </c>
      <c r="KP298" s="3">
        <v>2</v>
      </c>
      <c r="KQ298" s="3">
        <v>3</v>
      </c>
      <c r="KR298" s="3">
        <v>3</v>
      </c>
      <c r="KS298" s="3">
        <v>3</v>
      </c>
      <c r="KT298" s="3">
        <v>2</v>
      </c>
      <c r="KU298" s="3">
        <v>2</v>
      </c>
      <c r="KV298" s="3">
        <v>2</v>
      </c>
      <c r="KW298" s="3">
        <v>2</v>
      </c>
      <c r="KX298" s="3">
        <v>4</v>
      </c>
      <c r="KY298" s="3">
        <v>4</v>
      </c>
      <c r="KZ298" s="5">
        <v>2.4444444444444446</v>
      </c>
      <c r="LA298" s="5">
        <v>2.5555555555555554</v>
      </c>
      <c r="LB298" s="5">
        <v>3.8571428571428572</v>
      </c>
      <c r="LC298" s="5">
        <v>3.5714285714285716</v>
      </c>
      <c r="LD298" s="3">
        <v>4</v>
      </c>
      <c r="LE298" s="3">
        <v>4</v>
      </c>
      <c r="LF298" s="5">
        <v>4</v>
      </c>
      <c r="LG298" s="3">
        <v>4</v>
      </c>
      <c r="LH298" s="3">
        <v>4</v>
      </c>
      <c r="LI298" s="3">
        <v>4</v>
      </c>
      <c r="LJ298" s="3">
        <v>4</v>
      </c>
      <c r="LK298" s="3">
        <v>4</v>
      </c>
      <c r="LL298" s="3">
        <v>4</v>
      </c>
      <c r="LM298" s="3">
        <v>5</v>
      </c>
      <c r="LN298" s="3">
        <v>4</v>
      </c>
      <c r="LO298" s="3">
        <v>4</v>
      </c>
      <c r="LP298" s="3">
        <v>4</v>
      </c>
      <c r="LQ298" s="3">
        <v>4</v>
      </c>
      <c r="LR298" s="3">
        <v>3</v>
      </c>
      <c r="LS298" s="3">
        <v>2</v>
      </c>
      <c r="LT298" s="5">
        <v>3.875</v>
      </c>
      <c r="LU298" s="5">
        <v>3.875</v>
      </c>
      <c r="LV298" s="3">
        <v>1</v>
      </c>
      <c r="LW298" s="3">
        <v>0</v>
      </c>
      <c r="LX298" s="3">
        <v>1</v>
      </c>
      <c r="LY298" s="3">
        <v>1</v>
      </c>
      <c r="LZ298" s="3">
        <v>2</v>
      </c>
      <c r="MA298" s="3">
        <v>2</v>
      </c>
      <c r="MB298" s="3">
        <v>0</v>
      </c>
      <c r="MC298" s="3">
        <v>1</v>
      </c>
      <c r="MD298" s="3">
        <v>0</v>
      </c>
      <c r="ME298" s="3">
        <v>0</v>
      </c>
      <c r="MF298" s="5">
        <f t="shared" si="177"/>
        <v>8</v>
      </c>
      <c r="MG298" s="5">
        <f t="shared" si="178"/>
        <v>0.8</v>
      </c>
      <c r="MH298" s="3">
        <v>2</v>
      </c>
      <c r="MI298" s="3">
        <v>2</v>
      </c>
      <c r="MJ298" s="3">
        <v>5</v>
      </c>
      <c r="MK298" s="3">
        <v>4</v>
      </c>
      <c r="ML298" s="3">
        <v>3</v>
      </c>
      <c r="MM298" s="3">
        <v>1</v>
      </c>
      <c r="MN298" s="3">
        <v>3</v>
      </c>
      <c r="MO298" s="3">
        <v>4</v>
      </c>
      <c r="MP298" s="3">
        <v>5</v>
      </c>
      <c r="MQ298" s="5">
        <v>3.2222222222222223</v>
      </c>
      <c r="MR298" s="3">
        <v>2</v>
      </c>
      <c r="MS298" s="3">
        <v>4</v>
      </c>
      <c r="MT298" s="3">
        <v>2</v>
      </c>
      <c r="MU298" s="3">
        <v>3</v>
      </c>
      <c r="MV298" s="3">
        <v>2</v>
      </c>
      <c r="MW298" s="3">
        <v>2</v>
      </c>
      <c r="MX298" s="3">
        <v>3</v>
      </c>
      <c r="MY298" s="3">
        <v>4</v>
      </c>
      <c r="MZ298" s="3">
        <v>3</v>
      </c>
      <c r="NA298" s="3">
        <v>4</v>
      </c>
      <c r="NB298" s="3">
        <v>3</v>
      </c>
      <c r="NC298" s="3">
        <v>4</v>
      </c>
      <c r="ND298" s="5">
        <v>2</v>
      </c>
      <c r="NE298" s="5">
        <v>3</v>
      </c>
      <c r="NF298" s="5">
        <v>3</v>
      </c>
      <c r="NG298" s="5">
        <v>4</v>
      </c>
      <c r="NH298" s="3">
        <v>4</v>
      </c>
      <c r="NI298" s="3">
        <v>4</v>
      </c>
      <c r="NJ298" s="3">
        <v>3</v>
      </c>
      <c r="NK298" s="3">
        <v>2</v>
      </c>
      <c r="NL298" s="3">
        <v>3</v>
      </c>
      <c r="NM298" s="3">
        <v>3</v>
      </c>
      <c r="NN298" s="3">
        <v>2</v>
      </c>
      <c r="NO298" s="3">
        <v>2</v>
      </c>
      <c r="NP298" s="3">
        <v>1</v>
      </c>
      <c r="NQ298" s="3">
        <v>1</v>
      </c>
      <c r="NR298" s="3">
        <v>4</v>
      </c>
      <c r="NS298" s="3">
        <v>4</v>
      </c>
      <c r="NT298" s="3">
        <v>1</v>
      </c>
      <c r="NU298" s="3">
        <v>1</v>
      </c>
      <c r="NV298" s="5">
        <v>2.5714285714285716</v>
      </c>
      <c r="NW298" s="5">
        <v>2.4285714285714284</v>
      </c>
      <c r="NX298" s="4">
        <v>43423</v>
      </c>
      <c r="NY298" s="3">
        <v>4</v>
      </c>
      <c r="NZ298" s="3">
        <v>4</v>
      </c>
      <c r="OA298" s="3">
        <v>3</v>
      </c>
      <c r="OB298" s="3">
        <v>4</v>
      </c>
      <c r="OC298" s="3">
        <v>4</v>
      </c>
      <c r="OD298" s="3">
        <v>5</v>
      </c>
      <c r="OE298" s="3">
        <v>3</v>
      </c>
      <c r="OF298" s="3">
        <v>4</v>
      </c>
      <c r="OG298" s="3">
        <v>4</v>
      </c>
      <c r="OH298" s="3">
        <v>5</v>
      </c>
      <c r="OI298" s="3">
        <v>3</v>
      </c>
      <c r="OJ298" s="3">
        <v>4</v>
      </c>
      <c r="OK298" s="5">
        <v>4.333333333333333</v>
      </c>
      <c r="OL298" s="5">
        <v>3.5</v>
      </c>
      <c r="OM298" s="3">
        <v>3</v>
      </c>
      <c r="ON298" s="3">
        <v>4</v>
      </c>
      <c r="OO298" s="3">
        <v>2</v>
      </c>
      <c r="OP298" s="3">
        <v>3</v>
      </c>
      <c r="OQ298" s="3">
        <v>2</v>
      </c>
      <c r="OR298" s="3">
        <v>3</v>
      </c>
      <c r="OS298" s="5">
        <v>2.8333333333333335</v>
      </c>
      <c r="OT298" s="3">
        <v>5</v>
      </c>
      <c r="OU298" s="3">
        <v>4</v>
      </c>
      <c r="OV298" s="3">
        <v>4</v>
      </c>
      <c r="OW298" s="3">
        <v>3</v>
      </c>
      <c r="OX298" s="3">
        <v>3</v>
      </c>
      <c r="OY298" s="3">
        <v>4</v>
      </c>
      <c r="OZ298" s="5">
        <v>3.8333333333333335</v>
      </c>
      <c r="VN298">
        <v>15</v>
      </c>
      <c r="VO298">
        <v>2</v>
      </c>
      <c r="VP298">
        <v>20.8</v>
      </c>
      <c r="VQ298">
        <v>10.4</v>
      </c>
      <c r="VR298">
        <v>42</v>
      </c>
      <c r="VS298">
        <v>1110.3</v>
      </c>
      <c r="VT298">
        <v>26.4</v>
      </c>
      <c r="VU298">
        <v>277.60000000000002</v>
      </c>
      <c r="VV298">
        <v>41</v>
      </c>
      <c r="VW298">
        <v>18033.8</v>
      </c>
      <c r="VX298">
        <v>439.8</v>
      </c>
      <c r="VY298">
        <v>15341.5</v>
      </c>
      <c r="VZ298">
        <v>0.3</v>
      </c>
      <c r="WA298">
        <v>4508.3999999999996</v>
      </c>
      <c r="WB298" s="36">
        <v>2294</v>
      </c>
      <c r="WC298" s="36">
        <v>753</v>
      </c>
      <c r="WD298" s="36">
        <v>90.75</v>
      </c>
      <c r="WE298" s="36">
        <v>40.25</v>
      </c>
      <c r="WF298" s="36">
        <v>72.180000000000007</v>
      </c>
      <c r="WG298" s="36">
        <v>23.69</v>
      </c>
      <c r="WH298" s="36">
        <v>2.86</v>
      </c>
      <c r="WI298" s="36">
        <v>1.27</v>
      </c>
      <c r="WJ298" s="36">
        <v>131</v>
      </c>
      <c r="WK298" s="36">
        <v>4.12</v>
      </c>
      <c r="WL298" s="36">
        <v>32.75</v>
      </c>
      <c r="WM298" s="37">
        <v>2294</v>
      </c>
      <c r="WN298" s="37">
        <v>753</v>
      </c>
      <c r="WO298" s="37">
        <v>90.75</v>
      </c>
      <c r="WP298" s="37">
        <v>40.25</v>
      </c>
      <c r="WQ298" s="37">
        <v>72.180000000000007</v>
      </c>
      <c r="WR298" s="37">
        <v>23.69</v>
      </c>
      <c r="WS298" s="37">
        <v>2.86</v>
      </c>
      <c r="WT298" s="37">
        <v>1.27</v>
      </c>
      <c r="WU298" s="37">
        <v>131</v>
      </c>
      <c r="WV298" s="37">
        <v>4.12</v>
      </c>
      <c r="WW298" s="37">
        <v>32.75</v>
      </c>
      <c r="WX298" s="38">
        <v>1859</v>
      </c>
      <c r="WY298" s="38">
        <v>607</v>
      </c>
      <c r="WZ298" s="38">
        <v>81.5</v>
      </c>
      <c r="XA298" s="38">
        <v>35.5</v>
      </c>
      <c r="XB298" s="38">
        <v>71.97</v>
      </c>
      <c r="XC298" s="38">
        <v>23.5</v>
      </c>
      <c r="XD298" s="38">
        <v>3.16</v>
      </c>
      <c r="XE298" s="38">
        <v>1.37</v>
      </c>
      <c r="XF298" s="38">
        <v>117</v>
      </c>
      <c r="XG298" s="38">
        <v>4.53</v>
      </c>
      <c r="XH298" s="38">
        <v>39</v>
      </c>
      <c r="XI298" s="39">
        <v>1859</v>
      </c>
      <c r="XJ298" s="39">
        <v>607</v>
      </c>
      <c r="XK298" s="39">
        <v>81.5</v>
      </c>
      <c r="XL298" s="39">
        <v>35.5</v>
      </c>
      <c r="XM298" s="39">
        <v>71.97</v>
      </c>
      <c r="XN298" s="39">
        <v>23.5</v>
      </c>
      <c r="XO298" s="39">
        <v>3.16</v>
      </c>
      <c r="XP298" s="39">
        <v>1.37</v>
      </c>
      <c r="XQ298" s="39">
        <v>117</v>
      </c>
      <c r="XR298" s="39">
        <v>4.53</v>
      </c>
      <c r="XS298" s="39">
        <v>39</v>
      </c>
      <c r="XT298" t="s">
        <v>1363</v>
      </c>
      <c r="XU298">
        <v>4</v>
      </c>
      <c r="XV298">
        <v>15</v>
      </c>
      <c r="XW298" s="37">
        <v>4</v>
      </c>
      <c r="XX298" s="37">
        <v>0</v>
      </c>
      <c r="XY298" s="37">
        <v>2</v>
      </c>
      <c r="XZ298" s="39">
        <v>3</v>
      </c>
      <c r="YA298" s="39">
        <v>0</v>
      </c>
      <c r="YB298" s="39">
        <v>2</v>
      </c>
    </row>
    <row r="299" spans="1:652" x14ac:dyDescent="0.2">
      <c r="A299" s="11">
        <v>321</v>
      </c>
      <c r="B299" s="19" t="s">
        <v>800</v>
      </c>
      <c r="C299" s="3">
        <v>0</v>
      </c>
      <c r="D299" s="3" t="str">
        <f t="shared" si="167"/>
        <v>2</v>
      </c>
      <c r="E299" s="4">
        <v>37412</v>
      </c>
      <c r="F299" s="4">
        <v>43412</v>
      </c>
      <c r="G299" s="5">
        <v>16.427104722792606</v>
      </c>
      <c r="H299" s="21">
        <v>4</v>
      </c>
      <c r="I299" s="3">
        <v>10</v>
      </c>
      <c r="J299" s="3">
        <v>22</v>
      </c>
      <c r="K299" s="3">
        <v>1</v>
      </c>
      <c r="L299" s="3">
        <v>4</v>
      </c>
      <c r="M299" s="3">
        <v>180</v>
      </c>
      <c r="N299" s="6">
        <v>120</v>
      </c>
      <c r="O299" s="6">
        <v>166</v>
      </c>
      <c r="P299" s="5">
        <v>3.9370078740157481</v>
      </c>
      <c r="Q299" s="5">
        <v>167.13900000000001</v>
      </c>
      <c r="R299" s="5">
        <v>75.8</v>
      </c>
      <c r="S299" s="5">
        <v>27.5</v>
      </c>
      <c r="T299" s="5">
        <v>2</v>
      </c>
      <c r="U299" s="5">
        <v>21.1</v>
      </c>
      <c r="V299" s="5">
        <v>2</v>
      </c>
      <c r="W299" s="5">
        <v>28.8</v>
      </c>
      <c r="X299" s="5">
        <v>46.2</v>
      </c>
      <c r="Y299" s="5">
        <v>46</v>
      </c>
      <c r="Z299" s="5">
        <v>28.2</v>
      </c>
      <c r="AA299" s="5">
        <v>37.799999999999997</v>
      </c>
      <c r="AB299" s="5">
        <v>43.2</v>
      </c>
      <c r="AC299" s="5">
        <f t="shared" si="168"/>
        <v>46.2</v>
      </c>
      <c r="AD299" s="5">
        <f t="shared" si="169"/>
        <v>43.2</v>
      </c>
      <c r="AE299" s="5">
        <f t="shared" si="170"/>
        <v>89.4</v>
      </c>
      <c r="AF299" s="5">
        <f t="shared" si="171"/>
        <v>44.7</v>
      </c>
      <c r="AG299" s="5">
        <f t="shared" si="172"/>
        <v>98.563500000000005</v>
      </c>
      <c r="AH299" s="5">
        <f t="shared" si="173"/>
        <v>197.12700000000001</v>
      </c>
      <c r="AI299" s="5">
        <v>3</v>
      </c>
      <c r="AJ299" s="3">
        <v>68</v>
      </c>
      <c r="AK299" s="5">
        <v>51.2</v>
      </c>
      <c r="AL299" s="5">
        <v>3</v>
      </c>
      <c r="AM299" s="5">
        <v>2.6666666666666665</v>
      </c>
      <c r="AN299" s="5"/>
      <c r="AO299" s="5"/>
      <c r="AP299" s="5"/>
      <c r="AQ299" s="5"/>
      <c r="AR299" s="5"/>
      <c r="AS299" s="5" t="e">
        <f t="shared" si="174"/>
        <v>#DIV/0!</v>
      </c>
      <c r="AT299" s="5">
        <v>9.25</v>
      </c>
      <c r="AU299" s="5">
        <v>9.2200000000000006</v>
      </c>
      <c r="AV299" s="5">
        <v>2.2000000000000002</v>
      </c>
      <c r="AW299" s="5">
        <v>99</v>
      </c>
      <c r="AX299" s="3">
        <v>38</v>
      </c>
      <c r="AY299" s="3">
        <v>40</v>
      </c>
      <c r="AZ299" s="3"/>
      <c r="BA299" s="5">
        <v>-0.44</v>
      </c>
      <c r="BB299" s="5"/>
      <c r="BC299" s="5">
        <v>33</v>
      </c>
      <c r="BD299" s="5"/>
      <c r="BE299" s="3">
        <v>19</v>
      </c>
      <c r="BF299" s="3">
        <v>23</v>
      </c>
      <c r="BG299" s="5">
        <v>-1.24</v>
      </c>
      <c r="BH299" s="5">
        <v>11</v>
      </c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3">
        <v>64</v>
      </c>
      <c r="CA299" s="3">
        <v>62</v>
      </c>
      <c r="CB299" s="3">
        <v>69</v>
      </c>
      <c r="CC299" s="5">
        <v>28.61056</v>
      </c>
      <c r="CD299" s="5">
        <v>27.716480000000001</v>
      </c>
      <c r="CE299" s="5">
        <v>30.845759999999999</v>
      </c>
      <c r="CF299" s="5">
        <v>3.3</v>
      </c>
      <c r="CG299" s="5">
        <v>100</v>
      </c>
      <c r="CH299" s="3">
        <v>46</v>
      </c>
      <c r="CI299" s="3">
        <v>47</v>
      </c>
      <c r="CJ299" s="3">
        <v>45</v>
      </c>
      <c r="CK299" s="5">
        <v>20.563839999999999</v>
      </c>
      <c r="CL299" s="5">
        <v>21.01088</v>
      </c>
      <c r="CM299" s="5">
        <v>20.116800000000001</v>
      </c>
      <c r="CN299" s="5">
        <v>-0.31</v>
      </c>
      <c r="CO299" s="5">
        <v>38</v>
      </c>
      <c r="CP299" s="6">
        <v>232</v>
      </c>
      <c r="CQ299" s="6">
        <v>234</v>
      </c>
      <c r="CR299" s="6">
        <v>236</v>
      </c>
      <c r="CS299" s="5">
        <v>1.74</v>
      </c>
      <c r="CT299" s="5">
        <v>96</v>
      </c>
      <c r="CU299" s="7" t="e">
        <v>#NULL!</v>
      </c>
      <c r="CV299" s="7" t="e">
        <v>#NULL!</v>
      </c>
      <c r="CW299" s="7" t="e">
        <v>#NULL!</v>
      </c>
      <c r="CX299" s="7" t="e">
        <v>#NULL!</v>
      </c>
      <c r="CY299" s="7" t="e">
        <v>#NULL!</v>
      </c>
      <c r="CZ299" s="7" t="e">
        <v>#NULL!</v>
      </c>
      <c r="DA299" s="7" t="e">
        <v>#NULL!</v>
      </c>
      <c r="DB299" s="7" t="e">
        <v>#NULL!</v>
      </c>
      <c r="DC299" s="7" t="e">
        <v>#NULL!</v>
      </c>
      <c r="DD299" s="7" t="e">
        <v>#NULL!</v>
      </c>
      <c r="DE299" s="7" t="e">
        <v>#NULL!</v>
      </c>
      <c r="DF299" s="7" t="e">
        <v>#NULL!</v>
      </c>
      <c r="DG299" s="7" t="e">
        <v>#NULL!</v>
      </c>
      <c r="DH299" s="7" t="e">
        <v>#NULL!</v>
      </c>
      <c r="DI299" s="7"/>
      <c r="DJ299" s="7"/>
      <c r="DK299" s="7"/>
      <c r="DL299" s="7"/>
      <c r="DM299" s="7"/>
      <c r="DN299" s="7"/>
      <c r="DO299" s="7"/>
      <c r="DP299" s="7"/>
      <c r="DQ299" s="3">
        <v>1</v>
      </c>
      <c r="DR299" s="3">
        <v>1</v>
      </c>
      <c r="DS299" s="3">
        <v>1</v>
      </c>
      <c r="DT299" s="3">
        <v>1</v>
      </c>
      <c r="DU299" s="3">
        <v>1</v>
      </c>
      <c r="DV299" s="5">
        <v>22</v>
      </c>
      <c r="DW299" s="5">
        <v>-1.68</v>
      </c>
      <c r="DX299" s="5">
        <v>97.5</v>
      </c>
      <c r="DY299" s="5">
        <v>3.9400000000000004</v>
      </c>
      <c r="DZ299" s="5">
        <v>69</v>
      </c>
      <c r="EA299" s="5">
        <v>2.9899999999999998</v>
      </c>
      <c r="EB299" s="5">
        <v>62.833333333333336</v>
      </c>
      <c r="EC299" s="5">
        <v>5.25</v>
      </c>
      <c r="ED299" s="5">
        <v>2</v>
      </c>
      <c r="EE299" s="7" t="e">
        <v>#NULL!</v>
      </c>
      <c r="EF299" s="7" t="e">
        <v>#NULL!</v>
      </c>
      <c r="EG299" s="7" t="e">
        <v>#NULL!</v>
      </c>
      <c r="EH299" s="7" t="e">
        <v>#NULL!</v>
      </c>
      <c r="EI299" s="7" t="e">
        <v>#NULL!</v>
      </c>
      <c r="EJ299" s="7" t="e">
        <v>#NULL!</v>
      </c>
      <c r="EK299" s="7" t="e">
        <v>#NULL!</v>
      </c>
      <c r="EL299" s="7" t="e">
        <v>#NULL!</v>
      </c>
      <c r="EM299" s="7" t="e">
        <v>#NULL!</v>
      </c>
      <c r="EN299" s="7" t="e">
        <v>#NULL!</v>
      </c>
      <c r="EO299" s="7" t="e">
        <v>#NULL!</v>
      </c>
      <c r="EP299" s="7" t="e">
        <v>#NULL!</v>
      </c>
      <c r="EQ299" s="7" t="e">
        <v>#NULL!</v>
      </c>
      <c r="ER299" s="7" t="e">
        <v>#NULL!</v>
      </c>
      <c r="ES299" s="7" t="e">
        <v>#NULL!</v>
      </c>
      <c r="ET299" s="7" t="e">
        <v>#NULL!</v>
      </c>
      <c r="EU299" s="7" t="e">
        <v>#NULL!</v>
      </c>
      <c r="EV299" s="7" t="e">
        <v>#NULL!</v>
      </c>
      <c r="EW299" s="3">
        <v>1</v>
      </c>
      <c r="EX299" s="5">
        <v>3</v>
      </c>
      <c r="EY299" s="1" t="s">
        <v>350</v>
      </c>
      <c r="EZ299" s="3">
        <v>0</v>
      </c>
      <c r="FA299" s="6">
        <v>2</v>
      </c>
      <c r="FB299" s="1" t="s">
        <v>351</v>
      </c>
      <c r="FC299" s="6">
        <v>0</v>
      </c>
      <c r="FD299" s="5">
        <v>2</v>
      </c>
      <c r="FE299" s="1" t="s">
        <v>348</v>
      </c>
      <c r="FF299" s="3">
        <v>2</v>
      </c>
      <c r="FG299" s="5">
        <v>1</v>
      </c>
      <c r="FH299" s="3">
        <v>5</v>
      </c>
      <c r="FI299" s="3">
        <v>5</v>
      </c>
      <c r="FJ299" s="3">
        <v>3</v>
      </c>
      <c r="FK299" s="3">
        <v>1</v>
      </c>
      <c r="FL299" s="3">
        <v>5</v>
      </c>
      <c r="FM299" s="3">
        <v>5</v>
      </c>
      <c r="FN299" s="3">
        <v>2</v>
      </c>
      <c r="FO299" s="3">
        <v>3</v>
      </c>
      <c r="FP299" s="3">
        <v>5</v>
      </c>
      <c r="FQ299" s="3">
        <v>5</v>
      </c>
      <c r="FR299" s="3">
        <v>5</v>
      </c>
      <c r="FS299" s="3">
        <v>2</v>
      </c>
      <c r="FT299" s="3">
        <v>5</v>
      </c>
      <c r="FU299" s="3">
        <v>2.6666666666666665</v>
      </c>
      <c r="FV299" s="3">
        <v>7</v>
      </c>
      <c r="FW299" s="3">
        <v>2</v>
      </c>
      <c r="FX299" s="7" t="e">
        <v>#NULL!</v>
      </c>
      <c r="FY299" s="3">
        <v>7</v>
      </c>
      <c r="FZ299" s="3">
        <v>7</v>
      </c>
      <c r="GA299" s="3">
        <v>7</v>
      </c>
      <c r="GB299" s="3">
        <v>7</v>
      </c>
      <c r="GC299" s="3">
        <v>7</v>
      </c>
      <c r="GD299" s="5">
        <v>7</v>
      </c>
      <c r="GE299" s="3">
        <v>4</v>
      </c>
      <c r="GF299" s="3">
        <v>5</v>
      </c>
      <c r="GG299" s="3">
        <v>5</v>
      </c>
      <c r="GH299" s="3">
        <v>1</v>
      </c>
      <c r="GI299" s="3">
        <v>5</v>
      </c>
      <c r="GJ299" s="3">
        <v>1</v>
      </c>
      <c r="GK299" s="3">
        <v>1</v>
      </c>
      <c r="GL299" s="3">
        <v>1</v>
      </c>
      <c r="GM299" s="3">
        <v>1</v>
      </c>
      <c r="GN299" s="3">
        <v>5</v>
      </c>
      <c r="GO299" s="3">
        <v>2</v>
      </c>
      <c r="GP299" s="3">
        <v>2</v>
      </c>
      <c r="GQ299" s="3">
        <v>1</v>
      </c>
      <c r="GR299" s="3">
        <v>5</v>
      </c>
      <c r="GS299" s="3">
        <v>1</v>
      </c>
      <c r="GT299" s="3">
        <v>3</v>
      </c>
      <c r="GU299" s="3">
        <v>1</v>
      </c>
      <c r="GV299" s="3">
        <v>1</v>
      </c>
      <c r="GW299" s="3">
        <v>5</v>
      </c>
      <c r="GX299" s="3">
        <v>1</v>
      </c>
      <c r="GY299" s="5">
        <v>3.6</v>
      </c>
      <c r="GZ299" s="5">
        <v>1.5</v>
      </c>
      <c r="HA299" s="3">
        <v>7</v>
      </c>
      <c r="HB299" s="3">
        <v>7</v>
      </c>
      <c r="HC299" s="3">
        <v>7</v>
      </c>
      <c r="HD299" s="3">
        <v>6</v>
      </c>
      <c r="HE299" s="3">
        <v>6</v>
      </c>
      <c r="HF299" s="3">
        <v>7</v>
      </c>
      <c r="HG299" s="3">
        <v>6</v>
      </c>
      <c r="HH299" s="3">
        <v>7</v>
      </c>
      <c r="HI299" s="5">
        <v>6.625</v>
      </c>
      <c r="HJ299" s="3">
        <v>4</v>
      </c>
      <c r="HK299" s="3">
        <v>4</v>
      </c>
      <c r="HL299" s="3">
        <v>3</v>
      </c>
      <c r="HM299" s="3">
        <v>3</v>
      </c>
      <c r="HN299" s="3">
        <v>1</v>
      </c>
      <c r="HO299" s="3">
        <v>3</v>
      </c>
      <c r="HP299" s="5">
        <v>1</v>
      </c>
      <c r="HQ299" s="5">
        <v>4</v>
      </c>
      <c r="HR299" s="5">
        <v>2</v>
      </c>
      <c r="HS299" s="5">
        <v>2.8333333333333335</v>
      </c>
      <c r="HT299" s="3">
        <v>6</v>
      </c>
      <c r="HU299" s="3">
        <v>6</v>
      </c>
      <c r="HV299" s="3">
        <v>5</v>
      </c>
      <c r="HW299" s="3">
        <v>6</v>
      </c>
      <c r="HX299" s="3">
        <v>5</v>
      </c>
      <c r="HY299" s="3">
        <v>6</v>
      </c>
      <c r="HZ299" s="5">
        <v>5.666666666666667</v>
      </c>
      <c r="IA299" s="3">
        <v>7</v>
      </c>
      <c r="IB299" s="3">
        <v>5</v>
      </c>
      <c r="IC299" s="3">
        <v>5</v>
      </c>
      <c r="ID299" s="3">
        <v>5</v>
      </c>
      <c r="IE299" s="3">
        <v>7</v>
      </c>
      <c r="IF299" s="3">
        <v>7</v>
      </c>
      <c r="IG299" s="3">
        <v>1</v>
      </c>
      <c r="IH299" s="3">
        <v>7</v>
      </c>
      <c r="II299" s="3">
        <v>7</v>
      </c>
      <c r="IJ299" s="3">
        <v>4</v>
      </c>
      <c r="IK299" s="3">
        <v>7</v>
      </c>
      <c r="IL299" s="3">
        <v>1</v>
      </c>
      <c r="IM299" s="5">
        <v>7</v>
      </c>
      <c r="IN299" s="5">
        <v>6</v>
      </c>
      <c r="IO299" s="5">
        <v>2.75</v>
      </c>
      <c r="IP299" s="3">
        <v>5</v>
      </c>
      <c r="IQ299" s="3">
        <v>1</v>
      </c>
      <c r="IR299" s="3">
        <v>3</v>
      </c>
      <c r="IS299" s="3">
        <v>3</v>
      </c>
      <c r="IT299" s="3">
        <v>5</v>
      </c>
      <c r="IU299" s="3">
        <v>4</v>
      </c>
      <c r="IV299" s="3">
        <v>3</v>
      </c>
      <c r="IW299" s="3">
        <v>1</v>
      </c>
      <c r="IX299" s="3">
        <v>5</v>
      </c>
      <c r="IY299" s="3">
        <v>2</v>
      </c>
      <c r="IZ299" s="3">
        <v>5</v>
      </c>
      <c r="JA299" s="3">
        <v>5</v>
      </c>
      <c r="JB299" s="3">
        <v>5</v>
      </c>
      <c r="JC299" s="3">
        <v>3</v>
      </c>
      <c r="JD299" s="3">
        <v>5</v>
      </c>
      <c r="JE299" s="3">
        <v>1</v>
      </c>
      <c r="JF299" s="3">
        <v>3</v>
      </c>
      <c r="JG299" s="3">
        <v>5</v>
      </c>
      <c r="JH299" s="3">
        <v>5</v>
      </c>
      <c r="JI299" s="3">
        <v>5</v>
      </c>
      <c r="JJ299" s="3">
        <v>1</v>
      </c>
      <c r="JK299" s="3">
        <v>5</v>
      </c>
      <c r="JL299" s="3">
        <v>2</v>
      </c>
      <c r="JM299" s="3">
        <v>5</v>
      </c>
      <c r="JN299" s="5">
        <v>4.75</v>
      </c>
      <c r="JO299" s="5">
        <v>2.75</v>
      </c>
      <c r="JP299" s="5">
        <v>5</v>
      </c>
      <c r="JQ299" s="5">
        <v>2.75</v>
      </c>
      <c r="JR299" s="5">
        <v>5</v>
      </c>
      <c r="JS299" s="5">
        <v>1.5</v>
      </c>
      <c r="JT299" s="3">
        <v>4</v>
      </c>
      <c r="JU299" s="3">
        <v>999</v>
      </c>
      <c r="JV299" s="3">
        <v>3</v>
      </c>
      <c r="JW299" s="3">
        <v>999</v>
      </c>
      <c r="JX299" s="3">
        <v>4</v>
      </c>
      <c r="JY299" s="3">
        <v>999</v>
      </c>
      <c r="JZ299" s="3">
        <v>1</v>
      </c>
      <c r="KA299" s="3">
        <v>999</v>
      </c>
      <c r="KB299" s="3">
        <v>5</v>
      </c>
      <c r="KC299" s="3">
        <v>999</v>
      </c>
      <c r="KD299" s="3">
        <v>5</v>
      </c>
      <c r="KE299" s="3">
        <v>999</v>
      </c>
      <c r="KF299" s="3">
        <v>1</v>
      </c>
      <c r="KG299" s="3">
        <v>999</v>
      </c>
      <c r="KH299" s="3">
        <v>1</v>
      </c>
      <c r="KI299" s="3">
        <v>999</v>
      </c>
      <c r="KJ299" s="3">
        <v>2</v>
      </c>
      <c r="KK299" s="3">
        <v>999</v>
      </c>
      <c r="KL299" s="3">
        <v>4</v>
      </c>
      <c r="KM299" s="3">
        <v>999</v>
      </c>
      <c r="KN299" s="3">
        <v>1</v>
      </c>
      <c r="KO299" s="3">
        <v>999</v>
      </c>
      <c r="KP299" s="3">
        <v>1</v>
      </c>
      <c r="KQ299" s="3">
        <v>999</v>
      </c>
      <c r="KR299" s="3">
        <v>5</v>
      </c>
      <c r="KS299" s="3">
        <v>999</v>
      </c>
      <c r="KT299" s="3">
        <v>1</v>
      </c>
      <c r="KU299" s="3">
        <v>999</v>
      </c>
      <c r="KV299" s="3">
        <v>1</v>
      </c>
      <c r="KW299" s="3">
        <v>999</v>
      </c>
      <c r="KX299" s="3">
        <v>3</v>
      </c>
      <c r="KY299" s="3">
        <v>999</v>
      </c>
      <c r="KZ299" s="5">
        <v>1.3333333333333333</v>
      </c>
      <c r="LA299" s="7" t="e">
        <v>#NULL!</v>
      </c>
      <c r="LB299" s="5">
        <v>4.2857142857142856</v>
      </c>
      <c r="LC299" s="7" t="e">
        <v>#NULL!</v>
      </c>
      <c r="LD299" s="3">
        <v>5</v>
      </c>
      <c r="LE299" s="3">
        <v>999</v>
      </c>
      <c r="LF299" s="5">
        <v>3</v>
      </c>
      <c r="LG299" s="3">
        <v>999</v>
      </c>
      <c r="LH299" s="3">
        <v>5</v>
      </c>
      <c r="LI299" s="3">
        <v>999</v>
      </c>
      <c r="LJ299" s="3">
        <v>4</v>
      </c>
      <c r="LK299" s="3">
        <v>999</v>
      </c>
      <c r="LL299" s="3">
        <v>3</v>
      </c>
      <c r="LM299" s="3">
        <v>999</v>
      </c>
      <c r="LN299" s="3">
        <v>4</v>
      </c>
      <c r="LO299" s="3">
        <v>999</v>
      </c>
      <c r="LP299" s="3">
        <v>4</v>
      </c>
      <c r="LQ299" s="3">
        <v>999</v>
      </c>
      <c r="LR299" s="3">
        <v>5</v>
      </c>
      <c r="LS299" s="3">
        <v>999</v>
      </c>
      <c r="LT299" s="5">
        <v>4.125</v>
      </c>
      <c r="LU299" s="7" t="e">
        <v>#NULL!</v>
      </c>
      <c r="LV299" s="3">
        <v>2</v>
      </c>
      <c r="LW299" s="3">
        <v>3</v>
      </c>
      <c r="LX299" s="3">
        <v>2</v>
      </c>
      <c r="LY299" s="3">
        <v>2</v>
      </c>
      <c r="LZ299" s="3">
        <v>3</v>
      </c>
      <c r="MA299" s="3">
        <v>3</v>
      </c>
      <c r="MB299" s="3">
        <v>3</v>
      </c>
      <c r="MC299" s="3">
        <v>3</v>
      </c>
      <c r="MD299" s="3">
        <v>2</v>
      </c>
      <c r="ME299" s="3">
        <v>3</v>
      </c>
      <c r="MF299" s="5">
        <f t="shared" si="177"/>
        <v>26</v>
      </c>
      <c r="MG299" s="5">
        <f t="shared" si="178"/>
        <v>2.6</v>
      </c>
      <c r="MH299" s="3">
        <v>5</v>
      </c>
      <c r="MI299" s="3">
        <v>6</v>
      </c>
      <c r="MJ299" s="3">
        <v>7</v>
      </c>
      <c r="MK299" s="3">
        <v>6</v>
      </c>
      <c r="ML299" s="3">
        <v>6</v>
      </c>
      <c r="MM299" s="3">
        <v>7</v>
      </c>
      <c r="MN299" s="3">
        <v>6</v>
      </c>
      <c r="MO299" s="3">
        <v>7</v>
      </c>
      <c r="MP299" s="3">
        <v>7</v>
      </c>
      <c r="MQ299" s="5">
        <v>6.333333333333333</v>
      </c>
      <c r="MR299" s="3">
        <v>3</v>
      </c>
      <c r="MS299" s="3">
        <v>999</v>
      </c>
      <c r="MT299" s="3">
        <v>1</v>
      </c>
      <c r="MU299" s="3">
        <v>999</v>
      </c>
      <c r="MV299" s="3">
        <v>1</v>
      </c>
      <c r="MW299" s="3">
        <v>999</v>
      </c>
      <c r="MX299" s="3">
        <v>1</v>
      </c>
      <c r="MY299" s="3">
        <v>999</v>
      </c>
      <c r="MZ299" s="3">
        <v>2</v>
      </c>
      <c r="NA299" s="3">
        <v>999</v>
      </c>
      <c r="NB299" s="3">
        <v>1</v>
      </c>
      <c r="NC299" s="3">
        <v>999</v>
      </c>
      <c r="ND299" s="5">
        <v>1.6666666666666667</v>
      </c>
      <c r="NE299" s="7" t="e">
        <v>#NULL!</v>
      </c>
      <c r="NF299" s="5">
        <v>1.3333333333333333</v>
      </c>
      <c r="NG299" s="7" t="e">
        <v>#NULL!</v>
      </c>
      <c r="NH299" s="3">
        <v>4</v>
      </c>
      <c r="NI299" s="3">
        <v>999</v>
      </c>
      <c r="NJ299" s="3">
        <v>4</v>
      </c>
      <c r="NK299" s="3">
        <v>999</v>
      </c>
      <c r="NL299" s="3">
        <v>4</v>
      </c>
      <c r="NM299" s="3">
        <v>999</v>
      </c>
      <c r="NN299" s="3">
        <v>3</v>
      </c>
      <c r="NO299" s="3">
        <v>999</v>
      </c>
      <c r="NP299" s="3">
        <v>1</v>
      </c>
      <c r="NQ299" s="3">
        <v>999</v>
      </c>
      <c r="NR299" s="3">
        <v>3</v>
      </c>
      <c r="NS299" s="3">
        <v>999</v>
      </c>
      <c r="NT299" s="3">
        <v>2</v>
      </c>
      <c r="NU299" s="3">
        <v>999</v>
      </c>
      <c r="NV299" s="5">
        <v>3</v>
      </c>
      <c r="NW299" s="7" t="e">
        <v>#NULL!</v>
      </c>
      <c r="NX299" s="4">
        <v>43420</v>
      </c>
      <c r="NY299" s="3">
        <v>5</v>
      </c>
      <c r="NZ299" s="3">
        <v>5</v>
      </c>
      <c r="OA299" s="3">
        <v>4</v>
      </c>
      <c r="OB299" s="3">
        <v>5</v>
      </c>
      <c r="OC299" s="3">
        <v>5</v>
      </c>
      <c r="OD299" s="3">
        <v>5</v>
      </c>
      <c r="OE299" s="3">
        <v>5</v>
      </c>
      <c r="OF299" s="3">
        <v>1</v>
      </c>
      <c r="OG299" s="3">
        <v>5</v>
      </c>
      <c r="OH299" s="3">
        <v>5</v>
      </c>
      <c r="OI299" s="3">
        <v>5</v>
      </c>
      <c r="OJ299" s="3">
        <v>1</v>
      </c>
      <c r="OK299" s="5">
        <v>5</v>
      </c>
      <c r="OL299" s="5">
        <v>3.5</v>
      </c>
      <c r="OM299" s="3">
        <v>4</v>
      </c>
      <c r="ON299" s="3">
        <v>3</v>
      </c>
      <c r="OO299" s="3">
        <v>3</v>
      </c>
      <c r="OP299" s="3">
        <v>3</v>
      </c>
      <c r="OQ299" s="3">
        <v>1</v>
      </c>
      <c r="OR299" s="3">
        <v>2</v>
      </c>
      <c r="OS299" s="5">
        <v>2.6666666666666665</v>
      </c>
      <c r="OT299" s="3">
        <v>6</v>
      </c>
      <c r="OU299" s="3">
        <v>6</v>
      </c>
      <c r="OV299" s="3">
        <v>5</v>
      </c>
      <c r="OW299" s="3">
        <v>6</v>
      </c>
      <c r="OX299" s="3">
        <v>5</v>
      </c>
      <c r="OY299" s="3">
        <v>6</v>
      </c>
      <c r="OZ299" s="5">
        <v>5.666666666666667</v>
      </c>
      <c r="VK299" s="1">
        <v>1</v>
      </c>
      <c r="VN299">
        <v>15</v>
      </c>
      <c r="VO299">
        <v>10</v>
      </c>
      <c r="VP299">
        <v>107.3</v>
      </c>
      <c r="VQ299">
        <v>10.7</v>
      </c>
      <c r="VR299">
        <v>74</v>
      </c>
      <c r="VS299">
        <v>1328</v>
      </c>
      <c r="VT299">
        <v>17.899999999999999</v>
      </c>
      <c r="VU299">
        <v>189.7</v>
      </c>
      <c r="VV299">
        <v>73</v>
      </c>
      <c r="VW299">
        <v>13638.5</v>
      </c>
      <c r="VX299">
        <v>186.8</v>
      </c>
      <c r="VY299">
        <v>3598.8</v>
      </c>
      <c r="VZ299">
        <v>0.3</v>
      </c>
      <c r="WA299">
        <v>1948.4</v>
      </c>
      <c r="WB299" s="36">
        <v>3490.75</v>
      </c>
      <c r="WC299" s="36">
        <v>1332</v>
      </c>
      <c r="WD299" s="36">
        <v>172.5</v>
      </c>
      <c r="WE299" s="36">
        <v>147.75</v>
      </c>
      <c r="WF299" s="36">
        <v>67.87</v>
      </c>
      <c r="WG299" s="36">
        <v>25.9</v>
      </c>
      <c r="WH299" s="36">
        <v>3.35</v>
      </c>
      <c r="WI299" s="36">
        <v>2.87</v>
      </c>
      <c r="WJ299" s="36">
        <v>320.25</v>
      </c>
      <c r="WK299" s="36">
        <v>6.23</v>
      </c>
      <c r="WL299" s="36">
        <v>53.375</v>
      </c>
      <c r="WM299" s="37">
        <v>3958.5</v>
      </c>
      <c r="WN299" s="37">
        <v>1560.5</v>
      </c>
      <c r="WO299" s="37">
        <v>184.5</v>
      </c>
      <c r="WP299" s="37">
        <v>150.5</v>
      </c>
      <c r="WQ299" s="37">
        <v>67.62</v>
      </c>
      <c r="WR299" s="37">
        <v>26.66</v>
      </c>
      <c r="WS299" s="37">
        <v>3.15</v>
      </c>
      <c r="WT299" s="37">
        <v>2.57</v>
      </c>
      <c r="WU299" s="37">
        <v>335</v>
      </c>
      <c r="WV299" s="37">
        <v>5.72</v>
      </c>
      <c r="WW299" s="37">
        <v>47.856999999999999</v>
      </c>
      <c r="WX299" s="38">
        <v>2995</v>
      </c>
      <c r="WY299" s="38">
        <v>1281.5</v>
      </c>
      <c r="WZ299" s="38">
        <v>171.75</v>
      </c>
      <c r="XA299" s="38">
        <v>147.75</v>
      </c>
      <c r="XB299" s="38">
        <v>65.17</v>
      </c>
      <c r="XC299" s="38">
        <v>27.88</v>
      </c>
      <c r="XD299" s="38">
        <v>3.74</v>
      </c>
      <c r="XE299" s="38">
        <v>3.21</v>
      </c>
      <c r="XF299" s="38">
        <v>319.5</v>
      </c>
      <c r="XG299" s="38">
        <v>6.95</v>
      </c>
      <c r="XH299" s="38">
        <v>63.9</v>
      </c>
      <c r="XI299" s="39">
        <v>3462.75</v>
      </c>
      <c r="XJ299" s="39">
        <v>1510</v>
      </c>
      <c r="XK299" s="39">
        <v>183.75</v>
      </c>
      <c r="XL299" s="39">
        <v>150.5</v>
      </c>
      <c r="XM299" s="39">
        <v>65.25</v>
      </c>
      <c r="XN299" s="39">
        <v>28.45</v>
      </c>
      <c r="XO299" s="39">
        <v>3.46</v>
      </c>
      <c r="XP299" s="39">
        <v>2.84</v>
      </c>
      <c r="XQ299" s="39">
        <v>334.25</v>
      </c>
      <c r="XR299" s="39">
        <v>6.3</v>
      </c>
      <c r="XS299" s="39">
        <v>55.707999999999998</v>
      </c>
      <c r="XT299" t="s">
        <v>1364</v>
      </c>
      <c r="XU299">
        <v>7</v>
      </c>
      <c r="XV299">
        <v>15</v>
      </c>
      <c r="XW299" s="37">
        <v>6</v>
      </c>
      <c r="XX299" s="37">
        <v>1</v>
      </c>
      <c r="XY299" s="37">
        <v>1</v>
      </c>
      <c r="XZ299" s="39">
        <v>5</v>
      </c>
      <c r="YA299" s="39">
        <v>1</v>
      </c>
      <c r="YB299" s="39">
        <v>1</v>
      </c>
    </row>
    <row r="300" spans="1:652" x14ac:dyDescent="0.2">
      <c r="A300" s="11">
        <v>322</v>
      </c>
      <c r="B300" s="19" t="s">
        <v>913</v>
      </c>
      <c r="C300" s="3">
        <v>1</v>
      </c>
      <c r="D300" s="3" t="str">
        <f t="shared" si="167"/>
        <v>1</v>
      </c>
      <c r="E300" s="4">
        <v>37531</v>
      </c>
      <c r="F300" s="4">
        <v>43411</v>
      </c>
      <c r="G300" s="5">
        <v>16.098562628336754</v>
      </c>
      <c r="H300" s="21">
        <v>4</v>
      </c>
      <c r="I300" s="3">
        <v>10</v>
      </c>
      <c r="J300" s="3">
        <v>22</v>
      </c>
      <c r="K300" s="3">
        <v>1</v>
      </c>
      <c r="L300" s="3">
        <v>2</v>
      </c>
      <c r="M300" s="3">
        <v>180</v>
      </c>
      <c r="N300" s="6">
        <v>123</v>
      </c>
      <c r="O300" s="6">
        <v>170</v>
      </c>
      <c r="P300" s="5">
        <v>4.0354330708661417</v>
      </c>
      <c r="Q300" s="5">
        <v>155.23200000000003</v>
      </c>
      <c r="R300" s="5">
        <v>70.400000000000006</v>
      </c>
      <c r="S300" s="5">
        <v>24.4</v>
      </c>
      <c r="T300" s="5">
        <v>3</v>
      </c>
      <c r="U300" s="5">
        <v>30.3</v>
      </c>
      <c r="V300" s="5">
        <v>2</v>
      </c>
      <c r="W300" s="5">
        <v>40.299999999999997</v>
      </c>
      <c r="X300" s="5">
        <v>37.200000000000003</v>
      </c>
      <c r="Y300" s="5">
        <v>33.799999999999997</v>
      </c>
      <c r="Z300" s="5">
        <v>36.6</v>
      </c>
      <c r="AA300" s="5">
        <v>30</v>
      </c>
      <c r="AB300" s="5">
        <v>27.3</v>
      </c>
      <c r="AC300" s="5">
        <f t="shared" si="168"/>
        <v>40.299999999999997</v>
      </c>
      <c r="AD300" s="5">
        <f t="shared" si="169"/>
        <v>36.6</v>
      </c>
      <c r="AE300" s="5">
        <f t="shared" si="170"/>
        <v>76.900000000000006</v>
      </c>
      <c r="AF300" s="5">
        <f t="shared" si="171"/>
        <v>38.450000000000003</v>
      </c>
      <c r="AG300" s="5">
        <f t="shared" si="172"/>
        <v>84.782250000000005</v>
      </c>
      <c r="AH300" s="5">
        <f t="shared" si="173"/>
        <v>169.56450000000001</v>
      </c>
      <c r="AI300" s="5">
        <v>3</v>
      </c>
      <c r="AJ300" s="3">
        <v>20</v>
      </c>
      <c r="AK300" s="5">
        <v>34.6</v>
      </c>
      <c r="AL300" s="5">
        <v>1</v>
      </c>
      <c r="AM300" s="5">
        <v>2</v>
      </c>
      <c r="AN300" s="5"/>
      <c r="AO300" s="5"/>
      <c r="AP300" s="5"/>
      <c r="AQ300" s="5"/>
      <c r="AR300" s="5"/>
      <c r="AS300" s="5" t="e">
        <f t="shared" si="174"/>
        <v>#DIV/0!</v>
      </c>
      <c r="AT300" s="5">
        <v>11.62</v>
      </c>
      <c r="AU300" s="5">
        <v>11.85</v>
      </c>
      <c r="AV300" s="5">
        <v>0.42</v>
      </c>
      <c r="AW300" s="5">
        <v>66</v>
      </c>
      <c r="AX300" s="3">
        <v>37</v>
      </c>
      <c r="AY300" s="3">
        <v>36</v>
      </c>
      <c r="AZ300" s="3"/>
      <c r="BA300" s="5">
        <v>-0.32</v>
      </c>
      <c r="BB300" s="5"/>
      <c r="BC300" s="5">
        <v>37</v>
      </c>
      <c r="BD300" s="5"/>
      <c r="BE300" s="3">
        <v>27</v>
      </c>
      <c r="BF300" s="3">
        <v>24</v>
      </c>
      <c r="BG300" s="5">
        <v>0.36</v>
      </c>
      <c r="BH300" s="5">
        <v>64</v>
      </c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3">
        <v>59</v>
      </c>
      <c r="CA300" s="3">
        <v>60</v>
      </c>
      <c r="CB300" s="3">
        <v>58</v>
      </c>
      <c r="CC300" s="5">
        <v>26.375360000000001</v>
      </c>
      <c r="CD300" s="5">
        <v>26.822399999999998</v>
      </c>
      <c r="CE300" s="5">
        <v>25.928319999999999</v>
      </c>
      <c r="CF300" s="5">
        <v>4.6100000000000003</v>
      </c>
      <c r="CG300" s="5">
        <v>100</v>
      </c>
      <c r="CH300" s="3">
        <v>34</v>
      </c>
      <c r="CI300" s="3">
        <v>38</v>
      </c>
      <c r="CJ300" s="3">
        <v>33</v>
      </c>
      <c r="CK300" s="5">
        <v>15.19936</v>
      </c>
      <c r="CL300" s="5">
        <v>16.98752</v>
      </c>
      <c r="CM300" s="5">
        <v>14.752319999999999</v>
      </c>
      <c r="CN300" s="5">
        <v>0.75</v>
      </c>
      <c r="CO300" s="5">
        <v>77</v>
      </c>
      <c r="CP300" s="6">
        <v>136</v>
      </c>
      <c r="CQ300" s="6">
        <v>136</v>
      </c>
      <c r="CR300" s="6">
        <v>141</v>
      </c>
      <c r="CS300" s="5">
        <v>-0.21</v>
      </c>
      <c r="CT300" s="5">
        <v>42</v>
      </c>
      <c r="CU300" s="7" t="e">
        <v>#NULL!</v>
      </c>
      <c r="CV300" s="7" t="e">
        <v>#NULL!</v>
      </c>
      <c r="CW300" s="7" t="e">
        <v>#NULL!</v>
      </c>
      <c r="CX300" s="7" t="e">
        <v>#NULL!</v>
      </c>
      <c r="CY300" s="7" t="e">
        <v>#NULL!</v>
      </c>
      <c r="CZ300" s="7" t="e">
        <v>#NULL!</v>
      </c>
      <c r="DA300" s="7" t="e">
        <v>#NULL!</v>
      </c>
      <c r="DB300" s="7" t="e">
        <v>#NULL!</v>
      </c>
      <c r="DC300" s="7" t="e">
        <v>#NULL!</v>
      </c>
      <c r="DD300" s="7" t="e">
        <v>#NULL!</v>
      </c>
      <c r="DE300" s="7" t="e">
        <v>#NULL!</v>
      </c>
      <c r="DF300" s="7" t="e">
        <v>#NULL!</v>
      </c>
      <c r="DG300" s="7" t="e">
        <v>#NULL!</v>
      </c>
      <c r="DH300" s="7" t="e">
        <v>#NULL!</v>
      </c>
      <c r="DI300" s="7"/>
      <c r="DJ300" s="7"/>
      <c r="DK300" s="7"/>
      <c r="DL300" s="7"/>
      <c r="DM300" s="7"/>
      <c r="DN300" s="7"/>
      <c r="DO300" s="7"/>
      <c r="DP300" s="7"/>
      <c r="DQ300" s="3">
        <v>1</v>
      </c>
      <c r="DR300" s="3">
        <v>1</v>
      </c>
      <c r="DS300" s="3">
        <v>1</v>
      </c>
      <c r="DT300" s="3">
        <v>1</v>
      </c>
      <c r="DU300" s="3">
        <v>1</v>
      </c>
      <c r="DV300" s="5">
        <v>50.5</v>
      </c>
      <c r="DW300" s="5">
        <v>3.999999999999998E-2</v>
      </c>
      <c r="DX300" s="5">
        <v>54</v>
      </c>
      <c r="DY300" s="5">
        <v>0.21</v>
      </c>
      <c r="DZ300" s="5">
        <v>88.5</v>
      </c>
      <c r="EA300" s="5">
        <v>5.36</v>
      </c>
      <c r="EB300" s="5">
        <v>64.333333333333329</v>
      </c>
      <c r="EC300" s="5">
        <v>5.61</v>
      </c>
      <c r="ED300" s="5">
        <v>2</v>
      </c>
      <c r="EE300" s="7" t="e">
        <v>#NULL!</v>
      </c>
      <c r="EF300" s="7" t="e">
        <v>#NULL!</v>
      </c>
      <c r="EG300" s="7" t="e">
        <v>#NULL!</v>
      </c>
      <c r="EH300" s="7" t="e">
        <v>#NULL!</v>
      </c>
      <c r="EI300" s="7" t="e">
        <v>#NULL!</v>
      </c>
      <c r="EJ300" s="7" t="e">
        <v>#NULL!</v>
      </c>
      <c r="EK300" s="7" t="e">
        <v>#NULL!</v>
      </c>
      <c r="EL300" s="7" t="e">
        <v>#NULL!</v>
      </c>
      <c r="EM300" s="7" t="e">
        <v>#NULL!</v>
      </c>
      <c r="EN300" s="7" t="e">
        <v>#NULL!</v>
      </c>
      <c r="EO300" s="7" t="e">
        <v>#NULL!</v>
      </c>
      <c r="EP300" s="7" t="e">
        <v>#NULL!</v>
      </c>
      <c r="EQ300" s="7" t="e">
        <v>#NULL!</v>
      </c>
      <c r="ER300" s="7" t="e">
        <v>#NULL!</v>
      </c>
      <c r="ES300" s="7" t="e">
        <v>#NULL!</v>
      </c>
      <c r="ET300" s="7" t="e">
        <v>#NULL!</v>
      </c>
      <c r="EU300" s="7" t="e">
        <v>#NULL!</v>
      </c>
      <c r="EV300" s="7" t="e">
        <v>#NULL!</v>
      </c>
      <c r="EW300" s="3">
        <v>1</v>
      </c>
      <c r="EX300" s="5">
        <v>1</v>
      </c>
      <c r="EY300" s="1" t="s">
        <v>411</v>
      </c>
      <c r="EZ300" s="3">
        <v>0</v>
      </c>
      <c r="FA300" s="6">
        <v>8</v>
      </c>
      <c r="FB300" s="1" t="s">
        <v>404</v>
      </c>
      <c r="FC300" s="6">
        <v>1</v>
      </c>
      <c r="FD300" s="5">
        <v>3</v>
      </c>
      <c r="FE300" s="1" t="s">
        <v>385</v>
      </c>
      <c r="FF300" s="3">
        <v>1</v>
      </c>
      <c r="FG300" s="5">
        <v>2</v>
      </c>
      <c r="FH300" s="3">
        <v>5</v>
      </c>
      <c r="FI300" s="3">
        <v>4</v>
      </c>
      <c r="FJ300" s="3">
        <v>3</v>
      </c>
      <c r="FK300" s="3">
        <v>2</v>
      </c>
      <c r="FL300" s="3">
        <v>4</v>
      </c>
      <c r="FM300" s="3">
        <v>4</v>
      </c>
      <c r="FN300" s="3">
        <v>3</v>
      </c>
      <c r="FO300" s="3">
        <v>2</v>
      </c>
      <c r="FP300" s="3">
        <v>5</v>
      </c>
      <c r="FQ300" s="3">
        <v>5</v>
      </c>
      <c r="FR300" s="3">
        <v>5</v>
      </c>
      <c r="FS300" s="3">
        <v>4</v>
      </c>
      <c r="FT300" s="3">
        <v>4.5</v>
      </c>
      <c r="FU300" s="3">
        <v>3.1666666666666665</v>
      </c>
      <c r="FV300" s="3">
        <v>5</v>
      </c>
      <c r="FW300" s="3">
        <v>5</v>
      </c>
      <c r="FX300" s="7" t="e">
        <v>#NULL!</v>
      </c>
      <c r="FY300" s="3">
        <v>4</v>
      </c>
      <c r="FZ300" s="3">
        <v>4</v>
      </c>
      <c r="GA300" s="3">
        <v>4</v>
      </c>
      <c r="GB300" s="3">
        <v>4</v>
      </c>
      <c r="GC300" s="3">
        <v>5</v>
      </c>
      <c r="GD300" s="5">
        <v>4.333333333333333</v>
      </c>
      <c r="GE300" s="3">
        <v>3</v>
      </c>
      <c r="GF300" s="3">
        <v>2</v>
      </c>
      <c r="GG300" s="3">
        <v>3</v>
      </c>
      <c r="GH300" s="3">
        <v>1</v>
      </c>
      <c r="GI300" s="3">
        <v>4</v>
      </c>
      <c r="GJ300" s="3">
        <v>1</v>
      </c>
      <c r="GK300" s="3">
        <v>1</v>
      </c>
      <c r="GL300" s="3">
        <v>1</v>
      </c>
      <c r="GM300" s="3">
        <v>2</v>
      </c>
      <c r="GN300" s="3">
        <v>4</v>
      </c>
      <c r="GO300" s="3">
        <v>1</v>
      </c>
      <c r="GP300" s="3">
        <v>4</v>
      </c>
      <c r="GQ300" s="3">
        <v>1</v>
      </c>
      <c r="GR300" s="3">
        <v>4</v>
      </c>
      <c r="GS300" s="3">
        <v>2</v>
      </c>
      <c r="GT300" s="3">
        <v>3</v>
      </c>
      <c r="GU300" s="3">
        <v>2</v>
      </c>
      <c r="GV300" s="3">
        <v>1</v>
      </c>
      <c r="GW300" s="3">
        <v>5</v>
      </c>
      <c r="GX300" s="3">
        <v>1</v>
      </c>
      <c r="GY300" s="5">
        <v>3.4</v>
      </c>
      <c r="GZ300" s="5">
        <v>1.2</v>
      </c>
      <c r="HA300" s="3">
        <v>2</v>
      </c>
      <c r="HB300" s="3">
        <v>3</v>
      </c>
      <c r="HC300" s="3">
        <v>4</v>
      </c>
      <c r="HD300" s="3">
        <v>5</v>
      </c>
      <c r="HE300" s="3">
        <v>6</v>
      </c>
      <c r="HF300" s="3">
        <v>6</v>
      </c>
      <c r="HG300" s="3">
        <v>7</v>
      </c>
      <c r="HH300" s="3">
        <v>6</v>
      </c>
      <c r="HI300" s="5">
        <v>4.875</v>
      </c>
      <c r="HJ300" s="3">
        <v>3</v>
      </c>
      <c r="HK300" s="3">
        <v>2</v>
      </c>
      <c r="HL300" s="3">
        <v>3</v>
      </c>
      <c r="HM300" s="3">
        <v>2</v>
      </c>
      <c r="HN300" s="3">
        <v>1</v>
      </c>
      <c r="HO300" s="3">
        <v>1</v>
      </c>
      <c r="HP300" s="5">
        <v>3</v>
      </c>
      <c r="HQ300" s="5">
        <v>4</v>
      </c>
      <c r="HR300" s="5">
        <v>4</v>
      </c>
      <c r="HS300" s="5">
        <v>3.1666666666666665</v>
      </c>
      <c r="HT300" s="3">
        <v>5</v>
      </c>
      <c r="HU300" s="3">
        <v>4</v>
      </c>
      <c r="HV300" s="3">
        <v>5</v>
      </c>
      <c r="HW300" s="3">
        <v>4</v>
      </c>
      <c r="HX300" s="3">
        <v>3</v>
      </c>
      <c r="HY300" s="3">
        <v>4</v>
      </c>
      <c r="HZ300" s="5">
        <v>4.166666666666667</v>
      </c>
      <c r="IA300" s="3">
        <v>6</v>
      </c>
      <c r="IB300" s="3">
        <v>6</v>
      </c>
      <c r="IC300" s="3">
        <v>5</v>
      </c>
      <c r="ID300" s="3">
        <v>4</v>
      </c>
      <c r="IE300" s="3">
        <v>4</v>
      </c>
      <c r="IF300" s="3">
        <v>2</v>
      </c>
      <c r="IG300" s="3">
        <v>5</v>
      </c>
      <c r="IH300" s="3">
        <v>6</v>
      </c>
      <c r="II300" s="3">
        <v>4</v>
      </c>
      <c r="IJ300" s="3">
        <v>7</v>
      </c>
      <c r="IK300" s="3">
        <v>4</v>
      </c>
      <c r="IL300" s="3">
        <v>6</v>
      </c>
      <c r="IM300" s="5">
        <v>5</v>
      </c>
      <c r="IN300" s="5">
        <v>3.75</v>
      </c>
      <c r="IO300" s="5">
        <v>6</v>
      </c>
      <c r="IP300" s="3">
        <v>3</v>
      </c>
      <c r="IQ300" s="3">
        <v>3</v>
      </c>
      <c r="IR300" s="3">
        <v>3</v>
      </c>
      <c r="IS300" s="3">
        <v>4</v>
      </c>
      <c r="IT300" s="3">
        <v>4</v>
      </c>
      <c r="IU300" s="3">
        <v>3</v>
      </c>
      <c r="IV300" s="3">
        <v>4</v>
      </c>
      <c r="IW300" s="3">
        <v>3</v>
      </c>
      <c r="IX300" s="3">
        <v>2</v>
      </c>
      <c r="IY300" s="3">
        <v>2</v>
      </c>
      <c r="IZ300" s="3">
        <v>3</v>
      </c>
      <c r="JA300" s="3">
        <v>3</v>
      </c>
      <c r="JB300" s="3">
        <v>4</v>
      </c>
      <c r="JC300" s="3">
        <v>2</v>
      </c>
      <c r="JD300" s="3">
        <v>3</v>
      </c>
      <c r="JE300" s="3">
        <v>2</v>
      </c>
      <c r="JF300" s="3">
        <v>3</v>
      </c>
      <c r="JG300" s="3">
        <v>3</v>
      </c>
      <c r="JH300" s="3">
        <v>2</v>
      </c>
      <c r="JI300" s="3">
        <v>2</v>
      </c>
      <c r="JJ300" s="3">
        <v>3</v>
      </c>
      <c r="JK300" s="3">
        <v>4</v>
      </c>
      <c r="JL300" s="3">
        <v>3</v>
      </c>
      <c r="JM300" s="3">
        <v>4</v>
      </c>
      <c r="JN300" s="5">
        <v>3.5</v>
      </c>
      <c r="JO300" s="5">
        <v>2.25</v>
      </c>
      <c r="JP300" s="5">
        <v>2.5</v>
      </c>
      <c r="JQ300" s="5">
        <v>3.5</v>
      </c>
      <c r="JR300" s="5">
        <v>3.5</v>
      </c>
      <c r="JS300" s="5">
        <v>2.75</v>
      </c>
      <c r="JT300" s="3">
        <v>999</v>
      </c>
      <c r="JU300" s="3">
        <v>3</v>
      </c>
      <c r="JV300" s="3">
        <v>999</v>
      </c>
      <c r="JW300" s="3">
        <v>4</v>
      </c>
      <c r="JX300" s="3">
        <v>999</v>
      </c>
      <c r="JY300" s="3">
        <v>2</v>
      </c>
      <c r="JZ300" s="3">
        <v>999</v>
      </c>
      <c r="KA300" s="3">
        <v>2</v>
      </c>
      <c r="KB300" s="3">
        <v>999</v>
      </c>
      <c r="KC300" s="3">
        <v>3</v>
      </c>
      <c r="KD300" s="3">
        <v>999</v>
      </c>
      <c r="KE300" s="3">
        <v>3</v>
      </c>
      <c r="KF300" s="3">
        <v>999</v>
      </c>
      <c r="KG300" s="3">
        <v>2</v>
      </c>
      <c r="KH300" s="3">
        <v>999</v>
      </c>
      <c r="KI300" s="3">
        <v>2</v>
      </c>
      <c r="KJ300" s="3">
        <v>999</v>
      </c>
      <c r="KK300" s="3">
        <v>2</v>
      </c>
      <c r="KL300" s="3">
        <v>999</v>
      </c>
      <c r="KM300" s="3">
        <v>3</v>
      </c>
      <c r="KN300" s="3">
        <v>999</v>
      </c>
      <c r="KO300" s="3">
        <v>3</v>
      </c>
      <c r="KP300" s="3">
        <v>999</v>
      </c>
      <c r="KQ300" s="3">
        <v>2</v>
      </c>
      <c r="KR300" s="3">
        <v>999</v>
      </c>
      <c r="KS300" s="3">
        <v>4</v>
      </c>
      <c r="KT300" s="3">
        <v>999</v>
      </c>
      <c r="KU300" s="3">
        <v>2</v>
      </c>
      <c r="KV300" s="3">
        <v>999</v>
      </c>
      <c r="KW300" s="3">
        <v>2</v>
      </c>
      <c r="KX300" s="3">
        <v>999</v>
      </c>
      <c r="KY300" s="3">
        <v>1</v>
      </c>
      <c r="KZ300" s="7" t="e">
        <v>#NULL!</v>
      </c>
      <c r="LA300" s="5">
        <v>2.3333333333333335</v>
      </c>
      <c r="LB300" s="7" t="e">
        <v>#NULL!</v>
      </c>
      <c r="LC300" s="5">
        <v>2.7142857142857144</v>
      </c>
      <c r="LD300" s="3">
        <v>999</v>
      </c>
      <c r="LE300" s="3">
        <v>4</v>
      </c>
      <c r="LF300" s="5">
        <v>999</v>
      </c>
      <c r="LG300" s="3">
        <v>4</v>
      </c>
      <c r="LH300" s="3">
        <v>999</v>
      </c>
      <c r="LI300" s="3">
        <v>4</v>
      </c>
      <c r="LJ300" s="3">
        <v>999</v>
      </c>
      <c r="LK300" s="3">
        <v>3</v>
      </c>
      <c r="LL300" s="3">
        <v>999</v>
      </c>
      <c r="LM300" s="3">
        <v>4</v>
      </c>
      <c r="LN300" s="3">
        <v>999</v>
      </c>
      <c r="LO300" s="3">
        <v>3</v>
      </c>
      <c r="LP300" s="3">
        <v>999</v>
      </c>
      <c r="LQ300" s="3">
        <v>3</v>
      </c>
      <c r="LR300" s="3">
        <v>999</v>
      </c>
      <c r="LS300" s="3">
        <v>4</v>
      </c>
      <c r="LT300" s="7" t="e">
        <v>#NULL!</v>
      </c>
      <c r="LU300" s="5">
        <v>3.625</v>
      </c>
      <c r="LV300" s="3">
        <v>2</v>
      </c>
      <c r="LW300" s="3">
        <v>1</v>
      </c>
      <c r="LX300" s="3">
        <v>0</v>
      </c>
      <c r="LY300" s="3">
        <v>1</v>
      </c>
      <c r="LZ300" s="3">
        <v>2</v>
      </c>
      <c r="MA300" s="3">
        <v>1</v>
      </c>
      <c r="MB300" s="3">
        <v>2</v>
      </c>
      <c r="MC300" s="3">
        <v>2</v>
      </c>
      <c r="MD300" s="3">
        <v>1</v>
      </c>
      <c r="ME300" s="3">
        <v>2</v>
      </c>
      <c r="MF300" s="5">
        <f t="shared" si="177"/>
        <v>14</v>
      </c>
      <c r="MG300" s="5">
        <f t="shared" si="178"/>
        <v>1.4</v>
      </c>
      <c r="MH300" s="3">
        <v>3</v>
      </c>
      <c r="MI300" s="3">
        <v>4</v>
      </c>
      <c r="MJ300" s="3">
        <v>4</v>
      </c>
      <c r="MK300" s="3">
        <v>4</v>
      </c>
      <c r="ML300" s="3">
        <v>4</v>
      </c>
      <c r="MM300" s="3">
        <v>5</v>
      </c>
      <c r="MN300" s="3">
        <v>5</v>
      </c>
      <c r="MO300" s="3">
        <v>4</v>
      </c>
      <c r="MP300" s="3">
        <v>4</v>
      </c>
      <c r="MQ300" s="5">
        <v>4.1111111111111107</v>
      </c>
      <c r="MR300" s="3">
        <v>999</v>
      </c>
      <c r="MS300" s="3">
        <v>3</v>
      </c>
      <c r="MT300" s="3">
        <v>999</v>
      </c>
      <c r="MU300" s="3">
        <v>2</v>
      </c>
      <c r="MV300" s="3">
        <v>999</v>
      </c>
      <c r="MW300" s="3">
        <v>2</v>
      </c>
      <c r="MX300" s="3">
        <v>999</v>
      </c>
      <c r="MY300" s="3">
        <v>2</v>
      </c>
      <c r="MZ300" s="3">
        <v>999</v>
      </c>
      <c r="NA300" s="3">
        <v>3</v>
      </c>
      <c r="NB300" s="3">
        <v>999</v>
      </c>
      <c r="NC300" s="3">
        <v>4</v>
      </c>
      <c r="ND300" s="7" t="e">
        <v>#NULL!</v>
      </c>
      <c r="NE300" s="5">
        <v>2.3333333333333335</v>
      </c>
      <c r="NF300" s="7" t="e">
        <v>#NULL!</v>
      </c>
      <c r="NG300" s="5">
        <v>3</v>
      </c>
      <c r="NH300" s="3">
        <v>999</v>
      </c>
      <c r="NI300" s="3">
        <v>4</v>
      </c>
      <c r="NJ300" s="3">
        <v>999</v>
      </c>
      <c r="NK300" s="3">
        <v>4</v>
      </c>
      <c r="NL300" s="3">
        <v>999</v>
      </c>
      <c r="NM300" s="3">
        <v>3</v>
      </c>
      <c r="NN300" s="3">
        <v>999</v>
      </c>
      <c r="NO300" s="3">
        <v>2</v>
      </c>
      <c r="NP300" s="3">
        <v>999</v>
      </c>
      <c r="NQ300" s="3">
        <v>2</v>
      </c>
      <c r="NR300" s="3">
        <v>999</v>
      </c>
      <c r="NS300" s="3">
        <v>2</v>
      </c>
      <c r="NT300" s="3">
        <v>999</v>
      </c>
      <c r="NU300" s="3">
        <v>2</v>
      </c>
      <c r="NV300" s="7" t="e">
        <v>#NULL!</v>
      </c>
      <c r="NW300" s="5">
        <v>2.7142857142857144</v>
      </c>
      <c r="NX300" s="4">
        <v>43423</v>
      </c>
      <c r="NY300" s="3">
        <v>3</v>
      </c>
      <c r="NZ300" s="3">
        <v>3</v>
      </c>
      <c r="OA300" s="3">
        <v>2</v>
      </c>
      <c r="OB300" s="3">
        <v>3</v>
      </c>
      <c r="OC300" s="3">
        <v>3</v>
      </c>
      <c r="OD300" s="3">
        <v>2</v>
      </c>
      <c r="OE300" s="3">
        <v>3</v>
      </c>
      <c r="OF300" s="3">
        <v>2</v>
      </c>
      <c r="OG300" s="3">
        <v>3</v>
      </c>
      <c r="OH300" s="3">
        <v>3</v>
      </c>
      <c r="OI300" s="3">
        <v>2</v>
      </c>
      <c r="OJ300" s="3">
        <v>2</v>
      </c>
      <c r="OK300" s="5">
        <v>2.8333333333333335</v>
      </c>
      <c r="OL300" s="5">
        <v>2.3333333333333335</v>
      </c>
      <c r="OM300" s="3">
        <v>2</v>
      </c>
      <c r="ON300" s="3">
        <v>3</v>
      </c>
      <c r="OO300" s="3">
        <v>3</v>
      </c>
      <c r="OP300" s="3">
        <v>2</v>
      </c>
      <c r="OQ300" s="3">
        <v>2</v>
      </c>
      <c r="OR300" s="3">
        <v>3</v>
      </c>
      <c r="OS300" s="5">
        <v>2.5</v>
      </c>
      <c r="OT300" s="3">
        <v>3</v>
      </c>
      <c r="OU300" s="3">
        <v>3</v>
      </c>
      <c r="OV300" s="3">
        <v>4</v>
      </c>
      <c r="OW300" s="3">
        <v>3</v>
      </c>
      <c r="OX300" s="3">
        <v>3</v>
      </c>
      <c r="OY300" s="3">
        <v>3</v>
      </c>
      <c r="OZ300" s="5">
        <v>3.1666666666666665</v>
      </c>
      <c r="VN300">
        <v>15</v>
      </c>
      <c r="VO300">
        <v>3</v>
      </c>
      <c r="VP300">
        <v>32.5</v>
      </c>
      <c r="VQ300">
        <v>10.8</v>
      </c>
      <c r="VR300">
        <v>109</v>
      </c>
      <c r="VS300">
        <v>2861.8</v>
      </c>
      <c r="VT300">
        <v>26.3</v>
      </c>
      <c r="VU300">
        <v>260.2</v>
      </c>
      <c r="VV300">
        <v>108</v>
      </c>
      <c r="VW300">
        <v>20514.8</v>
      </c>
      <c r="VX300">
        <v>190</v>
      </c>
      <c r="VY300">
        <v>4897.5</v>
      </c>
      <c r="VZ300">
        <v>0.3</v>
      </c>
      <c r="WA300">
        <v>1865</v>
      </c>
      <c r="WB300" s="36">
        <v>4743.25</v>
      </c>
      <c r="WC300" s="36">
        <v>1443</v>
      </c>
      <c r="WD300" s="36">
        <v>182.5</v>
      </c>
      <c r="WE300" s="36">
        <v>61.5</v>
      </c>
      <c r="WF300" s="36">
        <v>73.760000000000005</v>
      </c>
      <c r="WG300" s="36">
        <v>22.44</v>
      </c>
      <c r="WH300" s="36">
        <v>2.84</v>
      </c>
      <c r="WI300" s="36">
        <v>0.96</v>
      </c>
      <c r="WJ300" s="36">
        <v>244</v>
      </c>
      <c r="WK300" s="36">
        <v>3.79</v>
      </c>
      <c r="WL300" s="36">
        <v>27.111000000000001</v>
      </c>
      <c r="WM300" s="37">
        <v>5414</v>
      </c>
      <c r="WN300" s="37">
        <v>1897</v>
      </c>
      <c r="WO300" s="37">
        <v>267</v>
      </c>
      <c r="WP300" s="37">
        <v>119.25</v>
      </c>
      <c r="WQ300" s="37">
        <v>70.34</v>
      </c>
      <c r="WR300" s="37">
        <v>24.65</v>
      </c>
      <c r="WS300" s="37">
        <v>3.47</v>
      </c>
      <c r="WT300" s="37">
        <v>1.55</v>
      </c>
      <c r="WU300" s="37">
        <v>386.25</v>
      </c>
      <c r="WV300" s="37">
        <v>5.0199999999999996</v>
      </c>
      <c r="WW300" s="37">
        <v>35.113999999999997</v>
      </c>
      <c r="WX300" s="38">
        <v>2787.5</v>
      </c>
      <c r="WY300" s="38">
        <v>1196.5</v>
      </c>
      <c r="WZ300" s="38">
        <v>158.5</v>
      </c>
      <c r="XA300" s="38">
        <v>52.5</v>
      </c>
      <c r="XB300" s="38">
        <v>66.45</v>
      </c>
      <c r="XC300" s="38">
        <v>28.52</v>
      </c>
      <c r="XD300" s="38">
        <v>3.78</v>
      </c>
      <c r="XE300" s="38">
        <v>1.25</v>
      </c>
      <c r="XF300" s="38">
        <v>211</v>
      </c>
      <c r="XG300" s="38">
        <v>5.03</v>
      </c>
      <c r="XH300" s="38">
        <v>42.2</v>
      </c>
      <c r="XI300" s="39">
        <v>3458.25</v>
      </c>
      <c r="XJ300" s="39">
        <v>1650.5</v>
      </c>
      <c r="XK300" s="39">
        <v>243</v>
      </c>
      <c r="XL300" s="39">
        <v>110.25</v>
      </c>
      <c r="XM300" s="39">
        <v>63.31</v>
      </c>
      <c r="XN300" s="39">
        <v>30.22</v>
      </c>
      <c r="XO300" s="39">
        <v>4.45</v>
      </c>
      <c r="XP300" s="39">
        <v>2.02</v>
      </c>
      <c r="XQ300" s="39">
        <v>353.25</v>
      </c>
      <c r="XR300" s="39">
        <v>6.47</v>
      </c>
      <c r="XS300" s="39">
        <v>50.463999999999999</v>
      </c>
      <c r="XT300" t="s">
        <v>1365</v>
      </c>
      <c r="XU300">
        <v>11</v>
      </c>
      <c r="XV300">
        <v>17</v>
      </c>
      <c r="XW300" s="37">
        <v>9</v>
      </c>
      <c r="XX300" s="37">
        <v>2</v>
      </c>
      <c r="XY300" s="37">
        <v>1</v>
      </c>
      <c r="XZ300" s="39">
        <v>5</v>
      </c>
      <c r="YA300" s="39">
        <v>2</v>
      </c>
      <c r="YB300" s="39">
        <v>1</v>
      </c>
    </row>
    <row r="301" spans="1:652" x14ac:dyDescent="0.2">
      <c r="A301" s="11">
        <v>323</v>
      </c>
      <c r="B301" s="19" t="s">
        <v>801</v>
      </c>
      <c r="C301" s="3">
        <v>0</v>
      </c>
      <c r="D301" s="3" t="str">
        <f t="shared" si="167"/>
        <v>2</v>
      </c>
      <c r="E301" s="4">
        <v>36979</v>
      </c>
      <c r="F301" s="4">
        <v>43412</v>
      </c>
      <c r="G301" s="5">
        <v>17.612594113620808</v>
      </c>
      <c r="H301" s="21">
        <v>4</v>
      </c>
      <c r="I301" s="3">
        <v>12</v>
      </c>
      <c r="J301" s="3">
        <v>22</v>
      </c>
      <c r="K301" s="3">
        <v>1</v>
      </c>
      <c r="L301" s="3">
        <v>4</v>
      </c>
      <c r="M301" s="3">
        <v>180</v>
      </c>
      <c r="N301" s="6">
        <v>126</v>
      </c>
      <c r="O301" s="6">
        <v>180.5</v>
      </c>
      <c r="P301" s="5">
        <v>4.1338582677165352</v>
      </c>
      <c r="Q301" s="5">
        <v>214.54650000000001</v>
      </c>
      <c r="R301" s="5">
        <v>97.3</v>
      </c>
      <c r="S301" s="5">
        <v>30</v>
      </c>
      <c r="T301" s="5">
        <v>1</v>
      </c>
      <c r="U301" s="5">
        <v>25.9</v>
      </c>
      <c r="V301" s="5">
        <v>2</v>
      </c>
      <c r="W301" s="5">
        <v>54.6</v>
      </c>
      <c r="X301" s="5">
        <v>51.9</v>
      </c>
      <c r="Y301" s="5">
        <v>52.6</v>
      </c>
      <c r="Z301" s="5">
        <v>52.5</v>
      </c>
      <c r="AA301" s="5">
        <v>48.6</v>
      </c>
      <c r="AB301" s="5">
        <v>53</v>
      </c>
      <c r="AC301" s="5">
        <f t="shared" si="168"/>
        <v>54.6</v>
      </c>
      <c r="AD301" s="5">
        <f t="shared" si="169"/>
        <v>53</v>
      </c>
      <c r="AE301" s="5">
        <f t="shared" si="170"/>
        <v>107.6</v>
      </c>
      <c r="AF301" s="5">
        <f t="shared" si="171"/>
        <v>53.8</v>
      </c>
      <c r="AG301" s="5">
        <f t="shared" si="172"/>
        <v>118.62899999999999</v>
      </c>
      <c r="AH301" s="5">
        <f t="shared" si="173"/>
        <v>237.25799999999998</v>
      </c>
      <c r="AI301" s="5">
        <v>3</v>
      </c>
      <c r="AJ301" s="3">
        <v>46</v>
      </c>
      <c r="AK301" s="5">
        <v>42.1</v>
      </c>
      <c r="AL301" s="5">
        <v>2</v>
      </c>
      <c r="AM301" s="5">
        <v>2.3333333333333335</v>
      </c>
      <c r="AN301" s="5"/>
      <c r="AO301" s="5"/>
      <c r="AP301" s="5"/>
      <c r="AQ301" s="5"/>
      <c r="AR301" s="5"/>
      <c r="AS301" s="5" t="e">
        <f t="shared" si="174"/>
        <v>#DIV/0!</v>
      </c>
      <c r="AT301" s="5">
        <v>10.81</v>
      </c>
      <c r="AU301" s="5">
        <v>10.34</v>
      </c>
      <c r="AV301" s="5">
        <v>-0.14000000000000001</v>
      </c>
      <c r="AW301" s="5">
        <v>45</v>
      </c>
      <c r="AX301" s="3">
        <v>37</v>
      </c>
      <c r="AY301" s="3">
        <v>38</v>
      </c>
      <c r="AZ301" s="3"/>
      <c r="BA301" s="5">
        <v>-1.03</v>
      </c>
      <c r="BB301" s="5"/>
      <c r="BC301" s="5">
        <v>15</v>
      </c>
      <c r="BD301" s="5"/>
      <c r="BE301" s="3">
        <v>17</v>
      </c>
      <c r="BF301" s="3">
        <v>20</v>
      </c>
      <c r="BG301" s="5">
        <v>-2.2599999999999998</v>
      </c>
      <c r="BH301" s="5">
        <v>1</v>
      </c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3">
        <v>66</v>
      </c>
      <c r="CA301" s="3">
        <v>66</v>
      </c>
      <c r="CB301" s="3">
        <v>76</v>
      </c>
      <c r="CC301" s="5">
        <v>29.504639999999998</v>
      </c>
      <c r="CD301" s="5">
        <v>29.504639999999998</v>
      </c>
      <c r="CE301" s="5">
        <v>33.97504</v>
      </c>
      <c r="CF301" s="5">
        <v>4.05</v>
      </c>
      <c r="CG301" s="5">
        <v>100</v>
      </c>
      <c r="CH301" s="3">
        <v>49</v>
      </c>
      <c r="CI301" s="3">
        <v>46</v>
      </c>
      <c r="CJ301" s="3">
        <v>42</v>
      </c>
      <c r="CK301" s="5">
        <v>21.904959999999999</v>
      </c>
      <c r="CL301" s="5">
        <v>20.563839999999999</v>
      </c>
      <c r="CM301" s="5">
        <v>18.775680000000001</v>
      </c>
      <c r="CN301" s="5">
        <v>-0.44</v>
      </c>
      <c r="CO301" s="5">
        <v>33</v>
      </c>
      <c r="CP301" s="6">
        <v>201</v>
      </c>
      <c r="CQ301" s="6">
        <v>204</v>
      </c>
      <c r="CR301" s="6">
        <v>211</v>
      </c>
      <c r="CS301" s="5">
        <v>0.2</v>
      </c>
      <c r="CT301" s="5">
        <v>58</v>
      </c>
      <c r="CU301" s="7" t="e">
        <v>#NULL!</v>
      </c>
      <c r="CV301" s="7" t="e">
        <v>#NULL!</v>
      </c>
      <c r="CW301" s="7" t="e">
        <v>#NULL!</v>
      </c>
      <c r="CX301" s="7" t="e">
        <v>#NULL!</v>
      </c>
      <c r="CY301" s="7" t="e">
        <v>#NULL!</v>
      </c>
      <c r="CZ301" s="7" t="e">
        <v>#NULL!</v>
      </c>
      <c r="DA301" s="7" t="e">
        <v>#NULL!</v>
      </c>
      <c r="DB301" s="7" t="e">
        <v>#NULL!</v>
      </c>
      <c r="DC301" s="7" t="e">
        <v>#NULL!</v>
      </c>
      <c r="DD301" s="7" t="e">
        <v>#NULL!</v>
      </c>
      <c r="DE301" s="7" t="e">
        <v>#NULL!</v>
      </c>
      <c r="DF301" s="7" t="e">
        <v>#NULL!</v>
      </c>
      <c r="DG301" s="7" t="e">
        <v>#NULL!</v>
      </c>
      <c r="DH301" s="7" t="e">
        <v>#NULL!</v>
      </c>
      <c r="DI301" s="7"/>
      <c r="DJ301" s="7"/>
      <c r="DK301" s="7"/>
      <c r="DL301" s="7"/>
      <c r="DM301" s="7"/>
      <c r="DN301" s="7"/>
      <c r="DO301" s="7"/>
      <c r="DP301" s="7"/>
      <c r="DQ301" s="3">
        <v>1</v>
      </c>
      <c r="DR301" s="3">
        <v>1</v>
      </c>
      <c r="DS301" s="3">
        <v>1</v>
      </c>
      <c r="DT301" s="3">
        <v>1</v>
      </c>
      <c r="DU301" s="3">
        <v>1</v>
      </c>
      <c r="DV301" s="5">
        <v>8</v>
      </c>
      <c r="DW301" s="5">
        <v>-3.29</v>
      </c>
      <c r="DX301" s="5">
        <v>51.5</v>
      </c>
      <c r="DY301" s="5">
        <v>0.06</v>
      </c>
      <c r="DZ301" s="5">
        <v>66.5</v>
      </c>
      <c r="EA301" s="5">
        <v>3.61</v>
      </c>
      <c r="EB301" s="5">
        <v>42</v>
      </c>
      <c r="EC301" s="5">
        <v>0.37999999999999989</v>
      </c>
      <c r="ED301" s="5">
        <v>2</v>
      </c>
      <c r="EE301" s="7" t="e">
        <v>#NULL!</v>
      </c>
      <c r="EF301" s="7" t="e">
        <v>#NULL!</v>
      </c>
      <c r="EG301" s="7" t="e">
        <v>#NULL!</v>
      </c>
      <c r="EH301" s="7" t="e">
        <v>#NULL!</v>
      </c>
      <c r="EI301" s="7" t="e">
        <v>#NULL!</v>
      </c>
      <c r="EJ301" s="7" t="e">
        <v>#NULL!</v>
      </c>
      <c r="EK301" s="7" t="e">
        <v>#NULL!</v>
      </c>
      <c r="EL301" s="7" t="e">
        <v>#NULL!</v>
      </c>
      <c r="EM301" s="7" t="e">
        <v>#NULL!</v>
      </c>
      <c r="EN301" s="7" t="e">
        <v>#NULL!</v>
      </c>
      <c r="EO301" s="7" t="e">
        <v>#NULL!</v>
      </c>
      <c r="EP301" s="7" t="e">
        <v>#NULL!</v>
      </c>
      <c r="EQ301" s="7" t="e">
        <v>#NULL!</v>
      </c>
      <c r="ER301" s="7" t="e">
        <v>#NULL!</v>
      </c>
      <c r="ES301" s="7" t="e">
        <v>#NULL!</v>
      </c>
      <c r="ET301" s="7" t="e">
        <v>#NULL!</v>
      </c>
      <c r="EU301" s="7" t="e">
        <v>#NULL!</v>
      </c>
      <c r="EV301" s="7" t="e">
        <v>#NULL!</v>
      </c>
      <c r="EW301" s="3">
        <v>1</v>
      </c>
      <c r="EX301" s="5">
        <v>3</v>
      </c>
      <c r="EY301" s="1" t="s">
        <v>351</v>
      </c>
      <c r="EZ301" s="3">
        <v>2</v>
      </c>
      <c r="FA301" s="6">
        <v>24</v>
      </c>
      <c r="FB301" s="1" t="s">
        <v>350</v>
      </c>
      <c r="FC301" s="6">
        <v>0</v>
      </c>
      <c r="FD301" s="5">
        <v>10</v>
      </c>
      <c r="FE301" s="1" t="s">
        <v>355</v>
      </c>
      <c r="FF301" s="3">
        <v>2</v>
      </c>
      <c r="FG301" s="5">
        <v>12</v>
      </c>
      <c r="FH301" s="3">
        <v>5</v>
      </c>
      <c r="FI301" s="3">
        <v>5</v>
      </c>
      <c r="FJ301" s="3">
        <v>5</v>
      </c>
      <c r="FK301" s="3">
        <v>1</v>
      </c>
      <c r="FL301" s="3">
        <v>5</v>
      </c>
      <c r="FM301" s="3">
        <v>5</v>
      </c>
      <c r="FN301" s="3">
        <v>5</v>
      </c>
      <c r="FO301" s="3">
        <v>5</v>
      </c>
      <c r="FP301" s="3">
        <v>5</v>
      </c>
      <c r="FQ301" s="3">
        <v>5</v>
      </c>
      <c r="FR301" s="3">
        <v>5</v>
      </c>
      <c r="FS301" s="3">
        <v>3</v>
      </c>
      <c r="FT301" s="3">
        <v>5</v>
      </c>
      <c r="FU301" s="3">
        <v>4</v>
      </c>
      <c r="FV301" s="3">
        <v>7</v>
      </c>
      <c r="FW301" s="3">
        <v>1</v>
      </c>
      <c r="FX301" s="7" t="e">
        <v>#NULL!</v>
      </c>
      <c r="FY301" s="3">
        <v>7</v>
      </c>
      <c r="FZ301" s="3">
        <v>7</v>
      </c>
      <c r="GA301" s="3">
        <v>7</v>
      </c>
      <c r="GB301" s="3">
        <v>7</v>
      </c>
      <c r="GC301" s="3">
        <v>7</v>
      </c>
      <c r="GD301" s="5">
        <v>7</v>
      </c>
      <c r="GE301" s="3">
        <v>5</v>
      </c>
      <c r="GF301" s="3">
        <v>4</v>
      </c>
      <c r="GG301" s="3">
        <v>5</v>
      </c>
      <c r="GH301" s="3">
        <v>2</v>
      </c>
      <c r="GI301" s="3">
        <v>5</v>
      </c>
      <c r="GJ301" s="3">
        <v>1</v>
      </c>
      <c r="GK301" s="3">
        <v>1</v>
      </c>
      <c r="GL301" s="3">
        <v>1</v>
      </c>
      <c r="GM301" s="3">
        <v>5</v>
      </c>
      <c r="GN301" s="3">
        <v>5</v>
      </c>
      <c r="GO301" s="3">
        <v>2</v>
      </c>
      <c r="GP301" s="3">
        <v>2</v>
      </c>
      <c r="GQ301" s="3">
        <v>2</v>
      </c>
      <c r="GR301" s="3">
        <v>5</v>
      </c>
      <c r="GS301" s="3">
        <v>5</v>
      </c>
      <c r="GT301" s="3">
        <v>5</v>
      </c>
      <c r="GU301" s="3">
        <v>5</v>
      </c>
      <c r="GV301" s="3">
        <v>3</v>
      </c>
      <c r="GW301" s="3">
        <v>5</v>
      </c>
      <c r="GX301" s="3">
        <v>1</v>
      </c>
      <c r="GY301" s="5">
        <v>4.7</v>
      </c>
      <c r="GZ301" s="5">
        <v>2.2000000000000002</v>
      </c>
      <c r="HA301" s="3">
        <v>7</v>
      </c>
      <c r="HB301" s="3">
        <v>7</v>
      </c>
      <c r="HC301" s="3">
        <v>7</v>
      </c>
      <c r="HD301" s="3">
        <v>7</v>
      </c>
      <c r="HE301" s="3">
        <v>7</v>
      </c>
      <c r="HF301" s="3">
        <v>7</v>
      </c>
      <c r="HG301" s="3">
        <v>7</v>
      </c>
      <c r="HH301" s="3">
        <v>7</v>
      </c>
      <c r="HI301" s="5">
        <v>7</v>
      </c>
      <c r="HJ301" s="3">
        <v>4</v>
      </c>
      <c r="HK301" s="3">
        <v>4</v>
      </c>
      <c r="HL301" s="3">
        <v>3</v>
      </c>
      <c r="HM301" s="3">
        <v>4</v>
      </c>
      <c r="HN301" s="3">
        <v>1</v>
      </c>
      <c r="HO301" s="3">
        <v>1</v>
      </c>
      <c r="HP301" s="5">
        <v>1</v>
      </c>
      <c r="HQ301" s="5">
        <v>4</v>
      </c>
      <c r="HR301" s="5">
        <v>4</v>
      </c>
      <c r="HS301" s="5">
        <v>3.3333333333333335</v>
      </c>
      <c r="HT301" s="3">
        <v>6</v>
      </c>
      <c r="HU301" s="3">
        <v>6</v>
      </c>
      <c r="HV301" s="3">
        <v>6</v>
      </c>
      <c r="HW301" s="3">
        <v>6</v>
      </c>
      <c r="HX301" s="3">
        <v>4</v>
      </c>
      <c r="HY301" s="3">
        <v>6</v>
      </c>
      <c r="HZ301" s="5">
        <v>5.666666666666667</v>
      </c>
      <c r="IA301" s="3">
        <v>7</v>
      </c>
      <c r="IB301" s="3">
        <v>2</v>
      </c>
      <c r="IC301" s="3">
        <v>7</v>
      </c>
      <c r="ID301" s="3">
        <v>2</v>
      </c>
      <c r="IE301" s="3">
        <v>1</v>
      </c>
      <c r="IF301" s="3">
        <v>7</v>
      </c>
      <c r="IG301" s="3">
        <v>1</v>
      </c>
      <c r="IH301" s="3">
        <v>7</v>
      </c>
      <c r="II301" s="3">
        <v>7</v>
      </c>
      <c r="IJ301" s="3">
        <v>1</v>
      </c>
      <c r="IK301" s="3">
        <v>7</v>
      </c>
      <c r="IL301" s="3">
        <v>1</v>
      </c>
      <c r="IM301" s="5">
        <v>7</v>
      </c>
      <c r="IN301" s="5">
        <v>4.25</v>
      </c>
      <c r="IO301" s="5">
        <v>1.25</v>
      </c>
      <c r="IP301" s="3">
        <v>5</v>
      </c>
      <c r="IQ301" s="3">
        <v>1</v>
      </c>
      <c r="IR301" s="3">
        <v>2</v>
      </c>
      <c r="IS301" s="3">
        <v>2</v>
      </c>
      <c r="IT301" s="3">
        <v>5</v>
      </c>
      <c r="IU301" s="3">
        <v>5</v>
      </c>
      <c r="IV301" s="3">
        <v>1</v>
      </c>
      <c r="IW301" s="3">
        <v>2</v>
      </c>
      <c r="IX301" s="3">
        <v>5</v>
      </c>
      <c r="IY301" s="3">
        <v>1</v>
      </c>
      <c r="IZ301" s="3">
        <v>5</v>
      </c>
      <c r="JA301" s="3">
        <v>5</v>
      </c>
      <c r="JB301" s="3">
        <v>5</v>
      </c>
      <c r="JC301" s="3">
        <v>3</v>
      </c>
      <c r="JD301" s="3">
        <v>5</v>
      </c>
      <c r="JE301" s="3">
        <v>1</v>
      </c>
      <c r="JF301" s="3">
        <v>4</v>
      </c>
      <c r="JG301" s="3">
        <v>5</v>
      </c>
      <c r="JH301" s="3">
        <v>1</v>
      </c>
      <c r="JI301" s="3">
        <v>5</v>
      </c>
      <c r="JJ301" s="3">
        <v>2</v>
      </c>
      <c r="JK301" s="3">
        <v>5</v>
      </c>
      <c r="JL301" s="3">
        <v>3</v>
      </c>
      <c r="JM301" s="3">
        <v>5</v>
      </c>
      <c r="JN301" s="5">
        <v>5</v>
      </c>
      <c r="JO301" s="5">
        <v>1.25</v>
      </c>
      <c r="JP301" s="5">
        <v>5</v>
      </c>
      <c r="JQ301" s="5">
        <v>2.5</v>
      </c>
      <c r="JR301" s="5">
        <v>5</v>
      </c>
      <c r="JS301" s="5">
        <v>2</v>
      </c>
      <c r="JT301" s="3">
        <v>5</v>
      </c>
      <c r="JU301" s="3">
        <v>5</v>
      </c>
      <c r="JV301" s="3">
        <v>5</v>
      </c>
      <c r="JW301" s="3">
        <v>3</v>
      </c>
      <c r="JX301" s="3">
        <v>5</v>
      </c>
      <c r="JY301" s="3">
        <v>4</v>
      </c>
      <c r="JZ301" s="3">
        <v>1</v>
      </c>
      <c r="KA301" s="3">
        <v>1</v>
      </c>
      <c r="KB301" s="3">
        <v>5</v>
      </c>
      <c r="KC301" s="3">
        <v>5</v>
      </c>
      <c r="KD301" s="3">
        <v>5</v>
      </c>
      <c r="KE301" s="3">
        <v>5</v>
      </c>
      <c r="KF301" s="3">
        <v>1</v>
      </c>
      <c r="KG301" s="3">
        <v>1</v>
      </c>
      <c r="KH301" s="3">
        <v>1</v>
      </c>
      <c r="KI301" s="3">
        <v>1</v>
      </c>
      <c r="KJ301" s="3">
        <v>2</v>
      </c>
      <c r="KK301" s="3">
        <v>2</v>
      </c>
      <c r="KL301" s="3">
        <v>5</v>
      </c>
      <c r="KM301" s="3">
        <v>5</v>
      </c>
      <c r="KN301" s="3">
        <v>1</v>
      </c>
      <c r="KO301" s="3">
        <v>1</v>
      </c>
      <c r="KP301" s="3">
        <v>1</v>
      </c>
      <c r="KQ301" s="3">
        <v>1</v>
      </c>
      <c r="KR301" s="3">
        <v>5</v>
      </c>
      <c r="KS301" s="3">
        <v>5</v>
      </c>
      <c r="KT301" s="3">
        <v>1</v>
      </c>
      <c r="KU301" s="3">
        <v>1</v>
      </c>
      <c r="KV301" s="3">
        <v>1</v>
      </c>
      <c r="KW301" s="3">
        <v>1</v>
      </c>
      <c r="KX301" s="3">
        <v>5</v>
      </c>
      <c r="KY301" s="3">
        <v>5</v>
      </c>
      <c r="KZ301" s="5">
        <v>1.5555555555555556</v>
      </c>
      <c r="LA301" s="5">
        <v>1.3333333333333333</v>
      </c>
      <c r="LB301" s="5">
        <v>5</v>
      </c>
      <c r="LC301" s="5">
        <v>4.8571428571428568</v>
      </c>
      <c r="LD301" s="3">
        <v>5</v>
      </c>
      <c r="LE301" s="3">
        <v>5</v>
      </c>
      <c r="LF301" s="5">
        <v>5</v>
      </c>
      <c r="LG301" s="3">
        <v>5</v>
      </c>
      <c r="LH301" s="3">
        <v>999</v>
      </c>
      <c r="LI301" s="3">
        <v>999</v>
      </c>
      <c r="LJ301" s="3">
        <v>5</v>
      </c>
      <c r="LK301" s="3">
        <v>4</v>
      </c>
      <c r="LL301" s="3">
        <v>4</v>
      </c>
      <c r="LM301" s="3">
        <v>5</v>
      </c>
      <c r="LN301" s="3">
        <v>5</v>
      </c>
      <c r="LO301" s="3">
        <v>5</v>
      </c>
      <c r="LP301" s="3">
        <v>5</v>
      </c>
      <c r="LQ301" s="3">
        <v>4</v>
      </c>
      <c r="LR301" s="3">
        <v>5</v>
      </c>
      <c r="LS301" s="3">
        <v>5</v>
      </c>
      <c r="LT301" s="5">
        <v>4.8571428571428568</v>
      </c>
      <c r="LU301" s="5">
        <v>4.7142857142857144</v>
      </c>
      <c r="LV301" s="3">
        <v>2</v>
      </c>
      <c r="LW301" s="3">
        <v>2</v>
      </c>
      <c r="LX301" s="3">
        <v>1</v>
      </c>
      <c r="LY301" s="3">
        <v>1</v>
      </c>
      <c r="LZ301" s="3">
        <v>3</v>
      </c>
      <c r="MA301" s="3">
        <v>3</v>
      </c>
      <c r="MB301" s="3">
        <v>3</v>
      </c>
      <c r="MC301" s="3">
        <v>3</v>
      </c>
      <c r="MD301" s="3">
        <v>3</v>
      </c>
      <c r="ME301" s="3">
        <v>3</v>
      </c>
      <c r="MF301" s="5">
        <f t="shared" si="177"/>
        <v>24</v>
      </c>
      <c r="MG301" s="5">
        <f t="shared" si="178"/>
        <v>2.4</v>
      </c>
      <c r="MH301" s="3">
        <v>1</v>
      </c>
      <c r="MI301" s="3">
        <v>4</v>
      </c>
      <c r="MJ301" s="3">
        <v>7</v>
      </c>
      <c r="MK301" s="3">
        <v>7</v>
      </c>
      <c r="ML301" s="3">
        <v>7</v>
      </c>
      <c r="MM301" s="3">
        <v>7</v>
      </c>
      <c r="MN301" s="3">
        <v>7</v>
      </c>
      <c r="MO301" s="3">
        <v>7</v>
      </c>
      <c r="MP301" s="3">
        <v>7</v>
      </c>
      <c r="MQ301" s="5">
        <v>6</v>
      </c>
      <c r="MR301" s="3">
        <v>1</v>
      </c>
      <c r="MS301" s="3">
        <v>1</v>
      </c>
      <c r="MT301" s="3">
        <v>1</v>
      </c>
      <c r="MU301" s="3">
        <v>1</v>
      </c>
      <c r="MV301" s="3">
        <v>1</v>
      </c>
      <c r="MW301" s="3">
        <v>1</v>
      </c>
      <c r="MX301" s="3">
        <v>1</v>
      </c>
      <c r="MY301" s="3">
        <v>5</v>
      </c>
      <c r="MZ301" s="3">
        <v>5</v>
      </c>
      <c r="NA301" s="3">
        <v>5</v>
      </c>
      <c r="NB301" s="3">
        <v>4</v>
      </c>
      <c r="NC301" s="3">
        <v>3</v>
      </c>
      <c r="ND301" s="5">
        <v>1</v>
      </c>
      <c r="NE301" s="5">
        <v>1</v>
      </c>
      <c r="NF301" s="5">
        <v>3.3333333333333335</v>
      </c>
      <c r="NG301" s="5">
        <v>4.333333333333333</v>
      </c>
      <c r="NH301" s="3">
        <v>5</v>
      </c>
      <c r="NI301" s="3">
        <v>5</v>
      </c>
      <c r="NJ301" s="3">
        <v>5</v>
      </c>
      <c r="NK301" s="3">
        <v>5</v>
      </c>
      <c r="NL301" s="3">
        <v>5</v>
      </c>
      <c r="NM301" s="3">
        <v>5</v>
      </c>
      <c r="NN301" s="3">
        <v>5</v>
      </c>
      <c r="NO301" s="3">
        <v>5</v>
      </c>
      <c r="NP301" s="3">
        <v>1</v>
      </c>
      <c r="NQ301" s="3">
        <v>1</v>
      </c>
      <c r="NR301" s="3">
        <v>5</v>
      </c>
      <c r="NS301" s="3">
        <v>5</v>
      </c>
      <c r="NT301" s="3">
        <v>1</v>
      </c>
      <c r="NU301" s="3">
        <v>1</v>
      </c>
      <c r="NV301" s="5">
        <v>3.8571428571428572</v>
      </c>
      <c r="NW301" s="5">
        <v>3.8571428571428572</v>
      </c>
      <c r="NX301" s="4">
        <v>43423</v>
      </c>
      <c r="NY301" s="3">
        <v>5</v>
      </c>
      <c r="NZ301" s="3">
        <v>5</v>
      </c>
      <c r="OA301" s="3">
        <v>5</v>
      </c>
      <c r="OB301" s="3">
        <v>5</v>
      </c>
      <c r="OC301" s="3">
        <v>5</v>
      </c>
      <c r="OD301" s="3">
        <v>5</v>
      </c>
      <c r="OE301" s="3">
        <v>5</v>
      </c>
      <c r="OF301" s="3">
        <v>5</v>
      </c>
      <c r="OG301" s="3">
        <v>5</v>
      </c>
      <c r="OH301" s="3">
        <v>5</v>
      </c>
      <c r="OI301" s="3">
        <v>5</v>
      </c>
      <c r="OJ301" s="3">
        <v>2</v>
      </c>
      <c r="OK301" s="5">
        <v>5</v>
      </c>
      <c r="OL301" s="5">
        <v>4.5</v>
      </c>
      <c r="OM301" s="3">
        <v>4</v>
      </c>
      <c r="ON301" s="3">
        <v>4</v>
      </c>
      <c r="OO301" s="3">
        <v>4</v>
      </c>
      <c r="OP301" s="3">
        <v>4</v>
      </c>
      <c r="OQ301" s="3">
        <v>1</v>
      </c>
      <c r="OR301" s="3">
        <v>4</v>
      </c>
      <c r="OS301" s="5">
        <v>3.5</v>
      </c>
      <c r="OT301" s="3">
        <v>6</v>
      </c>
      <c r="OU301" s="3">
        <v>6</v>
      </c>
      <c r="OV301" s="3">
        <v>6</v>
      </c>
      <c r="OW301" s="3">
        <v>6</v>
      </c>
      <c r="OX301" s="3">
        <v>6</v>
      </c>
      <c r="OY301" s="3">
        <v>6</v>
      </c>
      <c r="OZ301" s="5">
        <v>6</v>
      </c>
      <c r="VK301" s="1">
        <v>1</v>
      </c>
      <c r="VN301">
        <v>15</v>
      </c>
      <c r="VO301">
        <v>0</v>
      </c>
      <c r="VP301">
        <v>0</v>
      </c>
      <c r="VQ301">
        <v>0</v>
      </c>
      <c r="VR301">
        <v>0</v>
      </c>
      <c r="VS301">
        <v>0</v>
      </c>
      <c r="VT301">
        <v>0</v>
      </c>
      <c r="VU301">
        <v>0</v>
      </c>
      <c r="VV301">
        <v>0</v>
      </c>
      <c r="VW301">
        <v>0</v>
      </c>
      <c r="VX301">
        <v>0</v>
      </c>
      <c r="VY301">
        <v>0</v>
      </c>
      <c r="VZ301">
        <v>0</v>
      </c>
      <c r="WA301">
        <v>0</v>
      </c>
      <c r="WB301" s="36">
        <v>0</v>
      </c>
      <c r="WC301" s="36">
        <v>0</v>
      </c>
      <c r="WD301" s="36">
        <v>0</v>
      </c>
      <c r="WE301" s="36">
        <v>0</v>
      </c>
      <c r="WF301" s="36">
        <v>0</v>
      </c>
      <c r="WG301" s="36">
        <v>0</v>
      </c>
      <c r="WH301" s="36">
        <v>0</v>
      </c>
      <c r="WI301" s="36">
        <v>0</v>
      </c>
      <c r="WJ301" s="36">
        <v>0</v>
      </c>
      <c r="WK301" s="36">
        <v>0</v>
      </c>
      <c r="WL301" s="36">
        <v>0</v>
      </c>
      <c r="WM301" s="37">
        <v>0</v>
      </c>
      <c r="WN301" s="37">
        <v>0</v>
      </c>
      <c r="WO301" s="37">
        <v>0</v>
      </c>
      <c r="WP301" s="37">
        <v>0</v>
      </c>
      <c r="WQ301" s="37">
        <v>0</v>
      </c>
      <c r="WR301" s="37">
        <v>0</v>
      </c>
      <c r="WS301" s="37">
        <v>0</v>
      </c>
      <c r="WT301" s="37">
        <v>0</v>
      </c>
      <c r="WU301" s="37">
        <v>0</v>
      </c>
      <c r="WV301" s="37">
        <v>0</v>
      </c>
      <c r="WW301" s="37">
        <v>0</v>
      </c>
      <c r="WX301" s="38">
        <v>0</v>
      </c>
      <c r="WY301" s="38">
        <v>0</v>
      </c>
      <c r="WZ301" s="38">
        <v>0</v>
      </c>
      <c r="XA301" s="38">
        <v>0</v>
      </c>
      <c r="XB301" s="38">
        <v>0</v>
      </c>
      <c r="XC301" s="38">
        <v>0</v>
      </c>
      <c r="XD301" s="38">
        <v>0</v>
      </c>
      <c r="XE301" s="38">
        <v>0</v>
      </c>
      <c r="XF301" s="38">
        <v>0</v>
      </c>
      <c r="XG301" s="38">
        <v>0</v>
      </c>
      <c r="XH301" s="38">
        <v>0</v>
      </c>
      <c r="XI301" s="39">
        <v>0</v>
      </c>
      <c r="XJ301" s="39">
        <v>0</v>
      </c>
      <c r="XK301" s="39">
        <v>0</v>
      </c>
      <c r="XL301" s="39">
        <v>0</v>
      </c>
      <c r="XM301" s="39">
        <v>0</v>
      </c>
      <c r="XN301" s="39">
        <v>0</v>
      </c>
      <c r="XO301" s="39">
        <v>0</v>
      </c>
      <c r="XP301" s="39">
        <v>0</v>
      </c>
      <c r="XQ301" s="39">
        <v>0</v>
      </c>
      <c r="XR301" s="39">
        <v>0</v>
      </c>
      <c r="XS301" s="39">
        <v>0</v>
      </c>
      <c r="XT301" t="s">
        <v>1117</v>
      </c>
      <c r="XU301">
        <v>0</v>
      </c>
      <c r="XV301">
        <v>15</v>
      </c>
      <c r="XW301" s="37">
        <v>0</v>
      </c>
      <c r="XX301" s="37">
        <v>0</v>
      </c>
      <c r="XY301" s="37">
        <v>3</v>
      </c>
      <c r="XZ301" s="39">
        <v>0</v>
      </c>
      <c r="YA301" s="39">
        <v>0</v>
      </c>
      <c r="YB301" s="39">
        <v>3</v>
      </c>
    </row>
    <row r="302" spans="1:652" x14ac:dyDescent="0.2">
      <c r="A302" s="11">
        <v>324</v>
      </c>
      <c r="B302" s="19" t="s">
        <v>802</v>
      </c>
      <c r="C302" s="3">
        <v>0</v>
      </c>
      <c r="D302" s="3" t="str">
        <f t="shared" si="167"/>
        <v>2</v>
      </c>
      <c r="E302" s="4">
        <v>38972</v>
      </c>
      <c r="F302" s="4">
        <v>43411</v>
      </c>
      <c r="G302" s="5">
        <v>12.153319644079398</v>
      </c>
      <c r="H302" s="21">
        <v>4</v>
      </c>
      <c r="I302" s="3">
        <v>7</v>
      </c>
      <c r="J302" s="3">
        <v>18</v>
      </c>
      <c r="K302" s="3">
        <v>1</v>
      </c>
      <c r="L302" s="3">
        <v>2</v>
      </c>
      <c r="M302" s="3">
        <v>110</v>
      </c>
      <c r="N302" s="6">
        <v>116</v>
      </c>
      <c r="O302" s="6">
        <v>166.5</v>
      </c>
      <c r="P302" s="5">
        <v>3.8057742782152229</v>
      </c>
      <c r="Q302" s="5">
        <v>118.188</v>
      </c>
      <c r="R302" s="5">
        <v>53.6</v>
      </c>
      <c r="S302" s="5">
        <v>19.5</v>
      </c>
      <c r="T302" s="5">
        <v>3</v>
      </c>
      <c r="U302" s="5">
        <v>13.4</v>
      </c>
      <c r="V302" s="5">
        <v>3</v>
      </c>
      <c r="W302" s="5">
        <v>11.5</v>
      </c>
      <c r="X302" s="5">
        <v>8.1999999999999993</v>
      </c>
      <c r="Y302" s="5">
        <v>9.6999999999999993</v>
      </c>
      <c r="Z302" s="5">
        <v>26.2</v>
      </c>
      <c r="AA302" s="5">
        <v>24.3</v>
      </c>
      <c r="AB302" s="5">
        <v>24.8</v>
      </c>
      <c r="AC302" s="5">
        <f t="shared" si="168"/>
        <v>11.5</v>
      </c>
      <c r="AD302" s="5">
        <f t="shared" si="169"/>
        <v>26.2</v>
      </c>
      <c r="AE302" s="5">
        <f t="shared" si="170"/>
        <v>37.700000000000003</v>
      </c>
      <c r="AF302" s="5">
        <f t="shared" si="171"/>
        <v>18.850000000000001</v>
      </c>
      <c r="AG302" s="5">
        <f t="shared" si="172"/>
        <v>41.564250000000001</v>
      </c>
      <c r="AH302" s="5">
        <f t="shared" si="173"/>
        <v>83.128500000000003</v>
      </c>
      <c r="AI302" s="5">
        <v>1</v>
      </c>
      <c r="AJ302" s="3">
        <v>30</v>
      </c>
      <c r="AK302" s="5">
        <v>42.6</v>
      </c>
      <c r="AL302" s="5">
        <v>3</v>
      </c>
      <c r="AM302" s="5">
        <v>2.3333333333333335</v>
      </c>
      <c r="AN302" s="5"/>
      <c r="AO302" s="5"/>
      <c r="AP302" s="5"/>
      <c r="AQ302" s="5"/>
      <c r="AR302" s="5"/>
      <c r="AS302" s="5" t="e">
        <f t="shared" si="174"/>
        <v>#DIV/0!</v>
      </c>
      <c r="AT302" s="5">
        <v>11.6</v>
      </c>
      <c r="AU302" s="5">
        <v>12.32</v>
      </c>
      <c r="AV302" s="5">
        <v>0.37</v>
      </c>
      <c r="AW302" s="5">
        <v>64</v>
      </c>
      <c r="AX302" s="3">
        <v>23</v>
      </c>
      <c r="AY302" s="3">
        <v>26</v>
      </c>
      <c r="AZ302" s="3"/>
      <c r="BA302" s="5">
        <v>-1.38</v>
      </c>
      <c r="BB302" s="5"/>
      <c r="BC302" s="5">
        <v>8</v>
      </c>
      <c r="BD302" s="5"/>
      <c r="BE302" s="3">
        <v>27</v>
      </c>
      <c r="BF302" s="3">
        <v>29</v>
      </c>
      <c r="BG302" s="5">
        <v>1.32</v>
      </c>
      <c r="BH302" s="5">
        <v>91</v>
      </c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3">
        <v>42</v>
      </c>
      <c r="CA302" s="3">
        <v>46</v>
      </c>
      <c r="CB302" s="3">
        <v>48</v>
      </c>
      <c r="CC302" s="5">
        <v>18.775680000000001</v>
      </c>
      <c r="CD302" s="5">
        <v>20.563839999999999</v>
      </c>
      <c r="CE302" s="5">
        <v>21.457920000000001</v>
      </c>
      <c r="CF302" s="5">
        <v>2.0499999999999998</v>
      </c>
      <c r="CG302" s="5">
        <v>98</v>
      </c>
      <c r="CH302" s="3">
        <v>33</v>
      </c>
      <c r="CI302" s="3">
        <v>32</v>
      </c>
      <c r="CJ302" s="3">
        <v>34</v>
      </c>
      <c r="CK302" s="5">
        <v>14.752319999999999</v>
      </c>
      <c r="CL302" s="5">
        <v>14.30528</v>
      </c>
      <c r="CM302" s="5">
        <v>15.19936</v>
      </c>
      <c r="CN302" s="5">
        <v>-0.65</v>
      </c>
      <c r="CO302" s="5">
        <v>26</v>
      </c>
      <c r="CP302" s="6">
        <v>132</v>
      </c>
      <c r="CQ302" s="6">
        <v>130</v>
      </c>
      <c r="CR302" s="6">
        <v>138</v>
      </c>
      <c r="CS302" s="5">
        <v>-0.61</v>
      </c>
      <c r="CT302" s="5">
        <v>27</v>
      </c>
      <c r="CU302" s="7" t="e">
        <v>#NULL!</v>
      </c>
      <c r="CV302" s="7" t="e">
        <v>#NULL!</v>
      </c>
      <c r="CW302" s="7" t="e">
        <v>#NULL!</v>
      </c>
      <c r="CX302" s="7" t="e">
        <v>#NULL!</v>
      </c>
      <c r="CY302" s="7" t="e">
        <v>#NULL!</v>
      </c>
      <c r="CZ302" s="7" t="e">
        <v>#NULL!</v>
      </c>
      <c r="DA302" s="7" t="e">
        <v>#NULL!</v>
      </c>
      <c r="DB302" s="7" t="e">
        <v>#NULL!</v>
      </c>
      <c r="DC302" s="7" t="e">
        <v>#NULL!</v>
      </c>
      <c r="DD302" s="7" t="e">
        <v>#NULL!</v>
      </c>
      <c r="DE302" s="7" t="e">
        <v>#NULL!</v>
      </c>
      <c r="DF302" s="7" t="e">
        <v>#NULL!</v>
      </c>
      <c r="DG302" s="7" t="e">
        <v>#NULL!</v>
      </c>
      <c r="DH302" s="7" t="e">
        <v>#NULL!</v>
      </c>
      <c r="DI302" s="7"/>
      <c r="DJ302" s="7"/>
      <c r="DK302" s="7"/>
      <c r="DL302" s="7"/>
      <c r="DM302" s="7"/>
      <c r="DN302" s="7"/>
      <c r="DO302" s="7"/>
      <c r="DP302" s="7"/>
      <c r="DQ302" s="3">
        <v>1</v>
      </c>
      <c r="DR302" s="3">
        <v>1</v>
      </c>
      <c r="DS302" s="3">
        <v>0</v>
      </c>
      <c r="DT302" s="3">
        <v>1</v>
      </c>
      <c r="DU302" s="3">
        <v>1</v>
      </c>
      <c r="DV302" s="5">
        <v>49.5</v>
      </c>
      <c r="DW302" s="5">
        <v>-5.9999999999999831E-2</v>
      </c>
      <c r="DX302" s="5">
        <v>45.5</v>
      </c>
      <c r="DY302" s="5">
        <v>-0.24</v>
      </c>
      <c r="DZ302" s="5">
        <v>62</v>
      </c>
      <c r="EA302" s="5">
        <v>1.4</v>
      </c>
      <c r="EB302" s="5">
        <v>52.333333333333336</v>
      </c>
      <c r="EC302" s="5">
        <v>1.1000000000000001</v>
      </c>
      <c r="ED302" s="5">
        <v>2</v>
      </c>
      <c r="EE302" s="7" t="e">
        <v>#NULL!</v>
      </c>
      <c r="EF302" s="7" t="e">
        <v>#NULL!</v>
      </c>
      <c r="EG302" s="7" t="e">
        <v>#NULL!</v>
      </c>
      <c r="EH302" s="7" t="e">
        <v>#NULL!</v>
      </c>
      <c r="EI302" s="7" t="e">
        <v>#NULL!</v>
      </c>
      <c r="EJ302" s="7" t="e">
        <v>#NULL!</v>
      </c>
      <c r="EK302" s="7" t="e">
        <v>#NULL!</v>
      </c>
      <c r="EL302" s="7" t="e">
        <v>#NULL!</v>
      </c>
      <c r="EM302" s="7" t="e">
        <v>#NULL!</v>
      </c>
      <c r="EN302" s="7" t="e">
        <v>#NULL!</v>
      </c>
      <c r="EO302" s="7" t="e">
        <v>#NULL!</v>
      </c>
      <c r="EP302" s="7" t="e">
        <v>#NULL!</v>
      </c>
      <c r="EQ302" s="7" t="e">
        <v>#NULL!</v>
      </c>
      <c r="ER302" s="7" t="e">
        <v>#NULL!</v>
      </c>
      <c r="ES302" s="7" t="e">
        <v>#NULL!</v>
      </c>
      <c r="ET302" s="7" t="e">
        <v>#NULL!</v>
      </c>
      <c r="EU302" s="7" t="e">
        <v>#NULL!</v>
      </c>
      <c r="EV302" s="7" t="e">
        <v>#NULL!</v>
      </c>
      <c r="EW302" s="3">
        <v>0</v>
      </c>
      <c r="EX302" s="5">
        <v>0</v>
      </c>
      <c r="EY302" s="1" t="s">
        <v>405</v>
      </c>
      <c r="EZ302" s="3">
        <v>1</v>
      </c>
      <c r="FA302" s="6">
        <v>2</v>
      </c>
      <c r="FB302" s="1" t="s">
        <v>348</v>
      </c>
      <c r="FC302" s="6">
        <v>1</v>
      </c>
      <c r="FD302" s="5">
        <v>2</v>
      </c>
      <c r="FE302" s="1" t="s">
        <v>355</v>
      </c>
      <c r="FF302" s="3">
        <v>1</v>
      </c>
      <c r="FG302" s="5">
        <v>1</v>
      </c>
      <c r="FH302" s="3">
        <v>4</v>
      </c>
      <c r="FI302" s="3">
        <v>4</v>
      </c>
      <c r="FJ302" s="3">
        <v>2</v>
      </c>
      <c r="FK302" s="3">
        <v>4</v>
      </c>
      <c r="FL302" s="3">
        <v>4</v>
      </c>
      <c r="FM302" s="3">
        <v>3</v>
      </c>
      <c r="FN302" s="3">
        <v>3</v>
      </c>
      <c r="FO302" s="3">
        <v>3</v>
      </c>
      <c r="FP302" s="3">
        <v>4</v>
      </c>
      <c r="FQ302" s="3">
        <v>4</v>
      </c>
      <c r="FR302" s="3">
        <v>5</v>
      </c>
      <c r="FS302" s="3">
        <v>2</v>
      </c>
      <c r="FT302" s="3">
        <v>3.8333333333333335</v>
      </c>
      <c r="FU302" s="3">
        <v>3.1666666666666665</v>
      </c>
      <c r="FV302" s="3">
        <v>6</v>
      </c>
      <c r="FW302" s="3">
        <v>7</v>
      </c>
      <c r="FX302" s="7" t="e">
        <v>#NULL!</v>
      </c>
      <c r="FY302" s="3">
        <v>6</v>
      </c>
      <c r="FZ302" s="3">
        <v>7</v>
      </c>
      <c r="GA302" s="3">
        <v>4</v>
      </c>
      <c r="GB302" s="3">
        <v>5</v>
      </c>
      <c r="GC302" s="3">
        <v>6</v>
      </c>
      <c r="GD302" s="5">
        <v>5.666666666666667</v>
      </c>
      <c r="GE302" s="3">
        <v>4</v>
      </c>
      <c r="GF302" s="3">
        <v>2</v>
      </c>
      <c r="GG302" s="3">
        <v>3</v>
      </c>
      <c r="GH302" s="3">
        <v>2</v>
      </c>
      <c r="GI302" s="3">
        <v>4</v>
      </c>
      <c r="GJ302" s="3">
        <v>1</v>
      </c>
      <c r="GK302" s="3">
        <v>2</v>
      </c>
      <c r="GL302" s="3">
        <v>3</v>
      </c>
      <c r="GM302" s="3">
        <v>4</v>
      </c>
      <c r="GN302" s="3">
        <v>5</v>
      </c>
      <c r="GO302" s="3">
        <v>3</v>
      </c>
      <c r="GP302" s="3">
        <v>4</v>
      </c>
      <c r="GQ302" s="3">
        <v>2</v>
      </c>
      <c r="GR302" s="3">
        <v>4</v>
      </c>
      <c r="GS302" s="3">
        <v>2</v>
      </c>
      <c r="GT302" s="3">
        <v>5</v>
      </c>
      <c r="GU302" s="3">
        <v>4</v>
      </c>
      <c r="GV302" s="3">
        <v>3</v>
      </c>
      <c r="GW302" s="3">
        <v>4</v>
      </c>
      <c r="GX302" s="3">
        <v>2</v>
      </c>
      <c r="GY302" s="5">
        <v>4.0999999999999996</v>
      </c>
      <c r="GZ302" s="5">
        <v>2.2000000000000002</v>
      </c>
      <c r="HA302" s="3">
        <v>4</v>
      </c>
      <c r="HB302" s="3">
        <v>5</v>
      </c>
      <c r="HC302" s="3">
        <v>4</v>
      </c>
      <c r="HD302" s="3">
        <v>6</v>
      </c>
      <c r="HE302" s="3">
        <v>5</v>
      </c>
      <c r="HF302" s="3">
        <v>6</v>
      </c>
      <c r="HG302" s="3">
        <v>5</v>
      </c>
      <c r="HH302" s="3">
        <v>7</v>
      </c>
      <c r="HI302" s="5">
        <v>5.25</v>
      </c>
      <c r="HJ302" s="3">
        <v>3</v>
      </c>
      <c r="HK302" s="3">
        <v>2</v>
      </c>
      <c r="HL302" s="3">
        <v>2</v>
      </c>
      <c r="HM302" s="3">
        <v>2</v>
      </c>
      <c r="HN302" s="3">
        <v>2</v>
      </c>
      <c r="HO302" s="3">
        <v>3</v>
      </c>
      <c r="HP302" s="5">
        <v>3</v>
      </c>
      <c r="HQ302" s="5">
        <v>3</v>
      </c>
      <c r="HR302" s="5">
        <v>2</v>
      </c>
      <c r="HS302" s="5">
        <v>2.5</v>
      </c>
      <c r="HT302" s="3">
        <v>4</v>
      </c>
      <c r="HU302" s="3">
        <v>3</v>
      </c>
      <c r="HV302" s="3">
        <v>3</v>
      </c>
      <c r="HW302" s="3">
        <v>4</v>
      </c>
      <c r="HX302" s="3">
        <v>3</v>
      </c>
      <c r="HY302" s="3">
        <v>4</v>
      </c>
      <c r="HZ302" s="5">
        <v>3.5</v>
      </c>
      <c r="IA302" s="3">
        <v>7</v>
      </c>
      <c r="IB302" s="3">
        <v>5</v>
      </c>
      <c r="IC302" s="3">
        <v>4</v>
      </c>
      <c r="ID302" s="3">
        <v>5</v>
      </c>
      <c r="IE302" s="3">
        <v>5</v>
      </c>
      <c r="IF302" s="3">
        <v>6</v>
      </c>
      <c r="IG302" s="3">
        <v>6</v>
      </c>
      <c r="IH302" s="3">
        <v>6</v>
      </c>
      <c r="II302" s="3">
        <v>5</v>
      </c>
      <c r="IJ302" s="3">
        <v>4</v>
      </c>
      <c r="IK302" s="3">
        <v>4</v>
      </c>
      <c r="IL302" s="3">
        <v>4</v>
      </c>
      <c r="IM302" s="5">
        <v>5.5</v>
      </c>
      <c r="IN302" s="5">
        <v>5</v>
      </c>
      <c r="IO302" s="5">
        <v>4.75</v>
      </c>
      <c r="IP302" s="3">
        <v>3</v>
      </c>
      <c r="IQ302" s="3">
        <v>3</v>
      </c>
      <c r="IR302" s="3">
        <v>3</v>
      </c>
      <c r="IS302" s="3">
        <v>4</v>
      </c>
      <c r="IT302" s="3">
        <v>3</v>
      </c>
      <c r="IU302" s="3">
        <v>4</v>
      </c>
      <c r="IV302" s="3">
        <v>2</v>
      </c>
      <c r="IW302" s="3">
        <v>4</v>
      </c>
      <c r="IX302" s="3">
        <v>3</v>
      </c>
      <c r="IY302" s="3">
        <v>4</v>
      </c>
      <c r="IZ302" s="3">
        <v>2</v>
      </c>
      <c r="JA302" s="3">
        <v>4</v>
      </c>
      <c r="JB302" s="3">
        <v>3</v>
      </c>
      <c r="JC302" s="3">
        <v>3</v>
      </c>
      <c r="JD302" s="3">
        <v>4</v>
      </c>
      <c r="JE302" s="3">
        <v>3</v>
      </c>
      <c r="JF302" s="3">
        <v>3</v>
      </c>
      <c r="JG302" s="3">
        <v>3</v>
      </c>
      <c r="JH302" s="3">
        <v>2</v>
      </c>
      <c r="JI302" s="3">
        <v>4</v>
      </c>
      <c r="JJ302" s="3">
        <v>4</v>
      </c>
      <c r="JK302" s="3">
        <v>4</v>
      </c>
      <c r="JL302" s="3">
        <v>3</v>
      </c>
      <c r="JM302" s="3">
        <v>3</v>
      </c>
      <c r="JN302" s="5">
        <v>3.5</v>
      </c>
      <c r="JO302" s="5">
        <v>3</v>
      </c>
      <c r="JP302" s="5">
        <v>3.75</v>
      </c>
      <c r="JQ302" s="5">
        <v>3</v>
      </c>
      <c r="JR302" s="5">
        <v>2.75</v>
      </c>
      <c r="JS302" s="5">
        <v>3.5</v>
      </c>
      <c r="JT302" s="3">
        <v>4</v>
      </c>
      <c r="JU302" s="3">
        <v>3</v>
      </c>
      <c r="JV302" s="3">
        <v>3</v>
      </c>
      <c r="JW302" s="3">
        <v>3</v>
      </c>
      <c r="JX302" s="3">
        <v>4</v>
      </c>
      <c r="JY302" s="3">
        <v>4</v>
      </c>
      <c r="JZ302" s="3">
        <v>2</v>
      </c>
      <c r="KA302" s="3">
        <v>2</v>
      </c>
      <c r="KB302" s="3">
        <v>4</v>
      </c>
      <c r="KC302" s="3">
        <v>3</v>
      </c>
      <c r="KD302" s="3">
        <v>4</v>
      </c>
      <c r="KE302" s="3">
        <v>4</v>
      </c>
      <c r="KF302" s="3">
        <v>1</v>
      </c>
      <c r="KG302" s="3">
        <v>1</v>
      </c>
      <c r="KH302" s="3">
        <v>2</v>
      </c>
      <c r="KI302" s="3">
        <v>2</v>
      </c>
      <c r="KJ302" s="3">
        <v>2</v>
      </c>
      <c r="KK302" s="3">
        <v>2</v>
      </c>
      <c r="KL302" s="3">
        <v>3</v>
      </c>
      <c r="KM302" s="3">
        <v>3</v>
      </c>
      <c r="KN302" s="3">
        <v>2</v>
      </c>
      <c r="KO302" s="3">
        <v>2</v>
      </c>
      <c r="KP302" s="3">
        <v>2</v>
      </c>
      <c r="KQ302" s="3">
        <v>2</v>
      </c>
      <c r="KR302" s="3">
        <v>4</v>
      </c>
      <c r="KS302" s="3">
        <v>4</v>
      </c>
      <c r="KT302" s="3">
        <v>2</v>
      </c>
      <c r="KU302" s="3">
        <v>2</v>
      </c>
      <c r="KV302" s="3">
        <v>2</v>
      </c>
      <c r="KW302" s="3">
        <v>2</v>
      </c>
      <c r="KX302" s="3">
        <v>3</v>
      </c>
      <c r="KY302" s="3">
        <v>3</v>
      </c>
      <c r="KZ302" s="5">
        <v>2</v>
      </c>
      <c r="LA302" s="5">
        <v>2</v>
      </c>
      <c r="LB302" s="5">
        <v>3.7142857142857144</v>
      </c>
      <c r="LC302" s="5">
        <v>3.4285714285714284</v>
      </c>
      <c r="LD302" s="3">
        <v>4</v>
      </c>
      <c r="LE302" s="3">
        <v>4</v>
      </c>
      <c r="LF302" s="5">
        <v>4</v>
      </c>
      <c r="LG302" s="3">
        <v>4</v>
      </c>
      <c r="LH302" s="3">
        <v>4</v>
      </c>
      <c r="LI302" s="3">
        <v>4</v>
      </c>
      <c r="LJ302" s="3">
        <v>4</v>
      </c>
      <c r="LK302" s="3">
        <v>3</v>
      </c>
      <c r="LL302" s="3">
        <v>4</v>
      </c>
      <c r="LM302" s="3">
        <v>3</v>
      </c>
      <c r="LN302" s="3">
        <v>4</v>
      </c>
      <c r="LO302" s="3">
        <v>4</v>
      </c>
      <c r="LP302" s="3">
        <v>4</v>
      </c>
      <c r="LQ302" s="3">
        <v>4</v>
      </c>
      <c r="LR302" s="3">
        <v>3</v>
      </c>
      <c r="LS302" s="3">
        <v>3</v>
      </c>
      <c r="LT302" s="5">
        <v>3.875</v>
      </c>
      <c r="LU302" s="5">
        <v>3.625</v>
      </c>
      <c r="LV302" s="3">
        <v>2</v>
      </c>
      <c r="LW302" s="3">
        <v>1</v>
      </c>
      <c r="LX302" s="3">
        <v>1</v>
      </c>
      <c r="LY302" s="3">
        <v>1</v>
      </c>
      <c r="LZ302" s="3">
        <v>3</v>
      </c>
      <c r="MA302" s="3">
        <v>2</v>
      </c>
      <c r="MB302" s="3">
        <v>1</v>
      </c>
      <c r="MC302" s="3">
        <v>1</v>
      </c>
      <c r="MD302" s="3">
        <v>2</v>
      </c>
      <c r="ME302" s="3">
        <v>2</v>
      </c>
      <c r="MF302" s="5">
        <f t="shared" si="177"/>
        <v>16</v>
      </c>
      <c r="MG302" s="5">
        <f t="shared" si="178"/>
        <v>1.6</v>
      </c>
      <c r="MH302" s="3">
        <v>2</v>
      </c>
      <c r="MI302" s="3">
        <v>2</v>
      </c>
      <c r="MJ302" s="3">
        <v>5</v>
      </c>
      <c r="MK302" s="3">
        <v>4</v>
      </c>
      <c r="ML302" s="3">
        <v>5</v>
      </c>
      <c r="MM302" s="3">
        <v>3</v>
      </c>
      <c r="MN302" s="3">
        <v>7</v>
      </c>
      <c r="MO302" s="3">
        <v>7</v>
      </c>
      <c r="MP302" s="3">
        <v>7</v>
      </c>
      <c r="MQ302" s="5">
        <v>4.666666666666667</v>
      </c>
      <c r="MR302" s="3">
        <v>2</v>
      </c>
      <c r="MS302" s="3">
        <v>2</v>
      </c>
      <c r="MT302" s="3">
        <v>3</v>
      </c>
      <c r="MU302" s="3">
        <v>3</v>
      </c>
      <c r="MV302" s="3">
        <v>2</v>
      </c>
      <c r="MW302" s="3">
        <v>2</v>
      </c>
      <c r="MX302" s="3">
        <v>3</v>
      </c>
      <c r="MY302" s="3">
        <v>3</v>
      </c>
      <c r="MZ302" s="3">
        <v>4</v>
      </c>
      <c r="NA302" s="3">
        <v>4</v>
      </c>
      <c r="NB302" s="3">
        <v>4</v>
      </c>
      <c r="NC302" s="3">
        <v>4</v>
      </c>
      <c r="ND302" s="5">
        <v>2.3333333333333335</v>
      </c>
      <c r="NE302" s="5">
        <v>2.3333333333333335</v>
      </c>
      <c r="NF302" s="5">
        <v>3.6666666666666665</v>
      </c>
      <c r="NG302" s="5">
        <v>3.6666666666666665</v>
      </c>
      <c r="NH302" s="3">
        <v>4</v>
      </c>
      <c r="NI302" s="3">
        <v>4</v>
      </c>
      <c r="NJ302" s="3">
        <v>4</v>
      </c>
      <c r="NK302" s="3">
        <v>4</v>
      </c>
      <c r="NL302" s="3">
        <v>4</v>
      </c>
      <c r="NM302" s="3">
        <v>4</v>
      </c>
      <c r="NN302" s="3">
        <v>4</v>
      </c>
      <c r="NO302" s="3">
        <v>4</v>
      </c>
      <c r="NP302" s="3">
        <v>3</v>
      </c>
      <c r="NQ302" s="3">
        <v>3</v>
      </c>
      <c r="NR302" s="3">
        <v>4</v>
      </c>
      <c r="NS302" s="3">
        <v>4</v>
      </c>
      <c r="NT302" s="3">
        <v>4</v>
      </c>
      <c r="NU302" s="3">
        <v>4</v>
      </c>
      <c r="NV302" s="5">
        <v>3.8571428571428572</v>
      </c>
      <c r="NW302" s="5">
        <v>3.8571428571428572</v>
      </c>
      <c r="NX302" s="4">
        <v>43423</v>
      </c>
      <c r="NY302" s="3">
        <v>4</v>
      </c>
      <c r="NZ302" s="3">
        <v>4</v>
      </c>
      <c r="OA302" s="3">
        <v>3</v>
      </c>
      <c r="OB302" s="3">
        <v>4</v>
      </c>
      <c r="OC302" s="3">
        <v>4</v>
      </c>
      <c r="OD302" s="3">
        <v>4</v>
      </c>
      <c r="OE302" s="3">
        <v>2</v>
      </c>
      <c r="OF302" s="3">
        <v>2</v>
      </c>
      <c r="OG302" s="3">
        <v>4</v>
      </c>
      <c r="OH302" s="3">
        <v>5</v>
      </c>
      <c r="OI302" s="3">
        <v>4</v>
      </c>
      <c r="OJ302" s="3">
        <v>3</v>
      </c>
      <c r="OK302" s="5">
        <v>4.166666666666667</v>
      </c>
      <c r="OL302" s="5">
        <v>3</v>
      </c>
      <c r="OM302" s="3">
        <v>3</v>
      </c>
      <c r="ON302" s="3">
        <v>3</v>
      </c>
      <c r="OO302" s="3">
        <v>2</v>
      </c>
      <c r="OP302" s="3">
        <v>3</v>
      </c>
      <c r="OQ302" s="3">
        <v>2</v>
      </c>
      <c r="OR302" s="3">
        <v>3</v>
      </c>
      <c r="OS302" s="5">
        <v>2.6666666666666665</v>
      </c>
      <c r="OT302" s="3">
        <v>4</v>
      </c>
      <c r="OU302" s="3">
        <v>3</v>
      </c>
      <c r="OV302" s="3">
        <v>3</v>
      </c>
      <c r="OW302" s="3">
        <v>4</v>
      </c>
      <c r="OX302" s="3">
        <v>3</v>
      </c>
      <c r="OY302" s="3">
        <v>4</v>
      </c>
      <c r="OZ302" s="5">
        <v>3.5</v>
      </c>
      <c r="VN302">
        <v>15</v>
      </c>
      <c r="VO302">
        <v>0</v>
      </c>
      <c r="VP302">
        <v>0</v>
      </c>
      <c r="VQ302">
        <v>0</v>
      </c>
      <c r="VR302">
        <v>12</v>
      </c>
      <c r="VS302">
        <v>221.3</v>
      </c>
      <c r="VT302">
        <v>18.399999999999999</v>
      </c>
      <c r="VU302">
        <v>73.8</v>
      </c>
      <c r="VV302">
        <v>11</v>
      </c>
      <c r="VW302">
        <v>8603.2999999999993</v>
      </c>
      <c r="VX302">
        <v>782.1</v>
      </c>
      <c r="VY302">
        <v>6814.3</v>
      </c>
      <c r="VZ302">
        <v>0.3</v>
      </c>
      <c r="WA302">
        <v>2867.8</v>
      </c>
      <c r="WB302" s="36">
        <v>1476.5</v>
      </c>
      <c r="WC302" s="36">
        <v>698.25</v>
      </c>
      <c r="WD302" s="36">
        <v>56.5</v>
      </c>
      <c r="WE302" s="36">
        <v>17.75</v>
      </c>
      <c r="WF302" s="36">
        <v>65.650000000000006</v>
      </c>
      <c r="WG302" s="36">
        <v>31.05</v>
      </c>
      <c r="WH302" s="36">
        <v>2.5099999999999998</v>
      </c>
      <c r="WI302" s="36">
        <v>0.79</v>
      </c>
      <c r="WJ302" s="36">
        <v>74.25</v>
      </c>
      <c r="WK302" s="36">
        <v>3.3</v>
      </c>
      <c r="WL302" s="36">
        <v>24.75</v>
      </c>
      <c r="WM302" s="37">
        <v>1476.5</v>
      </c>
      <c r="WN302" s="37">
        <v>698.25</v>
      </c>
      <c r="WO302" s="37">
        <v>56.5</v>
      </c>
      <c r="WP302" s="37">
        <v>17.75</v>
      </c>
      <c r="WQ302" s="37">
        <v>65.650000000000006</v>
      </c>
      <c r="WR302" s="37">
        <v>31.05</v>
      </c>
      <c r="WS302" s="37">
        <v>2.5099999999999998</v>
      </c>
      <c r="WT302" s="37">
        <v>0.79</v>
      </c>
      <c r="WU302" s="37">
        <v>74.25</v>
      </c>
      <c r="WV302" s="37">
        <v>3.3</v>
      </c>
      <c r="WW302" s="37">
        <v>24.75</v>
      </c>
      <c r="WX302" s="38">
        <v>1476.5</v>
      </c>
      <c r="WY302" s="38">
        <v>698.25</v>
      </c>
      <c r="WZ302" s="38">
        <v>56.5</v>
      </c>
      <c r="XA302" s="38">
        <v>17.75</v>
      </c>
      <c r="XB302" s="38">
        <v>65.650000000000006</v>
      </c>
      <c r="XC302" s="38">
        <v>31.05</v>
      </c>
      <c r="XD302" s="38">
        <v>2.5099999999999998</v>
      </c>
      <c r="XE302" s="38">
        <v>0.79</v>
      </c>
      <c r="XF302" s="38">
        <v>74.25</v>
      </c>
      <c r="XG302" s="38">
        <v>3.3</v>
      </c>
      <c r="XH302" s="38">
        <v>24.75</v>
      </c>
      <c r="XI302" s="39">
        <v>1476.5</v>
      </c>
      <c r="XJ302" s="39">
        <v>698.25</v>
      </c>
      <c r="XK302" s="39">
        <v>56.5</v>
      </c>
      <c r="XL302" s="39">
        <v>17.75</v>
      </c>
      <c r="XM302" s="39">
        <v>65.650000000000006</v>
      </c>
      <c r="XN302" s="39">
        <v>31.05</v>
      </c>
      <c r="XO302" s="39">
        <v>2.5099999999999998</v>
      </c>
      <c r="XP302" s="39">
        <v>0.79</v>
      </c>
      <c r="XQ302" s="39">
        <v>74.25</v>
      </c>
      <c r="XR302" s="39">
        <v>3.3</v>
      </c>
      <c r="XS302" s="39">
        <v>24.75</v>
      </c>
      <c r="XT302" t="s">
        <v>1366</v>
      </c>
      <c r="XU302">
        <v>3</v>
      </c>
      <c r="XV302">
        <v>15</v>
      </c>
      <c r="XW302" s="37">
        <v>3</v>
      </c>
      <c r="XX302" s="37">
        <v>0</v>
      </c>
      <c r="XY302" s="37">
        <v>2</v>
      </c>
      <c r="XZ302" s="39">
        <v>3</v>
      </c>
      <c r="YA302" s="39">
        <v>0</v>
      </c>
      <c r="YB302" s="39">
        <v>2</v>
      </c>
    </row>
    <row r="303" spans="1:652" x14ac:dyDescent="0.2">
      <c r="A303" s="11">
        <v>325</v>
      </c>
      <c r="B303" s="19" t="s">
        <v>986</v>
      </c>
      <c r="C303" s="3">
        <v>0</v>
      </c>
      <c r="D303" s="3" t="str">
        <f t="shared" si="167"/>
        <v>2</v>
      </c>
      <c r="E303" s="4">
        <v>40605</v>
      </c>
      <c r="F303" s="4">
        <v>43431</v>
      </c>
      <c r="G303" s="5">
        <v>7.7371663244353179</v>
      </c>
      <c r="H303" s="22" t="s">
        <v>446</v>
      </c>
      <c r="I303" s="3">
        <v>2</v>
      </c>
      <c r="J303" s="3">
        <v>14</v>
      </c>
      <c r="K303" s="3">
        <v>1</v>
      </c>
      <c r="L303" s="3">
        <v>2</v>
      </c>
      <c r="M303" s="12">
        <v>90</v>
      </c>
      <c r="N303" s="6">
        <v>98</v>
      </c>
      <c r="O303" s="6">
        <v>125</v>
      </c>
      <c r="P303" s="9">
        <v>4.1010498687664043</v>
      </c>
      <c r="Q303" s="9">
        <v>56.227499999999999</v>
      </c>
      <c r="R303" s="9">
        <v>25.5</v>
      </c>
      <c r="S303" s="9">
        <v>16.3</v>
      </c>
      <c r="T303" s="3">
        <v>3</v>
      </c>
      <c r="U303" s="9">
        <v>18.7</v>
      </c>
      <c r="V303" s="3">
        <v>3</v>
      </c>
      <c r="W303" s="9">
        <v>11.1</v>
      </c>
      <c r="X303" s="9">
        <v>10.9</v>
      </c>
      <c r="Y303" s="9">
        <v>13.1</v>
      </c>
      <c r="Z303" s="9">
        <v>9.4</v>
      </c>
      <c r="AA303" s="9">
        <v>10.4</v>
      </c>
      <c r="AB303" s="9">
        <v>8.8000000000000007</v>
      </c>
      <c r="AC303" s="5">
        <f t="shared" si="168"/>
        <v>13.1</v>
      </c>
      <c r="AD303" s="5">
        <f t="shared" si="169"/>
        <v>10.4</v>
      </c>
      <c r="AE303" s="5">
        <f t="shared" si="170"/>
        <v>23.5</v>
      </c>
      <c r="AF303" s="5">
        <f t="shared" si="171"/>
        <v>11.75</v>
      </c>
      <c r="AG303" s="5">
        <f t="shared" si="172"/>
        <v>25.908750000000001</v>
      </c>
      <c r="AH303" s="5">
        <f t="shared" si="173"/>
        <v>51.817500000000003</v>
      </c>
      <c r="AI303" s="1">
        <v>2</v>
      </c>
      <c r="AJ303" s="3">
        <v>14</v>
      </c>
      <c r="AK303" s="7" t="e">
        <v>#NULL!</v>
      </c>
      <c r="AL303" s="7" t="e">
        <v>#NULL!</v>
      </c>
      <c r="AS303" s="5" t="e">
        <f t="shared" si="174"/>
        <v>#DIV/0!</v>
      </c>
      <c r="AT303" s="9">
        <v>13.81</v>
      </c>
      <c r="AU303" s="9">
        <v>13.44</v>
      </c>
      <c r="AV303" s="9">
        <v>0.72</v>
      </c>
      <c r="AW303" s="3">
        <v>76</v>
      </c>
      <c r="AX303" s="3">
        <v>15</v>
      </c>
      <c r="AY303" s="3">
        <v>14</v>
      </c>
      <c r="AZ303" s="5">
        <v>29</v>
      </c>
      <c r="BA303" s="9">
        <v>-1.18</v>
      </c>
      <c r="BB303" s="3">
        <v>12</v>
      </c>
      <c r="BD303" s="11">
        <v>89</v>
      </c>
      <c r="BE303" s="3">
        <v>18</v>
      </c>
      <c r="BF303" s="3">
        <v>20</v>
      </c>
      <c r="BG303" s="9">
        <v>0.67</v>
      </c>
      <c r="BH303" s="5">
        <v>75</v>
      </c>
      <c r="BI303" s="9">
        <f>SUM(BE303:BF303)</f>
        <v>38</v>
      </c>
      <c r="BJ303" s="14">
        <v>105</v>
      </c>
      <c r="BK303" s="3">
        <v>8</v>
      </c>
      <c r="BL303" s="3">
        <v>5</v>
      </c>
      <c r="BM303" s="3">
        <v>6</v>
      </c>
      <c r="BN303" s="3">
        <v>0</v>
      </c>
      <c r="BO303" s="3">
        <v>3</v>
      </c>
      <c r="BP303" s="3">
        <v>8</v>
      </c>
      <c r="BQ303" s="3">
        <v>1</v>
      </c>
      <c r="BR303" s="3">
        <v>2</v>
      </c>
      <c r="BS303" s="3">
        <v>4</v>
      </c>
      <c r="BT303" s="11">
        <f>SUM(BK303:BS303)</f>
        <v>37</v>
      </c>
      <c r="BU303" s="14">
        <v>95</v>
      </c>
      <c r="BV303" s="14">
        <f>SUM(BD303,BJ303,BU303)</f>
        <v>289</v>
      </c>
      <c r="BW303" s="13">
        <f>BV303*(4/3)</f>
        <v>385.33333333333331</v>
      </c>
      <c r="BX303" s="14">
        <v>95</v>
      </c>
      <c r="BY303" s="14">
        <v>3</v>
      </c>
      <c r="BZ303" s="3">
        <v>31</v>
      </c>
      <c r="CA303" s="3">
        <v>28</v>
      </c>
      <c r="CB303" s="3">
        <v>31</v>
      </c>
      <c r="CC303" s="9">
        <v>13.85824</v>
      </c>
      <c r="CD303" s="9">
        <v>12.51712</v>
      </c>
      <c r="CE303" s="9">
        <v>13.85824</v>
      </c>
      <c r="CF303" s="9">
        <v>1.33</v>
      </c>
      <c r="CG303" s="5">
        <v>91</v>
      </c>
      <c r="CH303" s="3">
        <v>20</v>
      </c>
      <c r="CI303" s="3">
        <v>25</v>
      </c>
      <c r="CJ303" s="3">
        <v>20</v>
      </c>
      <c r="CK303" s="9">
        <v>8.9407999999999994</v>
      </c>
      <c r="CL303" s="9">
        <v>11.176</v>
      </c>
      <c r="CM303" s="9">
        <v>8.9407999999999994</v>
      </c>
      <c r="CN303" s="9">
        <v>-0.28999999999999998</v>
      </c>
      <c r="CO303" s="5">
        <v>39</v>
      </c>
      <c r="CP303" s="3">
        <v>121</v>
      </c>
      <c r="CQ303" s="3">
        <v>137</v>
      </c>
      <c r="CR303" s="3">
        <v>137</v>
      </c>
      <c r="CS303" s="9">
        <v>1</v>
      </c>
      <c r="CT303" s="3">
        <v>86</v>
      </c>
      <c r="CU303" s="7" t="e">
        <v>#NULL!</v>
      </c>
      <c r="CV303" s="7" t="e">
        <v>#NULL!</v>
      </c>
      <c r="CY303" s="7" t="e">
        <v>#NULL!</v>
      </c>
      <c r="CZ303" s="7" t="e">
        <v>#NULL!</v>
      </c>
      <c r="DA303" s="7" t="e">
        <v>#NULL!</v>
      </c>
      <c r="DB303" s="7" t="e">
        <v>#NULL!</v>
      </c>
      <c r="DC303" s="7" t="e">
        <v>#NULL!</v>
      </c>
      <c r="DD303" s="7" t="e">
        <v>#NULL!</v>
      </c>
      <c r="DE303" s="7" t="e">
        <v>#NULL!</v>
      </c>
      <c r="DF303" s="7" t="e">
        <v>#NULL!</v>
      </c>
      <c r="DG303" s="7" t="e">
        <v>#NULL!</v>
      </c>
      <c r="DH303" s="7" t="e">
        <v>#NULL!</v>
      </c>
      <c r="DI303" s="7" t="e">
        <v>#NULL!</v>
      </c>
      <c r="DJ303" s="7" t="e">
        <v>#NULL!</v>
      </c>
      <c r="DK303" s="7" t="e">
        <v>#NULL!</v>
      </c>
      <c r="DL303" s="7" t="e">
        <v>#NULL!</v>
      </c>
      <c r="DM303" s="7" t="e">
        <v>#NULL!</v>
      </c>
      <c r="DN303" s="7" t="e">
        <v>#NULL!</v>
      </c>
      <c r="DO303" s="7" t="e">
        <v>#NULL!</v>
      </c>
      <c r="DP303" s="7" t="e">
        <v>#NULL!</v>
      </c>
      <c r="DQ303" s="3">
        <v>1</v>
      </c>
      <c r="DR303" s="3">
        <v>0</v>
      </c>
      <c r="DS303" s="3">
        <v>0</v>
      </c>
      <c r="DT303" s="3">
        <v>1</v>
      </c>
      <c r="DU303" s="3">
        <v>1</v>
      </c>
      <c r="DW303" s="5">
        <v>-0.5099999999999999</v>
      </c>
      <c r="DY303" s="5">
        <v>1.72</v>
      </c>
      <c r="EA303" s="5">
        <v>1.04</v>
      </c>
      <c r="EC303" s="5">
        <v>2.25</v>
      </c>
      <c r="EW303" s="3">
        <v>1</v>
      </c>
      <c r="FH303" s="3">
        <v>5</v>
      </c>
      <c r="FI303" s="3">
        <v>3</v>
      </c>
      <c r="FJ303" s="3">
        <v>4</v>
      </c>
      <c r="FK303" s="3">
        <v>3</v>
      </c>
      <c r="FL303" s="3">
        <v>4</v>
      </c>
      <c r="FM303" s="3">
        <v>3</v>
      </c>
      <c r="FN303" s="3">
        <v>1</v>
      </c>
      <c r="FO303" s="3">
        <v>1</v>
      </c>
      <c r="FP303" s="3">
        <v>5</v>
      </c>
      <c r="FQ303" s="3">
        <v>4</v>
      </c>
      <c r="FR303" s="3">
        <v>2</v>
      </c>
      <c r="FS303" s="3">
        <v>1</v>
      </c>
      <c r="FT303" s="3">
        <f>AVERAGE(FH303,FL303,FP303,FI303,FM303,FQ303)</f>
        <v>4</v>
      </c>
      <c r="FU303" s="3">
        <f>AVERAGE(FJ303,FN303,FR303,FK303,FO303,FS303)</f>
        <v>2</v>
      </c>
      <c r="PA303" s="3">
        <v>2</v>
      </c>
      <c r="PB303" s="3">
        <v>4</v>
      </c>
      <c r="PC303" s="3">
        <v>4</v>
      </c>
      <c r="PD303" s="3">
        <v>4</v>
      </c>
      <c r="PE303" s="3">
        <v>2</v>
      </c>
      <c r="PF303" s="3">
        <v>4</v>
      </c>
      <c r="PG303" s="3">
        <v>2</v>
      </c>
      <c r="PH303" s="3">
        <f>AVERAGE(PB303:PG303)</f>
        <v>3.3333333333333335</v>
      </c>
      <c r="PI303" s="3">
        <v>4</v>
      </c>
      <c r="PJ303" s="3">
        <v>4</v>
      </c>
      <c r="PK303" s="3">
        <v>3</v>
      </c>
      <c r="PL303" s="3">
        <v>4</v>
      </c>
      <c r="PM303" s="3">
        <v>4</v>
      </c>
      <c r="PN303" s="3">
        <v>2</v>
      </c>
      <c r="PO303" s="3">
        <v>4</v>
      </c>
      <c r="PP303" s="3">
        <v>4</v>
      </c>
      <c r="PQ303" s="3">
        <v>4</v>
      </c>
      <c r="PR303" s="3">
        <v>4</v>
      </c>
      <c r="PS303" s="3">
        <v>2</v>
      </c>
      <c r="PT303" s="3">
        <v>4</v>
      </c>
      <c r="PU303" s="3">
        <f>AVERAGE(PI303,PK303,PM303,PO303,PQ303,PS303,)</f>
        <v>3</v>
      </c>
      <c r="PV303" s="3">
        <f>AVERAGE(PJ303,PL303,PN303,PP303,PR303,PT303)</f>
        <v>3.6666666666666665</v>
      </c>
      <c r="PW303" s="3">
        <f>AVERAGE(PI303:PT303)</f>
        <v>3.5833333333333335</v>
      </c>
      <c r="PX303" s="3">
        <v>10</v>
      </c>
      <c r="PY303" s="3">
        <v>1</v>
      </c>
      <c r="PZ303" s="3">
        <v>10</v>
      </c>
      <c r="QA303" s="3">
        <v>5</v>
      </c>
      <c r="QB303" s="3">
        <v>5</v>
      </c>
      <c r="QC303" s="3">
        <v>10</v>
      </c>
      <c r="QD303" s="3">
        <v>10</v>
      </c>
      <c r="QE303" s="3">
        <v>10</v>
      </c>
      <c r="QF303" s="3">
        <v>10</v>
      </c>
      <c r="QG303" s="3">
        <v>10</v>
      </c>
      <c r="QH303" s="3">
        <v>10</v>
      </c>
      <c r="QI303" s="3">
        <v>10</v>
      </c>
      <c r="QJ303" s="3">
        <v>10</v>
      </c>
      <c r="QK303" s="3">
        <v>10</v>
      </c>
      <c r="QL303" s="3">
        <v>5</v>
      </c>
      <c r="QM303" s="3">
        <f>SUM(PX303,PY303,PZ303,QA303,QB303,QC303,QD303,QJ303,QK303,QL303)</f>
        <v>76</v>
      </c>
      <c r="QN303" s="3">
        <f>AVERAGE(PX303,PY303,PZ303,QA303,QB303,QC303,QD303,QJ303,QK303,QL303)</f>
        <v>7.6</v>
      </c>
      <c r="QO303" s="3">
        <f>SUM(QE303:QI303)</f>
        <v>50</v>
      </c>
      <c r="QP303" s="3">
        <f>AVERAGE(QE303:QI303)</f>
        <v>10</v>
      </c>
      <c r="QQ303" s="3">
        <f>SUM(PX303:QL303)</f>
        <v>126</v>
      </c>
      <c r="QR303" s="3">
        <f>AVERAGE(PX303:QL303)</f>
        <v>8.4</v>
      </c>
      <c r="QS303" s="1" t="s">
        <v>367</v>
      </c>
      <c r="QT303" s="3">
        <v>777</v>
      </c>
      <c r="QU303" s="3">
        <v>777</v>
      </c>
      <c r="QV303" s="3">
        <v>777</v>
      </c>
      <c r="QW303" s="3">
        <v>777</v>
      </c>
      <c r="QX303" s="3">
        <v>777</v>
      </c>
      <c r="QY303" s="3">
        <v>777</v>
      </c>
      <c r="QZ303" s="3">
        <v>777</v>
      </c>
      <c r="RA303" s="3">
        <v>777</v>
      </c>
      <c r="RB303" s="3">
        <v>777</v>
      </c>
      <c r="RC303" s="3">
        <v>777</v>
      </c>
      <c r="RD303" s="3">
        <v>777</v>
      </c>
      <c r="RE303" s="3">
        <v>777</v>
      </c>
      <c r="RF303" s="3">
        <v>777</v>
      </c>
      <c r="RG303" s="3">
        <v>777</v>
      </c>
      <c r="RH303" s="3">
        <v>777</v>
      </c>
      <c r="RI303" s="3">
        <v>777</v>
      </c>
      <c r="RJ303" s="3">
        <v>777</v>
      </c>
      <c r="RK303" s="3">
        <v>777</v>
      </c>
      <c r="RL303" s="3">
        <v>777</v>
      </c>
      <c r="RM303" s="3">
        <v>777</v>
      </c>
      <c r="RN303" s="3">
        <v>777</v>
      </c>
      <c r="RO303" s="3">
        <v>777</v>
      </c>
      <c r="RP303" s="3">
        <v>777</v>
      </c>
      <c r="RQ303" s="3">
        <v>777</v>
      </c>
      <c r="RR303" s="3">
        <v>777</v>
      </c>
      <c r="RS303" s="3">
        <v>777</v>
      </c>
      <c r="RT303" s="3">
        <v>777</v>
      </c>
      <c r="RU303" s="3">
        <v>777</v>
      </c>
      <c r="RV303" s="3">
        <v>777</v>
      </c>
      <c r="RW303" s="3">
        <v>777</v>
      </c>
      <c r="RX303" s="3">
        <v>777</v>
      </c>
      <c r="RY303" s="3">
        <v>777</v>
      </c>
      <c r="RZ303" s="3">
        <v>777</v>
      </c>
      <c r="SA303" s="3">
        <v>777</v>
      </c>
      <c r="SB303" s="3">
        <v>777</v>
      </c>
      <c r="SC303" s="3">
        <v>777</v>
      </c>
      <c r="SD303" s="3">
        <v>777</v>
      </c>
      <c r="SE303" s="3">
        <v>777</v>
      </c>
      <c r="SF303" s="3">
        <v>777</v>
      </c>
      <c r="SG303" s="3">
        <v>777</v>
      </c>
      <c r="SH303" s="3">
        <v>777</v>
      </c>
      <c r="SI303" s="3">
        <v>777</v>
      </c>
      <c r="SJ303" s="3">
        <v>777</v>
      </c>
      <c r="SK303" s="3">
        <v>777</v>
      </c>
      <c r="SL303" s="3">
        <v>777</v>
      </c>
      <c r="SM303" s="3">
        <v>777</v>
      </c>
      <c r="SN303" s="3">
        <v>777</v>
      </c>
      <c r="SO303" s="3">
        <v>777</v>
      </c>
      <c r="SP303" s="3">
        <v>777</v>
      </c>
      <c r="SQ303" s="3">
        <v>777</v>
      </c>
      <c r="SR303" s="3">
        <v>777</v>
      </c>
      <c r="SS303" s="3">
        <v>777</v>
      </c>
      <c r="ST303" s="1" t="s">
        <v>367</v>
      </c>
      <c r="SU303" s="3">
        <v>777</v>
      </c>
      <c r="SV303" s="3">
        <v>777</v>
      </c>
      <c r="SW303" s="3">
        <v>777</v>
      </c>
      <c r="SX303" s="5">
        <v>777</v>
      </c>
      <c r="SY303" s="3">
        <v>777</v>
      </c>
      <c r="SZ303" s="3">
        <v>777</v>
      </c>
      <c r="TA303" s="3">
        <v>777</v>
      </c>
      <c r="TB303" s="3">
        <v>777</v>
      </c>
      <c r="TC303" s="3">
        <v>777</v>
      </c>
      <c r="TD303" s="3">
        <v>777</v>
      </c>
      <c r="TE303" s="3">
        <v>777</v>
      </c>
      <c r="TF303" s="3">
        <v>777</v>
      </c>
      <c r="TG303" s="3">
        <v>777</v>
      </c>
      <c r="TH303" s="3">
        <v>777</v>
      </c>
      <c r="TI303" s="3">
        <v>777</v>
      </c>
      <c r="TJ303" s="3">
        <v>777</v>
      </c>
      <c r="TK303" s="3">
        <v>777</v>
      </c>
      <c r="TL303" s="3">
        <v>777</v>
      </c>
      <c r="TM303" s="3">
        <v>777</v>
      </c>
      <c r="TN303" s="3">
        <v>777</v>
      </c>
      <c r="TO303" s="3">
        <v>777</v>
      </c>
      <c r="TP303" s="3">
        <v>777</v>
      </c>
      <c r="TQ303" s="3">
        <v>777</v>
      </c>
      <c r="TR303" s="3">
        <v>777</v>
      </c>
      <c r="TS303" s="3">
        <v>777</v>
      </c>
      <c r="TT303" s="3">
        <v>777</v>
      </c>
      <c r="TU303" s="3">
        <v>777</v>
      </c>
      <c r="TV303" s="3">
        <v>777</v>
      </c>
      <c r="TW303" s="3">
        <v>777</v>
      </c>
      <c r="TX303" s="3">
        <v>777</v>
      </c>
      <c r="TY303" s="3">
        <v>777</v>
      </c>
      <c r="TZ303" s="3">
        <v>777</v>
      </c>
      <c r="UA303" s="3">
        <v>777</v>
      </c>
      <c r="UB303" s="3">
        <v>777</v>
      </c>
      <c r="UC303" s="3">
        <v>777</v>
      </c>
      <c r="UD303" s="3">
        <v>777</v>
      </c>
      <c r="UE303" s="3">
        <v>777</v>
      </c>
      <c r="UF303" s="3">
        <v>777</v>
      </c>
      <c r="VN303">
        <v>15</v>
      </c>
      <c r="VO303">
        <v>2</v>
      </c>
      <c r="VP303">
        <v>26.8</v>
      </c>
      <c r="VQ303">
        <v>13.4</v>
      </c>
      <c r="VR303">
        <v>28</v>
      </c>
      <c r="VS303">
        <v>435.3</v>
      </c>
      <c r="VT303">
        <v>15.5</v>
      </c>
      <c r="VU303">
        <v>62.2</v>
      </c>
      <c r="VV303">
        <v>27</v>
      </c>
      <c r="VW303">
        <v>8079.8</v>
      </c>
      <c r="VX303">
        <v>299.3</v>
      </c>
      <c r="VY303">
        <v>1461.3</v>
      </c>
      <c r="VZ303">
        <v>0.3</v>
      </c>
      <c r="WA303">
        <v>1154.3</v>
      </c>
      <c r="WB303" s="36">
        <v>2234.25</v>
      </c>
      <c r="WC303" s="36">
        <v>1297.25</v>
      </c>
      <c r="WD303" s="36">
        <v>140</v>
      </c>
      <c r="WE303" s="36">
        <v>51.5</v>
      </c>
      <c r="WF303" s="36">
        <v>60.01</v>
      </c>
      <c r="WG303" s="36">
        <v>34.840000000000003</v>
      </c>
      <c r="WH303" s="36">
        <v>3.76</v>
      </c>
      <c r="WI303" s="36">
        <v>1.38</v>
      </c>
      <c r="WJ303" s="36">
        <v>191.5</v>
      </c>
      <c r="WK303" s="36">
        <v>5.14</v>
      </c>
      <c r="WL303" s="36">
        <v>38.299999999999997</v>
      </c>
      <c r="WM303" s="37">
        <v>3179.5</v>
      </c>
      <c r="WN303" s="37">
        <v>1899</v>
      </c>
      <c r="WO303" s="37">
        <v>184.75</v>
      </c>
      <c r="WP303" s="37">
        <v>57.75</v>
      </c>
      <c r="WQ303" s="37">
        <v>59.75</v>
      </c>
      <c r="WR303" s="37">
        <v>35.69</v>
      </c>
      <c r="WS303" s="37">
        <v>3.47</v>
      </c>
      <c r="WT303" s="37">
        <v>1.0900000000000001</v>
      </c>
      <c r="WU303" s="37">
        <v>242.5</v>
      </c>
      <c r="WV303" s="37">
        <v>4.5599999999999996</v>
      </c>
      <c r="WW303" s="37">
        <v>34.643000000000001</v>
      </c>
      <c r="WX303" s="38">
        <v>1939.5</v>
      </c>
      <c r="WY303" s="38">
        <v>1119.5</v>
      </c>
      <c r="WZ303" s="38">
        <v>122.75</v>
      </c>
      <c r="XA303" s="38">
        <v>49.25</v>
      </c>
      <c r="XB303" s="38">
        <v>60.03</v>
      </c>
      <c r="XC303" s="38">
        <v>34.65</v>
      </c>
      <c r="XD303" s="38">
        <v>3.8</v>
      </c>
      <c r="XE303" s="38">
        <v>1.52</v>
      </c>
      <c r="XF303" s="38">
        <v>172</v>
      </c>
      <c r="XG303" s="38">
        <v>5.32</v>
      </c>
      <c r="XH303" s="38">
        <v>43</v>
      </c>
      <c r="XI303" s="39">
        <v>2884.75</v>
      </c>
      <c r="XJ303" s="39">
        <v>1721.25</v>
      </c>
      <c r="XK303" s="39">
        <v>167.5</v>
      </c>
      <c r="XL303" s="39">
        <v>55.5</v>
      </c>
      <c r="XM303" s="39">
        <v>59.74</v>
      </c>
      <c r="XN303" s="39">
        <v>35.64</v>
      </c>
      <c r="XO303" s="39">
        <v>3.47</v>
      </c>
      <c r="XP303" s="39">
        <v>1.1499999999999999</v>
      </c>
      <c r="XQ303" s="39">
        <v>223</v>
      </c>
      <c r="XR303" s="39">
        <v>4.62</v>
      </c>
      <c r="XS303" s="39">
        <v>37.167000000000002</v>
      </c>
      <c r="XT303" t="s">
        <v>1367</v>
      </c>
      <c r="XU303">
        <v>7</v>
      </c>
      <c r="XV303">
        <v>9</v>
      </c>
      <c r="XW303" s="37">
        <v>5</v>
      </c>
      <c r="XX303" s="37">
        <v>2</v>
      </c>
      <c r="XY303" s="37">
        <v>1</v>
      </c>
      <c r="XZ303" s="39">
        <v>4</v>
      </c>
      <c r="YA303" s="39">
        <v>2</v>
      </c>
      <c r="YB303" s="39">
        <v>1</v>
      </c>
    </row>
    <row r="304" spans="1:652" x14ac:dyDescent="0.2">
      <c r="A304" s="11">
        <v>326</v>
      </c>
      <c r="B304" s="19" t="s">
        <v>987</v>
      </c>
      <c r="C304" s="3">
        <v>0</v>
      </c>
      <c r="D304" s="3" t="str">
        <f t="shared" si="167"/>
        <v>2</v>
      </c>
      <c r="E304" s="4">
        <v>40655</v>
      </c>
      <c r="F304" s="4">
        <v>43420</v>
      </c>
      <c r="G304" s="5">
        <v>7.57015742642026</v>
      </c>
      <c r="H304" s="22" t="s">
        <v>446</v>
      </c>
      <c r="I304" s="3">
        <v>2</v>
      </c>
      <c r="J304" s="3">
        <v>14</v>
      </c>
      <c r="K304" s="3">
        <v>1</v>
      </c>
      <c r="L304" s="3">
        <v>2</v>
      </c>
      <c r="M304" s="12">
        <v>90</v>
      </c>
      <c r="N304" s="6">
        <v>99.5</v>
      </c>
      <c r="O304" s="6">
        <v>133</v>
      </c>
      <c r="P304" s="9">
        <v>4.363517060367454</v>
      </c>
      <c r="Q304" s="9">
        <v>84.892499999999998</v>
      </c>
      <c r="R304" s="9">
        <v>38.5</v>
      </c>
      <c r="S304" s="9">
        <v>21.8</v>
      </c>
      <c r="T304" s="3">
        <v>1</v>
      </c>
      <c r="U304" s="9">
        <v>28</v>
      </c>
      <c r="V304" s="3">
        <v>1</v>
      </c>
      <c r="W304" s="9">
        <v>11.3</v>
      </c>
      <c r="X304" s="9">
        <v>11.8</v>
      </c>
      <c r="Y304" s="9">
        <v>11.6</v>
      </c>
      <c r="Z304" s="9">
        <v>11.7</v>
      </c>
      <c r="AA304" s="9">
        <v>13.7</v>
      </c>
      <c r="AB304" s="9">
        <v>12.3</v>
      </c>
      <c r="AC304" s="5">
        <f t="shared" si="168"/>
        <v>11.8</v>
      </c>
      <c r="AD304" s="5">
        <f t="shared" si="169"/>
        <v>13.7</v>
      </c>
      <c r="AE304" s="5">
        <f t="shared" si="170"/>
        <v>25.5</v>
      </c>
      <c r="AF304" s="5">
        <f t="shared" si="171"/>
        <v>12.75</v>
      </c>
      <c r="AG304" s="5">
        <f t="shared" si="172"/>
        <v>28.11375</v>
      </c>
      <c r="AH304" s="5">
        <f t="shared" si="173"/>
        <v>56.227499999999999</v>
      </c>
      <c r="AI304" s="1">
        <v>2</v>
      </c>
      <c r="AJ304" s="3">
        <v>10</v>
      </c>
      <c r="AK304" s="7" t="e">
        <v>#NULL!</v>
      </c>
      <c r="AL304" s="7" t="e">
        <v>#NULL!</v>
      </c>
      <c r="AS304" s="5" t="e">
        <f t="shared" si="174"/>
        <v>#DIV/0!</v>
      </c>
      <c r="AT304" s="9">
        <v>14.03</v>
      </c>
      <c r="AU304" s="9">
        <v>13.91</v>
      </c>
      <c r="AV304" s="9">
        <v>0.34</v>
      </c>
      <c r="AW304" s="3">
        <v>63</v>
      </c>
      <c r="AX304" s="3">
        <v>14</v>
      </c>
      <c r="AY304" s="3">
        <v>19</v>
      </c>
      <c r="AZ304" s="5">
        <v>33</v>
      </c>
      <c r="BA304" s="9">
        <v>-0.53</v>
      </c>
      <c r="BB304" s="3">
        <v>30</v>
      </c>
      <c r="BD304" s="11">
        <v>95</v>
      </c>
      <c r="BE304" s="3">
        <v>19</v>
      </c>
      <c r="BF304" s="3">
        <v>21</v>
      </c>
      <c r="BG304" s="9">
        <v>0.93</v>
      </c>
      <c r="BH304" s="5">
        <v>82</v>
      </c>
      <c r="BI304" s="9">
        <f>SUM(BE304:BF304)</f>
        <v>40</v>
      </c>
      <c r="BJ304" s="14">
        <v>110</v>
      </c>
      <c r="BK304" s="3">
        <v>1</v>
      </c>
      <c r="BL304" s="3">
        <v>5</v>
      </c>
      <c r="BM304" s="3">
        <v>1</v>
      </c>
      <c r="BN304" s="3">
        <v>1</v>
      </c>
      <c r="BO304" s="3">
        <v>1</v>
      </c>
      <c r="BP304" s="3">
        <v>2</v>
      </c>
      <c r="BQ304" s="3">
        <v>1</v>
      </c>
      <c r="BR304" s="3">
        <v>1</v>
      </c>
      <c r="BS304" s="3">
        <v>1</v>
      </c>
      <c r="BT304" s="11">
        <f>SUM(BK304:BS304)</f>
        <v>14</v>
      </c>
      <c r="BU304" s="14">
        <v>70</v>
      </c>
      <c r="BV304" s="14">
        <f>SUM(BD304,BJ304,BU304)</f>
        <v>275</v>
      </c>
      <c r="BW304" s="13">
        <f>BV304*(4/3)</f>
        <v>366.66666666666663</v>
      </c>
      <c r="BX304" s="14">
        <v>89</v>
      </c>
      <c r="BY304" s="14">
        <v>3</v>
      </c>
      <c r="BZ304" s="3">
        <v>27</v>
      </c>
      <c r="CA304" s="3">
        <v>27</v>
      </c>
      <c r="CB304" s="3">
        <v>25</v>
      </c>
      <c r="CC304" s="9">
        <v>12.070079999999999</v>
      </c>
      <c r="CD304" s="9">
        <v>12.070079999999999</v>
      </c>
      <c r="CE304" s="9">
        <v>11.176</v>
      </c>
      <c r="CF304" s="9">
        <v>0.49</v>
      </c>
      <c r="CG304" s="5">
        <v>69</v>
      </c>
      <c r="CH304" s="3">
        <v>28</v>
      </c>
      <c r="CI304" s="3">
        <v>20</v>
      </c>
      <c r="CJ304" s="3">
        <v>22</v>
      </c>
      <c r="CK304" s="9">
        <v>12.51712</v>
      </c>
      <c r="CL304" s="9">
        <v>8.9407999999999994</v>
      </c>
      <c r="CM304" s="9">
        <v>9.8348800000000001</v>
      </c>
      <c r="CN304" s="9">
        <v>0.36</v>
      </c>
      <c r="CO304" s="5">
        <v>64</v>
      </c>
      <c r="CP304" s="3">
        <v>90</v>
      </c>
      <c r="CQ304" s="3">
        <v>107</v>
      </c>
      <c r="CR304" s="3">
        <v>104</v>
      </c>
      <c r="CS304" s="9">
        <v>-0.39</v>
      </c>
      <c r="CT304" s="3">
        <v>35</v>
      </c>
      <c r="CU304" s="7" t="e">
        <v>#NULL!</v>
      </c>
      <c r="CV304" s="7" t="e">
        <v>#NULL!</v>
      </c>
      <c r="CY304" s="7" t="e">
        <v>#NULL!</v>
      </c>
      <c r="CZ304" s="7" t="e">
        <v>#NULL!</v>
      </c>
      <c r="DA304" s="7" t="e">
        <v>#NULL!</v>
      </c>
      <c r="DB304" s="7" t="e">
        <v>#NULL!</v>
      </c>
      <c r="DC304" s="7" t="e">
        <v>#NULL!</v>
      </c>
      <c r="DD304" s="7" t="e">
        <v>#NULL!</v>
      </c>
      <c r="DE304" s="7" t="e">
        <v>#NULL!</v>
      </c>
      <c r="DF304" s="7" t="e">
        <v>#NULL!</v>
      </c>
      <c r="DG304" s="7" t="e">
        <v>#NULL!</v>
      </c>
      <c r="DH304" s="7" t="e">
        <v>#NULL!</v>
      </c>
      <c r="DI304" s="7" t="e">
        <v>#NULL!</v>
      </c>
      <c r="DJ304" s="7" t="e">
        <v>#NULL!</v>
      </c>
      <c r="DK304" s="7" t="e">
        <v>#NULL!</v>
      </c>
      <c r="DL304" s="7" t="e">
        <v>#NULL!</v>
      </c>
      <c r="DM304" s="7" t="e">
        <v>#NULL!</v>
      </c>
      <c r="DN304" s="7" t="e">
        <v>#NULL!</v>
      </c>
      <c r="DO304" s="7" t="e">
        <v>#NULL!</v>
      </c>
      <c r="DP304" s="7" t="e">
        <v>#NULL!</v>
      </c>
      <c r="DQ304" s="3">
        <v>1</v>
      </c>
      <c r="DR304" s="3">
        <v>0</v>
      </c>
      <c r="DS304" s="3">
        <v>1</v>
      </c>
      <c r="DT304" s="3">
        <v>1</v>
      </c>
      <c r="DU304" s="3">
        <v>1</v>
      </c>
      <c r="DW304" s="5">
        <v>0.4</v>
      </c>
      <c r="DY304" s="5">
        <v>-4.9999999999999989E-2</v>
      </c>
      <c r="EA304" s="5">
        <v>0.85</v>
      </c>
      <c r="EC304" s="5">
        <v>1.2</v>
      </c>
      <c r="EW304" s="3">
        <v>1</v>
      </c>
      <c r="FH304" s="3">
        <v>5</v>
      </c>
      <c r="FI304" s="3">
        <v>4</v>
      </c>
      <c r="FJ304" s="3">
        <v>3</v>
      </c>
      <c r="FK304" s="3">
        <v>2</v>
      </c>
      <c r="FL304" s="3">
        <v>5</v>
      </c>
      <c r="FM304" s="3">
        <v>3</v>
      </c>
      <c r="FN304" s="3">
        <v>4</v>
      </c>
      <c r="FO304" s="3">
        <v>1</v>
      </c>
      <c r="FP304" s="3">
        <v>5</v>
      </c>
      <c r="FQ304" s="3">
        <v>5</v>
      </c>
      <c r="FR304" s="3">
        <v>4</v>
      </c>
      <c r="FS304" s="3">
        <v>1</v>
      </c>
      <c r="FT304" s="3">
        <f>AVERAGE(FH304,FL304,FP304,FI304,FM304,FQ304)</f>
        <v>4.5</v>
      </c>
      <c r="FU304" s="3">
        <f>AVERAGE(FJ304,FN304,FR304,FK304,FO304,FS304)</f>
        <v>2.5</v>
      </c>
      <c r="PA304" s="3">
        <v>3</v>
      </c>
      <c r="PB304" s="3">
        <v>4</v>
      </c>
      <c r="PC304" s="3">
        <v>4</v>
      </c>
      <c r="PD304" s="3">
        <v>4</v>
      </c>
      <c r="PE304" s="3">
        <v>2</v>
      </c>
      <c r="PF304" s="3">
        <v>4</v>
      </c>
      <c r="PG304" s="3">
        <v>2</v>
      </c>
      <c r="PH304" s="3">
        <f>AVERAGE(PB304:PG304)</f>
        <v>3.3333333333333335</v>
      </c>
      <c r="PI304" s="3">
        <v>4</v>
      </c>
      <c r="PJ304" s="3">
        <v>4</v>
      </c>
      <c r="PK304" s="3">
        <v>2</v>
      </c>
      <c r="PL304" s="3">
        <v>4</v>
      </c>
      <c r="PM304" s="3">
        <v>4</v>
      </c>
      <c r="PN304" s="3">
        <v>2</v>
      </c>
      <c r="PO304" s="3">
        <v>4</v>
      </c>
      <c r="PP304" s="3">
        <v>4</v>
      </c>
      <c r="PQ304" s="3">
        <v>4</v>
      </c>
      <c r="PR304" s="3">
        <v>3</v>
      </c>
      <c r="PS304" s="3">
        <v>3</v>
      </c>
      <c r="PT304" s="3">
        <v>4</v>
      </c>
      <c r="PU304" s="3">
        <f>AVERAGE(PI304,PK304,PM304,PO304,PQ304,PS304,)</f>
        <v>3</v>
      </c>
      <c r="PV304" s="3">
        <f>AVERAGE(PJ304,PL304,PN304,PP304,PR304,PT304)</f>
        <v>3.5</v>
      </c>
      <c r="PW304" s="3">
        <f>AVERAGE(PI304:PT304)</f>
        <v>3.5</v>
      </c>
      <c r="PX304" s="3">
        <v>10</v>
      </c>
      <c r="PY304" s="3">
        <v>5</v>
      </c>
      <c r="PZ304" s="3">
        <v>10</v>
      </c>
      <c r="QA304" s="3">
        <v>5</v>
      </c>
      <c r="QB304" s="3">
        <v>5</v>
      </c>
      <c r="QC304" s="3">
        <v>5</v>
      </c>
      <c r="QD304" s="3">
        <v>10</v>
      </c>
      <c r="QE304" s="3">
        <v>10</v>
      </c>
      <c r="QF304" s="3">
        <v>7</v>
      </c>
      <c r="QG304" s="3">
        <v>9</v>
      </c>
      <c r="QH304" s="3">
        <v>10</v>
      </c>
      <c r="QI304" s="3">
        <v>10</v>
      </c>
      <c r="QJ304" s="3">
        <v>10</v>
      </c>
      <c r="QK304" s="3">
        <v>10</v>
      </c>
      <c r="QL304" s="3">
        <v>10</v>
      </c>
      <c r="QM304" s="3">
        <f>SUM(PX304,PY304,PZ304,QA304,QB304,QC304,QD304,QJ304,QK304,QL304)</f>
        <v>80</v>
      </c>
      <c r="QN304" s="3">
        <f>AVERAGE(PX304,PY304,PZ304,QA304,QB304,QC304,QD304,QJ304,QK304,QL304)</f>
        <v>8</v>
      </c>
      <c r="QO304" s="3">
        <f>SUM(QE304:QI304)</f>
        <v>46</v>
      </c>
      <c r="QP304" s="3">
        <f>AVERAGE(QE304:QI304)</f>
        <v>9.1999999999999993</v>
      </c>
      <c r="QQ304" s="3">
        <f>SUM(PX304:QL304)</f>
        <v>126</v>
      </c>
      <c r="QR304" s="3">
        <f>AVERAGE(PX304:QL304)</f>
        <v>8.4</v>
      </c>
      <c r="QS304" s="1" t="s">
        <v>367</v>
      </c>
      <c r="QT304" s="3">
        <v>777</v>
      </c>
      <c r="QU304" s="3">
        <v>777</v>
      </c>
      <c r="QV304" s="3">
        <v>777</v>
      </c>
      <c r="QW304" s="3">
        <v>777</v>
      </c>
      <c r="QX304" s="3">
        <v>777</v>
      </c>
      <c r="QY304" s="3">
        <v>777</v>
      </c>
      <c r="QZ304" s="3">
        <v>777</v>
      </c>
      <c r="RA304" s="3">
        <v>777</v>
      </c>
      <c r="RB304" s="3">
        <v>777</v>
      </c>
      <c r="RC304" s="3">
        <v>777</v>
      </c>
      <c r="RD304" s="3">
        <v>777</v>
      </c>
      <c r="RE304" s="3">
        <v>777</v>
      </c>
      <c r="RF304" s="3">
        <v>777</v>
      </c>
      <c r="RG304" s="3">
        <v>777</v>
      </c>
      <c r="RH304" s="3">
        <v>777</v>
      </c>
      <c r="RI304" s="3">
        <v>777</v>
      </c>
      <c r="RJ304" s="3">
        <v>777</v>
      </c>
      <c r="RK304" s="3">
        <v>777</v>
      </c>
      <c r="RL304" s="3">
        <v>777</v>
      </c>
      <c r="RM304" s="3">
        <v>777</v>
      </c>
      <c r="RN304" s="3">
        <v>777</v>
      </c>
      <c r="RO304" s="3">
        <v>777</v>
      </c>
      <c r="RP304" s="3">
        <v>777</v>
      </c>
      <c r="RQ304" s="3">
        <v>777</v>
      </c>
      <c r="RR304" s="3">
        <v>777</v>
      </c>
      <c r="RS304" s="3">
        <v>777</v>
      </c>
      <c r="RT304" s="3">
        <v>777</v>
      </c>
      <c r="RU304" s="3">
        <v>777</v>
      </c>
      <c r="RV304" s="3">
        <v>777</v>
      </c>
      <c r="RW304" s="3">
        <v>777</v>
      </c>
      <c r="RX304" s="3">
        <v>777</v>
      </c>
      <c r="RY304" s="3">
        <v>777</v>
      </c>
      <c r="RZ304" s="3">
        <v>777</v>
      </c>
      <c r="SA304" s="3">
        <v>777</v>
      </c>
      <c r="SB304" s="3">
        <v>777</v>
      </c>
      <c r="SC304" s="3">
        <v>777</v>
      </c>
      <c r="SD304" s="3">
        <v>777</v>
      </c>
      <c r="SE304" s="3">
        <v>777</v>
      </c>
      <c r="SF304" s="3">
        <v>777</v>
      </c>
      <c r="SG304" s="3">
        <v>777</v>
      </c>
      <c r="SH304" s="3">
        <v>777</v>
      </c>
      <c r="SI304" s="3">
        <v>777</v>
      </c>
      <c r="SJ304" s="3">
        <v>777</v>
      </c>
      <c r="SK304" s="3">
        <v>777</v>
      </c>
      <c r="SL304" s="3">
        <v>777</v>
      </c>
      <c r="SM304" s="3">
        <v>777</v>
      </c>
      <c r="SN304" s="3">
        <v>777</v>
      </c>
      <c r="SO304" s="3">
        <v>777</v>
      </c>
      <c r="SP304" s="3">
        <v>777</v>
      </c>
      <c r="SQ304" s="3">
        <v>777</v>
      </c>
      <c r="SR304" s="3">
        <v>777</v>
      </c>
      <c r="SS304" s="3">
        <v>777</v>
      </c>
      <c r="ST304" s="1" t="s">
        <v>367</v>
      </c>
      <c r="SU304" s="3">
        <v>777</v>
      </c>
      <c r="SV304" s="3">
        <v>777</v>
      </c>
      <c r="SW304" s="3">
        <v>777</v>
      </c>
      <c r="SX304" s="5">
        <v>777</v>
      </c>
      <c r="SY304" s="3">
        <v>777</v>
      </c>
      <c r="SZ304" s="3">
        <v>777</v>
      </c>
      <c r="TA304" s="3">
        <v>777</v>
      </c>
      <c r="TB304" s="3">
        <v>777</v>
      </c>
      <c r="TC304" s="3">
        <v>777</v>
      </c>
      <c r="TD304" s="3">
        <v>777</v>
      </c>
      <c r="TE304" s="3">
        <v>777</v>
      </c>
      <c r="TF304" s="3">
        <v>777</v>
      </c>
      <c r="TG304" s="3">
        <v>777</v>
      </c>
      <c r="TH304" s="3">
        <v>777</v>
      </c>
      <c r="TI304" s="3">
        <v>777</v>
      </c>
      <c r="TJ304" s="3">
        <v>777</v>
      </c>
      <c r="TK304" s="3">
        <v>777</v>
      </c>
      <c r="TL304" s="3">
        <v>777</v>
      </c>
      <c r="TM304" s="3">
        <v>777</v>
      </c>
      <c r="TN304" s="3">
        <v>777</v>
      </c>
      <c r="TO304" s="3">
        <v>777</v>
      </c>
      <c r="TP304" s="3">
        <v>777</v>
      </c>
      <c r="TQ304" s="3">
        <v>777</v>
      </c>
      <c r="TR304" s="3">
        <v>777</v>
      </c>
      <c r="TS304" s="3">
        <v>777</v>
      </c>
      <c r="TT304" s="3">
        <v>777</v>
      </c>
      <c r="TU304" s="3">
        <v>777</v>
      </c>
      <c r="TV304" s="3">
        <v>777</v>
      </c>
      <c r="TW304" s="3">
        <v>777</v>
      </c>
      <c r="TX304" s="3">
        <v>777</v>
      </c>
      <c r="TY304" s="3">
        <v>777</v>
      </c>
      <c r="TZ304" s="3">
        <v>777</v>
      </c>
      <c r="UA304" s="3">
        <v>777</v>
      </c>
      <c r="UB304" s="3">
        <v>777</v>
      </c>
      <c r="UC304" s="3">
        <v>777</v>
      </c>
      <c r="UD304" s="3">
        <v>777</v>
      </c>
      <c r="UE304" s="3">
        <v>777</v>
      </c>
      <c r="UF304" s="3">
        <v>777</v>
      </c>
      <c r="VN304">
        <v>15</v>
      </c>
      <c r="VO304">
        <v>0</v>
      </c>
      <c r="VP304">
        <v>0</v>
      </c>
      <c r="VQ304">
        <v>0</v>
      </c>
      <c r="VR304">
        <v>67</v>
      </c>
      <c r="VS304">
        <v>1103.5</v>
      </c>
      <c r="VT304">
        <v>16.5</v>
      </c>
      <c r="VU304">
        <v>157.6</v>
      </c>
      <c r="VV304">
        <v>66</v>
      </c>
      <c r="VW304">
        <v>8080.5</v>
      </c>
      <c r="VX304">
        <v>122.4</v>
      </c>
      <c r="VY304">
        <v>1000.8</v>
      </c>
      <c r="VZ304">
        <v>0.3</v>
      </c>
      <c r="WA304">
        <v>1154.4000000000001</v>
      </c>
      <c r="WB304" s="36">
        <v>2607.25</v>
      </c>
      <c r="WC304" s="36">
        <v>1317.5</v>
      </c>
      <c r="WD304" s="36">
        <v>141.25</v>
      </c>
      <c r="WE304" s="36">
        <v>55</v>
      </c>
      <c r="WF304" s="36">
        <v>63.27</v>
      </c>
      <c r="WG304" s="36">
        <v>31.97</v>
      </c>
      <c r="WH304" s="36">
        <v>3.43</v>
      </c>
      <c r="WI304" s="36">
        <v>1.33</v>
      </c>
      <c r="WJ304" s="36">
        <v>196.25</v>
      </c>
      <c r="WK304" s="36">
        <v>4.76</v>
      </c>
      <c r="WL304" s="36">
        <v>39.25</v>
      </c>
      <c r="WM304" s="37">
        <v>3727</v>
      </c>
      <c r="WN304" s="37">
        <v>1649.25</v>
      </c>
      <c r="WO304" s="37">
        <v>170.75</v>
      </c>
      <c r="WP304" s="37">
        <v>59</v>
      </c>
      <c r="WQ304" s="37">
        <v>66.48</v>
      </c>
      <c r="WR304" s="37">
        <v>29.42</v>
      </c>
      <c r="WS304" s="37">
        <v>3.05</v>
      </c>
      <c r="WT304" s="37">
        <v>1.05</v>
      </c>
      <c r="WU304" s="37">
        <v>229.75</v>
      </c>
      <c r="WV304" s="37">
        <v>4.0999999999999996</v>
      </c>
      <c r="WW304" s="37">
        <v>32.820999999999998</v>
      </c>
      <c r="WX304" s="38">
        <v>2607.25</v>
      </c>
      <c r="WY304" s="38">
        <v>1317.5</v>
      </c>
      <c r="WZ304" s="38">
        <v>141.25</v>
      </c>
      <c r="XA304" s="38">
        <v>55</v>
      </c>
      <c r="XB304" s="38">
        <v>63.27</v>
      </c>
      <c r="XC304" s="38">
        <v>31.97</v>
      </c>
      <c r="XD304" s="38">
        <v>3.43</v>
      </c>
      <c r="XE304" s="38">
        <v>1.33</v>
      </c>
      <c r="XF304" s="38">
        <v>196.25</v>
      </c>
      <c r="XG304" s="38">
        <v>4.76</v>
      </c>
      <c r="XH304" s="38">
        <v>39.25</v>
      </c>
      <c r="XI304" s="39">
        <v>3727</v>
      </c>
      <c r="XJ304" s="39">
        <v>1649.25</v>
      </c>
      <c r="XK304" s="39">
        <v>170.75</v>
      </c>
      <c r="XL304" s="39">
        <v>59</v>
      </c>
      <c r="XM304" s="39">
        <v>66.48</v>
      </c>
      <c r="XN304" s="39">
        <v>29.42</v>
      </c>
      <c r="XO304" s="39">
        <v>3.05</v>
      </c>
      <c r="XP304" s="39">
        <v>1.05</v>
      </c>
      <c r="XQ304" s="39">
        <v>229.75</v>
      </c>
      <c r="XR304" s="39">
        <v>4.0999999999999996</v>
      </c>
      <c r="XS304" s="39">
        <v>32.820999999999998</v>
      </c>
      <c r="XT304" t="s">
        <v>1368</v>
      </c>
      <c r="XU304">
        <v>7</v>
      </c>
      <c r="XV304">
        <v>9</v>
      </c>
      <c r="XW304" s="37">
        <v>5</v>
      </c>
      <c r="XX304" s="37">
        <v>2</v>
      </c>
      <c r="XY304" s="37">
        <v>1</v>
      </c>
      <c r="XZ304" s="39">
        <v>5</v>
      </c>
      <c r="YA304" s="39">
        <v>2</v>
      </c>
      <c r="YB304" s="39">
        <v>1</v>
      </c>
    </row>
    <row r="305" spans="1:652" x14ac:dyDescent="0.2">
      <c r="A305" s="11">
        <v>327</v>
      </c>
      <c r="B305" s="19" t="s">
        <v>988</v>
      </c>
      <c r="C305" s="3">
        <v>0</v>
      </c>
      <c r="D305" s="3" t="str">
        <f t="shared" si="167"/>
        <v>2</v>
      </c>
      <c r="E305" s="4">
        <v>40664</v>
      </c>
      <c r="F305" s="4">
        <v>43420</v>
      </c>
      <c r="G305" s="5">
        <v>7.5455167693360714</v>
      </c>
      <c r="H305" s="22" t="s">
        <v>446</v>
      </c>
      <c r="I305" s="3">
        <v>2</v>
      </c>
      <c r="J305" s="3">
        <v>14</v>
      </c>
      <c r="K305" s="3">
        <v>1</v>
      </c>
      <c r="L305" s="3">
        <v>2</v>
      </c>
      <c r="M305" s="12">
        <v>90</v>
      </c>
      <c r="N305" s="6">
        <v>102</v>
      </c>
      <c r="O305" s="6">
        <v>136</v>
      </c>
      <c r="P305" s="9">
        <v>4.4619422572178475</v>
      </c>
      <c r="Q305" s="9">
        <v>71.88300000000001</v>
      </c>
      <c r="R305" s="9">
        <v>32.6</v>
      </c>
      <c r="S305" s="9">
        <v>17.600000000000001</v>
      </c>
      <c r="T305" s="3">
        <v>3</v>
      </c>
      <c r="U305" s="9">
        <v>21</v>
      </c>
      <c r="V305" s="3">
        <v>2</v>
      </c>
      <c r="W305" s="9">
        <v>12.9</v>
      </c>
      <c r="X305" s="9">
        <v>12.7</v>
      </c>
      <c r="Y305" s="9">
        <v>11.8</v>
      </c>
      <c r="Z305" s="9">
        <v>12.2</v>
      </c>
      <c r="AA305" s="9">
        <v>12.1</v>
      </c>
      <c r="AB305" s="9">
        <v>9.6999999999999993</v>
      </c>
      <c r="AC305" s="5">
        <f t="shared" si="168"/>
        <v>12.9</v>
      </c>
      <c r="AD305" s="5">
        <f t="shared" si="169"/>
        <v>12.2</v>
      </c>
      <c r="AE305" s="5">
        <f t="shared" si="170"/>
        <v>25.1</v>
      </c>
      <c r="AF305" s="5">
        <f t="shared" si="171"/>
        <v>12.55</v>
      </c>
      <c r="AG305" s="5">
        <f t="shared" si="172"/>
        <v>27.672750000000004</v>
      </c>
      <c r="AH305" s="5">
        <f t="shared" si="173"/>
        <v>55.345500000000008</v>
      </c>
      <c r="AI305" s="1">
        <v>2</v>
      </c>
      <c r="AJ305" s="3">
        <v>15</v>
      </c>
      <c r="AK305" s="7" t="e">
        <v>#NULL!</v>
      </c>
      <c r="AL305" s="7" t="e">
        <v>#NULL!</v>
      </c>
      <c r="AS305" s="5" t="e">
        <f t="shared" si="174"/>
        <v>#DIV/0!</v>
      </c>
      <c r="AT305" s="9">
        <v>15.97</v>
      </c>
      <c r="AU305" s="9">
        <v>17.850000000000001</v>
      </c>
      <c r="AV305" s="9">
        <v>-0.98</v>
      </c>
      <c r="AW305" s="3">
        <v>16</v>
      </c>
      <c r="AX305" s="3">
        <v>8</v>
      </c>
      <c r="AY305" s="3">
        <v>9</v>
      </c>
      <c r="AZ305" s="5">
        <v>17</v>
      </c>
      <c r="BA305" s="9">
        <v>-2.25</v>
      </c>
      <c r="BB305" s="3">
        <v>1</v>
      </c>
      <c r="BD305" s="11">
        <v>70</v>
      </c>
      <c r="BE305" s="3">
        <v>14</v>
      </c>
      <c r="BF305" s="3">
        <v>20</v>
      </c>
      <c r="BG305" s="9">
        <v>0.67</v>
      </c>
      <c r="BH305" s="5">
        <v>75</v>
      </c>
      <c r="BI305" s="9">
        <f>SUM(BE305:BF305)</f>
        <v>34</v>
      </c>
      <c r="BJ305" s="14">
        <v>98</v>
      </c>
      <c r="BK305" s="3">
        <v>2</v>
      </c>
      <c r="BL305" s="3">
        <v>2</v>
      </c>
      <c r="BM305" s="3">
        <v>3</v>
      </c>
      <c r="BN305" s="3">
        <v>2</v>
      </c>
      <c r="BO305" s="3">
        <v>4</v>
      </c>
      <c r="BP305" s="3">
        <v>2</v>
      </c>
      <c r="BQ305" s="3">
        <v>2</v>
      </c>
      <c r="BR305" s="3">
        <v>2</v>
      </c>
      <c r="BS305" s="3">
        <v>2</v>
      </c>
      <c r="BT305" s="11">
        <f>SUM(BK305:BS305)</f>
        <v>21</v>
      </c>
      <c r="BU305" s="14">
        <v>78</v>
      </c>
      <c r="BV305" s="14">
        <f>SUM(BD305,BJ305,BU305)</f>
        <v>246</v>
      </c>
      <c r="BW305" s="13">
        <f>BV305*(4/3)</f>
        <v>328</v>
      </c>
      <c r="BX305" s="14">
        <v>77</v>
      </c>
      <c r="BY305" s="14">
        <v>4</v>
      </c>
      <c r="BZ305" s="3">
        <v>31</v>
      </c>
      <c r="CA305" s="3">
        <v>28</v>
      </c>
      <c r="CB305" s="3">
        <v>30</v>
      </c>
      <c r="CC305" s="9">
        <v>13.85824</v>
      </c>
      <c r="CD305" s="9">
        <v>12.51712</v>
      </c>
      <c r="CE305" s="9">
        <v>13.411199999999999</v>
      </c>
      <c r="CF305" s="9">
        <v>1.33</v>
      </c>
      <c r="CG305" s="5">
        <v>100</v>
      </c>
      <c r="CH305" s="3">
        <v>26</v>
      </c>
      <c r="CI305" s="3">
        <v>29</v>
      </c>
      <c r="CJ305" s="3">
        <v>25</v>
      </c>
      <c r="CK305" s="9">
        <v>11.62304</v>
      </c>
      <c r="CL305" s="9">
        <v>12.96416</v>
      </c>
      <c r="CM305" s="9">
        <v>11.176</v>
      </c>
      <c r="CN305" s="9">
        <v>0.57999999999999996</v>
      </c>
      <c r="CO305" s="5">
        <v>72</v>
      </c>
      <c r="CP305" s="3">
        <v>132</v>
      </c>
      <c r="CQ305" s="3">
        <v>164</v>
      </c>
      <c r="CR305" s="3">
        <v>139</v>
      </c>
      <c r="CS305" s="9">
        <v>2.52</v>
      </c>
      <c r="CT305" s="3">
        <v>99</v>
      </c>
      <c r="CU305" s="7" t="e">
        <v>#NULL!</v>
      </c>
      <c r="CV305" s="7" t="e">
        <v>#NULL!</v>
      </c>
      <c r="CY305" s="7" t="e">
        <v>#NULL!</v>
      </c>
      <c r="CZ305" s="7" t="e">
        <v>#NULL!</v>
      </c>
      <c r="DA305" s="7" t="e">
        <v>#NULL!</v>
      </c>
      <c r="DB305" s="7" t="e">
        <v>#NULL!</v>
      </c>
      <c r="DC305" s="7" t="e">
        <v>#NULL!</v>
      </c>
      <c r="DD305" s="7" t="e">
        <v>#NULL!</v>
      </c>
      <c r="DE305" s="7" t="e">
        <v>#NULL!</v>
      </c>
      <c r="DF305" s="7" t="e">
        <v>#NULL!</v>
      </c>
      <c r="DG305" s="7" t="e">
        <v>#NULL!</v>
      </c>
      <c r="DH305" s="7" t="e">
        <v>#NULL!</v>
      </c>
      <c r="DI305" s="7" t="e">
        <v>#NULL!</v>
      </c>
      <c r="DJ305" s="7" t="e">
        <v>#NULL!</v>
      </c>
      <c r="DK305" s="7" t="e">
        <v>#NULL!</v>
      </c>
      <c r="DL305" s="7" t="e">
        <v>#NULL!</v>
      </c>
      <c r="DM305" s="7" t="e">
        <v>#NULL!</v>
      </c>
      <c r="DN305" s="7" t="e">
        <v>#NULL!</v>
      </c>
      <c r="DO305" s="7" t="e">
        <v>#NULL!</v>
      </c>
      <c r="DP305" s="7" t="e">
        <v>#NULL!</v>
      </c>
      <c r="DQ305" s="3">
        <v>1</v>
      </c>
      <c r="DR305" s="3">
        <v>0</v>
      </c>
      <c r="DS305" s="3">
        <v>0</v>
      </c>
      <c r="DT305" s="3">
        <v>1</v>
      </c>
      <c r="DU305" s="3">
        <v>1</v>
      </c>
      <c r="DW305" s="5">
        <v>-1.58</v>
      </c>
      <c r="DY305" s="5">
        <v>1.54</v>
      </c>
      <c r="EA305" s="5">
        <v>1.9100000000000001</v>
      </c>
      <c r="EC305" s="5">
        <v>1.87</v>
      </c>
      <c r="EW305" s="3">
        <v>1</v>
      </c>
      <c r="FH305" s="3">
        <v>3</v>
      </c>
      <c r="FI305" s="3">
        <v>1</v>
      </c>
      <c r="FJ305" s="3">
        <v>1</v>
      </c>
      <c r="FK305" s="3">
        <v>2</v>
      </c>
      <c r="FL305" s="3">
        <v>5</v>
      </c>
      <c r="FM305" s="3">
        <v>5</v>
      </c>
      <c r="FN305" s="3">
        <v>1</v>
      </c>
      <c r="FO305" s="3">
        <v>1</v>
      </c>
      <c r="FP305" s="3">
        <v>5</v>
      </c>
      <c r="FQ305" s="3">
        <v>3</v>
      </c>
      <c r="FR305" s="3">
        <v>1</v>
      </c>
      <c r="FS305" s="3">
        <v>1</v>
      </c>
      <c r="FT305" s="3">
        <f>AVERAGE(FH305,FL305,FP305,FI305,FM305,FQ305)</f>
        <v>3.6666666666666665</v>
      </c>
      <c r="FU305" s="3">
        <f>AVERAGE(FJ305,FN305,FR305,FK305,FO305,FS305)</f>
        <v>1.1666666666666667</v>
      </c>
      <c r="PA305" s="3">
        <v>1</v>
      </c>
      <c r="PB305" s="3">
        <v>4</v>
      </c>
      <c r="PC305" s="3">
        <v>4</v>
      </c>
      <c r="PD305" s="3">
        <v>4</v>
      </c>
      <c r="PE305" s="3">
        <v>3</v>
      </c>
      <c r="PF305" s="3">
        <v>4</v>
      </c>
      <c r="PG305" s="3">
        <v>2</v>
      </c>
      <c r="PH305" s="3">
        <f>AVERAGE(PB305:PG305)</f>
        <v>3.5</v>
      </c>
      <c r="PI305" s="3">
        <v>4</v>
      </c>
      <c r="PJ305" s="3">
        <v>4</v>
      </c>
      <c r="PK305" s="3">
        <v>3</v>
      </c>
      <c r="PL305" s="3">
        <v>3</v>
      </c>
      <c r="PM305" s="3">
        <v>4</v>
      </c>
      <c r="PN305" s="3">
        <v>3</v>
      </c>
      <c r="PO305" s="3">
        <v>3</v>
      </c>
      <c r="PP305" s="3">
        <v>4</v>
      </c>
      <c r="PQ305" s="3">
        <v>4</v>
      </c>
      <c r="PR305" s="3">
        <v>4</v>
      </c>
      <c r="PS305" s="3">
        <v>4</v>
      </c>
      <c r="PT305" s="3">
        <v>4</v>
      </c>
      <c r="PU305" s="3">
        <f>AVERAGE(PI305,PK305,PM305,PO305,PQ305,PS305,)</f>
        <v>3.1428571428571428</v>
      </c>
      <c r="PV305" s="3">
        <f>AVERAGE(PJ305,PL305,PN305,PP305,PR305,PT305)</f>
        <v>3.6666666666666665</v>
      </c>
      <c r="PW305" s="3">
        <f>AVERAGE(PI305:PT305)</f>
        <v>3.6666666666666665</v>
      </c>
      <c r="PX305" s="3">
        <v>10</v>
      </c>
      <c r="PY305" s="3">
        <v>5</v>
      </c>
      <c r="PZ305" s="3">
        <v>10</v>
      </c>
      <c r="QA305" s="3">
        <v>4</v>
      </c>
      <c r="QB305" s="3">
        <v>10</v>
      </c>
      <c r="QC305" s="3">
        <v>10</v>
      </c>
      <c r="QD305" s="3">
        <v>10</v>
      </c>
      <c r="QE305" s="3">
        <v>10</v>
      </c>
      <c r="QF305" s="3">
        <v>10</v>
      </c>
      <c r="QG305" s="3">
        <v>10</v>
      </c>
      <c r="QH305" s="3">
        <v>10</v>
      </c>
      <c r="QI305" s="3">
        <v>4</v>
      </c>
      <c r="QJ305" s="3">
        <v>10</v>
      </c>
      <c r="QK305" s="3">
        <v>7</v>
      </c>
      <c r="QL305" s="3">
        <v>9</v>
      </c>
      <c r="QM305" s="3">
        <f>SUM(PX305,PY305,PZ305,QA305,QB305,QC305,QD305,QJ305,QK305,QL305)</f>
        <v>85</v>
      </c>
      <c r="QN305" s="3">
        <f>AVERAGE(PX305,PY305,PZ305,QA305,QB305,QC305,QD305,QJ305,QK305,QL305)</f>
        <v>8.5</v>
      </c>
      <c r="QO305" s="3">
        <f>SUM(QE305:QI305)</f>
        <v>44</v>
      </c>
      <c r="QP305" s="3">
        <f>AVERAGE(QE305:QI305)</f>
        <v>8.8000000000000007</v>
      </c>
      <c r="QQ305" s="3">
        <f>SUM(PX305:QL305)</f>
        <v>129</v>
      </c>
      <c r="QR305" s="3">
        <f>AVERAGE(PX305:QL305)</f>
        <v>8.6</v>
      </c>
      <c r="QS305" s="1" t="s">
        <v>367</v>
      </c>
      <c r="QT305" s="3">
        <v>777</v>
      </c>
      <c r="QU305" s="3">
        <v>777</v>
      </c>
      <c r="QV305" s="3">
        <v>777</v>
      </c>
      <c r="QW305" s="3">
        <v>777</v>
      </c>
      <c r="QX305" s="3">
        <v>777</v>
      </c>
      <c r="QY305" s="3">
        <v>777</v>
      </c>
      <c r="QZ305" s="3">
        <v>777</v>
      </c>
      <c r="RA305" s="3">
        <v>777</v>
      </c>
      <c r="RB305" s="3">
        <v>777</v>
      </c>
      <c r="RC305" s="3">
        <v>777</v>
      </c>
      <c r="RD305" s="3">
        <v>777</v>
      </c>
      <c r="RE305" s="3">
        <v>777</v>
      </c>
      <c r="RF305" s="3">
        <v>777</v>
      </c>
      <c r="RG305" s="3">
        <v>777</v>
      </c>
      <c r="RH305" s="3">
        <v>777</v>
      </c>
      <c r="RI305" s="3">
        <v>777</v>
      </c>
      <c r="RJ305" s="3">
        <v>777</v>
      </c>
      <c r="RK305" s="3">
        <v>777</v>
      </c>
      <c r="RL305" s="3">
        <v>777</v>
      </c>
      <c r="RM305" s="3">
        <v>777</v>
      </c>
      <c r="RN305" s="3">
        <v>777</v>
      </c>
      <c r="RO305" s="3">
        <v>777</v>
      </c>
      <c r="RP305" s="3">
        <v>777</v>
      </c>
      <c r="RQ305" s="3">
        <v>777</v>
      </c>
      <c r="RR305" s="3">
        <v>777</v>
      </c>
      <c r="RS305" s="3">
        <v>777</v>
      </c>
      <c r="RT305" s="3">
        <v>777</v>
      </c>
      <c r="RU305" s="3">
        <v>777</v>
      </c>
      <c r="RV305" s="3">
        <v>777</v>
      </c>
      <c r="RW305" s="3">
        <v>777</v>
      </c>
      <c r="RX305" s="3">
        <v>777</v>
      </c>
      <c r="RY305" s="3">
        <v>777</v>
      </c>
      <c r="RZ305" s="3">
        <v>777</v>
      </c>
      <c r="SA305" s="3">
        <v>777</v>
      </c>
      <c r="SB305" s="3">
        <v>777</v>
      </c>
      <c r="SC305" s="3">
        <v>777</v>
      </c>
      <c r="SD305" s="3">
        <v>777</v>
      </c>
      <c r="SE305" s="3">
        <v>777</v>
      </c>
      <c r="SF305" s="3">
        <v>777</v>
      </c>
      <c r="SG305" s="3">
        <v>777</v>
      </c>
      <c r="SH305" s="3">
        <v>777</v>
      </c>
      <c r="SI305" s="3">
        <v>777</v>
      </c>
      <c r="SJ305" s="3">
        <v>777</v>
      </c>
      <c r="SK305" s="3">
        <v>777</v>
      </c>
      <c r="SL305" s="3">
        <v>777</v>
      </c>
      <c r="SM305" s="3">
        <v>777</v>
      </c>
      <c r="SN305" s="3">
        <v>777</v>
      </c>
      <c r="SO305" s="3">
        <v>777</v>
      </c>
      <c r="SP305" s="3">
        <v>777</v>
      </c>
      <c r="SQ305" s="3">
        <v>777</v>
      </c>
      <c r="SR305" s="3">
        <v>777</v>
      </c>
      <c r="SS305" s="3">
        <v>777</v>
      </c>
      <c r="ST305" s="1" t="s">
        <v>367</v>
      </c>
      <c r="SU305" s="3">
        <v>777</v>
      </c>
      <c r="SV305" s="3">
        <v>777</v>
      </c>
      <c r="SW305" s="3">
        <v>777</v>
      </c>
      <c r="SX305" s="5">
        <v>777</v>
      </c>
      <c r="SY305" s="3">
        <v>777</v>
      </c>
      <c r="SZ305" s="3">
        <v>777</v>
      </c>
      <c r="TA305" s="3">
        <v>777</v>
      </c>
      <c r="TB305" s="3">
        <v>777</v>
      </c>
      <c r="TC305" s="3">
        <v>777</v>
      </c>
      <c r="TD305" s="3">
        <v>777</v>
      </c>
      <c r="TE305" s="3">
        <v>777</v>
      </c>
      <c r="TF305" s="3">
        <v>777</v>
      </c>
      <c r="TG305" s="3">
        <v>777</v>
      </c>
      <c r="TH305" s="3">
        <v>777</v>
      </c>
      <c r="TI305" s="3">
        <v>777</v>
      </c>
      <c r="TJ305" s="3">
        <v>777</v>
      </c>
      <c r="TK305" s="3">
        <v>777</v>
      </c>
      <c r="TL305" s="3">
        <v>777</v>
      </c>
      <c r="TM305" s="3">
        <v>777</v>
      </c>
      <c r="TN305" s="3">
        <v>777</v>
      </c>
      <c r="TO305" s="3">
        <v>777</v>
      </c>
      <c r="TP305" s="3">
        <v>777</v>
      </c>
      <c r="TQ305" s="3">
        <v>777</v>
      </c>
      <c r="TR305" s="3">
        <v>777</v>
      </c>
      <c r="TS305" s="3">
        <v>777</v>
      </c>
      <c r="TT305" s="3">
        <v>777</v>
      </c>
      <c r="TU305" s="3">
        <v>777</v>
      </c>
      <c r="TV305" s="3">
        <v>777</v>
      </c>
      <c r="TW305" s="3">
        <v>777</v>
      </c>
      <c r="TX305" s="3">
        <v>777</v>
      </c>
      <c r="TY305" s="3">
        <v>777</v>
      </c>
      <c r="TZ305" s="3">
        <v>777</v>
      </c>
      <c r="UA305" s="3">
        <v>777</v>
      </c>
      <c r="UB305" s="3">
        <v>777</v>
      </c>
      <c r="UC305" s="3">
        <v>777</v>
      </c>
      <c r="UD305" s="3">
        <v>777</v>
      </c>
      <c r="UE305" s="3">
        <v>777</v>
      </c>
      <c r="UF305" s="3">
        <v>777</v>
      </c>
      <c r="VN305">
        <v>15</v>
      </c>
      <c r="VO305">
        <v>1</v>
      </c>
      <c r="VP305">
        <v>10.8</v>
      </c>
      <c r="VQ305">
        <v>10.8</v>
      </c>
      <c r="VR305">
        <v>63</v>
      </c>
      <c r="VS305">
        <v>1215.3</v>
      </c>
      <c r="VT305">
        <v>19.3</v>
      </c>
      <c r="VU305">
        <v>135</v>
      </c>
      <c r="VV305">
        <v>62</v>
      </c>
      <c r="VW305">
        <v>22151.3</v>
      </c>
      <c r="VX305">
        <v>357.3</v>
      </c>
      <c r="VY305">
        <v>6960.5</v>
      </c>
      <c r="VZ305">
        <v>0.3</v>
      </c>
      <c r="WA305">
        <v>2461.3000000000002</v>
      </c>
      <c r="WB305" s="36">
        <v>3957.5</v>
      </c>
      <c r="WC305" s="36">
        <v>1354.75</v>
      </c>
      <c r="WD305" s="36">
        <v>139.75</v>
      </c>
      <c r="WE305" s="36">
        <v>72</v>
      </c>
      <c r="WF305" s="36">
        <v>71.64</v>
      </c>
      <c r="WG305" s="36">
        <v>24.52</v>
      </c>
      <c r="WH305" s="36">
        <v>2.5299999999999998</v>
      </c>
      <c r="WI305" s="36">
        <v>1.3</v>
      </c>
      <c r="WJ305" s="36">
        <v>211.75</v>
      </c>
      <c r="WK305" s="36">
        <v>3.83</v>
      </c>
      <c r="WL305" s="36">
        <v>26.469000000000001</v>
      </c>
      <c r="WM305" s="37">
        <v>4541.5</v>
      </c>
      <c r="WN305" s="37">
        <v>1573.5</v>
      </c>
      <c r="WO305" s="37">
        <v>163.25</v>
      </c>
      <c r="WP305" s="37">
        <v>75.75</v>
      </c>
      <c r="WQ305" s="37">
        <v>71.47</v>
      </c>
      <c r="WR305" s="37">
        <v>24.76</v>
      </c>
      <c r="WS305" s="37">
        <v>2.57</v>
      </c>
      <c r="WT305" s="37">
        <v>1.19</v>
      </c>
      <c r="WU305" s="37">
        <v>239</v>
      </c>
      <c r="WV305" s="37">
        <v>3.76</v>
      </c>
      <c r="WW305" s="37">
        <v>26.556000000000001</v>
      </c>
      <c r="WX305" s="38">
        <v>2692.25</v>
      </c>
      <c r="WY305" s="38">
        <v>1025</v>
      </c>
      <c r="WZ305" s="38">
        <v>101</v>
      </c>
      <c r="XA305" s="38">
        <v>46.75</v>
      </c>
      <c r="XB305" s="38">
        <v>69.66</v>
      </c>
      <c r="XC305" s="38">
        <v>26.52</v>
      </c>
      <c r="XD305" s="38">
        <v>2.61</v>
      </c>
      <c r="XE305" s="38">
        <v>1.21</v>
      </c>
      <c r="XF305" s="38">
        <v>147.75</v>
      </c>
      <c r="XG305" s="38">
        <v>3.82</v>
      </c>
      <c r="XH305" s="38">
        <v>29.55</v>
      </c>
      <c r="XI305" s="39">
        <v>3276.25</v>
      </c>
      <c r="XJ305" s="39">
        <v>1243.75</v>
      </c>
      <c r="XK305" s="39">
        <v>124.5</v>
      </c>
      <c r="XL305" s="39">
        <v>50.5</v>
      </c>
      <c r="XM305" s="39">
        <v>69.78</v>
      </c>
      <c r="XN305" s="39">
        <v>26.49</v>
      </c>
      <c r="XO305" s="39">
        <v>2.65</v>
      </c>
      <c r="XP305" s="39">
        <v>1.08</v>
      </c>
      <c r="XQ305" s="39">
        <v>175</v>
      </c>
      <c r="XR305" s="39">
        <v>3.73</v>
      </c>
      <c r="XS305" s="39">
        <v>29.167000000000002</v>
      </c>
      <c r="XT305" t="s">
        <v>1369</v>
      </c>
      <c r="XU305">
        <v>9</v>
      </c>
      <c r="XV305">
        <v>17</v>
      </c>
      <c r="XW305" s="37">
        <v>8</v>
      </c>
      <c r="XX305" s="37">
        <v>1</v>
      </c>
      <c r="XY305" s="37">
        <v>1</v>
      </c>
      <c r="XZ305" s="39">
        <v>5</v>
      </c>
      <c r="YA305" s="39">
        <v>1</v>
      </c>
      <c r="YB305" s="39">
        <v>1</v>
      </c>
    </row>
    <row r="306" spans="1:652" x14ac:dyDescent="0.2">
      <c r="A306" s="11">
        <v>328</v>
      </c>
      <c r="B306" s="19" t="s">
        <v>803</v>
      </c>
      <c r="C306" s="3">
        <v>0</v>
      </c>
      <c r="D306" s="3" t="str">
        <f t="shared" si="167"/>
        <v>2</v>
      </c>
      <c r="E306" s="4">
        <v>37090</v>
      </c>
      <c r="F306" s="4">
        <v>43412</v>
      </c>
      <c r="G306" s="5">
        <v>17.308692676249144</v>
      </c>
      <c r="H306" s="21">
        <v>4</v>
      </c>
      <c r="I306" s="3">
        <v>12</v>
      </c>
      <c r="J306" s="3">
        <v>23</v>
      </c>
      <c r="K306" s="3">
        <v>1</v>
      </c>
      <c r="L306" s="3">
        <v>2</v>
      </c>
      <c r="M306" s="3">
        <v>180</v>
      </c>
      <c r="N306" s="6">
        <v>129</v>
      </c>
      <c r="O306" s="6">
        <v>184.5</v>
      </c>
      <c r="P306" s="5">
        <v>4.2322834645669287</v>
      </c>
      <c r="Q306" s="5">
        <v>213.66450000000003</v>
      </c>
      <c r="R306" s="5">
        <v>96.9</v>
      </c>
      <c r="S306" s="5">
        <v>28.6</v>
      </c>
      <c r="T306" s="5">
        <v>1</v>
      </c>
      <c r="U306" s="5">
        <v>24.2</v>
      </c>
      <c r="V306" s="5">
        <v>2</v>
      </c>
      <c r="W306" s="5">
        <v>58.5</v>
      </c>
      <c r="X306" s="5">
        <v>61.9</v>
      </c>
      <c r="Y306" s="5">
        <v>62.3</v>
      </c>
      <c r="Z306" s="5">
        <v>60.3</v>
      </c>
      <c r="AA306" s="5">
        <v>58.3</v>
      </c>
      <c r="AB306" s="5">
        <v>63.1</v>
      </c>
      <c r="AC306" s="5">
        <f t="shared" si="168"/>
        <v>62.3</v>
      </c>
      <c r="AD306" s="5">
        <f t="shared" si="169"/>
        <v>63.1</v>
      </c>
      <c r="AE306" s="5">
        <f t="shared" si="170"/>
        <v>125.4</v>
      </c>
      <c r="AF306" s="5">
        <f t="shared" si="171"/>
        <v>62.7</v>
      </c>
      <c r="AG306" s="5">
        <f t="shared" si="172"/>
        <v>138.2535</v>
      </c>
      <c r="AH306" s="5">
        <f t="shared" si="173"/>
        <v>276.50700000000001</v>
      </c>
      <c r="AI306" s="5">
        <v>3</v>
      </c>
      <c r="AJ306" s="3">
        <v>38</v>
      </c>
      <c r="AK306" s="5">
        <v>39.6</v>
      </c>
      <c r="AL306" s="5">
        <v>1</v>
      </c>
      <c r="AM306" s="5">
        <v>2</v>
      </c>
      <c r="AN306" s="5"/>
      <c r="AO306" s="5"/>
      <c r="AP306" s="5"/>
      <c r="AQ306" s="5"/>
      <c r="AR306" s="5"/>
      <c r="AS306" s="5" t="e">
        <f t="shared" si="174"/>
        <v>#DIV/0!</v>
      </c>
      <c r="AT306" s="5">
        <v>12.38</v>
      </c>
      <c r="AU306" s="5">
        <v>10.130000000000001</v>
      </c>
      <c r="AV306" s="5">
        <v>0.23</v>
      </c>
      <c r="AW306" s="5">
        <v>59</v>
      </c>
      <c r="AX306" s="3">
        <v>46</v>
      </c>
      <c r="AY306" s="3">
        <v>44</v>
      </c>
      <c r="AZ306" s="3"/>
      <c r="BA306" s="5">
        <v>0.27</v>
      </c>
      <c r="BB306" s="5"/>
      <c r="BC306" s="5">
        <v>61</v>
      </c>
      <c r="BD306" s="5"/>
      <c r="BE306" s="3">
        <v>16</v>
      </c>
      <c r="BF306" s="3">
        <v>18</v>
      </c>
      <c r="BG306" s="5">
        <v>-2.7</v>
      </c>
      <c r="BH306" s="5">
        <v>0</v>
      </c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3">
        <v>45</v>
      </c>
      <c r="CA306" s="3">
        <v>43</v>
      </c>
      <c r="CB306" s="3">
        <v>45</v>
      </c>
      <c r="CC306" s="5">
        <v>20.116800000000001</v>
      </c>
      <c r="CD306" s="5">
        <v>19.222719999999999</v>
      </c>
      <c r="CE306" s="5">
        <v>20.116800000000001</v>
      </c>
      <c r="CF306" s="5">
        <v>0</v>
      </c>
      <c r="CG306" s="5">
        <v>50</v>
      </c>
      <c r="CH306" s="3">
        <v>47</v>
      </c>
      <c r="CI306" s="3">
        <v>32</v>
      </c>
      <c r="CJ306" s="3">
        <v>51</v>
      </c>
      <c r="CK306" s="5">
        <v>21.01088</v>
      </c>
      <c r="CL306" s="5">
        <v>14.30528</v>
      </c>
      <c r="CM306" s="5">
        <v>22.799039999999998</v>
      </c>
      <c r="CN306" s="5">
        <v>-0.03</v>
      </c>
      <c r="CO306" s="5">
        <v>49</v>
      </c>
      <c r="CP306" s="6">
        <v>236</v>
      </c>
      <c r="CQ306" s="6">
        <v>237</v>
      </c>
      <c r="CR306" s="6">
        <v>243</v>
      </c>
      <c r="CS306" s="5">
        <v>1.77</v>
      </c>
      <c r="CT306" s="5">
        <v>96</v>
      </c>
      <c r="CU306" s="7" t="e">
        <v>#NULL!</v>
      </c>
      <c r="CV306" s="7" t="e">
        <v>#NULL!</v>
      </c>
      <c r="CW306" s="7" t="e">
        <v>#NULL!</v>
      </c>
      <c r="CX306" s="7" t="e">
        <v>#NULL!</v>
      </c>
      <c r="CY306" s="7" t="e">
        <v>#NULL!</v>
      </c>
      <c r="CZ306" s="7" t="e">
        <v>#NULL!</v>
      </c>
      <c r="DA306" s="7" t="e">
        <v>#NULL!</v>
      </c>
      <c r="DB306" s="7" t="e">
        <v>#NULL!</v>
      </c>
      <c r="DC306" s="7" t="e">
        <v>#NULL!</v>
      </c>
      <c r="DD306" s="7" t="e">
        <v>#NULL!</v>
      </c>
      <c r="DE306" s="7" t="e">
        <v>#NULL!</v>
      </c>
      <c r="DF306" s="7" t="e">
        <v>#NULL!</v>
      </c>
      <c r="DG306" s="7" t="e">
        <v>#NULL!</v>
      </c>
      <c r="DH306" s="7" t="e">
        <v>#NULL!</v>
      </c>
      <c r="DI306" s="7"/>
      <c r="DJ306" s="7"/>
      <c r="DK306" s="7"/>
      <c r="DL306" s="7"/>
      <c r="DM306" s="7"/>
      <c r="DN306" s="7"/>
      <c r="DO306" s="7"/>
      <c r="DP306" s="7"/>
      <c r="DQ306" s="3">
        <v>1</v>
      </c>
      <c r="DR306" s="3">
        <v>1</v>
      </c>
      <c r="DS306" s="3">
        <v>1</v>
      </c>
      <c r="DT306" s="3">
        <v>1</v>
      </c>
      <c r="DU306" s="3">
        <v>1</v>
      </c>
      <c r="DV306" s="5">
        <v>30.5</v>
      </c>
      <c r="DW306" s="5">
        <v>-2.4300000000000002</v>
      </c>
      <c r="DX306" s="5">
        <v>77.5</v>
      </c>
      <c r="DY306" s="5">
        <v>2</v>
      </c>
      <c r="DZ306" s="5">
        <v>49.5</v>
      </c>
      <c r="EA306" s="5">
        <v>-0.03</v>
      </c>
      <c r="EB306" s="5">
        <v>52.5</v>
      </c>
      <c r="EC306" s="5">
        <v>-0.46000000000000019</v>
      </c>
      <c r="ED306" s="5">
        <v>2</v>
      </c>
      <c r="EE306" s="7" t="e">
        <v>#NULL!</v>
      </c>
      <c r="EF306" s="7" t="e">
        <v>#NULL!</v>
      </c>
      <c r="EG306" s="7" t="e">
        <v>#NULL!</v>
      </c>
      <c r="EH306" s="7" t="e">
        <v>#NULL!</v>
      </c>
      <c r="EI306" s="7" t="e">
        <v>#NULL!</v>
      </c>
      <c r="EJ306" s="7" t="e">
        <v>#NULL!</v>
      </c>
      <c r="EK306" s="7" t="e">
        <v>#NULL!</v>
      </c>
      <c r="EL306" s="7" t="e">
        <v>#NULL!</v>
      </c>
      <c r="EM306" s="7" t="e">
        <v>#NULL!</v>
      </c>
      <c r="EN306" s="7" t="e">
        <v>#NULL!</v>
      </c>
      <c r="EO306" s="7" t="e">
        <v>#NULL!</v>
      </c>
      <c r="EP306" s="7" t="e">
        <v>#NULL!</v>
      </c>
      <c r="EQ306" s="7" t="e">
        <v>#NULL!</v>
      </c>
      <c r="ER306" s="7" t="e">
        <v>#NULL!</v>
      </c>
      <c r="ES306" s="7" t="e">
        <v>#NULL!</v>
      </c>
      <c r="ET306" s="7" t="e">
        <v>#NULL!</v>
      </c>
      <c r="EU306" s="7" t="e">
        <v>#NULL!</v>
      </c>
      <c r="EV306" s="7" t="e">
        <v>#NULL!</v>
      </c>
      <c r="EW306" s="3">
        <v>1</v>
      </c>
      <c r="EX306" s="5">
        <v>1</v>
      </c>
      <c r="EY306" s="1" t="s">
        <v>391</v>
      </c>
      <c r="EZ306" s="3">
        <v>0</v>
      </c>
      <c r="FA306" s="6">
        <v>8</v>
      </c>
      <c r="FB306" s="1" t="s">
        <v>406</v>
      </c>
      <c r="FC306" s="6">
        <v>1</v>
      </c>
      <c r="FD306" s="5">
        <v>2</v>
      </c>
      <c r="FE306" s="1" t="s">
        <v>352</v>
      </c>
      <c r="FF306" s="3">
        <v>999</v>
      </c>
      <c r="FG306" s="5">
        <v>999</v>
      </c>
      <c r="FH306" s="3">
        <v>5</v>
      </c>
      <c r="FI306" s="3">
        <v>4</v>
      </c>
      <c r="FJ306" s="3">
        <v>5</v>
      </c>
      <c r="FK306" s="3">
        <v>2</v>
      </c>
      <c r="FL306" s="3">
        <v>5</v>
      </c>
      <c r="FM306" s="3">
        <v>5</v>
      </c>
      <c r="FN306" s="3">
        <v>4</v>
      </c>
      <c r="FO306" s="3">
        <v>1</v>
      </c>
      <c r="FP306" s="3">
        <v>5</v>
      </c>
      <c r="FQ306" s="3">
        <v>5</v>
      </c>
      <c r="FR306" s="3">
        <v>5</v>
      </c>
      <c r="FS306" s="3">
        <v>2</v>
      </c>
      <c r="FT306" s="3">
        <v>4.833333333333333</v>
      </c>
      <c r="FU306" s="3">
        <v>3.1666666666666665</v>
      </c>
      <c r="FV306" s="3">
        <v>6</v>
      </c>
      <c r="FW306" s="3">
        <v>1</v>
      </c>
      <c r="FX306" s="7" t="e">
        <v>#NULL!</v>
      </c>
      <c r="FY306" s="3">
        <v>6</v>
      </c>
      <c r="FZ306" s="3">
        <v>6</v>
      </c>
      <c r="GA306" s="3">
        <v>7</v>
      </c>
      <c r="GB306" s="3">
        <v>6</v>
      </c>
      <c r="GC306" s="3">
        <v>6</v>
      </c>
      <c r="GD306" s="5">
        <v>6.166666666666667</v>
      </c>
      <c r="GE306" s="3">
        <v>5</v>
      </c>
      <c r="GF306" s="3">
        <v>1</v>
      </c>
      <c r="GG306" s="3">
        <v>5</v>
      </c>
      <c r="GH306" s="3">
        <v>1</v>
      </c>
      <c r="GI306" s="3">
        <v>4</v>
      </c>
      <c r="GJ306" s="3">
        <v>1</v>
      </c>
      <c r="GK306" s="3">
        <v>1</v>
      </c>
      <c r="GL306" s="3">
        <v>1</v>
      </c>
      <c r="GM306" s="3">
        <v>4</v>
      </c>
      <c r="GN306" s="3">
        <v>5</v>
      </c>
      <c r="GO306" s="3">
        <v>1</v>
      </c>
      <c r="GP306" s="3">
        <v>4</v>
      </c>
      <c r="GQ306" s="3">
        <v>1</v>
      </c>
      <c r="GR306" s="3">
        <v>4</v>
      </c>
      <c r="GS306" s="3">
        <v>1</v>
      </c>
      <c r="GT306" s="3">
        <v>4</v>
      </c>
      <c r="GU306" s="3">
        <v>4</v>
      </c>
      <c r="GV306" s="3">
        <v>1</v>
      </c>
      <c r="GW306" s="3">
        <v>4</v>
      </c>
      <c r="GX306" s="3">
        <v>1</v>
      </c>
      <c r="GY306" s="5">
        <v>4.3</v>
      </c>
      <c r="GZ306" s="5">
        <v>1</v>
      </c>
      <c r="HA306" s="3">
        <v>6</v>
      </c>
      <c r="HB306" s="3">
        <v>6</v>
      </c>
      <c r="HC306" s="3">
        <v>5</v>
      </c>
      <c r="HD306" s="3">
        <v>6</v>
      </c>
      <c r="HE306" s="3">
        <v>5</v>
      </c>
      <c r="HF306" s="3">
        <v>5</v>
      </c>
      <c r="HG306" s="3">
        <v>5</v>
      </c>
      <c r="HH306" s="3">
        <v>6</v>
      </c>
      <c r="HI306" s="5">
        <v>5.5</v>
      </c>
      <c r="HJ306" s="3">
        <v>2</v>
      </c>
      <c r="HK306" s="3">
        <v>3</v>
      </c>
      <c r="HL306" s="3">
        <v>2</v>
      </c>
      <c r="HM306" s="3">
        <v>2</v>
      </c>
      <c r="HN306" s="3">
        <v>1</v>
      </c>
      <c r="HO306" s="3">
        <v>3</v>
      </c>
      <c r="HP306" s="5">
        <v>2</v>
      </c>
      <c r="HQ306" s="5">
        <v>4</v>
      </c>
      <c r="HR306" s="5">
        <v>2</v>
      </c>
      <c r="HS306" s="5">
        <v>2.3333333333333335</v>
      </c>
      <c r="HT306" s="3">
        <v>4</v>
      </c>
      <c r="HU306" s="3">
        <v>3</v>
      </c>
      <c r="HV306" s="3">
        <v>2</v>
      </c>
      <c r="HW306" s="3">
        <v>3</v>
      </c>
      <c r="HX306" s="3">
        <v>3</v>
      </c>
      <c r="HY306" s="3">
        <v>4</v>
      </c>
      <c r="HZ306" s="5">
        <v>3.1666666666666665</v>
      </c>
      <c r="IA306" s="3">
        <v>7</v>
      </c>
      <c r="IB306" s="3">
        <v>1</v>
      </c>
      <c r="IC306" s="3">
        <v>1</v>
      </c>
      <c r="ID306" s="3">
        <v>1</v>
      </c>
      <c r="IE306" s="3">
        <v>1</v>
      </c>
      <c r="IF306" s="3">
        <v>4</v>
      </c>
      <c r="IG306" s="3">
        <v>1</v>
      </c>
      <c r="IH306" s="3">
        <v>7</v>
      </c>
      <c r="II306" s="3">
        <v>7</v>
      </c>
      <c r="IJ306" s="3">
        <v>1</v>
      </c>
      <c r="IK306" s="3">
        <v>7</v>
      </c>
      <c r="IL306" s="3">
        <v>1</v>
      </c>
      <c r="IM306" s="5">
        <v>7</v>
      </c>
      <c r="IN306" s="5">
        <v>1.75</v>
      </c>
      <c r="IO306" s="5">
        <v>1</v>
      </c>
      <c r="IP306" s="3">
        <v>4</v>
      </c>
      <c r="IQ306" s="3">
        <v>2</v>
      </c>
      <c r="IR306" s="3">
        <v>1</v>
      </c>
      <c r="IS306" s="3">
        <v>1</v>
      </c>
      <c r="IT306" s="3">
        <v>2</v>
      </c>
      <c r="IU306" s="3">
        <v>5</v>
      </c>
      <c r="IV306" s="3">
        <v>1</v>
      </c>
      <c r="IW306" s="3">
        <v>2</v>
      </c>
      <c r="IX306" s="3">
        <v>5</v>
      </c>
      <c r="IY306" s="3">
        <v>1</v>
      </c>
      <c r="IZ306" s="3">
        <v>3</v>
      </c>
      <c r="JA306" s="3">
        <v>5</v>
      </c>
      <c r="JB306" s="3">
        <v>5</v>
      </c>
      <c r="JC306" s="3">
        <v>3</v>
      </c>
      <c r="JD306" s="3">
        <v>5</v>
      </c>
      <c r="JE306" s="3">
        <v>1</v>
      </c>
      <c r="JF306" s="3">
        <v>1</v>
      </c>
      <c r="JG306" s="3">
        <v>2</v>
      </c>
      <c r="JH306" s="3">
        <v>2</v>
      </c>
      <c r="JI306" s="3">
        <v>3</v>
      </c>
      <c r="JJ306" s="3">
        <v>2</v>
      </c>
      <c r="JK306" s="3">
        <v>5</v>
      </c>
      <c r="JL306" s="3">
        <v>1</v>
      </c>
      <c r="JM306" s="3">
        <v>3</v>
      </c>
      <c r="JN306" s="5">
        <v>4.75</v>
      </c>
      <c r="JO306" s="5">
        <v>1.25</v>
      </c>
      <c r="JP306" s="5">
        <v>4.5</v>
      </c>
      <c r="JQ306" s="5">
        <v>1</v>
      </c>
      <c r="JR306" s="5">
        <v>2.5</v>
      </c>
      <c r="JS306" s="5">
        <v>2.25</v>
      </c>
      <c r="JT306" s="3">
        <v>5</v>
      </c>
      <c r="JU306" s="3">
        <v>999</v>
      </c>
      <c r="JV306" s="3">
        <v>3</v>
      </c>
      <c r="JW306" s="3">
        <v>999</v>
      </c>
      <c r="JX306" s="3">
        <v>5</v>
      </c>
      <c r="JY306" s="3">
        <v>999</v>
      </c>
      <c r="JZ306" s="3">
        <v>1</v>
      </c>
      <c r="KA306" s="3">
        <v>999</v>
      </c>
      <c r="KB306" s="3">
        <v>3</v>
      </c>
      <c r="KC306" s="3">
        <v>999</v>
      </c>
      <c r="KD306" s="3">
        <v>5</v>
      </c>
      <c r="KE306" s="3">
        <v>999</v>
      </c>
      <c r="KF306" s="3">
        <v>1</v>
      </c>
      <c r="KG306" s="3">
        <v>999</v>
      </c>
      <c r="KH306" s="3">
        <v>1</v>
      </c>
      <c r="KI306" s="3">
        <v>999</v>
      </c>
      <c r="KJ306" s="3">
        <v>1</v>
      </c>
      <c r="KK306" s="3">
        <v>999</v>
      </c>
      <c r="KL306" s="3">
        <v>5</v>
      </c>
      <c r="KM306" s="3">
        <v>999</v>
      </c>
      <c r="KN306" s="3">
        <v>1</v>
      </c>
      <c r="KO306" s="3">
        <v>999</v>
      </c>
      <c r="KP306" s="3">
        <v>3</v>
      </c>
      <c r="KQ306" s="3">
        <v>999</v>
      </c>
      <c r="KR306" s="3">
        <v>4</v>
      </c>
      <c r="KS306" s="3">
        <v>999</v>
      </c>
      <c r="KT306" s="3">
        <v>1</v>
      </c>
      <c r="KU306" s="3">
        <v>999</v>
      </c>
      <c r="KV306" s="3">
        <v>1</v>
      </c>
      <c r="KW306" s="3">
        <v>999</v>
      </c>
      <c r="KX306" s="3">
        <v>4</v>
      </c>
      <c r="KY306" s="3">
        <v>999</v>
      </c>
      <c r="KZ306" s="5">
        <v>1.4444444444444444</v>
      </c>
      <c r="LA306" s="7" t="e">
        <v>#NULL!</v>
      </c>
      <c r="LB306" s="5">
        <v>4.4285714285714288</v>
      </c>
      <c r="LC306" s="7" t="e">
        <v>#NULL!</v>
      </c>
      <c r="LD306" s="3">
        <v>5</v>
      </c>
      <c r="LE306" s="3">
        <v>999</v>
      </c>
      <c r="LF306" s="5">
        <v>4</v>
      </c>
      <c r="LG306" s="3">
        <v>999</v>
      </c>
      <c r="LH306" s="3">
        <v>4</v>
      </c>
      <c r="LI306" s="3">
        <v>999</v>
      </c>
      <c r="LJ306" s="3">
        <v>4</v>
      </c>
      <c r="LK306" s="3">
        <v>999</v>
      </c>
      <c r="LL306" s="3">
        <v>4</v>
      </c>
      <c r="LM306" s="3">
        <v>999</v>
      </c>
      <c r="LN306" s="3">
        <v>5</v>
      </c>
      <c r="LO306" s="3">
        <v>999</v>
      </c>
      <c r="LP306" s="3">
        <v>5</v>
      </c>
      <c r="LQ306" s="3">
        <v>999</v>
      </c>
      <c r="LR306" s="3">
        <v>4</v>
      </c>
      <c r="LS306" s="3">
        <v>999</v>
      </c>
      <c r="LT306" s="5">
        <v>4.375</v>
      </c>
      <c r="LU306" s="7" t="e">
        <v>#NULL!</v>
      </c>
      <c r="LV306" s="3">
        <v>0</v>
      </c>
      <c r="LW306" s="3">
        <v>0</v>
      </c>
      <c r="LX306" s="3">
        <v>1</v>
      </c>
      <c r="LY306" s="3">
        <v>0</v>
      </c>
      <c r="LZ306" s="3">
        <v>3</v>
      </c>
      <c r="MA306" s="3">
        <v>2</v>
      </c>
      <c r="MB306" s="3">
        <v>1</v>
      </c>
      <c r="MC306" s="3">
        <v>0</v>
      </c>
      <c r="MD306" s="3">
        <v>0</v>
      </c>
      <c r="ME306" s="3">
        <v>0</v>
      </c>
      <c r="MF306" s="5">
        <f>SUM(LV306:ME306)</f>
        <v>7</v>
      </c>
      <c r="MG306" s="5">
        <f>AVERAGE(LV306:ME306)</f>
        <v>0.7</v>
      </c>
      <c r="MH306" s="3">
        <v>1</v>
      </c>
      <c r="MI306" s="3">
        <v>1</v>
      </c>
      <c r="MJ306" s="3">
        <v>6</v>
      </c>
      <c r="MK306" s="3">
        <v>1</v>
      </c>
      <c r="ML306" s="3">
        <v>1</v>
      </c>
      <c r="MM306" s="3">
        <v>2</v>
      </c>
      <c r="MN306" s="3">
        <v>6</v>
      </c>
      <c r="MO306" s="3">
        <v>6</v>
      </c>
      <c r="MP306" s="3">
        <v>6</v>
      </c>
      <c r="MQ306" s="5">
        <v>3.3333333333333335</v>
      </c>
      <c r="MR306" s="3">
        <v>1</v>
      </c>
      <c r="MS306" s="3">
        <v>999</v>
      </c>
      <c r="MT306" s="3">
        <v>3</v>
      </c>
      <c r="MU306" s="3">
        <v>999</v>
      </c>
      <c r="MV306" s="3">
        <v>3</v>
      </c>
      <c r="MW306" s="3">
        <v>999</v>
      </c>
      <c r="MX306" s="3">
        <v>3</v>
      </c>
      <c r="MY306" s="3">
        <v>999</v>
      </c>
      <c r="MZ306" s="3">
        <v>3</v>
      </c>
      <c r="NA306" s="3">
        <v>999</v>
      </c>
      <c r="NB306" s="3">
        <v>3</v>
      </c>
      <c r="NC306" s="3">
        <v>999</v>
      </c>
      <c r="ND306" s="5">
        <v>2.3333333333333335</v>
      </c>
      <c r="NE306" s="7" t="e">
        <v>#NULL!</v>
      </c>
      <c r="NF306" s="5">
        <v>3</v>
      </c>
      <c r="NG306" s="7" t="e">
        <v>#NULL!</v>
      </c>
      <c r="NH306" s="3">
        <v>4</v>
      </c>
      <c r="NI306" s="3">
        <v>999</v>
      </c>
      <c r="NJ306" s="3">
        <v>3</v>
      </c>
      <c r="NK306" s="3">
        <v>999</v>
      </c>
      <c r="NL306" s="3">
        <v>3</v>
      </c>
      <c r="NM306" s="3">
        <v>999</v>
      </c>
      <c r="NN306" s="3">
        <v>3</v>
      </c>
      <c r="NO306" s="3">
        <v>999</v>
      </c>
      <c r="NP306" s="3">
        <v>3</v>
      </c>
      <c r="NQ306" s="3">
        <v>999</v>
      </c>
      <c r="NR306" s="3">
        <v>3</v>
      </c>
      <c r="NS306" s="3">
        <v>999</v>
      </c>
      <c r="NT306" s="3">
        <v>3</v>
      </c>
      <c r="NU306" s="3">
        <v>999</v>
      </c>
      <c r="NV306" s="5">
        <v>3.1428571428571428</v>
      </c>
      <c r="NW306" s="7" t="e">
        <v>#NULL!</v>
      </c>
      <c r="NX306" s="4">
        <v>43423</v>
      </c>
      <c r="NY306" s="3">
        <v>5</v>
      </c>
      <c r="NZ306" s="3">
        <v>5</v>
      </c>
      <c r="OA306" s="3">
        <v>4</v>
      </c>
      <c r="OB306" s="3">
        <v>3</v>
      </c>
      <c r="OC306" s="3">
        <v>2</v>
      </c>
      <c r="OD306" s="3">
        <v>5</v>
      </c>
      <c r="OE306" s="3">
        <v>4</v>
      </c>
      <c r="OF306" s="3">
        <v>2</v>
      </c>
      <c r="OG306" s="3">
        <v>5</v>
      </c>
      <c r="OH306" s="3">
        <v>5</v>
      </c>
      <c r="OI306" s="3">
        <v>4</v>
      </c>
      <c r="OJ306" s="3">
        <v>1</v>
      </c>
      <c r="OK306" s="5">
        <v>4.5</v>
      </c>
      <c r="OL306" s="5">
        <v>3</v>
      </c>
      <c r="OM306" s="3">
        <v>2</v>
      </c>
      <c r="ON306" s="3">
        <v>2</v>
      </c>
      <c r="OO306" s="3">
        <v>2</v>
      </c>
      <c r="OP306" s="3">
        <v>2</v>
      </c>
      <c r="OQ306" s="3">
        <v>2</v>
      </c>
      <c r="OR306" s="3">
        <v>2</v>
      </c>
      <c r="OS306" s="5">
        <v>2</v>
      </c>
      <c r="OT306" s="3">
        <v>4</v>
      </c>
      <c r="OU306" s="3">
        <v>4</v>
      </c>
      <c r="OV306" s="3">
        <v>3</v>
      </c>
      <c r="OW306" s="3">
        <v>3</v>
      </c>
      <c r="OX306" s="3">
        <v>3</v>
      </c>
      <c r="OY306" s="3">
        <v>3</v>
      </c>
      <c r="OZ306" s="5">
        <v>3.3333333333333335</v>
      </c>
    </row>
    <row r="307" spans="1:652" x14ac:dyDescent="0.2">
      <c r="A307" s="11">
        <v>329</v>
      </c>
      <c r="B307" s="19" t="s">
        <v>989</v>
      </c>
      <c r="C307" s="3">
        <v>1</v>
      </c>
      <c r="D307" s="3" t="str">
        <f t="shared" si="167"/>
        <v>1</v>
      </c>
      <c r="E307" s="4">
        <v>40785</v>
      </c>
      <c r="F307" s="4">
        <v>43420</v>
      </c>
      <c r="G307" s="5">
        <v>7.2142368240930868</v>
      </c>
      <c r="H307" s="22" t="s">
        <v>446</v>
      </c>
      <c r="I307" s="3">
        <v>2</v>
      </c>
      <c r="J307" s="3">
        <v>14</v>
      </c>
      <c r="K307" s="3">
        <v>1</v>
      </c>
      <c r="L307" s="3">
        <v>2</v>
      </c>
      <c r="M307" s="12">
        <v>90</v>
      </c>
      <c r="N307" s="6">
        <v>96.5</v>
      </c>
      <c r="O307" s="6">
        <v>121</v>
      </c>
      <c r="P307" s="9">
        <v>3.969816272965879</v>
      </c>
      <c r="Q307" s="9">
        <v>52.258499999999998</v>
      </c>
      <c r="R307" s="9">
        <v>23.7</v>
      </c>
      <c r="S307" s="9">
        <v>16.2</v>
      </c>
      <c r="T307" s="3">
        <v>3</v>
      </c>
      <c r="U307" s="9">
        <v>21.4</v>
      </c>
      <c r="V307" s="3">
        <v>2</v>
      </c>
      <c r="W307" s="9">
        <v>12.3</v>
      </c>
      <c r="X307" s="9">
        <v>10.6</v>
      </c>
      <c r="Y307" s="9">
        <v>11.9</v>
      </c>
      <c r="Z307" s="9">
        <v>12.1</v>
      </c>
      <c r="AA307" s="9">
        <v>11.6</v>
      </c>
      <c r="AB307" s="9">
        <v>9.1</v>
      </c>
      <c r="AC307" s="5">
        <f t="shared" si="168"/>
        <v>12.3</v>
      </c>
      <c r="AD307" s="5">
        <f t="shared" si="169"/>
        <v>12.1</v>
      </c>
      <c r="AE307" s="5">
        <f t="shared" si="170"/>
        <v>24.4</v>
      </c>
      <c r="AF307" s="5">
        <f t="shared" si="171"/>
        <v>12.2</v>
      </c>
      <c r="AG307" s="5">
        <f t="shared" si="172"/>
        <v>26.901</v>
      </c>
      <c r="AH307" s="5">
        <f t="shared" si="173"/>
        <v>53.802</v>
      </c>
      <c r="AI307" s="1">
        <v>3</v>
      </c>
      <c r="AJ307" s="3">
        <v>17</v>
      </c>
      <c r="AK307" s="7" t="e">
        <v>#NULL!</v>
      </c>
      <c r="AL307" s="7" t="e">
        <v>#NULL!</v>
      </c>
      <c r="AS307" s="5" t="e">
        <f t="shared" si="174"/>
        <v>#DIV/0!</v>
      </c>
      <c r="AT307" s="9">
        <v>14.72</v>
      </c>
      <c r="AU307" s="9">
        <v>14.9</v>
      </c>
      <c r="AV307" s="9">
        <v>0.41</v>
      </c>
      <c r="AW307" s="3">
        <v>66</v>
      </c>
      <c r="AX307" s="3">
        <v>18</v>
      </c>
      <c r="AY307" s="3">
        <v>15</v>
      </c>
      <c r="AZ307" s="5">
        <v>33</v>
      </c>
      <c r="BA307" s="9">
        <v>-0.45</v>
      </c>
      <c r="BB307" s="3">
        <v>33</v>
      </c>
      <c r="BD307" s="11">
        <v>85</v>
      </c>
      <c r="BE307" s="3">
        <v>14</v>
      </c>
      <c r="BF307" s="3">
        <v>13</v>
      </c>
      <c r="BG307" s="9">
        <v>-0.34</v>
      </c>
      <c r="BH307" s="5">
        <v>37</v>
      </c>
      <c r="BI307" s="9">
        <f>SUM(BE307:BF307)</f>
        <v>27</v>
      </c>
      <c r="BJ307" s="14">
        <v>79</v>
      </c>
      <c r="BK307" s="3">
        <v>2</v>
      </c>
      <c r="BL307" s="3">
        <v>4</v>
      </c>
      <c r="BM307" s="3">
        <v>2</v>
      </c>
      <c r="BN307" s="3">
        <v>3</v>
      </c>
      <c r="BO307" s="3">
        <v>1</v>
      </c>
      <c r="BP307" s="3">
        <v>1</v>
      </c>
      <c r="BQ307" s="3">
        <v>1</v>
      </c>
      <c r="BR307" s="3">
        <v>0</v>
      </c>
      <c r="BS307" s="3">
        <v>1</v>
      </c>
      <c r="BT307" s="11">
        <f>SUM(BK307:BS307)</f>
        <v>15</v>
      </c>
      <c r="BU307" s="14">
        <v>71</v>
      </c>
      <c r="BV307" s="14">
        <f>SUM(BD307,BJ307,BU307)</f>
        <v>235</v>
      </c>
      <c r="BW307" s="13">
        <f>BV307*(4/3)</f>
        <v>313.33333333333331</v>
      </c>
      <c r="BX307" s="14">
        <v>72</v>
      </c>
      <c r="BY307" s="14">
        <v>4</v>
      </c>
      <c r="BZ307" s="3">
        <v>20</v>
      </c>
      <c r="CA307" s="3">
        <v>18</v>
      </c>
      <c r="CB307" s="3">
        <v>20</v>
      </c>
      <c r="CC307" s="9">
        <v>8.9407999999999994</v>
      </c>
      <c r="CD307" s="9">
        <v>8.0467200000000005</v>
      </c>
      <c r="CE307" s="9">
        <v>8.9407999999999994</v>
      </c>
      <c r="CF307" s="9">
        <v>0.11</v>
      </c>
      <c r="CG307" s="5">
        <v>54</v>
      </c>
      <c r="CH307" s="3">
        <v>16</v>
      </c>
      <c r="CI307" s="3">
        <v>17</v>
      </c>
      <c r="CJ307" s="3">
        <v>15</v>
      </c>
      <c r="CK307" s="9">
        <v>7.1526399999999999</v>
      </c>
      <c r="CL307" s="9">
        <v>7.5996800000000002</v>
      </c>
      <c r="CM307" s="9">
        <v>6.7055999999999996</v>
      </c>
      <c r="CN307" s="9">
        <v>-0.55000000000000004</v>
      </c>
      <c r="CO307" s="5">
        <v>29</v>
      </c>
      <c r="CP307" s="3">
        <v>11</v>
      </c>
      <c r="CQ307" s="3">
        <v>95</v>
      </c>
      <c r="CR307" s="3">
        <v>94</v>
      </c>
      <c r="CS307" s="9">
        <v>-0.26</v>
      </c>
      <c r="CT307" s="3">
        <v>40</v>
      </c>
      <c r="CU307" s="7" t="e">
        <v>#NULL!</v>
      </c>
      <c r="CV307" s="7" t="e">
        <v>#NULL!</v>
      </c>
      <c r="CY307" s="7" t="e">
        <v>#NULL!</v>
      </c>
      <c r="CZ307" s="7" t="e">
        <v>#NULL!</v>
      </c>
      <c r="DA307" s="7" t="e">
        <v>#NULL!</v>
      </c>
      <c r="DB307" s="7" t="e">
        <v>#NULL!</v>
      </c>
      <c r="DC307" s="7" t="e">
        <v>#NULL!</v>
      </c>
      <c r="DD307" s="7" t="e">
        <v>#NULL!</v>
      </c>
      <c r="DE307" s="7" t="e">
        <v>#NULL!</v>
      </c>
      <c r="DF307" s="7" t="e">
        <v>#NULL!</v>
      </c>
      <c r="DG307" s="7" t="e">
        <v>#NULL!</v>
      </c>
      <c r="DH307" s="7" t="e">
        <v>#NULL!</v>
      </c>
      <c r="DI307" s="7" t="e">
        <v>#NULL!</v>
      </c>
      <c r="DJ307" s="7" t="e">
        <v>#NULL!</v>
      </c>
      <c r="DK307" s="7" t="e">
        <v>#NULL!</v>
      </c>
      <c r="DL307" s="7" t="e">
        <v>#NULL!</v>
      </c>
      <c r="DM307" s="7" t="e">
        <v>#NULL!</v>
      </c>
      <c r="DN307" s="7" t="e">
        <v>#NULL!</v>
      </c>
      <c r="DO307" s="7" t="e">
        <v>#NULL!</v>
      </c>
      <c r="DP307" s="7" t="e">
        <v>#NULL!</v>
      </c>
      <c r="DQ307" s="3">
        <v>0</v>
      </c>
      <c r="DR307" s="3">
        <v>0</v>
      </c>
      <c r="DS307" s="3">
        <v>0</v>
      </c>
      <c r="DT307" s="3">
        <v>0</v>
      </c>
      <c r="DU307" s="3">
        <v>0</v>
      </c>
      <c r="DW307" s="5">
        <v>-0.79</v>
      </c>
      <c r="DY307" s="5">
        <v>0.14999999999999997</v>
      </c>
      <c r="EA307" s="5">
        <v>-0.44000000000000006</v>
      </c>
      <c r="EC307" s="5">
        <v>-1.08</v>
      </c>
      <c r="EW307" s="3">
        <v>0</v>
      </c>
      <c r="FH307" s="3">
        <v>3</v>
      </c>
      <c r="FI307" s="3">
        <v>5</v>
      </c>
      <c r="FJ307" s="3">
        <v>1</v>
      </c>
      <c r="FK307" s="3">
        <v>1</v>
      </c>
      <c r="FL307" s="3">
        <v>3</v>
      </c>
      <c r="FM307" s="3">
        <v>3</v>
      </c>
      <c r="FN307" s="3">
        <v>1</v>
      </c>
      <c r="FO307" s="3">
        <v>1</v>
      </c>
      <c r="FP307" s="3">
        <v>2</v>
      </c>
      <c r="FQ307" s="3">
        <v>999</v>
      </c>
      <c r="FR307" s="3">
        <v>5</v>
      </c>
      <c r="FS307" s="3">
        <v>1</v>
      </c>
      <c r="FT307" s="3">
        <v>3</v>
      </c>
      <c r="FU307" s="3">
        <f t="shared" ref="FU307:FU348" si="179">AVERAGE(FJ307,FN307,FR307,FK307,FO307,FS307)</f>
        <v>1.6666666666666667</v>
      </c>
      <c r="PA307" s="3">
        <v>2</v>
      </c>
      <c r="PB307" s="3">
        <v>4</v>
      </c>
      <c r="PC307" s="3">
        <v>1</v>
      </c>
      <c r="PD307" s="3">
        <v>2</v>
      </c>
      <c r="PE307" s="3">
        <v>1</v>
      </c>
      <c r="PF307" s="3">
        <v>4</v>
      </c>
      <c r="PG307" s="3">
        <v>1</v>
      </c>
      <c r="PH307" s="3">
        <f>AVERAGE(PB307:PG307)</f>
        <v>2.1666666666666665</v>
      </c>
      <c r="PI307" s="3">
        <v>4</v>
      </c>
      <c r="PJ307" s="3">
        <v>3</v>
      </c>
      <c r="PK307" s="3">
        <v>1</v>
      </c>
      <c r="PL307" s="3">
        <v>2</v>
      </c>
      <c r="PM307" s="3">
        <v>3</v>
      </c>
      <c r="PN307" s="3">
        <v>1</v>
      </c>
      <c r="PO307" s="3">
        <v>3</v>
      </c>
      <c r="PP307" s="3">
        <v>3</v>
      </c>
      <c r="PQ307" s="3">
        <v>3</v>
      </c>
      <c r="PR307" s="3">
        <v>2</v>
      </c>
      <c r="PS307" s="3">
        <v>4</v>
      </c>
      <c r="PT307" s="3">
        <v>2</v>
      </c>
      <c r="PU307" s="3">
        <f>AVERAGE(PI307,PK307,PM307,PO307,PQ307,PS307,)</f>
        <v>2.5714285714285716</v>
      </c>
      <c r="PV307" s="3">
        <f>AVERAGE(PJ307,PL307,PN307,PP307,PR307,PT307)</f>
        <v>2.1666666666666665</v>
      </c>
      <c r="PW307" s="3">
        <f>AVERAGE(PI307:PT307)</f>
        <v>2.5833333333333335</v>
      </c>
      <c r="PX307" s="3">
        <v>5</v>
      </c>
      <c r="PY307" s="3">
        <v>10</v>
      </c>
      <c r="PZ307" s="3">
        <v>10</v>
      </c>
      <c r="QA307" s="3">
        <v>5</v>
      </c>
      <c r="QB307" s="3">
        <v>5</v>
      </c>
      <c r="QC307" s="3">
        <v>1</v>
      </c>
      <c r="QD307" s="3">
        <v>1</v>
      </c>
      <c r="QE307" s="3">
        <v>10</v>
      </c>
      <c r="QF307" s="3">
        <v>1</v>
      </c>
      <c r="QG307" s="3">
        <v>5</v>
      </c>
      <c r="QH307" s="3">
        <v>10</v>
      </c>
      <c r="QI307" s="3">
        <v>1</v>
      </c>
      <c r="QJ307" s="3">
        <v>1</v>
      </c>
      <c r="QK307" s="3">
        <v>10</v>
      </c>
      <c r="QL307" s="3">
        <v>10</v>
      </c>
      <c r="QM307" s="3">
        <f>SUM(PX307,PY307,PZ307,QA307,QB307,QC307,QD307,QJ307,QK307,QL307)</f>
        <v>58</v>
      </c>
      <c r="QN307" s="3">
        <f>AVERAGE(PX307,PY307,PZ307,QA307,QB307,QC307,QD307,QJ307,QK307,QL307)</f>
        <v>5.8</v>
      </c>
      <c r="QO307" s="3">
        <f>SUM(QE307:QI307)</f>
        <v>27</v>
      </c>
      <c r="QP307" s="3">
        <f>AVERAGE(QE307:QI307)</f>
        <v>5.4</v>
      </c>
      <c r="QQ307" s="3">
        <f>SUM(PX307:QL307)</f>
        <v>85</v>
      </c>
      <c r="QR307" s="3">
        <f>AVERAGE(PX307:QL307)</f>
        <v>5.666666666666667</v>
      </c>
      <c r="QS307" s="1" t="s">
        <v>367</v>
      </c>
      <c r="QT307" s="3">
        <v>777</v>
      </c>
      <c r="QU307" s="3">
        <v>777</v>
      </c>
      <c r="QV307" s="3">
        <v>777</v>
      </c>
      <c r="QW307" s="3">
        <v>777</v>
      </c>
      <c r="QX307" s="3">
        <v>777</v>
      </c>
      <c r="QY307" s="3">
        <v>777</v>
      </c>
      <c r="QZ307" s="3">
        <v>777</v>
      </c>
      <c r="RA307" s="3">
        <v>777</v>
      </c>
      <c r="RB307" s="3">
        <v>777</v>
      </c>
      <c r="RC307" s="3">
        <v>777</v>
      </c>
      <c r="RD307" s="3">
        <v>777</v>
      </c>
      <c r="RE307" s="3">
        <v>777</v>
      </c>
      <c r="RF307" s="3">
        <v>777</v>
      </c>
      <c r="RG307" s="3">
        <v>777</v>
      </c>
      <c r="RH307" s="3">
        <v>777</v>
      </c>
      <c r="RI307" s="3">
        <v>777</v>
      </c>
      <c r="RJ307" s="3">
        <v>777</v>
      </c>
      <c r="RK307" s="3">
        <v>777</v>
      </c>
      <c r="RL307" s="3">
        <v>777</v>
      </c>
      <c r="RM307" s="3">
        <v>777</v>
      </c>
      <c r="RN307" s="3">
        <v>777</v>
      </c>
      <c r="RO307" s="3">
        <v>777</v>
      </c>
      <c r="RP307" s="3">
        <v>777</v>
      </c>
      <c r="RQ307" s="3">
        <v>777</v>
      </c>
      <c r="RR307" s="3">
        <v>777</v>
      </c>
      <c r="RS307" s="3">
        <v>777</v>
      </c>
      <c r="RT307" s="3">
        <v>777</v>
      </c>
      <c r="RU307" s="3">
        <v>777</v>
      </c>
      <c r="RV307" s="3">
        <v>777</v>
      </c>
      <c r="RW307" s="3">
        <v>777</v>
      </c>
      <c r="RX307" s="3">
        <v>777</v>
      </c>
      <c r="RY307" s="3">
        <v>777</v>
      </c>
      <c r="RZ307" s="3">
        <v>777</v>
      </c>
      <c r="SA307" s="3">
        <v>777</v>
      </c>
      <c r="SB307" s="3">
        <v>777</v>
      </c>
      <c r="SC307" s="3">
        <v>777</v>
      </c>
      <c r="SD307" s="3">
        <v>777</v>
      </c>
      <c r="SE307" s="3">
        <v>777</v>
      </c>
      <c r="SF307" s="3">
        <v>777</v>
      </c>
      <c r="SG307" s="3">
        <v>777</v>
      </c>
      <c r="SH307" s="3">
        <v>777</v>
      </c>
      <c r="SI307" s="3">
        <v>777</v>
      </c>
      <c r="SJ307" s="3">
        <v>777</v>
      </c>
      <c r="SK307" s="3">
        <v>777</v>
      </c>
      <c r="SL307" s="3">
        <v>777</v>
      </c>
      <c r="SM307" s="3">
        <v>777</v>
      </c>
      <c r="SN307" s="3">
        <v>777</v>
      </c>
      <c r="SO307" s="3">
        <v>777</v>
      </c>
      <c r="SP307" s="3">
        <v>777</v>
      </c>
      <c r="SQ307" s="3">
        <v>777</v>
      </c>
      <c r="SR307" s="3">
        <v>777</v>
      </c>
      <c r="SS307" s="3">
        <v>777</v>
      </c>
      <c r="ST307" s="1" t="s">
        <v>367</v>
      </c>
      <c r="SU307" s="3">
        <v>777</v>
      </c>
      <c r="SV307" s="3">
        <v>777</v>
      </c>
      <c r="SW307" s="3">
        <v>777</v>
      </c>
      <c r="SX307" s="5">
        <v>777</v>
      </c>
      <c r="SY307" s="3">
        <v>777</v>
      </c>
      <c r="SZ307" s="3">
        <v>777</v>
      </c>
      <c r="TA307" s="3">
        <v>777</v>
      </c>
      <c r="TB307" s="3">
        <v>777</v>
      </c>
      <c r="TC307" s="3">
        <v>777</v>
      </c>
      <c r="TD307" s="3">
        <v>777</v>
      </c>
      <c r="TE307" s="3">
        <v>777</v>
      </c>
      <c r="TF307" s="3">
        <v>777</v>
      </c>
      <c r="TG307" s="3">
        <v>777</v>
      </c>
      <c r="TH307" s="3">
        <v>777</v>
      </c>
      <c r="TI307" s="3">
        <v>777</v>
      </c>
      <c r="TJ307" s="3">
        <v>777</v>
      </c>
      <c r="TK307" s="3">
        <v>777</v>
      </c>
      <c r="TL307" s="3">
        <v>777</v>
      </c>
      <c r="TM307" s="3">
        <v>777</v>
      </c>
      <c r="TN307" s="3">
        <v>777</v>
      </c>
      <c r="TO307" s="3">
        <v>777</v>
      </c>
      <c r="TP307" s="3">
        <v>777</v>
      </c>
      <c r="TQ307" s="3">
        <v>777</v>
      </c>
      <c r="TR307" s="3">
        <v>777</v>
      </c>
      <c r="TS307" s="3">
        <v>777</v>
      </c>
      <c r="TT307" s="3">
        <v>777</v>
      </c>
      <c r="TU307" s="3">
        <v>777</v>
      </c>
      <c r="TV307" s="3">
        <v>777</v>
      </c>
      <c r="TW307" s="3">
        <v>777</v>
      </c>
      <c r="TX307" s="3">
        <v>777</v>
      </c>
      <c r="TY307" s="3">
        <v>777</v>
      </c>
      <c r="TZ307" s="3">
        <v>777</v>
      </c>
      <c r="UA307" s="3">
        <v>777</v>
      </c>
      <c r="UB307" s="3">
        <v>777</v>
      </c>
      <c r="UC307" s="3">
        <v>777</v>
      </c>
      <c r="UD307" s="3">
        <v>777</v>
      </c>
      <c r="UE307" s="3">
        <v>777</v>
      </c>
      <c r="UF307" s="3">
        <v>777</v>
      </c>
      <c r="VN307">
        <v>15</v>
      </c>
      <c r="VO307">
        <v>0</v>
      </c>
      <c r="VP307">
        <v>0</v>
      </c>
      <c r="VQ307">
        <v>0</v>
      </c>
      <c r="VR307">
        <v>132</v>
      </c>
      <c r="VS307">
        <v>3198.8</v>
      </c>
      <c r="VT307">
        <v>24.2</v>
      </c>
      <c r="VU307">
        <v>266.60000000000002</v>
      </c>
      <c r="VV307">
        <v>131</v>
      </c>
      <c r="VW307">
        <v>18174.5</v>
      </c>
      <c r="VX307">
        <v>138.69999999999999</v>
      </c>
      <c r="VY307">
        <v>3409</v>
      </c>
      <c r="VZ307">
        <v>0.3</v>
      </c>
      <c r="WA307">
        <v>1514.5</v>
      </c>
      <c r="WB307" s="36">
        <v>4402.75</v>
      </c>
      <c r="WC307" s="36">
        <v>1650.5</v>
      </c>
      <c r="WD307" s="36">
        <v>152.25</v>
      </c>
      <c r="WE307" s="36">
        <v>64.5</v>
      </c>
      <c r="WF307" s="36">
        <v>70.22</v>
      </c>
      <c r="WG307" s="36">
        <v>26.32</v>
      </c>
      <c r="WH307" s="36">
        <v>2.4300000000000002</v>
      </c>
      <c r="WI307" s="36">
        <v>1.03</v>
      </c>
      <c r="WJ307" s="36">
        <v>216.75</v>
      </c>
      <c r="WK307" s="36">
        <v>3.46</v>
      </c>
      <c r="WL307" s="36">
        <v>27.094000000000001</v>
      </c>
      <c r="WM307" s="37">
        <v>7558.25</v>
      </c>
      <c r="WN307" s="37">
        <v>2257.25</v>
      </c>
      <c r="WO307" s="37">
        <v>203.75</v>
      </c>
      <c r="WP307" s="37">
        <v>89.75</v>
      </c>
      <c r="WQ307" s="37">
        <v>74.77</v>
      </c>
      <c r="WR307" s="37">
        <v>22.33</v>
      </c>
      <c r="WS307" s="37">
        <v>2.02</v>
      </c>
      <c r="WT307" s="37">
        <v>0.89</v>
      </c>
      <c r="WU307" s="37">
        <v>293.5</v>
      </c>
      <c r="WV307" s="37">
        <v>2.9</v>
      </c>
      <c r="WW307" s="37">
        <v>24.457999999999998</v>
      </c>
      <c r="WX307" s="38">
        <v>3129.75</v>
      </c>
      <c r="WY307" s="38">
        <v>1396.5</v>
      </c>
      <c r="WZ307" s="38">
        <v>133.75</v>
      </c>
      <c r="XA307" s="38">
        <v>58</v>
      </c>
      <c r="XB307" s="38">
        <v>66.34</v>
      </c>
      <c r="XC307" s="38">
        <v>29.6</v>
      </c>
      <c r="XD307" s="38">
        <v>2.83</v>
      </c>
      <c r="XE307" s="38">
        <v>1.23</v>
      </c>
      <c r="XF307" s="38">
        <v>191.75</v>
      </c>
      <c r="XG307" s="38">
        <v>4.0599999999999996</v>
      </c>
      <c r="XH307" s="38">
        <v>38.35</v>
      </c>
      <c r="XI307" s="39">
        <v>5734.75</v>
      </c>
      <c r="XJ307" s="39">
        <v>1976.75</v>
      </c>
      <c r="XK307" s="39">
        <v>181.75</v>
      </c>
      <c r="XL307" s="39">
        <v>80.75</v>
      </c>
      <c r="XM307" s="39">
        <v>71.92</v>
      </c>
      <c r="XN307" s="39">
        <v>24.79</v>
      </c>
      <c r="XO307" s="39">
        <v>2.2799999999999998</v>
      </c>
      <c r="XP307" s="39">
        <v>1.01</v>
      </c>
      <c r="XQ307" s="39">
        <v>262.5</v>
      </c>
      <c r="XR307" s="39">
        <v>3.29</v>
      </c>
      <c r="XS307" s="39">
        <v>32.813000000000002</v>
      </c>
      <c r="XT307" t="s">
        <v>1370</v>
      </c>
      <c r="XU307">
        <v>12</v>
      </c>
      <c r="XV307">
        <v>17</v>
      </c>
      <c r="XW307" s="37">
        <v>8</v>
      </c>
      <c r="XX307" s="37">
        <v>4</v>
      </c>
      <c r="XY307" s="37">
        <v>1</v>
      </c>
      <c r="XZ307" s="39">
        <v>5</v>
      </c>
      <c r="YA307" s="39">
        <v>3</v>
      </c>
      <c r="YB307" s="39">
        <v>1</v>
      </c>
    </row>
    <row r="308" spans="1:652" x14ac:dyDescent="0.2">
      <c r="A308" s="11">
        <v>330</v>
      </c>
      <c r="B308" s="19" t="s">
        <v>871</v>
      </c>
      <c r="C308" s="3">
        <v>1</v>
      </c>
      <c r="D308" s="3" t="str">
        <f t="shared" si="167"/>
        <v>1</v>
      </c>
      <c r="E308" s="4">
        <v>40730</v>
      </c>
      <c r="F308" s="4">
        <v>43418</v>
      </c>
      <c r="G308" s="5">
        <v>7.3593429158110881</v>
      </c>
      <c r="H308" s="22" t="s">
        <v>446</v>
      </c>
      <c r="I308" s="3">
        <v>2</v>
      </c>
      <c r="J308" s="3">
        <v>13</v>
      </c>
      <c r="K308" s="3">
        <v>1</v>
      </c>
      <c r="L308" s="3">
        <v>0</v>
      </c>
      <c r="M308" s="12">
        <v>90</v>
      </c>
      <c r="N308" s="6">
        <v>99</v>
      </c>
      <c r="O308" s="6">
        <v>134</v>
      </c>
      <c r="P308" s="9">
        <v>4.3963254593175849</v>
      </c>
      <c r="Q308" s="9">
        <v>95.917500000000004</v>
      </c>
      <c r="R308" s="9">
        <v>43.5</v>
      </c>
      <c r="S308" s="9">
        <v>24.2</v>
      </c>
      <c r="T308" s="3">
        <v>1</v>
      </c>
      <c r="U308" s="9">
        <v>37.700000000000003</v>
      </c>
      <c r="V308" s="3">
        <v>1</v>
      </c>
      <c r="W308" s="9">
        <v>15</v>
      </c>
      <c r="X308" s="9">
        <v>13.1</v>
      </c>
      <c r="Y308" s="9">
        <v>13.2</v>
      </c>
      <c r="Z308" s="9">
        <v>12.2</v>
      </c>
      <c r="AA308" s="9">
        <v>11.5</v>
      </c>
      <c r="AB308" s="9">
        <v>10.4</v>
      </c>
      <c r="AC308" s="5">
        <f t="shared" si="168"/>
        <v>15</v>
      </c>
      <c r="AD308" s="5">
        <f t="shared" si="169"/>
        <v>12.2</v>
      </c>
      <c r="AE308" s="5">
        <f t="shared" si="170"/>
        <v>27.2</v>
      </c>
      <c r="AF308" s="5">
        <f t="shared" si="171"/>
        <v>13.6</v>
      </c>
      <c r="AG308" s="5">
        <f t="shared" si="172"/>
        <v>29.988</v>
      </c>
      <c r="AH308" s="5">
        <f t="shared" si="173"/>
        <v>59.975999999999999</v>
      </c>
      <c r="AI308" s="1">
        <v>3</v>
      </c>
      <c r="AJ308" s="3">
        <v>9</v>
      </c>
      <c r="AK308" s="7" t="e">
        <v>#NULL!</v>
      </c>
      <c r="AL308" s="7" t="e">
        <v>#NULL!</v>
      </c>
      <c r="AS308" s="5" t="e">
        <f t="shared" si="174"/>
        <v>#DIV/0!</v>
      </c>
      <c r="AT308" s="9">
        <v>14</v>
      </c>
      <c r="AU308" s="9">
        <v>15.53</v>
      </c>
      <c r="AV308" s="9">
        <v>1.06</v>
      </c>
      <c r="AW308" s="3">
        <v>86</v>
      </c>
      <c r="AX308" s="3">
        <v>20</v>
      </c>
      <c r="AY308" s="3">
        <v>19</v>
      </c>
      <c r="AZ308" s="5">
        <v>39</v>
      </c>
      <c r="BA308" s="9">
        <v>-0.14000000000000001</v>
      </c>
      <c r="BB308" s="3">
        <v>44</v>
      </c>
      <c r="BD308" s="11">
        <v>94</v>
      </c>
      <c r="BE308" s="3">
        <v>18</v>
      </c>
      <c r="BF308" s="3">
        <v>10</v>
      </c>
      <c r="BG308" s="9">
        <v>0.78</v>
      </c>
      <c r="BH308" s="5">
        <v>78</v>
      </c>
      <c r="BI308" s="9">
        <f>SUM(BE308:BF308)</f>
        <v>28</v>
      </c>
      <c r="BJ308" s="14">
        <v>81</v>
      </c>
      <c r="BK308" s="3">
        <v>4</v>
      </c>
      <c r="BL308" s="3">
        <v>8</v>
      </c>
      <c r="BM308" s="3">
        <v>1</v>
      </c>
      <c r="BN308" s="3">
        <v>1</v>
      </c>
      <c r="BO308" s="3">
        <v>2</v>
      </c>
      <c r="BP308" s="3">
        <v>1</v>
      </c>
      <c r="BQ308" s="3">
        <v>0</v>
      </c>
      <c r="BR308" s="3">
        <v>1</v>
      </c>
      <c r="BS308" s="3">
        <v>1</v>
      </c>
      <c r="BT308" s="11">
        <f>SUM(BK308:BS308)</f>
        <v>19</v>
      </c>
      <c r="BU308" s="14">
        <v>75</v>
      </c>
      <c r="BV308" s="14">
        <f>SUM(BD308,BJ308,BU308)</f>
        <v>250</v>
      </c>
      <c r="BW308" s="13">
        <f>BV308*(4/3)</f>
        <v>333.33333333333331</v>
      </c>
      <c r="BX308" s="14">
        <v>78</v>
      </c>
      <c r="BY308" s="14">
        <v>4</v>
      </c>
      <c r="BZ308" s="3">
        <v>23</v>
      </c>
      <c r="CA308" s="3">
        <v>26</v>
      </c>
      <c r="CB308" s="3">
        <v>25</v>
      </c>
      <c r="CC308" s="9">
        <v>10.28192</v>
      </c>
      <c r="CD308" s="9">
        <v>11.62304</v>
      </c>
      <c r="CE308" s="9">
        <v>11.176</v>
      </c>
      <c r="CF308" s="9">
        <v>1.78</v>
      </c>
      <c r="CG308" s="5">
        <v>96</v>
      </c>
      <c r="CH308" s="3">
        <v>22</v>
      </c>
      <c r="CI308" s="3">
        <v>24</v>
      </c>
      <c r="CJ308" s="3">
        <v>26</v>
      </c>
      <c r="CK308" s="9">
        <v>9.8348800000000001</v>
      </c>
      <c r="CL308" s="9">
        <v>10.728960000000001</v>
      </c>
      <c r="CM308" s="9">
        <v>11.62304</v>
      </c>
      <c r="CN308" s="9">
        <v>1.63</v>
      </c>
      <c r="CO308" s="5">
        <v>95</v>
      </c>
      <c r="CP308" s="3">
        <v>87</v>
      </c>
      <c r="CQ308" s="3">
        <v>90</v>
      </c>
      <c r="CR308" s="3">
        <v>94</v>
      </c>
      <c r="CS308" s="9">
        <v>-0.31</v>
      </c>
      <c r="CT308" s="3">
        <v>38</v>
      </c>
      <c r="CU308" s="7" t="e">
        <v>#NULL!</v>
      </c>
      <c r="CV308" s="7" t="e">
        <v>#NULL!</v>
      </c>
      <c r="CY308" s="7" t="e">
        <v>#NULL!</v>
      </c>
      <c r="CZ308" s="7" t="e">
        <v>#NULL!</v>
      </c>
      <c r="DA308" s="7" t="e">
        <v>#NULL!</v>
      </c>
      <c r="DB308" s="7" t="e">
        <v>#NULL!</v>
      </c>
      <c r="DC308" s="7" t="e">
        <v>#NULL!</v>
      </c>
      <c r="DD308" s="7" t="e">
        <v>#NULL!</v>
      </c>
      <c r="DE308" s="7" t="e">
        <v>#NULL!</v>
      </c>
      <c r="DF308" s="7" t="e">
        <v>#NULL!</v>
      </c>
      <c r="DG308" s="7" t="e">
        <v>#NULL!</v>
      </c>
      <c r="DH308" s="7" t="e">
        <v>#NULL!</v>
      </c>
      <c r="DI308" s="7" t="e">
        <v>#NULL!</v>
      </c>
      <c r="DJ308" s="7" t="e">
        <v>#NULL!</v>
      </c>
      <c r="DK308" s="7" t="e">
        <v>#NULL!</v>
      </c>
      <c r="DL308" s="7" t="e">
        <v>#NULL!</v>
      </c>
      <c r="DM308" s="7" t="e">
        <v>#NULL!</v>
      </c>
      <c r="DN308" s="7" t="e">
        <v>#NULL!</v>
      </c>
      <c r="DO308" s="7" t="e">
        <v>#NULL!</v>
      </c>
      <c r="DP308" s="7" t="e">
        <v>#NULL!</v>
      </c>
      <c r="DQ308" s="3">
        <v>1</v>
      </c>
      <c r="DR308" s="3">
        <v>0</v>
      </c>
      <c r="DS308" s="3">
        <v>1</v>
      </c>
      <c r="DT308" s="3">
        <v>1</v>
      </c>
      <c r="DU308" s="3">
        <v>1</v>
      </c>
      <c r="DW308" s="5">
        <v>0.64</v>
      </c>
      <c r="DY308" s="5">
        <v>0.75</v>
      </c>
      <c r="EA308" s="5">
        <v>3.41</v>
      </c>
      <c r="EC308" s="5">
        <v>4.8000000000000007</v>
      </c>
      <c r="EW308" s="3">
        <v>0</v>
      </c>
      <c r="FH308" s="3">
        <v>2</v>
      </c>
      <c r="FI308" s="3">
        <v>2</v>
      </c>
      <c r="FJ308" s="3">
        <v>2</v>
      </c>
      <c r="FK308" s="3">
        <v>1</v>
      </c>
      <c r="FL308" s="3">
        <v>2</v>
      </c>
      <c r="FM308" s="3">
        <v>3</v>
      </c>
      <c r="FN308" s="3">
        <v>1</v>
      </c>
      <c r="FO308" s="3">
        <v>2</v>
      </c>
      <c r="FP308" s="3">
        <v>4</v>
      </c>
      <c r="FQ308" s="3">
        <v>1</v>
      </c>
      <c r="FR308" s="3">
        <v>4</v>
      </c>
      <c r="FS308" s="3">
        <v>1</v>
      </c>
      <c r="FT308" s="3">
        <f t="shared" ref="FT308:FT348" si="180">AVERAGE(FH308,FL308,FP308,FI308,FM308,FQ308)</f>
        <v>2.3333333333333335</v>
      </c>
      <c r="FU308" s="3">
        <f t="shared" si="179"/>
        <v>1.8333333333333333</v>
      </c>
      <c r="PA308" s="3">
        <v>3</v>
      </c>
      <c r="PB308" s="3">
        <v>4</v>
      </c>
      <c r="PC308" s="3">
        <v>4</v>
      </c>
      <c r="PD308" s="3">
        <v>4</v>
      </c>
      <c r="PE308" s="3">
        <v>1</v>
      </c>
      <c r="PF308" s="3">
        <v>4</v>
      </c>
      <c r="PG308" s="3">
        <v>4</v>
      </c>
      <c r="PH308" s="3">
        <f>AVERAGE(PB308:PG308)</f>
        <v>3.5</v>
      </c>
      <c r="PI308" s="3">
        <v>4</v>
      </c>
      <c r="PJ308" s="3">
        <v>4</v>
      </c>
      <c r="PK308" s="3">
        <v>2</v>
      </c>
      <c r="PL308" s="3">
        <v>4</v>
      </c>
      <c r="PM308" s="3">
        <v>3</v>
      </c>
      <c r="PN308" s="3">
        <v>4</v>
      </c>
      <c r="PO308" s="3">
        <v>4</v>
      </c>
      <c r="PP308" s="3">
        <v>4</v>
      </c>
      <c r="PQ308" s="3">
        <v>4</v>
      </c>
      <c r="PR308" s="3">
        <v>4</v>
      </c>
      <c r="PS308" s="3">
        <v>4</v>
      </c>
      <c r="PT308" s="3">
        <v>1</v>
      </c>
      <c r="PU308" s="3">
        <f>AVERAGE(PI308,PK308,PM308,PO308,PQ308,PS308,)</f>
        <v>3</v>
      </c>
      <c r="PV308" s="3">
        <f>AVERAGE(PJ308,PL308,PN308,PP308,PR308,PT308)</f>
        <v>3.5</v>
      </c>
      <c r="PW308" s="3">
        <f>AVERAGE(PI308:PT308)</f>
        <v>3.5</v>
      </c>
      <c r="PX308" s="3">
        <v>9</v>
      </c>
      <c r="PY308" s="3">
        <v>10</v>
      </c>
      <c r="PZ308" s="3">
        <v>10</v>
      </c>
      <c r="QA308" s="3">
        <v>9</v>
      </c>
      <c r="QB308" s="3">
        <v>1</v>
      </c>
      <c r="QC308" s="3">
        <v>10</v>
      </c>
      <c r="QD308" s="3">
        <v>1</v>
      </c>
      <c r="QE308" s="3">
        <v>10</v>
      </c>
      <c r="QF308" s="3">
        <v>10</v>
      </c>
      <c r="QG308" s="3">
        <v>9</v>
      </c>
      <c r="QH308" s="3">
        <v>8</v>
      </c>
      <c r="QI308" s="3">
        <v>10</v>
      </c>
      <c r="QJ308" s="3">
        <v>1</v>
      </c>
      <c r="QK308" s="3">
        <v>10</v>
      </c>
      <c r="QL308" s="3">
        <v>9</v>
      </c>
      <c r="QM308" s="3">
        <f>SUM(PX308,PY308,PZ308,QA308,QB308,QC308,QD308,QJ308,QK308,QL308)</f>
        <v>70</v>
      </c>
      <c r="QN308" s="3">
        <f>AVERAGE(PX308,PY308,PZ308,QA308,QB308,QC308,QD308,QJ308,QK308,QL308)</f>
        <v>7</v>
      </c>
      <c r="QO308" s="3">
        <f>SUM(QE308:QI308)</f>
        <v>47</v>
      </c>
      <c r="QP308" s="3">
        <f>AVERAGE(QE308:QI308)</f>
        <v>9.4</v>
      </c>
      <c r="QQ308" s="3">
        <f>SUM(PX308:QL308)</f>
        <v>117</v>
      </c>
      <c r="QR308" s="3">
        <f>AVERAGE(PX308:QL308)</f>
        <v>7.8</v>
      </c>
      <c r="QS308" s="1" t="s">
        <v>367</v>
      </c>
      <c r="QT308" s="3">
        <v>777</v>
      </c>
      <c r="QU308" s="3">
        <v>777</v>
      </c>
      <c r="QV308" s="3">
        <v>777</v>
      </c>
      <c r="QW308" s="3">
        <v>777</v>
      </c>
      <c r="QX308" s="3">
        <v>777</v>
      </c>
      <c r="QY308" s="3">
        <v>777</v>
      </c>
      <c r="QZ308" s="3">
        <v>777</v>
      </c>
      <c r="RA308" s="3">
        <v>777</v>
      </c>
      <c r="RB308" s="3">
        <v>777</v>
      </c>
      <c r="RC308" s="3">
        <v>777</v>
      </c>
      <c r="RD308" s="3">
        <v>777</v>
      </c>
      <c r="RE308" s="3">
        <v>777</v>
      </c>
      <c r="RF308" s="3">
        <v>777</v>
      </c>
      <c r="RG308" s="3">
        <v>777</v>
      </c>
      <c r="RH308" s="3">
        <v>777</v>
      </c>
      <c r="RI308" s="3">
        <v>777</v>
      </c>
      <c r="RJ308" s="3">
        <v>777</v>
      </c>
      <c r="RK308" s="3">
        <v>777</v>
      </c>
      <c r="RL308" s="3">
        <v>777</v>
      </c>
      <c r="RM308" s="3">
        <v>777</v>
      </c>
      <c r="RN308" s="3">
        <v>777</v>
      </c>
      <c r="RO308" s="3">
        <v>777</v>
      </c>
      <c r="RP308" s="3">
        <v>777</v>
      </c>
      <c r="RQ308" s="3">
        <v>777</v>
      </c>
      <c r="RR308" s="3">
        <v>777</v>
      </c>
      <c r="RS308" s="3">
        <v>777</v>
      </c>
      <c r="RT308" s="3">
        <v>777</v>
      </c>
      <c r="RU308" s="3">
        <v>777</v>
      </c>
      <c r="RV308" s="3">
        <v>777</v>
      </c>
      <c r="RW308" s="3">
        <v>777</v>
      </c>
      <c r="RX308" s="3">
        <v>777</v>
      </c>
      <c r="RY308" s="3">
        <v>777</v>
      </c>
      <c r="RZ308" s="3">
        <v>777</v>
      </c>
      <c r="SA308" s="3">
        <v>777</v>
      </c>
      <c r="SB308" s="3">
        <v>777</v>
      </c>
      <c r="SC308" s="3">
        <v>777</v>
      </c>
      <c r="SD308" s="3">
        <v>777</v>
      </c>
      <c r="SE308" s="3">
        <v>777</v>
      </c>
      <c r="SF308" s="3">
        <v>777</v>
      </c>
      <c r="SG308" s="3">
        <v>777</v>
      </c>
      <c r="SH308" s="3">
        <v>777</v>
      </c>
      <c r="SI308" s="3">
        <v>777</v>
      </c>
      <c r="SJ308" s="3">
        <v>777</v>
      </c>
      <c r="SK308" s="3">
        <v>777</v>
      </c>
      <c r="SL308" s="3">
        <v>777</v>
      </c>
      <c r="SM308" s="3">
        <v>777</v>
      </c>
      <c r="SN308" s="3">
        <v>777</v>
      </c>
      <c r="SO308" s="3">
        <v>777</v>
      </c>
      <c r="SP308" s="3">
        <v>777</v>
      </c>
      <c r="SQ308" s="3">
        <v>777</v>
      </c>
      <c r="SR308" s="3">
        <v>777</v>
      </c>
      <c r="SS308" s="3">
        <v>777</v>
      </c>
      <c r="ST308" s="1" t="s">
        <v>367</v>
      </c>
      <c r="SU308" s="3">
        <v>777</v>
      </c>
      <c r="SV308" s="3">
        <v>777</v>
      </c>
      <c r="SW308" s="3">
        <v>777</v>
      </c>
      <c r="SX308" s="5">
        <v>777</v>
      </c>
      <c r="SY308" s="3">
        <v>777</v>
      </c>
      <c r="SZ308" s="3">
        <v>777</v>
      </c>
      <c r="TA308" s="3">
        <v>777</v>
      </c>
      <c r="TB308" s="3">
        <v>777</v>
      </c>
      <c r="TC308" s="3">
        <v>777</v>
      </c>
      <c r="TD308" s="3">
        <v>777</v>
      </c>
      <c r="TE308" s="3">
        <v>777</v>
      </c>
      <c r="TF308" s="3">
        <v>777</v>
      </c>
      <c r="TG308" s="3">
        <v>777</v>
      </c>
      <c r="TH308" s="3">
        <v>777</v>
      </c>
      <c r="TI308" s="3">
        <v>777</v>
      </c>
      <c r="TJ308" s="3">
        <v>777</v>
      </c>
      <c r="TK308" s="3">
        <v>777</v>
      </c>
      <c r="TL308" s="3">
        <v>777</v>
      </c>
      <c r="TM308" s="3">
        <v>777</v>
      </c>
      <c r="TN308" s="3">
        <v>777</v>
      </c>
      <c r="TO308" s="3">
        <v>777</v>
      </c>
      <c r="TP308" s="3">
        <v>777</v>
      </c>
      <c r="TQ308" s="3">
        <v>777</v>
      </c>
      <c r="TR308" s="3">
        <v>777</v>
      </c>
      <c r="TS308" s="3">
        <v>777</v>
      </c>
      <c r="TT308" s="3">
        <v>777</v>
      </c>
      <c r="TU308" s="3">
        <v>777</v>
      </c>
      <c r="TV308" s="3">
        <v>777</v>
      </c>
      <c r="TW308" s="3">
        <v>777</v>
      </c>
      <c r="TX308" s="3">
        <v>777</v>
      </c>
      <c r="TY308" s="3">
        <v>777</v>
      </c>
      <c r="TZ308" s="3">
        <v>777</v>
      </c>
      <c r="UA308" s="3">
        <v>777</v>
      </c>
      <c r="UB308" s="3">
        <v>777</v>
      </c>
      <c r="UC308" s="3">
        <v>777</v>
      </c>
      <c r="UD308" s="3">
        <v>777</v>
      </c>
      <c r="UE308" s="3">
        <v>777</v>
      </c>
      <c r="UF308" s="3">
        <v>777</v>
      </c>
      <c r="VN308">
        <v>15</v>
      </c>
      <c r="VO308">
        <v>0</v>
      </c>
      <c r="VP308">
        <v>0</v>
      </c>
      <c r="VQ308">
        <v>0</v>
      </c>
      <c r="VR308">
        <v>22</v>
      </c>
      <c r="VS308">
        <v>522.29999999999995</v>
      </c>
      <c r="VT308">
        <v>23.7</v>
      </c>
      <c r="VU308">
        <v>104.5</v>
      </c>
      <c r="VV308">
        <v>21</v>
      </c>
      <c r="VW308">
        <v>14457.5</v>
      </c>
      <c r="VX308">
        <v>688.5</v>
      </c>
      <c r="VY308">
        <v>5710</v>
      </c>
      <c r="VZ308">
        <v>0.3</v>
      </c>
      <c r="WA308">
        <v>2891.5</v>
      </c>
      <c r="WB308" s="36">
        <v>1790.5</v>
      </c>
      <c r="WC308" s="36">
        <v>1300.75</v>
      </c>
      <c r="WD308" s="36">
        <v>144</v>
      </c>
      <c r="WE308" s="36">
        <v>40.75</v>
      </c>
      <c r="WF308" s="36">
        <v>54.66</v>
      </c>
      <c r="WG308" s="36">
        <v>39.71</v>
      </c>
      <c r="WH308" s="36">
        <v>4.4000000000000004</v>
      </c>
      <c r="WI308" s="36">
        <v>1.24</v>
      </c>
      <c r="WJ308" s="36">
        <v>184.75</v>
      </c>
      <c r="WK308" s="36">
        <v>5.64</v>
      </c>
      <c r="WL308" s="36">
        <v>36.950000000000003</v>
      </c>
      <c r="WM308" s="37">
        <v>1790.5</v>
      </c>
      <c r="WN308" s="37">
        <v>1300.75</v>
      </c>
      <c r="WO308" s="37">
        <v>144</v>
      </c>
      <c r="WP308" s="37">
        <v>40.75</v>
      </c>
      <c r="WQ308" s="37">
        <v>54.66</v>
      </c>
      <c r="WR308" s="37">
        <v>39.71</v>
      </c>
      <c r="WS308" s="37">
        <v>4.4000000000000004</v>
      </c>
      <c r="WT308" s="37">
        <v>1.24</v>
      </c>
      <c r="WU308" s="37">
        <v>184.75</v>
      </c>
      <c r="WV308" s="37">
        <v>5.64</v>
      </c>
      <c r="WW308" s="37">
        <v>36.950000000000003</v>
      </c>
      <c r="WX308" s="38">
        <v>951.5</v>
      </c>
      <c r="WY308" s="38">
        <v>620.25</v>
      </c>
      <c r="WZ308" s="38">
        <v>65.75</v>
      </c>
      <c r="XA308" s="38">
        <v>19.5</v>
      </c>
      <c r="XB308" s="38">
        <v>57.42</v>
      </c>
      <c r="XC308" s="38">
        <v>37.43</v>
      </c>
      <c r="XD308" s="38">
        <v>3.97</v>
      </c>
      <c r="XE308" s="38">
        <v>1.18</v>
      </c>
      <c r="XF308" s="38">
        <v>85.25</v>
      </c>
      <c r="XG308" s="38">
        <v>5.14</v>
      </c>
      <c r="XH308" s="38">
        <v>42.625</v>
      </c>
      <c r="XI308" s="39">
        <v>951.5</v>
      </c>
      <c r="XJ308" s="39">
        <v>620.25</v>
      </c>
      <c r="XK308" s="39">
        <v>65.75</v>
      </c>
      <c r="XL308" s="39">
        <v>19.5</v>
      </c>
      <c r="XM308" s="39">
        <v>57.42</v>
      </c>
      <c r="XN308" s="39">
        <v>37.43</v>
      </c>
      <c r="XO308" s="39">
        <v>3.97</v>
      </c>
      <c r="XP308" s="39">
        <v>1.18</v>
      </c>
      <c r="XQ308" s="39">
        <v>85.25</v>
      </c>
      <c r="XR308" s="39">
        <v>5.14</v>
      </c>
      <c r="XS308" s="39">
        <v>42.625</v>
      </c>
      <c r="XT308" t="s">
        <v>1371</v>
      </c>
      <c r="XU308">
        <v>5</v>
      </c>
      <c r="XV308">
        <v>15</v>
      </c>
      <c r="XW308" s="37">
        <v>5</v>
      </c>
      <c r="XX308" s="37">
        <v>0</v>
      </c>
      <c r="XY308" s="37">
        <v>2</v>
      </c>
      <c r="XZ308" s="39">
        <v>2</v>
      </c>
      <c r="YA308" s="39">
        <v>0</v>
      </c>
      <c r="YB308" s="39">
        <v>3</v>
      </c>
    </row>
    <row r="309" spans="1:652" x14ac:dyDescent="0.2">
      <c r="A309" s="11">
        <v>331</v>
      </c>
      <c r="B309" s="19" t="s">
        <v>971</v>
      </c>
      <c r="C309" s="3">
        <v>1</v>
      </c>
      <c r="D309" s="3" t="str">
        <f t="shared" si="167"/>
        <v>1</v>
      </c>
      <c r="E309" s="4">
        <v>40570</v>
      </c>
      <c r="F309" s="4">
        <v>43418</v>
      </c>
      <c r="G309" s="5">
        <v>7.7973990417522243</v>
      </c>
      <c r="H309" s="22" t="s">
        <v>446</v>
      </c>
      <c r="I309" s="3">
        <v>2</v>
      </c>
      <c r="J309" s="3">
        <v>13</v>
      </c>
      <c r="K309" s="3">
        <v>1</v>
      </c>
      <c r="L309" s="3">
        <v>2</v>
      </c>
      <c r="M309" s="12">
        <v>90</v>
      </c>
      <c r="N309" s="6">
        <v>97</v>
      </c>
      <c r="O309" s="6">
        <v>124</v>
      </c>
      <c r="P309" s="9">
        <v>4.0682414698162725</v>
      </c>
      <c r="Q309" s="9">
        <v>53.802</v>
      </c>
      <c r="R309" s="9">
        <v>24.4</v>
      </c>
      <c r="S309" s="9">
        <v>15.9</v>
      </c>
      <c r="T309" s="3">
        <v>3</v>
      </c>
      <c r="U309" s="9">
        <v>18.899999999999999</v>
      </c>
      <c r="V309" s="3">
        <v>3</v>
      </c>
      <c r="W309" s="9">
        <v>9.8000000000000007</v>
      </c>
      <c r="X309" s="9">
        <v>10.6</v>
      </c>
      <c r="Y309" s="9">
        <v>11</v>
      </c>
      <c r="Z309" s="9">
        <v>9.1</v>
      </c>
      <c r="AA309" s="9">
        <v>8.3000000000000007</v>
      </c>
      <c r="AB309" s="9">
        <v>10.199999999999999</v>
      </c>
      <c r="AC309" s="5">
        <f t="shared" si="168"/>
        <v>11</v>
      </c>
      <c r="AD309" s="5">
        <f t="shared" si="169"/>
        <v>10.199999999999999</v>
      </c>
      <c r="AE309" s="5">
        <f t="shared" si="170"/>
        <v>21.2</v>
      </c>
      <c r="AF309" s="5">
        <f t="shared" si="171"/>
        <v>10.6</v>
      </c>
      <c r="AG309" s="5">
        <f t="shared" si="172"/>
        <v>23.373000000000001</v>
      </c>
      <c r="AH309" s="5">
        <f t="shared" si="173"/>
        <v>46.746000000000002</v>
      </c>
      <c r="AI309" s="1">
        <v>2</v>
      </c>
      <c r="AJ309" s="3">
        <v>10</v>
      </c>
      <c r="AK309" s="7" t="e">
        <v>#NULL!</v>
      </c>
      <c r="AL309" s="7" t="e">
        <v>#NULL!</v>
      </c>
      <c r="AS309" s="5" t="e">
        <f t="shared" si="174"/>
        <v>#DIV/0!</v>
      </c>
      <c r="AT309" s="9">
        <v>14.97</v>
      </c>
      <c r="AU309" s="9">
        <v>14.04</v>
      </c>
      <c r="AV309" s="9">
        <v>0.64</v>
      </c>
      <c r="AW309" s="3">
        <v>74</v>
      </c>
      <c r="AX309" s="3">
        <v>18</v>
      </c>
      <c r="AY309" s="3">
        <v>22</v>
      </c>
      <c r="AZ309" s="5">
        <v>40</v>
      </c>
      <c r="BA309" s="9">
        <v>-0.16</v>
      </c>
      <c r="BB309" s="3">
        <v>44</v>
      </c>
      <c r="BD309" s="11">
        <v>95</v>
      </c>
      <c r="BE309" s="3">
        <v>17</v>
      </c>
      <c r="BF309" s="3">
        <v>22</v>
      </c>
      <c r="BG309" s="9">
        <v>1.47</v>
      </c>
      <c r="BH309" s="5">
        <v>93</v>
      </c>
      <c r="BI309" s="9">
        <f>SUM(BE309:BF309)</f>
        <v>39</v>
      </c>
      <c r="BJ309" s="14">
        <v>107</v>
      </c>
      <c r="BK309" s="3">
        <v>8</v>
      </c>
      <c r="BL309" s="3">
        <v>8</v>
      </c>
      <c r="BM309" s="3">
        <v>8</v>
      </c>
      <c r="BN309" s="3">
        <v>8</v>
      </c>
      <c r="BO309" s="3">
        <v>4</v>
      </c>
      <c r="BP309" s="3">
        <v>8</v>
      </c>
      <c r="BQ309" s="3">
        <v>3</v>
      </c>
      <c r="BR309" s="3">
        <v>1</v>
      </c>
      <c r="BS309" s="3">
        <v>2</v>
      </c>
      <c r="BT309" s="11">
        <f>SUM(BK309:BS309)</f>
        <v>50</v>
      </c>
      <c r="BU309" s="14">
        <v>110</v>
      </c>
      <c r="BV309" s="14">
        <f>SUM(BD309,BJ309,BU309)</f>
        <v>312</v>
      </c>
      <c r="BW309" s="13">
        <f>BV309*(4/3)</f>
        <v>416</v>
      </c>
      <c r="BX309" s="14">
        <v>105</v>
      </c>
      <c r="BY309" s="14">
        <v>3</v>
      </c>
      <c r="BZ309" s="3">
        <v>28</v>
      </c>
      <c r="CA309" s="3">
        <v>33</v>
      </c>
      <c r="CB309" s="3">
        <v>27</v>
      </c>
      <c r="CC309" s="9">
        <v>12.51712</v>
      </c>
      <c r="CD309" s="9">
        <v>14.752319999999999</v>
      </c>
      <c r="CE309" s="9">
        <v>12.070079999999999</v>
      </c>
      <c r="CF309" s="9">
        <v>3.31</v>
      </c>
      <c r="CG309" s="5">
        <v>100</v>
      </c>
      <c r="CH309" s="3">
        <v>27</v>
      </c>
      <c r="CI309" s="3">
        <v>24</v>
      </c>
      <c r="CJ309" s="3">
        <v>21</v>
      </c>
      <c r="CK309" s="9">
        <v>12.070079999999999</v>
      </c>
      <c r="CL309" s="9">
        <v>10.728960000000001</v>
      </c>
      <c r="CM309" s="9">
        <v>9.3878400000000006</v>
      </c>
      <c r="CN309" s="9">
        <v>1.49</v>
      </c>
      <c r="CO309" s="5">
        <v>93</v>
      </c>
      <c r="CP309" s="3">
        <v>125</v>
      </c>
      <c r="CQ309" s="3">
        <v>118</v>
      </c>
      <c r="CR309" s="3">
        <v>122</v>
      </c>
      <c r="CS309" s="9">
        <v>0.9</v>
      </c>
      <c r="CT309" s="3">
        <v>82</v>
      </c>
      <c r="CU309" s="7" t="e">
        <v>#NULL!</v>
      </c>
      <c r="CV309" s="7" t="e">
        <v>#NULL!</v>
      </c>
      <c r="CY309" s="7" t="e">
        <v>#NULL!</v>
      </c>
      <c r="CZ309" s="7" t="e">
        <v>#NULL!</v>
      </c>
      <c r="DA309" s="7" t="e">
        <v>#NULL!</v>
      </c>
      <c r="DB309" s="7" t="e">
        <v>#NULL!</v>
      </c>
      <c r="DC309" s="7" t="e">
        <v>#NULL!</v>
      </c>
      <c r="DD309" s="7" t="e">
        <v>#NULL!</v>
      </c>
      <c r="DE309" s="7" t="e">
        <v>#NULL!</v>
      </c>
      <c r="DF309" s="7" t="e">
        <v>#NULL!</v>
      </c>
      <c r="DG309" s="7" t="e">
        <v>#NULL!</v>
      </c>
      <c r="DH309" s="7" t="e">
        <v>#NULL!</v>
      </c>
      <c r="DI309" s="7" t="e">
        <v>#NULL!</v>
      </c>
      <c r="DJ309" s="7" t="e">
        <v>#NULL!</v>
      </c>
      <c r="DK309" s="7" t="e">
        <v>#NULL!</v>
      </c>
      <c r="DL309" s="7" t="e">
        <v>#NULL!</v>
      </c>
      <c r="DM309" s="7" t="e">
        <v>#NULL!</v>
      </c>
      <c r="DN309" s="7" t="e">
        <v>#NULL!</v>
      </c>
      <c r="DO309" s="7" t="e">
        <v>#NULL!</v>
      </c>
      <c r="DP309" s="7" t="e">
        <v>#NULL!</v>
      </c>
      <c r="DQ309" s="3">
        <v>1</v>
      </c>
      <c r="DR309" s="3">
        <v>1</v>
      </c>
      <c r="DS309" s="3">
        <v>1</v>
      </c>
      <c r="DT309" s="3">
        <v>1</v>
      </c>
      <c r="DU309" s="3">
        <v>1</v>
      </c>
      <c r="DW309" s="5">
        <v>1.31</v>
      </c>
      <c r="DY309" s="5">
        <v>1.54</v>
      </c>
      <c r="EA309" s="5">
        <v>4.8</v>
      </c>
      <c r="EC309" s="5">
        <v>7.65</v>
      </c>
      <c r="EW309" s="3">
        <v>1</v>
      </c>
      <c r="FH309" s="3">
        <v>4</v>
      </c>
      <c r="FI309" s="3">
        <v>3</v>
      </c>
      <c r="FJ309" s="3">
        <v>1</v>
      </c>
      <c r="FK309" s="3">
        <v>2</v>
      </c>
      <c r="FL309" s="3">
        <v>5</v>
      </c>
      <c r="FM309" s="3">
        <v>3</v>
      </c>
      <c r="FN309" s="3">
        <v>1</v>
      </c>
      <c r="FO309" s="3">
        <v>1</v>
      </c>
      <c r="FP309" s="3">
        <v>5</v>
      </c>
      <c r="FQ309" s="3">
        <v>5</v>
      </c>
      <c r="FR309" s="3">
        <v>4</v>
      </c>
      <c r="FS309" s="3">
        <v>2</v>
      </c>
      <c r="FT309" s="3">
        <f t="shared" si="180"/>
        <v>4.166666666666667</v>
      </c>
      <c r="FU309" s="3">
        <f t="shared" si="179"/>
        <v>1.8333333333333333</v>
      </c>
      <c r="PA309" s="3">
        <v>1</v>
      </c>
      <c r="PB309" s="3">
        <v>4</v>
      </c>
      <c r="PC309" s="3">
        <v>4</v>
      </c>
      <c r="PD309" s="3">
        <v>4</v>
      </c>
      <c r="PE309" s="3">
        <v>4</v>
      </c>
      <c r="PF309" s="3">
        <v>4</v>
      </c>
      <c r="PG309" s="3">
        <v>0</v>
      </c>
      <c r="PH309" s="3">
        <f>AVERAGE(PB309:PG309)</f>
        <v>3.3333333333333335</v>
      </c>
      <c r="PI309" s="3">
        <v>4</v>
      </c>
      <c r="PJ309" s="3">
        <v>4</v>
      </c>
      <c r="PK309" s="3">
        <v>4</v>
      </c>
      <c r="PL309" s="3">
        <v>4</v>
      </c>
      <c r="PM309" s="3">
        <v>4</v>
      </c>
      <c r="PN309" s="3">
        <v>4</v>
      </c>
      <c r="PO309" s="3">
        <v>4</v>
      </c>
      <c r="PP309" s="3">
        <v>4</v>
      </c>
      <c r="PQ309" s="3">
        <v>4</v>
      </c>
      <c r="PR309" s="3">
        <v>4</v>
      </c>
      <c r="PS309" s="3">
        <v>4</v>
      </c>
      <c r="PT309" s="3">
        <v>4</v>
      </c>
      <c r="PU309" s="3">
        <f>AVERAGE(PI309,PK309,PM309,PO309,PQ309,PS309,)</f>
        <v>3.4285714285714284</v>
      </c>
      <c r="PV309" s="3">
        <f>AVERAGE(PJ309,PL309,PN309,PP309,PR309,PT309)</f>
        <v>4</v>
      </c>
      <c r="PW309" s="3">
        <f>AVERAGE(PI309:PT309)</f>
        <v>4</v>
      </c>
      <c r="PX309" s="3">
        <v>10</v>
      </c>
      <c r="PY309" s="3">
        <v>10</v>
      </c>
      <c r="PZ309" s="3">
        <v>10</v>
      </c>
      <c r="QA309" s="3">
        <v>10</v>
      </c>
      <c r="QB309" s="3">
        <v>10</v>
      </c>
      <c r="QC309" s="3">
        <v>10</v>
      </c>
      <c r="QD309" s="3">
        <v>10</v>
      </c>
      <c r="QE309" s="3">
        <v>10</v>
      </c>
      <c r="QF309" s="3">
        <v>10</v>
      </c>
      <c r="QG309" s="3">
        <v>10</v>
      </c>
      <c r="QH309" s="3">
        <v>10</v>
      </c>
      <c r="QI309" s="3">
        <v>10</v>
      </c>
      <c r="QJ309" s="3">
        <v>10</v>
      </c>
      <c r="QK309" s="3">
        <v>10</v>
      </c>
      <c r="QL309" s="3">
        <v>10</v>
      </c>
      <c r="QM309" s="3">
        <f>SUM(PX309,PY309,PZ309,QA309,QB309,QC309,QD309,QJ309,QK309,QL309)</f>
        <v>100</v>
      </c>
      <c r="QN309" s="3">
        <f>AVERAGE(PX309,PY309,PZ309,QA309,QB309,QC309,QD309,QJ309,QK309,QL309)</f>
        <v>10</v>
      </c>
      <c r="QO309" s="3">
        <f>SUM(QE309:QI309)</f>
        <v>50</v>
      </c>
      <c r="QP309" s="3">
        <f>AVERAGE(QE309:QI309)</f>
        <v>10</v>
      </c>
      <c r="QQ309" s="3">
        <f>SUM(PX309:QL309)</f>
        <v>150</v>
      </c>
      <c r="QR309" s="3">
        <f>AVERAGE(PX309:QL309)</f>
        <v>10</v>
      </c>
      <c r="QS309" s="1" t="s">
        <v>367</v>
      </c>
      <c r="QT309" s="3">
        <v>777</v>
      </c>
      <c r="QU309" s="3">
        <v>777</v>
      </c>
      <c r="QV309" s="3">
        <v>777</v>
      </c>
      <c r="QW309" s="3">
        <v>777</v>
      </c>
      <c r="QX309" s="3">
        <v>777</v>
      </c>
      <c r="QY309" s="3">
        <v>777</v>
      </c>
      <c r="QZ309" s="3">
        <v>777</v>
      </c>
      <c r="RA309" s="3">
        <v>777</v>
      </c>
      <c r="RB309" s="3">
        <v>777</v>
      </c>
      <c r="RC309" s="3">
        <v>777</v>
      </c>
      <c r="RD309" s="3">
        <v>777</v>
      </c>
      <c r="RE309" s="3">
        <v>777</v>
      </c>
      <c r="RF309" s="3">
        <v>777</v>
      </c>
      <c r="RG309" s="3">
        <v>777</v>
      </c>
      <c r="RH309" s="3">
        <v>777</v>
      </c>
      <c r="RI309" s="3">
        <v>777</v>
      </c>
      <c r="RJ309" s="3">
        <v>777</v>
      </c>
      <c r="RK309" s="3">
        <v>777</v>
      </c>
      <c r="RL309" s="3">
        <v>777</v>
      </c>
      <c r="RM309" s="3">
        <v>777</v>
      </c>
      <c r="RN309" s="3">
        <v>777</v>
      </c>
      <c r="RO309" s="3">
        <v>777</v>
      </c>
      <c r="RP309" s="3">
        <v>777</v>
      </c>
      <c r="RQ309" s="3">
        <v>777</v>
      </c>
      <c r="RR309" s="3">
        <v>777</v>
      </c>
      <c r="RS309" s="3">
        <v>777</v>
      </c>
      <c r="RT309" s="3">
        <v>777</v>
      </c>
      <c r="RU309" s="3">
        <v>777</v>
      </c>
      <c r="RV309" s="3">
        <v>777</v>
      </c>
      <c r="RW309" s="3">
        <v>777</v>
      </c>
      <c r="RX309" s="3">
        <v>777</v>
      </c>
      <c r="RY309" s="3">
        <v>777</v>
      </c>
      <c r="RZ309" s="3">
        <v>777</v>
      </c>
      <c r="SA309" s="3">
        <v>777</v>
      </c>
      <c r="SB309" s="3">
        <v>777</v>
      </c>
      <c r="SC309" s="3">
        <v>777</v>
      </c>
      <c r="SD309" s="3">
        <v>777</v>
      </c>
      <c r="SE309" s="3">
        <v>777</v>
      </c>
      <c r="SF309" s="3">
        <v>777</v>
      </c>
      <c r="SG309" s="3">
        <v>777</v>
      </c>
      <c r="SH309" s="3">
        <v>777</v>
      </c>
      <c r="SI309" s="3">
        <v>777</v>
      </c>
      <c r="SJ309" s="3">
        <v>777</v>
      </c>
      <c r="SK309" s="3">
        <v>777</v>
      </c>
      <c r="SL309" s="3">
        <v>777</v>
      </c>
      <c r="SM309" s="3">
        <v>777</v>
      </c>
      <c r="SN309" s="3">
        <v>777</v>
      </c>
      <c r="SO309" s="3">
        <v>777</v>
      </c>
      <c r="SP309" s="3">
        <v>777</v>
      </c>
      <c r="SQ309" s="3">
        <v>777</v>
      </c>
      <c r="SR309" s="3">
        <v>777</v>
      </c>
      <c r="SS309" s="3">
        <v>777</v>
      </c>
      <c r="ST309" s="1" t="s">
        <v>367</v>
      </c>
      <c r="SU309" s="3">
        <v>777</v>
      </c>
      <c r="SV309" s="3">
        <v>777</v>
      </c>
      <c r="SW309" s="3">
        <v>777</v>
      </c>
      <c r="SX309" s="5">
        <v>777</v>
      </c>
      <c r="SY309" s="3">
        <v>777</v>
      </c>
      <c r="SZ309" s="3">
        <v>777</v>
      </c>
      <c r="TA309" s="3">
        <v>777</v>
      </c>
      <c r="TB309" s="3">
        <v>777</v>
      </c>
      <c r="TC309" s="3">
        <v>777</v>
      </c>
      <c r="TD309" s="3">
        <v>777</v>
      </c>
      <c r="TE309" s="3">
        <v>777</v>
      </c>
      <c r="TF309" s="3">
        <v>777</v>
      </c>
      <c r="TG309" s="3">
        <v>777</v>
      </c>
      <c r="TH309" s="3">
        <v>777</v>
      </c>
      <c r="TI309" s="3">
        <v>777</v>
      </c>
      <c r="TJ309" s="3">
        <v>777</v>
      </c>
      <c r="TK309" s="3">
        <v>777</v>
      </c>
      <c r="TL309" s="3">
        <v>777</v>
      </c>
      <c r="TM309" s="3">
        <v>777</v>
      </c>
      <c r="TN309" s="3">
        <v>777</v>
      </c>
      <c r="TO309" s="3">
        <v>777</v>
      </c>
      <c r="TP309" s="3">
        <v>777</v>
      </c>
      <c r="TQ309" s="3">
        <v>777</v>
      </c>
      <c r="TR309" s="3">
        <v>777</v>
      </c>
      <c r="TS309" s="3">
        <v>777</v>
      </c>
      <c r="TT309" s="3">
        <v>777</v>
      </c>
      <c r="TU309" s="3">
        <v>777</v>
      </c>
      <c r="TV309" s="3">
        <v>777</v>
      </c>
      <c r="TW309" s="3">
        <v>777</v>
      </c>
      <c r="TX309" s="3">
        <v>777</v>
      </c>
      <c r="TY309" s="3">
        <v>777</v>
      </c>
      <c r="TZ309" s="3">
        <v>777</v>
      </c>
      <c r="UA309" s="3">
        <v>777</v>
      </c>
      <c r="UB309" s="3">
        <v>777</v>
      </c>
      <c r="UC309" s="3">
        <v>777</v>
      </c>
      <c r="UD309" s="3">
        <v>777</v>
      </c>
      <c r="UE309" s="3">
        <v>777</v>
      </c>
      <c r="UF309" s="3">
        <v>777</v>
      </c>
      <c r="VN309">
        <v>15</v>
      </c>
      <c r="VO309">
        <v>5</v>
      </c>
      <c r="VP309">
        <v>65.5</v>
      </c>
      <c r="VQ309">
        <v>13.1</v>
      </c>
      <c r="VR309">
        <v>13</v>
      </c>
      <c r="VS309">
        <v>260.8</v>
      </c>
      <c r="VT309">
        <v>20.100000000000001</v>
      </c>
      <c r="VU309">
        <v>37.299999999999997</v>
      </c>
      <c r="VV309">
        <v>12</v>
      </c>
      <c r="VW309">
        <v>8825.7999999999993</v>
      </c>
      <c r="VX309">
        <v>735.5</v>
      </c>
      <c r="VY309">
        <v>1966.3</v>
      </c>
      <c r="VZ309">
        <v>0.3</v>
      </c>
      <c r="WA309">
        <v>1260.8</v>
      </c>
      <c r="WB309" s="36">
        <v>1593</v>
      </c>
      <c r="WC309" s="36">
        <v>1804.5</v>
      </c>
      <c r="WD309" s="36">
        <v>202.25</v>
      </c>
      <c r="WE309" s="36">
        <v>130.25</v>
      </c>
      <c r="WF309" s="36">
        <v>42.71</v>
      </c>
      <c r="WG309" s="36">
        <v>48.38</v>
      </c>
      <c r="WH309" s="36">
        <v>5.42</v>
      </c>
      <c r="WI309" s="36">
        <v>3.49</v>
      </c>
      <c r="WJ309" s="36">
        <v>332.5</v>
      </c>
      <c r="WK309" s="36">
        <v>8.91</v>
      </c>
      <c r="WL309" s="36">
        <v>66.5</v>
      </c>
      <c r="WM309" s="37">
        <v>2223.5</v>
      </c>
      <c r="WN309" s="37">
        <v>2459</v>
      </c>
      <c r="WO309" s="37">
        <v>281.5</v>
      </c>
      <c r="WP309" s="37">
        <v>197</v>
      </c>
      <c r="WQ309" s="37">
        <v>43.08</v>
      </c>
      <c r="WR309" s="37">
        <v>47.65</v>
      </c>
      <c r="WS309" s="37">
        <v>5.45</v>
      </c>
      <c r="WT309" s="37">
        <v>3.82</v>
      </c>
      <c r="WU309" s="37">
        <v>478.5</v>
      </c>
      <c r="WV309" s="37">
        <v>9.27</v>
      </c>
      <c r="WW309" s="37">
        <v>68.356999999999999</v>
      </c>
      <c r="WX309" s="38">
        <v>1383.25</v>
      </c>
      <c r="WY309" s="38">
        <v>1554.25</v>
      </c>
      <c r="WZ309" s="38">
        <v>161</v>
      </c>
      <c r="XA309" s="38">
        <v>99.5</v>
      </c>
      <c r="XB309" s="38">
        <v>43.25</v>
      </c>
      <c r="XC309" s="38">
        <v>48.6</v>
      </c>
      <c r="XD309" s="38">
        <v>5.03</v>
      </c>
      <c r="XE309" s="38">
        <v>3.11</v>
      </c>
      <c r="XF309" s="38">
        <v>260.5</v>
      </c>
      <c r="XG309" s="38">
        <v>8.15</v>
      </c>
      <c r="XH309" s="38">
        <v>65.125</v>
      </c>
      <c r="XI309" s="39">
        <v>2013.75</v>
      </c>
      <c r="XJ309" s="39">
        <v>2208.75</v>
      </c>
      <c r="XK309" s="39">
        <v>240.25</v>
      </c>
      <c r="XL309" s="39">
        <v>166.25</v>
      </c>
      <c r="XM309" s="39">
        <v>43.5</v>
      </c>
      <c r="XN309" s="39">
        <v>47.72</v>
      </c>
      <c r="XO309" s="39">
        <v>5.19</v>
      </c>
      <c r="XP309" s="39">
        <v>3.59</v>
      </c>
      <c r="XQ309" s="39">
        <v>406.5</v>
      </c>
      <c r="XR309" s="39">
        <v>8.7799999999999994</v>
      </c>
      <c r="XS309" s="39">
        <v>67.75</v>
      </c>
      <c r="XT309" t="s">
        <v>1372</v>
      </c>
      <c r="XU309">
        <v>7</v>
      </c>
      <c r="XV309">
        <v>9</v>
      </c>
      <c r="XW309" s="37">
        <v>5</v>
      </c>
      <c r="XX309" s="37">
        <v>2</v>
      </c>
      <c r="XY309" s="37">
        <v>1</v>
      </c>
      <c r="XZ309" s="39">
        <v>4</v>
      </c>
      <c r="YA309" s="39">
        <v>2</v>
      </c>
      <c r="YB309" s="39">
        <v>1</v>
      </c>
    </row>
    <row r="310" spans="1:652" x14ac:dyDescent="0.2">
      <c r="A310" s="11">
        <v>332</v>
      </c>
      <c r="B310" s="19" t="s">
        <v>990</v>
      </c>
      <c r="C310" s="3">
        <v>1</v>
      </c>
      <c r="D310" s="3" t="str">
        <f t="shared" si="167"/>
        <v>1</v>
      </c>
      <c r="E310" s="4">
        <v>40762</v>
      </c>
      <c r="F310" s="4">
        <v>43420</v>
      </c>
      <c r="G310" s="5">
        <v>7.2772073921971252</v>
      </c>
      <c r="H310" s="22" t="s">
        <v>446</v>
      </c>
      <c r="I310" s="3">
        <v>2</v>
      </c>
      <c r="J310" s="3">
        <v>14</v>
      </c>
      <c r="K310" s="3">
        <v>1</v>
      </c>
      <c r="L310" s="3">
        <v>2</v>
      </c>
      <c r="M310" s="12">
        <v>90</v>
      </c>
      <c r="N310" s="6">
        <v>97</v>
      </c>
      <c r="O310" s="6">
        <v>123.5</v>
      </c>
      <c r="P310" s="1">
        <f t="shared" ref="P310:P348" si="181">O310*0.0328084</f>
        <v>4.0518374000000001</v>
      </c>
      <c r="Q310" s="1">
        <f t="shared" ref="Q310:Q348" si="182">R310*2.205</f>
        <v>49.833000000000006</v>
      </c>
      <c r="R310" s="9">
        <v>22.6</v>
      </c>
      <c r="S310" s="9">
        <v>14.7</v>
      </c>
      <c r="T310" s="3">
        <v>3</v>
      </c>
      <c r="U310" s="9">
        <v>12.1</v>
      </c>
      <c r="V310" s="3">
        <v>3</v>
      </c>
      <c r="W310" s="9">
        <v>9.8000000000000007</v>
      </c>
      <c r="X310" s="9">
        <v>11.6</v>
      </c>
      <c r="Y310" s="9">
        <v>11.3</v>
      </c>
      <c r="Z310" s="9">
        <v>8.6</v>
      </c>
      <c r="AA310" s="9">
        <v>7.5</v>
      </c>
      <c r="AB310" s="9">
        <v>8.1999999999999993</v>
      </c>
      <c r="AC310" s="5">
        <f t="shared" si="168"/>
        <v>11.6</v>
      </c>
      <c r="AD310" s="5">
        <f t="shared" si="169"/>
        <v>8.6</v>
      </c>
      <c r="AE310" s="5">
        <f t="shared" si="170"/>
        <v>20.2</v>
      </c>
      <c r="AF310" s="5">
        <f t="shared" si="171"/>
        <v>10.1</v>
      </c>
      <c r="AG310" s="5">
        <f t="shared" si="172"/>
        <v>22.270499999999998</v>
      </c>
      <c r="AH310" s="5">
        <f t="shared" si="173"/>
        <v>44.540999999999997</v>
      </c>
      <c r="AI310" s="1">
        <v>2</v>
      </c>
      <c r="AJ310" s="3">
        <v>12</v>
      </c>
      <c r="AK310" s="7" t="e">
        <v>#NULL!</v>
      </c>
      <c r="AL310" s="7" t="e">
        <v>#NULL!</v>
      </c>
      <c r="AS310" s="5" t="e">
        <f t="shared" si="174"/>
        <v>#DIV/0!</v>
      </c>
      <c r="AT310" s="9">
        <v>14.65</v>
      </c>
      <c r="AU310" s="9">
        <v>15.91</v>
      </c>
      <c r="AV310" s="9">
        <v>0.47</v>
      </c>
      <c r="AW310" s="3">
        <v>68</v>
      </c>
      <c r="AX310" s="3">
        <v>10</v>
      </c>
      <c r="AY310" s="3">
        <v>14</v>
      </c>
      <c r="AZ310" s="5">
        <v>24</v>
      </c>
      <c r="BA310" s="9">
        <v>-1.1000000000000001</v>
      </c>
      <c r="BB310" s="3">
        <v>14</v>
      </c>
      <c r="BD310" s="11">
        <v>72</v>
      </c>
      <c r="BE310" s="3">
        <v>16</v>
      </c>
      <c r="BF310" s="3">
        <v>18</v>
      </c>
      <c r="BG310" s="9">
        <v>0.78</v>
      </c>
      <c r="BH310" s="5">
        <v>78</v>
      </c>
      <c r="BI310" s="9">
        <f>SUM(BE310:BF310)</f>
        <v>34</v>
      </c>
      <c r="BJ310" s="14">
        <v>96</v>
      </c>
      <c r="BK310" s="3">
        <v>8</v>
      </c>
      <c r="BL310" s="3">
        <v>8</v>
      </c>
      <c r="BM310" s="3">
        <v>8</v>
      </c>
      <c r="BN310" s="3">
        <v>2</v>
      </c>
      <c r="BO310" s="3">
        <v>3</v>
      </c>
      <c r="BP310" s="3">
        <v>7</v>
      </c>
      <c r="BQ310" s="3">
        <v>2</v>
      </c>
      <c r="BR310" s="3">
        <v>1</v>
      </c>
      <c r="BS310" s="3">
        <v>1</v>
      </c>
      <c r="BT310" s="11">
        <f>SUM(BK310:BS310)</f>
        <v>40</v>
      </c>
      <c r="BU310" s="14">
        <v>99</v>
      </c>
      <c r="BV310" s="14">
        <f>SUM(BD310,BJ310,BU310)</f>
        <v>267</v>
      </c>
      <c r="BW310" s="13">
        <f>BV310*(4/3)</f>
        <v>356</v>
      </c>
      <c r="BX310" s="14">
        <v>86</v>
      </c>
      <c r="BY310" s="14">
        <v>3</v>
      </c>
      <c r="BZ310" s="3">
        <v>12</v>
      </c>
      <c r="CA310" s="3">
        <v>24</v>
      </c>
      <c r="CB310" s="3">
        <v>19</v>
      </c>
      <c r="CC310" s="9">
        <v>5.3644800000000004</v>
      </c>
      <c r="CD310" s="9">
        <v>10.728960000000001</v>
      </c>
      <c r="CE310" s="9">
        <v>8.49376</v>
      </c>
      <c r="CF310" s="9">
        <v>1.23</v>
      </c>
      <c r="CG310" s="5">
        <v>89</v>
      </c>
      <c r="CH310" s="3">
        <v>19</v>
      </c>
      <c r="CI310" s="3">
        <v>16</v>
      </c>
      <c r="CJ310" s="3">
        <v>20</v>
      </c>
      <c r="CK310" s="9">
        <v>8.49376</v>
      </c>
      <c r="CL310" s="9">
        <v>7.1526399999999999</v>
      </c>
      <c r="CM310" s="9">
        <v>8.9407999999999994</v>
      </c>
      <c r="CN310" s="9">
        <v>0.25</v>
      </c>
      <c r="CO310" s="5">
        <v>60</v>
      </c>
      <c r="CP310" s="3">
        <v>110</v>
      </c>
      <c r="CQ310" s="3">
        <v>97</v>
      </c>
      <c r="CR310" s="3">
        <v>106</v>
      </c>
      <c r="CS310" s="9">
        <v>0.48</v>
      </c>
      <c r="CT310" s="3">
        <v>68</v>
      </c>
      <c r="CU310" s="7" t="e">
        <v>#NULL!</v>
      </c>
      <c r="CV310" s="7" t="e">
        <v>#NULL!</v>
      </c>
      <c r="CY310" s="7" t="e">
        <v>#NULL!</v>
      </c>
      <c r="CZ310" s="7" t="e">
        <v>#NULL!</v>
      </c>
      <c r="DA310" s="7" t="e">
        <v>#NULL!</v>
      </c>
      <c r="DB310" s="7" t="e">
        <v>#NULL!</v>
      </c>
      <c r="DC310" s="7" t="e">
        <v>#NULL!</v>
      </c>
      <c r="DD310" s="7" t="e">
        <v>#NULL!</v>
      </c>
      <c r="DE310" s="7" t="e">
        <v>#NULL!</v>
      </c>
      <c r="DF310" s="7" t="e">
        <v>#NULL!</v>
      </c>
      <c r="DG310" s="7" t="e">
        <v>#NULL!</v>
      </c>
      <c r="DH310" s="7" t="e">
        <v>#NULL!</v>
      </c>
      <c r="DI310" s="7" t="e">
        <v>#NULL!</v>
      </c>
      <c r="DJ310" s="7" t="e">
        <v>#NULL!</v>
      </c>
      <c r="DK310" s="7" t="e">
        <v>#NULL!</v>
      </c>
      <c r="DL310" s="7" t="e">
        <v>#NULL!</v>
      </c>
      <c r="DM310" s="7" t="e">
        <v>#NULL!</v>
      </c>
      <c r="DN310" s="7" t="e">
        <v>#NULL!</v>
      </c>
      <c r="DO310" s="7" t="e">
        <v>#NULL!</v>
      </c>
      <c r="DP310" s="7" t="e">
        <v>#NULL!</v>
      </c>
      <c r="DQ310" s="3">
        <v>1</v>
      </c>
      <c r="DR310" s="3">
        <v>0</v>
      </c>
      <c r="DS310" s="3">
        <v>1</v>
      </c>
      <c r="DT310" s="3">
        <v>1</v>
      </c>
      <c r="DU310" s="3">
        <v>1</v>
      </c>
      <c r="DW310" s="5">
        <v>-0.32000000000000006</v>
      </c>
      <c r="DY310" s="5">
        <v>0.95</v>
      </c>
      <c r="EA310" s="5">
        <v>1.48</v>
      </c>
      <c r="EC310" s="5">
        <v>2.11</v>
      </c>
      <c r="EW310" s="3">
        <v>0</v>
      </c>
      <c r="FH310" s="3">
        <v>5</v>
      </c>
      <c r="FI310" s="3">
        <v>5</v>
      </c>
      <c r="FJ310" s="3">
        <v>4</v>
      </c>
      <c r="FK310" s="3">
        <v>1</v>
      </c>
      <c r="FL310" s="3">
        <v>5</v>
      </c>
      <c r="FM310" s="3">
        <v>5</v>
      </c>
      <c r="FN310" s="3">
        <v>1</v>
      </c>
      <c r="FO310" s="3">
        <v>1</v>
      </c>
      <c r="FP310" s="3">
        <v>4</v>
      </c>
      <c r="FQ310" s="3">
        <v>5</v>
      </c>
      <c r="FR310" s="3">
        <v>3</v>
      </c>
      <c r="FS310" s="3">
        <v>1</v>
      </c>
      <c r="FT310" s="3">
        <f t="shared" si="180"/>
        <v>4.833333333333333</v>
      </c>
      <c r="FU310" s="3">
        <f t="shared" si="179"/>
        <v>1.8333333333333333</v>
      </c>
      <c r="PA310" s="3">
        <v>3</v>
      </c>
      <c r="PB310" s="3">
        <v>3</v>
      </c>
      <c r="PC310" s="3">
        <v>3</v>
      </c>
      <c r="PD310" s="3">
        <v>2</v>
      </c>
      <c r="PE310" s="3">
        <v>3</v>
      </c>
      <c r="PF310" s="3">
        <v>2</v>
      </c>
      <c r="PG310" s="3">
        <v>1</v>
      </c>
      <c r="PH310" s="3">
        <f>AVERAGE(PB310:PG310)</f>
        <v>2.3333333333333335</v>
      </c>
      <c r="PI310" s="3">
        <v>2</v>
      </c>
      <c r="PJ310" s="3">
        <v>2</v>
      </c>
      <c r="PK310" s="3">
        <v>2</v>
      </c>
      <c r="PL310" s="3">
        <v>3</v>
      </c>
      <c r="PM310" s="3">
        <v>3</v>
      </c>
      <c r="PN310" s="3">
        <v>3</v>
      </c>
      <c r="PO310" s="3">
        <v>2</v>
      </c>
      <c r="PP310" s="3">
        <v>2</v>
      </c>
      <c r="PQ310" s="3">
        <v>3</v>
      </c>
      <c r="PR310" s="3">
        <v>2</v>
      </c>
      <c r="PS310" s="3">
        <v>2</v>
      </c>
      <c r="PT310" s="3">
        <v>3</v>
      </c>
      <c r="PU310" s="3">
        <f>AVERAGE(PI310,PK310,PM310,PO310,PQ310,PS310,)</f>
        <v>2</v>
      </c>
      <c r="PV310" s="3">
        <f>AVERAGE(PJ310,PL310,PN310,PP310,PR310,PT310)</f>
        <v>2.5</v>
      </c>
      <c r="PW310" s="3">
        <f>AVERAGE(PI310:PT310)</f>
        <v>2.4166666666666665</v>
      </c>
      <c r="PX310" s="3">
        <v>10</v>
      </c>
      <c r="PY310" s="3">
        <v>10</v>
      </c>
      <c r="PZ310" s="3">
        <v>10</v>
      </c>
      <c r="QA310" s="3">
        <v>10</v>
      </c>
      <c r="QB310" s="3">
        <v>8</v>
      </c>
      <c r="QC310" s="3">
        <v>9</v>
      </c>
      <c r="QD310" s="3">
        <v>9</v>
      </c>
      <c r="QE310" s="3">
        <v>10</v>
      </c>
      <c r="QF310" s="3">
        <v>9</v>
      </c>
      <c r="QG310" s="3">
        <v>7</v>
      </c>
      <c r="QH310" s="3">
        <v>7</v>
      </c>
      <c r="QI310" s="3">
        <v>9</v>
      </c>
      <c r="QJ310" s="3">
        <v>7</v>
      </c>
      <c r="QK310" s="3">
        <v>8</v>
      </c>
      <c r="QL310" s="3">
        <v>10</v>
      </c>
      <c r="QM310" s="3">
        <f>SUM(PX310,PY310,PZ310,QA310,QB310,QC310,QD310,QJ310,QK310,QL310)</f>
        <v>91</v>
      </c>
      <c r="QN310" s="3">
        <f>AVERAGE(PX310,PY310,PZ310,QA310,QB310,QC310,QD310,QJ310,QK310,QL310)</f>
        <v>9.1</v>
      </c>
      <c r="QO310" s="3">
        <f>SUM(QE310:QI310)</f>
        <v>42</v>
      </c>
      <c r="QP310" s="3">
        <f>AVERAGE(QE310:QI310)</f>
        <v>8.4</v>
      </c>
      <c r="QQ310" s="3">
        <f>SUM(PX310:QL310)</f>
        <v>133</v>
      </c>
      <c r="QR310" s="3">
        <f>AVERAGE(PX310:QL310)</f>
        <v>8.8666666666666671</v>
      </c>
      <c r="QS310" s="1" t="s">
        <v>367</v>
      </c>
      <c r="QT310" s="3">
        <v>777</v>
      </c>
      <c r="QU310" s="3">
        <v>777</v>
      </c>
      <c r="QV310" s="3">
        <v>777</v>
      </c>
      <c r="QW310" s="3">
        <v>777</v>
      </c>
      <c r="QX310" s="3">
        <v>777</v>
      </c>
      <c r="QY310" s="3">
        <v>777</v>
      </c>
      <c r="QZ310" s="3">
        <v>777</v>
      </c>
      <c r="RA310" s="3">
        <v>777</v>
      </c>
      <c r="RB310" s="3">
        <v>777</v>
      </c>
      <c r="RC310" s="3">
        <v>777</v>
      </c>
      <c r="RD310" s="3">
        <v>777</v>
      </c>
      <c r="RE310" s="3">
        <v>777</v>
      </c>
      <c r="RF310" s="3">
        <v>777</v>
      </c>
      <c r="RG310" s="3">
        <v>777</v>
      </c>
      <c r="RH310" s="3">
        <v>777</v>
      </c>
      <c r="RI310" s="3">
        <v>777</v>
      </c>
      <c r="RJ310" s="3">
        <v>777</v>
      </c>
      <c r="RK310" s="3">
        <v>777</v>
      </c>
      <c r="RL310" s="3">
        <v>777</v>
      </c>
      <c r="RM310" s="3">
        <v>777</v>
      </c>
      <c r="RN310" s="3">
        <v>777</v>
      </c>
      <c r="RO310" s="3">
        <v>777</v>
      </c>
      <c r="RP310" s="3">
        <v>777</v>
      </c>
      <c r="RQ310" s="3">
        <v>777</v>
      </c>
      <c r="RR310" s="3">
        <v>777</v>
      </c>
      <c r="RS310" s="3">
        <v>777</v>
      </c>
      <c r="RT310" s="3">
        <v>777</v>
      </c>
      <c r="RU310" s="3">
        <v>777</v>
      </c>
      <c r="RV310" s="3">
        <v>777</v>
      </c>
      <c r="RW310" s="3">
        <v>777</v>
      </c>
      <c r="RX310" s="3">
        <v>777</v>
      </c>
      <c r="RY310" s="3">
        <v>777</v>
      </c>
      <c r="RZ310" s="3">
        <v>777</v>
      </c>
      <c r="SA310" s="3">
        <v>777</v>
      </c>
      <c r="SB310" s="3">
        <v>777</v>
      </c>
      <c r="SC310" s="3">
        <v>777</v>
      </c>
      <c r="SD310" s="3">
        <v>777</v>
      </c>
      <c r="SE310" s="3">
        <v>777</v>
      </c>
      <c r="SF310" s="3">
        <v>777</v>
      </c>
      <c r="SG310" s="3">
        <v>777</v>
      </c>
      <c r="SH310" s="3">
        <v>777</v>
      </c>
      <c r="SI310" s="3">
        <v>777</v>
      </c>
      <c r="SJ310" s="3">
        <v>777</v>
      </c>
      <c r="SK310" s="3">
        <v>777</v>
      </c>
      <c r="SL310" s="3">
        <v>777</v>
      </c>
      <c r="SM310" s="3">
        <v>777</v>
      </c>
      <c r="SN310" s="3">
        <v>777</v>
      </c>
      <c r="SO310" s="3">
        <v>777</v>
      </c>
      <c r="SP310" s="3">
        <v>777</v>
      </c>
      <c r="SQ310" s="3">
        <v>777</v>
      </c>
      <c r="SR310" s="3">
        <v>777</v>
      </c>
      <c r="SS310" s="3">
        <v>777</v>
      </c>
      <c r="ST310" s="1" t="s">
        <v>367</v>
      </c>
      <c r="SU310" s="3">
        <v>777</v>
      </c>
      <c r="SV310" s="3">
        <v>777</v>
      </c>
      <c r="SW310" s="3">
        <v>777</v>
      </c>
      <c r="SX310" s="5">
        <v>777</v>
      </c>
      <c r="SY310" s="3">
        <v>777</v>
      </c>
      <c r="SZ310" s="3">
        <v>777</v>
      </c>
      <c r="TA310" s="3">
        <v>777</v>
      </c>
      <c r="TB310" s="3">
        <v>777</v>
      </c>
      <c r="TC310" s="3">
        <v>777</v>
      </c>
      <c r="TD310" s="3">
        <v>777</v>
      </c>
      <c r="TE310" s="3">
        <v>777</v>
      </c>
      <c r="TF310" s="3">
        <v>777</v>
      </c>
      <c r="TG310" s="3">
        <v>777</v>
      </c>
      <c r="TH310" s="3">
        <v>777</v>
      </c>
      <c r="TI310" s="3">
        <v>777</v>
      </c>
      <c r="TJ310" s="3">
        <v>777</v>
      </c>
      <c r="TK310" s="3">
        <v>777</v>
      </c>
      <c r="TL310" s="3">
        <v>777</v>
      </c>
      <c r="TM310" s="3">
        <v>777</v>
      </c>
      <c r="TN310" s="3">
        <v>777</v>
      </c>
      <c r="TO310" s="3">
        <v>777</v>
      </c>
      <c r="TP310" s="3">
        <v>777</v>
      </c>
      <c r="TQ310" s="3">
        <v>777</v>
      </c>
      <c r="TR310" s="3">
        <v>777</v>
      </c>
      <c r="TS310" s="3">
        <v>777</v>
      </c>
      <c r="TT310" s="3">
        <v>777</v>
      </c>
      <c r="TU310" s="3">
        <v>777</v>
      </c>
      <c r="TV310" s="3">
        <v>777</v>
      </c>
      <c r="TW310" s="3">
        <v>777</v>
      </c>
      <c r="TX310" s="3">
        <v>777</v>
      </c>
      <c r="TY310" s="3">
        <v>777</v>
      </c>
      <c r="TZ310" s="3">
        <v>777</v>
      </c>
      <c r="UA310" s="3">
        <v>777</v>
      </c>
      <c r="UB310" s="3">
        <v>777</v>
      </c>
      <c r="UC310" s="3">
        <v>777</v>
      </c>
      <c r="UD310" s="3">
        <v>777</v>
      </c>
      <c r="UE310" s="3">
        <v>777</v>
      </c>
      <c r="UF310" s="3">
        <v>777</v>
      </c>
      <c r="VN310">
        <v>15</v>
      </c>
      <c r="VO310">
        <v>3</v>
      </c>
      <c r="VP310">
        <v>32.799999999999997</v>
      </c>
      <c r="VQ310">
        <v>10.9</v>
      </c>
      <c r="VR310">
        <v>44</v>
      </c>
      <c r="VS310">
        <v>1144.3</v>
      </c>
      <c r="VT310">
        <v>26</v>
      </c>
      <c r="VU310">
        <v>163.5</v>
      </c>
      <c r="VV310">
        <v>43</v>
      </c>
      <c r="VW310">
        <v>19289</v>
      </c>
      <c r="VX310">
        <v>448.6</v>
      </c>
      <c r="VY310">
        <v>5170.5</v>
      </c>
      <c r="VZ310">
        <v>0.3</v>
      </c>
      <c r="WA310">
        <v>2755.6</v>
      </c>
      <c r="WB310" s="36">
        <v>2862</v>
      </c>
      <c r="WC310" s="36">
        <v>1321.75</v>
      </c>
      <c r="WD310" s="36">
        <v>138.75</v>
      </c>
      <c r="WE310" s="36">
        <v>64.25</v>
      </c>
      <c r="WG310" s="36">
        <v>30.13</v>
      </c>
      <c r="WH310" s="36">
        <v>3.16</v>
      </c>
      <c r="WI310" s="36">
        <v>1.46</v>
      </c>
      <c r="WJ310" s="36">
        <v>203</v>
      </c>
      <c r="WK310" s="36">
        <v>4.63</v>
      </c>
      <c r="WL310" s="36">
        <v>29</v>
      </c>
      <c r="WM310" s="37">
        <v>2862</v>
      </c>
      <c r="WN310" s="37">
        <v>1321.75</v>
      </c>
      <c r="WO310" s="37">
        <v>138.75</v>
      </c>
      <c r="WP310" s="37">
        <v>64.25</v>
      </c>
      <c r="WQ310" s="37">
        <v>65.239999999999995</v>
      </c>
      <c r="WR310" s="37">
        <v>30.13</v>
      </c>
      <c r="WS310" s="37">
        <v>3.16</v>
      </c>
      <c r="WT310" s="37">
        <v>1.46</v>
      </c>
      <c r="WU310" s="37">
        <v>203</v>
      </c>
      <c r="WV310" s="37">
        <v>4.63</v>
      </c>
      <c r="WW310" s="37">
        <v>29</v>
      </c>
      <c r="WX310" s="38">
        <v>2522</v>
      </c>
      <c r="WY310" s="38">
        <v>1176</v>
      </c>
      <c r="WZ310" s="38">
        <v>130</v>
      </c>
      <c r="XA310" s="38">
        <v>63</v>
      </c>
      <c r="XB310" s="38">
        <v>64.819999999999993</v>
      </c>
      <c r="XC310" s="38">
        <v>30.22</v>
      </c>
      <c r="XD310" s="38">
        <v>3.34</v>
      </c>
      <c r="XE310" s="38">
        <v>1.62</v>
      </c>
      <c r="XF310" s="38">
        <v>193</v>
      </c>
      <c r="XG310" s="38">
        <v>4.96</v>
      </c>
      <c r="XH310" s="38">
        <v>32.167000000000002</v>
      </c>
      <c r="XI310" s="39">
        <v>2522</v>
      </c>
      <c r="XJ310" s="39">
        <v>1176</v>
      </c>
      <c r="XK310" s="39">
        <v>130</v>
      </c>
      <c r="XL310" s="39">
        <v>63</v>
      </c>
      <c r="XM310" s="39">
        <v>64.819999999999993</v>
      </c>
      <c r="XN310" s="39">
        <v>30.22</v>
      </c>
      <c r="XO310" s="39">
        <v>3.34</v>
      </c>
      <c r="XP310" s="39">
        <v>1.62</v>
      </c>
      <c r="XQ310" s="39">
        <v>193</v>
      </c>
      <c r="XR310" s="39">
        <v>4.96</v>
      </c>
      <c r="XS310" s="39">
        <v>32.167000000000002</v>
      </c>
      <c r="XT310" t="s">
        <v>1373</v>
      </c>
      <c r="XU310">
        <v>7</v>
      </c>
      <c r="XV310">
        <v>15</v>
      </c>
      <c r="XW310" s="37">
        <v>7</v>
      </c>
      <c r="XX310" s="37">
        <v>0</v>
      </c>
      <c r="XY310" s="37">
        <v>2</v>
      </c>
      <c r="XZ310" s="39">
        <v>6</v>
      </c>
      <c r="YA310" s="39">
        <v>0</v>
      </c>
      <c r="YB310" s="39">
        <v>2</v>
      </c>
    </row>
    <row r="311" spans="1:652" x14ac:dyDescent="0.2">
      <c r="A311" s="11">
        <v>333</v>
      </c>
      <c r="B311" s="19" t="s">
        <v>991</v>
      </c>
      <c r="C311" s="1">
        <v>0</v>
      </c>
      <c r="D311" s="3" t="str">
        <f t="shared" si="167"/>
        <v>2</v>
      </c>
      <c r="E311" s="20">
        <v>39520</v>
      </c>
      <c r="F311" s="23">
        <v>43431</v>
      </c>
      <c r="G311" s="5">
        <f t="shared" ref="G311:G337" si="183">YEARFRAC(E311,F311)</f>
        <v>10.705555555555556</v>
      </c>
      <c r="H311" s="22">
        <v>4</v>
      </c>
      <c r="I311" s="1">
        <v>5</v>
      </c>
      <c r="J311" s="1">
        <v>24</v>
      </c>
      <c r="K311" s="3">
        <v>1</v>
      </c>
      <c r="L311" s="18"/>
      <c r="M311" s="12">
        <v>90</v>
      </c>
      <c r="N311" s="1">
        <v>105</v>
      </c>
      <c r="O311" s="1">
        <v>140.5</v>
      </c>
      <c r="P311" s="1">
        <f t="shared" si="181"/>
        <v>4.6095801999999999</v>
      </c>
      <c r="Q311" s="1">
        <f t="shared" si="182"/>
        <v>89.963999999999999</v>
      </c>
      <c r="R311" s="1">
        <v>40.799999999999997</v>
      </c>
      <c r="S311" s="1">
        <v>20.8</v>
      </c>
      <c r="T311" s="1">
        <v>2</v>
      </c>
      <c r="U311" s="1">
        <v>27.5</v>
      </c>
      <c r="V311" s="1">
        <v>2</v>
      </c>
      <c r="W311" s="1">
        <v>14.7</v>
      </c>
      <c r="X311" s="1">
        <v>15</v>
      </c>
      <c r="Y311" s="1">
        <v>13.2</v>
      </c>
      <c r="Z311" s="1">
        <v>14.1</v>
      </c>
      <c r="AA311" s="1">
        <v>13.8</v>
      </c>
      <c r="AB311" s="1">
        <v>12.4</v>
      </c>
      <c r="AC311" s="5">
        <f t="shared" si="168"/>
        <v>15</v>
      </c>
      <c r="AD311" s="5">
        <f t="shared" si="169"/>
        <v>14.1</v>
      </c>
      <c r="AE311" s="5">
        <f t="shared" si="170"/>
        <v>29.1</v>
      </c>
      <c r="AF311" s="5">
        <f t="shared" si="171"/>
        <v>14.55</v>
      </c>
      <c r="AG311" s="5">
        <f t="shared" si="172"/>
        <v>32.082750000000004</v>
      </c>
      <c r="AH311" s="5">
        <f t="shared" si="173"/>
        <v>64.165500000000009</v>
      </c>
      <c r="AI311" s="1">
        <v>1</v>
      </c>
      <c r="AJ311" s="1">
        <v>17</v>
      </c>
      <c r="AK311" s="24">
        <v>40.4</v>
      </c>
      <c r="AL311" s="24">
        <v>3</v>
      </c>
      <c r="AN311" s="1">
        <v>1.67</v>
      </c>
      <c r="AO311" s="1">
        <v>1.68</v>
      </c>
      <c r="AP311" s="1">
        <v>1.69</v>
      </c>
      <c r="AQ311" s="1">
        <v>1.51</v>
      </c>
      <c r="AR311" s="1">
        <v>1.46</v>
      </c>
      <c r="AS311" s="5">
        <f t="shared" si="174"/>
        <v>1.6019999999999996</v>
      </c>
      <c r="CP311" s="1">
        <v>129</v>
      </c>
      <c r="CQ311" s="1">
        <v>138</v>
      </c>
      <c r="CR311" s="1">
        <v>128</v>
      </c>
      <c r="CS311" s="1">
        <v>-0.11</v>
      </c>
      <c r="CT311" s="1">
        <v>46</v>
      </c>
      <c r="FH311" s="3">
        <v>5</v>
      </c>
      <c r="FI311" s="3">
        <v>5</v>
      </c>
      <c r="FJ311" s="3">
        <v>3</v>
      </c>
      <c r="FK311" s="3">
        <v>3</v>
      </c>
      <c r="FL311" s="3">
        <v>5</v>
      </c>
      <c r="FM311" s="3">
        <v>5</v>
      </c>
      <c r="FN311" s="3">
        <v>4</v>
      </c>
      <c r="FO311" s="3">
        <v>1</v>
      </c>
      <c r="FP311" s="3">
        <v>5</v>
      </c>
      <c r="FQ311" s="3">
        <v>5</v>
      </c>
      <c r="FR311" s="3">
        <v>5</v>
      </c>
      <c r="FS311" s="3">
        <v>3</v>
      </c>
      <c r="FT311" s="3">
        <f t="shared" si="180"/>
        <v>5</v>
      </c>
      <c r="FU311" s="3">
        <f t="shared" si="179"/>
        <v>3.1666666666666665</v>
      </c>
      <c r="HI311" s="3"/>
      <c r="HJ311" s="1">
        <v>3</v>
      </c>
      <c r="HK311" s="1">
        <v>4</v>
      </c>
      <c r="HL311" s="1">
        <v>3</v>
      </c>
      <c r="HM311" s="1">
        <v>3</v>
      </c>
      <c r="HN311" s="1">
        <v>2</v>
      </c>
      <c r="HO311" s="1">
        <v>3</v>
      </c>
      <c r="HP311" s="24">
        <v>1</v>
      </c>
      <c r="HQ311" s="24">
        <v>3</v>
      </c>
      <c r="HR311" s="24">
        <v>2</v>
      </c>
      <c r="HS311" s="24">
        <v>2.5</v>
      </c>
      <c r="HT311" s="1">
        <v>4</v>
      </c>
      <c r="HU311" s="1">
        <v>5</v>
      </c>
      <c r="HV311" s="1">
        <v>5</v>
      </c>
      <c r="HW311" s="1">
        <v>4</v>
      </c>
      <c r="HX311" s="1">
        <v>3</v>
      </c>
      <c r="HY311" s="1">
        <v>4</v>
      </c>
      <c r="HZ311" s="1">
        <v>4.17</v>
      </c>
    </row>
    <row r="312" spans="1:652" x14ac:dyDescent="0.2">
      <c r="A312" s="11">
        <v>334</v>
      </c>
      <c r="B312" s="19" t="s">
        <v>992</v>
      </c>
      <c r="C312" s="1">
        <v>0</v>
      </c>
      <c r="D312" s="3" t="str">
        <f t="shared" si="167"/>
        <v>2</v>
      </c>
      <c r="E312" s="20">
        <v>39631</v>
      </c>
      <c r="F312" s="23">
        <v>43431</v>
      </c>
      <c r="G312" s="5">
        <f t="shared" si="183"/>
        <v>10.402777777777779</v>
      </c>
      <c r="H312" s="22">
        <v>4</v>
      </c>
      <c r="I312" s="1">
        <v>5</v>
      </c>
      <c r="J312" s="1">
        <v>24</v>
      </c>
      <c r="K312" s="3">
        <v>1</v>
      </c>
      <c r="L312" s="18"/>
      <c r="M312" s="12">
        <v>90</v>
      </c>
      <c r="N312" s="1">
        <v>105</v>
      </c>
      <c r="O312" s="1">
        <v>152</v>
      </c>
      <c r="P312" s="1">
        <f t="shared" si="181"/>
        <v>4.9868768000000001</v>
      </c>
      <c r="Q312" s="1">
        <f t="shared" si="182"/>
        <v>83.79</v>
      </c>
      <c r="R312" s="1">
        <v>38</v>
      </c>
      <c r="S312" s="1">
        <v>16.399999999999999</v>
      </c>
      <c r="T312" s="1">
        <v>3</v>
      </c>
      <c r="U312" s="1">
        <v>16.100000000000001</v>
      </c>
      <c r="V312" s="1">
        <v>3</v>
      </c>
      <c r="W312" s="1">
        <v>21.8</v>
      </c>
      <c r="X312" s="1">
        <v>15.5</v>
      </c>
      <c r="Y312" s="1">
        <v>20.2</v>
      </c>
      <c r="Z312" s="1">
        <v>14</v>
      </c>
      <c r="AA312" s="1">
        <v>11.7</v>
      </c>
      <c r="AB312" s="1">
        <v>15.3</v>
      </c>
      <c r="AC312" s="5">
        <f t="shared" si="168"/>
        <v>21.8</v>
      </c>
      <c r="AD312" s="5">
        <f t="shared" si="169"/>
        <v>15.3</v>
      </c>
      <c r="AE312" s="5">
        <f t="shared" si="170"/>
        <v>37.1</v>
      </c>
      <c r="AF312" s="5">
        <f t="shared" si="171"/>
        <v>18.55</v>
      </c>
      <c r="AG312" s="5">
        <f t="shared" si="172"/>
        <v>40.902750000000005</v>
      </c>
      <c r="AH312" s="5">
        <f t="shared" si="173"/>
        <v>81.805500000000009</v>
      </c>
      <c r="AI312" s="1">
        <v>2</v>
      </c>
      <c r="AK312" s="24">
        <v>999</v>
      </c>
      <c r="AL312" s="24">
        <v>999</v>
      </c>
      <c r="AS312" s="5" t="e">
        <f t="shared" si="174"/>
        <v>#DIV/0!</v>
      </c>
      <c r="CP312" s="1">
        <v>132</v>
      </c>
      <c r="CQ312" s="1">
        <v>158</v>
      </c>
      <c r="CR312" s="1">
        <v>157</v>
      </c>
      <c r="CS312" s="1">
        <v>0.98</v>
      </c>
      <c r="CT312" s="1">
        <v>84</v>
      </c>
      <c r="FH312" s="3">
        <v>3</v>
      </c>
      <c r="FI312" s="3">
        <v>3</v>
      </c>
      <c r="FJ312" s="3">
        <v>1</v>
      </c>
      <c r="FK312" s="3">
        <v>3</v>
      </c>
      <c r="FL312" s="3">
        <v>2</v>
      </c>
      <c r="FM312" s="3">
        <v>4</v>
      </c>
      <c r="FN312" s="3">
        <v>2</v>
      </c>
      <c r="FO312" s="3">
        <v>3</v>
      </c>
      <c r="FP312" s="3">
        <v>2</v>
      </c>
      <c r="FQ312" s="3">
        <v>3</v>
      </c>
      <c r="FR312" s="3">
        <v>4</v>
      </c>
      <c r="FS312" s="3">
        <v>5</v>
      </c>
      <c r="FT312" s="3">
        <f t="shared" si="180"/>
        <v>2.8333333333333335</v>
      </c>
      <c r="FU312" s="3">
        <f t="shared" si="179"/>
        <v>3</v>
      </c>
      <c r="HJ312" s="1">
        <v>4</v>
      </c>
      <c r="HK312" s="1">
        <v>1</v>
      </c>
      <c r="HL312" s="1">
        <v>4</v>
      </c>
      <c r="HM312" s="1">
        <v>3</v>
      </c>
      <c r="HN312" s="1">
        <v>4</v>
      </c>
      <c r="HO312" s="1">
        <v>1</v>
      </c>
      <c r="HP312" s="24">
        <v>4</v>
      </c>
      <c r="HQ312" s="24">
        <v>1</v>
      </c>
      <c r="HR312" s="24">
        <v>4</v>
      </c>
      <c r="HS312" s="24">
        <v>3.33</v>
      </c>
      <c r="HT312" s="1">
        <v>6</v>
      </c>
      <c r="HU312" s="1">
        <v>1</v>
      </c>
      <c r="HV312" s="1">
        <v>6</v>
      </c>
      <c r="HW312" s="1">
        <v>2</v>
      </c>
      <c r="HX312" s="1">
        <v>5</v>
      </c>
      <c r="HY312" s="1">
        <v>6</v>
      </c>
      <c r="HZ312" s="1">
        <v>4.33</v>
      </c>
    </row>
    <row r="313" spans="1:652" x14ac:dyDescent="0.2">
      <c r="A313" s="11">
        <v>335</v>
      </c>
      <c r="B313" s="19" t="s">
        <v>993</v>
      </c>
      <c r="C313" s="1">
        <v>1</v>
      </c>
      <c r="D313" s="3" t="str">
        <f t="shared" si="167"/>
        <v>1</v>
      </c>
      <c r="E313" s="20">
        <v>39346</v>
      </c>
      <c r="F313" s="23">
        <v>43431</v>
      </c>
      <c r="G313" s="5">
        <f t="shared" si="183"/>
        <v>11.183333333333334</v>
      </c>
      <c r="H313" s="22">
        <v>4</v>
      </c>
      <c r="I313" s="1">
        <v>5</v>
      </c>
      <c r="J313" s="1">
        <v>24</v>
      </c>
      <c r="K313" s="3">
        <v>1</v>
      </c>
      <c r="L313" s="18"/>
      <c r="M313" s="12">
        <v>90</v>
      </c>
      <c r="N313" s="1">
        <v>105</v>
      </c>
      <c r="O313" s="1">
        <v>148.5</v>
      </c>
      <c r="P313" s="1">
        <f t="shared" si="181"/>
        <v>4.8720474000000005</v>
      </c>
      <c r="Q313" s="1">
        <f t="shared" si="182"/>
        <v>90.625500000000002</v>
      </c>
      <c r="R313" s="1">
        <v>41.1</v>
      </c>
      <c r="S313" s="1">
        <v>18.8</v>
      </c>
      <c r="T313" s="1">
        <v>3</v>
      </c>
      <c r="U313" s="1">
        <v>26.6</v>
      </c>
      <c r="V313" s="1">
        <v>2</v>
      </c>
      <c r="W313" s="1">
        <v>19.899999999999999</v>
      </c>
      <c r="X313" s="1">
        <v>15.4</v>
      </c>
      <c r="Y313" s="1">
        <v>20.5</v>
      </c>
      <c r="Z313" s="1">
        <v>20.100000000000001</v>
      </c>
      <c r="AA313" s="1">
        <v>18.2</v>
      </c>
      <c r="AB313" s="1">
        <v>18.100000000000001</v>
      </c>
      <c r="AC313" s="5">
        <f t="shared" si="168"/>
        <v>20.5</v>
      </c>
      <c r="AD313" s="5">
        <f t="shared" si="169"/>
        <v>20.100000000000001</v>
      </c>
      <c r="AE313" s="5">
        <f t="shared" si="170"/>
        <v>40.6</v>
      </c>
      <c r="AF313" s="5">
        <f t="shared" si="171"/>
        <v>20.3</v>
      </c>
      <c r="AG313" s="5">
        <f t="shared" si="172"/>
        <v>44.761500000000005</v>
      </c>
      <c r="AH313" s="5">
        <f t="shared" si="173"/>
        <v>89.52300000000001</v>
      </c>
      <c r="AI313" s="1">
        <v>2</v>
      </c>
      <c r="AJ313" s="1">
        <v>17</v>
      </c>
      <c r="AK313" s="24">
        <v>39.299999999999997</v>
      </c>
      <c r="AL313" s="24">
        <v>2</v>
      </c>
      <c r="AN313" s="1">
        <v>2.2000000000000002</v>
      </c>
      <c r="AO313" s="1">
        <v>2.06</v>
      </c>
      <c r="AP313" s="1">
        <v>1.62</v>
      </c>
      <c r="AQ313" s="1">
        <v>1.84</v>
      </c>
      <c r="AR313" s="1">
        <v>1.66</v>
      </c>
      <c r="AS313" s="5">
        <f t="shared" si="174"/>
        <v>1.8759999999999999</v>
      </c>
      <c r="CP313" s="1">
        <v>125</v>
      </c>
      <c r="CQ313" s="1">
        <v>112</v>
      </c>
      <c r="CR313" s="1">
        <v>104</v>
      </c>
      <c r="CS313" s="1">
        <v>-0.25</v>
      </c>
      <c r="CT313" s="1">
        <v>40</v>
      </c>
      <c r="FH313" s="3">
        <v>3</v>
      </c>
      <c r="FI313" s="3">
        <v>3</v>
      </c>
      <c r="FJ313" s="3">
        <v>2</v>
      </c>
      <c r="FK313" s="3">
        <v>2</v>
      </c>
      <c r="FL313" s="3">
        <v>3</v>
      </c>
      <c r="FM313" s="3">
        <v>3</v>
      </c>
      <c r="FN313" s="3">
        <v>2</v>
      </c>
      <c r="FO313" s="3">
        <v>2</v>
      </c>
      <c r="FP313" s="3">
        <v>3</v>
      </c>
      <c r="FQ313" s="3">
        <v>3</v>
      </c>
      <c r="FR313" s="3">
        <v>4</v>
      </c>
      <c r="FS313" s="3">
        <v>3</v>
      </c>
      <c r="FT313" s="3">
        <f t="shared" si="180"/>
        <v>3</v>
      </c>
      <c r="FU313" s="3">
        <f t="shared" si="179"/>
        <v>2.5</v>
      </c>
      <c r="HJ313" s="1">
        <v>2</v>
      </c>
      <c r="HK313" s="1">
        <v>3</v>
      </c>
      <c r="HL313" s="1">
        <v>3</v>
      </c>
      <c r="HM313" s="1">
        <v>2</v>
      </c>
      <c r="HN313" s="1">
        <v>2</v>
      </c>
      <c r="HO313" s="1">
        <v>1</v>
      </c>
      <c r="HP313" s="24">
        <v>2</v>
      </c>
      <c r="HQ313" s="24">
        <v>3</v>
      </c>
      <c r="HR313" s="24">
        <v>4</v>
      </c>
      <c r="HS313" s="24">
        <v>2.67</v>
      </c>
      <c r="HT313" s="1">
        <v>2</v>
      </c>
      <c r="HU313" s="1">
        <v>3</v>
      </c>
      <c r="HV313" s="1">
        <v>3</v>
      </c>
      <c r="HW313" s="1">
        <v>3</v>
      </c>
      <c r="HX313" s="1">
        <v>1</v>
      </c>
      <c r="HY313" s="1">
        <v>3</v>
      </c>
      <c r="HZ313" s="1">
        <v>2.5</v>
      </c>
    </row>
    <row r="314" spans="1:652" x14ac:dyDescent="0.2">
      <c r="A314" s="11">
        <v>336</v>
      </c>
      <c r="B314" s="19" t="s">
        <v>994</v>
      </c>
      <c r="C314" s="1">
        <v>1</v>
      </c>
      <c r="D314" s="3" t="str">
        <f t="shared" si="167"/>
        <v>1</v>
      </c>
      <c r="E314" s="20">
        <v>39665</v>
      </c>
      <c r="F314" s="23">
        <v>43431</v>
      </c>
      <c r="G314" s="5">
        <f t="shared" si="183"/>
        <v>10.311111111111112</v>
      </c>
      <c r="H314" s="22">
        <v>4</v>
      </c>
      <c r="I314" s="1">
        <v>5</v>
      </c>
      <c r="J314" s="1">
        <v>24</v>
      </c>
      <c r="K314" s="3">
        <v>1</v>
      </c>
      <c r="L314" s="18"/>
      <c r="M314" s="12">
        <v>90</v>
      </c>
      <c r="N314" s="1">
        <v>111.5</v>
      </c>
      <c r="O314" s="1">
        <v>157</v>
      </c>
      <c r="P314" s="1">
        <f t="shared" si="181"/>
        <v>5.1509188000000004</v>
      </c>
      <c r="Q314" s="1">
        <f t="shared" si="182"/>
        <v>151.92450000000002</v>
      </c>
      <c r="R314" s="1">
        <v>68.900000000000006</v>
      </c>
      <c r="S314" s="1">
        <v>28</v>
      </c>
      <c r="T314" s="1">
        <v>1</v>
      </c>
      <c r="U314" s="1">
        <v>40.1</v>
      </c>
      <c r="V314" s="1">
        <v>1</v>
      </c>
      <c r="W314" s="1">
        <v>17.3</v>
      </c>
      <c r="X314" s="1">
        <v>22.3</v>
      </c>
      <c r="Y314" s="1">
        <v>19.7</v>
      </c>
      <c r="Z314" s="1">
        <v>23.5</v>
      </c>
      <c r="AA314" s="1">
        <v>22.7</v>
      </c>
      <c r="AB314" s="1">
        <v>22.2</v>
      </c>
      <c r="AC314" s="5">
        <f t="shared" si="168"/>
        <v>22.3</v>
      </c>
      <c r="AD314" s="5">
        <f t="shared" si="169"/>
        <v>23.5</v>
      </c>
      <c r="AE314" s="5">
        <f t="shared" si="170"/>
        <v>45.8</v>
      </c>
      <c r="AF314" s="5">
        <f t="shared" si="171"/>
        <v>22.9</v>
      </c>
      <c r="AG314" s="5">
        <f t="shared" si="172"/>
        <v>50.494499999999995</v>
      </c>
      <c r="AH314" s="5">
        <f t="shared" si="173"/>
        <v>100.98899999999999</v>
      </c>
      <c r="AI314" s="1">
        <v>3</v>
      </c>
      <c r="AJ314" s="1">
        <v>9</v>
      </c>
      <c r="AK314" s="24">
        <v>37.6</v>
      </c>
      <c r="AL314" s="24">
        <v>2</v>
      </c>
      <c r="AS314" s="5" t="e">
        <f t="shared" si="174"/>
        <v>#DIV/0!</v>
      </c>
      <c r="CP314" s="1">
        <v>67</v>
      </c>
      <c r="CQ314" s="1">
        <v>55</v>
      </c>
      <c r="CR314" s="1">
        <v>41</v>
      </c>
      <c r="CS314" s="1">
        <v>-3.09</v>
      </c>
      <c r="CT314" s="1">
        <v>0</v>
      </c>
      <c r="FH314" s="3">
        <v>2</v>
      </c>
      <c r="FI314" s="3">
        <v>2</v>
      </c>
      <c r="FJ314" s="3">
        <v>4</v>
      </c>
      <c r="FK314" s="3">
        <v>2</v>
      </c>
      <c r="FL314" s="3">
        <v>4</v>
      </c>
      <c r="FM314" s="3">
        <v>2</v>
      </c>
      <c r="FN314" s="3">
        <v>4</v>
      </c>
      <c r="FO314" s="3">
        <v>1</v>
      </c>
      <c r="FP314" s="3">
        <v>3</v>
      </c>
      <c r="FQ314" s="3">
        <v>2</v>
      </c>
      <c r="FR314" s="10">
        <v>888</v>
      </c>
      <c r="FS314" s="3">
        <v>2</v>
      </c>
      <c r="FT314" s="3">
        <f t="shared" si="180"/>
        <v>2.5</v>
      </c>
      <c r="FU314" s="3">
        <f t="shared" si="179"/>
        <v>150.16666666666666</v>
      </c>
      <c r="HJ314" s="1">
        <v>2</v>
      </c>
      <c r="HK314" s="1">
        <v>1</v>
      </c>
      <c r="HL314" s="1">
        <v>3</v>
      </c>
      <c r="HM314" s="1">
        <v>1</v>
      </c>
      <c r="HN314" s="1">
        <v>3</v>
      </c>
      <c r="HO314" s="1">
        <v>3</v>
      </c>
      <c r="HP314" s="24">
        <v>4</v>
      </c>
      <c r="HQ314" s="24">
        <v>2</v>
      </c>
      <c r="HR314" s="24">
        <v>2</v>
      </c>
      <c r="HS314" s="24">
        <v>2.33</v>
      </c>
      <c r="HT314" s="1">
        <v>3</v>
      </c>
      <c r="HU314" s="1">
        <v>1</v>
      </c>
      <c r="HV314" s="1">
        <v>5</v>
      </c>
      <c r="HW314" s="1">
        <v>3</v>
      </c>
      <c r="HX314" s="1">
        <v>4</v>
      </c>
      <c r="HY314" s="1">
        <v>2</v>
      </c>
      <c r="HZ314" s="1">
        <v>3</v>
      </c>
    </row>
    <row r="315" spans="1:652" x14ac:dyDescent="0.2">
      <c r="A315" s="11">
        <v>337</v>
      </c>
      <c r="B315" s="19" t="s">
        <v>995</v>
      </c>
      <c r="C315" s="1">
        <v>1</v>
      </c>
      <c r="D315" s="3" t="str">
        <f t="shared" si="167"/>
        <v>1</v>
      </c>
      <c r="E315" s="20">
        <v>39665</v>
      </c>
      <c r="F315" s="23">
        <v>43431</v>
      </c>
      <c r="G315" s="5">
        <f t="shared" si="183"/>
        <v>10.311111111111112</v>
      </c>
      <c r="H315" s="22">
        <v>4</v>
      </c>
      <c r="I315" s="1">
        <v>5</v>
      </c>
      <c r="J315" s="1">
        <v>24</v>
      </c>
      <c r="K315" s="3">
        <v>1</v>
      </c>
      <c r="L315" s="18"/>
      <c r="M315" s="12">
        <v>90</v>
      </c>
      <c r="N315" s="1">
        <v>106</v>
      </c>
      <c r="O315" s="1">
        <v>144</v>
      </c>
      <c r="P315" s="1">
        <f t="shared" si="181"/>
        <v>4.7244096000000004</v>
      </c>
      <c r="Q315" s="1">
        <f t="shared" si="182"/>
        <v>101.87100000000001</v>
      </c>
      <c r="R315" s="1">
        <v>46.2</v>
      </c>
      <c r="S315" s="1">
        <v>22.3</v>
      </c>
      <c r="T315" s="1">
        <v>2</v>
      </c>
      <c r="U315" s="1">
        <v>31.8</v>
      </c>
      <c r="V315" s="1">
        <v>2</v>
      </c>
      <c r="W315" s="1">
        <v>24.5</v>
      </c>
      <c r="X315" s="1">
        <v>16.7</v>
      </c>
      <c r="Y315" s="1">
        <v>23.4</v>
      </c>
      <c r="Z315" s="1">
        <v>15.2</v>
      </c>
      <c r="AA315" s="1">
        <v>20.3</v>
      </c>
      <c r="AB315" s="1">
        <v>20.8</v>
      </c>
      <c r="AC315" s="5">
        <f t="shared" si="168"/>
        <v>24.5</v>
      </c>
      <c r="AD315" s="5">
        <f t="shared" si="169"/>
        <v>20.8</v>
      </c>
      <c r="AE315" s="5">
        <f t="shared" si="170"/>
        <v>45.3</v>
      </c>
      <c r="AF315" s="5">
        <f t="shared" si="171"/>
        <v>22.65</v>
      </c>
      <c r="AG315" s="5">
        <f t="shared" si="172"/>
        <v>49.943249999999999</v>
      </c>
      <c r="AH315" s="5">
        <f t="shared" si="173"/>
        <v>99.886499999999998</v>
      </c>
      <c r="AI315" s="1">
        <v>3</v>
      </c>
      <c r="AJ315" s="1">
        <v>9</v>
      </c>
      <c r="AK315" s="24">
        <v>37.6</v>
      </c>
      <c r="AL315" s="24">
        <v>2</v>
      </c>
      <c r="AS315" s="5" t="e">
        <f t="shared" si="174"/>
        <v>#DIV/0!</v>
      </c>
      <c r="CP315" s="1">
        <v>89</v>
      </c>
      <c r="CQ315" s="1">
        <v>118</v>
      </c>
      <c r="CR315" s="1">
        <v>97</v>
      </c>
      <c r="CS315" s="1">
        <v>-0.39</v>
      </c>
      <c r="CT315" s="1">
        <v>35</v>
      </c>
      <c r="FH315" s="3">
        <v>1</v>
      </c>
      <c r="FI315" s="3">
        <v>1</v>
      </c>
      <c r="FJ315" s="3">
        <v>1</v>
      </c>
      <c r="FK315" s="3">
        <v>1</v>
      </c>
      <c r="FL315" s="3">
        <v>3</v>
      </c>
      <c r="FM315" s="3">
        <v>2</v>
      </c>
      <c r="FN315" s="3">
        <v>3</v>
      </c>
      <c r="FO315" s="3">
        <v>3</v>
      </c>
      <c r="FP315" s="3">
        <v>1</v>
      </c>
      <c r="FQ315" s="3">
        <v>2</v>
      </c>
      <c r="FR315" s="3">
        <v>2</v>
      </c>
      <c r="FS315" s="3">
        <v>1</v>
      </c>
      <c r="FT315" s="3">
        <f t="shared" si="180"/>
        <v>1.6666666666666667</v>
      </c>
      <c r="FU315" s="3">
        <f t="shared" si="179"/>
        <v>1.8333333333333333</v>
      </c>
      <c r="HJ315" s="1">
        <v>1</v>
      </c>
      <c r="HK315" s="1">
        <v>1</v>
      </c>
      <c r="HL315" s="1">
        <v>1</v>
      </c>
      <c r="HM315" s="1">
        <v>1</v>
      </c>
      <c r="HN315" s="1">
        <v>1</v>
      </c>
      <c r="HO315" s="1">
        <v>3</v>
      </c>
      <c r="HP315" s="24">
        <v>4</v>
      </c>
      <c r="HQ315" s="24">
        <v>4</v>
      </c>
      <c r="HR315" s="24">
        <v>2</v>
      </c>
      <c r="HS315" s="24">
        <v>2.17</v>
      </c>
      <c r="HT315" s="1">
        <v>2</v>
      </c>
      <c r="HU315" s="1">
        <v>6</v>
      </c>
      <c r="HV315" s="1">
        <v>1</v>
      </c>
      <c r="HW315" s="1">
        <v>6</v>
      </c>
      <c r="HX315" s="1">
        <v>6</v>
      </c>
      <c r="HY315" s="1">
        <v>1</v>
      </c>
      <c r="HZ315" s="1">
        <v>3.67</v>
      </c>
    </row>
    <row r="316" spans="1:652" x14ac:dyDescent="0.2">
      <c r="A316" s="11">
        <v>338</v>
      </c>
      <c r="B316" s="19" t="s">
        <v>996</v>
      </c>
      <c r="C316" s="1">
        <v>0</v>
      </c>
      <c r="D316" s="3" t="str">
        <f t="shared" si="167"/>
        <v>2</v>
      </c>
      <c r="E316" s="20">
        <v>39638</v>
      </c>
      <c r="F316" s="23">
        <v>43431</v>
      </c>
      <c r="G316" s="5">
        <f t="shared" si="183"/>
        <v>10.383333333333333</v>
      </c>
      <c r="H316" s="22">
        <v>4</v>
      </c>
      <c r="I316" s="1">
        <v>5</v>
      </c>
      <c r="J316" s="1">
        <v>24</v>
      </c>
      <c r="K316" s="3">
        <v>1</v>
      </c>
      <c r="L316" s="18"/>
      <c r="M316" s="12">
        <v>90</v>
      </c>
      <c r="N316" s="1">
        <v>103.5</v>
      </c>
      <c r="O316" s="1">
        <v>140</v>
      </c>
      <c r="P316" s="1">
        <f t="shared" si="181"/>
        <v>4.5931760000000006</v>
      </c>
      <c r="Q316" s="1">
        <f t="shared" si="182"/>
        <v>70.56</v>
      </c>
      <c r="R316" s="1">
        <v>32</v>
      </c>
      <c r="S316" s="1">
        <v>16.3</v>
      </c>
      <c r="T316" s="1">
        <v>3</v>
      </c>
      <c r="U316" s="1">
        <v>15.8</v>
      </c>
      <c r="V316" s="1">
        <v>3</v>
      </c>
      <c r="W316" s="1">
        <v>15.8</v>
      </c>
      <c r="X316" s="1">
        <v>17.899999999999999</v>
      </c>
      <c r="Y316" s="1">
        <v>15.2</v>
      </c>
      <c r="Z316" s="1">
        <v>14.8</v>
      </c>
      <c r="AA316" s="1">
        <v>14.2</v>
      </c>
      <c r="AB316" s="1">
        <v>15.4</v>
      </c>
      <c r="AC316" s="5">
        <f t="shared" si="168"/>
        <v>17.899999999999999</v>
      </c>
      <c r="AD316" s="5">
        <f t="shared" si="169"/>
        <v>15.4</v>
      </c>
      <c r="AE316" s="5">
        <f t="shared" si="170"/>
        <v>33.299999999999997</v>
      </c>
      <c r="AF316" s="5">
        <f t="shared" si="171"/>
        <v>16.649999999999999</v>
      </c>
      <c r="AG316" s="5">
        <f t="shared" si="172"/>
        <v>36.713249999999995</v>
      </c>
      <c r="AH316" s="5">
        <f t="shared" si="173"/>
        <v>73.42649999999999</v>
      </c>
      <c r="AI316" s="1">
        <v>2</v>
      </c>
      <c r="AJ316" s="1">
        <v>21</v>
      </c>
      <c r="AK316" s="24">
        <v>41.9</v>
      </c>
      <c r="AL316" s="24">
        <v>3</v>
      </c>
      <c r="AS316" s="5" t="e">
        <f t="shared" si="174"/>
        <v>#DIV/0!</v>
      </c>
      <c r="CP316" s="1">
        <v>123</v>
      </c>
      <c r="CQ316" s="1">
        <v>143</v>
      </c>
      <c r="CR316" s="1">
        <v>109</v>
      </c>
      <c r="CS316" s="1">
        <v>0.28000000000000003</v>
      </c>
      <c r="CT316" s="1">
        <v>61</v>
      </c>
      <c r="FH316" s="3">
        <v>3</v>
      </c>
      <c r="FI316" s="3">
        <v>4</v>
      </c>
      <c r="FJ316" s="3">
        <v>1</v>
      </c>
      <c r="FK316" s="3">
        <v>4</v>
      </c>
      <c r="FL316" s="3">
        <v>3</v>
      </c>
      <c r="FM316" s="3">
        <v>5</v>
      </c>
      <c r="FN316" s="3">
        <v>2</v>
      </c>
      <c r="FO316" s="3">
        <v>1</v>
      </c>
      <c r="FP316" s="3">
        <v>4</v>
      </c>
      <c r="FQ316" s="3">
        <v>4</v>
      </c>
      <c r="FR316" s="3">
        <v>1</v>
      </c>
      <c r="FS316" s="3">
        <v>1</v>
      </c>
      <c r="FT316" s="3">
        <f t="shared" si="180"/>
        <v>3.8333333333333335</v>
      </c>
      <c r="FU316" s="3">
        <f t="shared" si="179"/>
        <v>1.6666666666666667</v>
      </c>
      <c r="HJ316" s="1">
        <v>3</v>
      </c>
      <c r="HK316" s="1">
        <v>1</v>
      </c>
      <c r="HL316" s="1">
        <v>3</v>
      </c>
      <c r="HM316" s="1">
        <v>4</v>
      </c>
      <c r="HN316" s="1">
        <v>1</v>
      </c>
      <c r="HO316" s="1">
        <v>1</v>
      </c>
      <c r="HP316" s="24">
        <v>4</v>
      </c>
      <c r="HQ316" s="24">
        <v>4</v>
      </c>
      <c r="HR316" s="24">
        <v>4</v>
      </c>
      <c r="HS316" s="24">
        <v>3.67</v>
      </c>
      <c r="HT316" s="1">
        <v>1</v>
      </c>
      <c r="HU316" s="1">
        <v>5</v>
      </c>
      <c r="HV316" s="1">
        <v>6</v>
      </c>
      <c r="HW316" s="1">
        <v>6</v>
      </c>
      <c r="HX316" s="1">
        <v>4</v>
      </c>
      <c r="HY316" s="1">
        <v>5</v>
      </c>
      <c r="HZ316" s="1">
        <v>4.5</v>
      </c>
    </row>
    <row r="317" spans="1:652" x14ac:dyDescent="0.2">
      <c r="A317" s="11">
        <v>339</v>
      </c>
      <c r="B317" s="19" t="s">
        <v>997</v>
      </c>
      <c r="C317" s="1">
        <v>1</v>
      </c>
      <c r="D317" s="3" t="str">
        <f t="shared" si="167"/>
        <v>1</v>
      </c>
      <c r="E317" s="20">
        <v>39498</v>
      </c>
      <c r="F317" s="23">
        <v>43430</v>
      </c>
      <c r="G317" s="5">
        <f t="shared" si="183"/>
        <v>10.766666666666667</v>
      </c>
      <c r="H317" s="22">
        <v>4</v>
      </c>
      <c r="I317" s="1">
        <v>5</v>
      </c>
      <c r="J317" s="1">
        <v>24</v>
      </c>
      <c r="K317" s="3">
        <v>1</v>
      </c>
      <c r="L317" s="18"/>
      <c r="M317" s="12">
        <v>90</v>
      </c>
      <c r="N317" s="1">
        <v>102.5</v>
      </c>
      <c r="O317" s="1">
        <v>138.5</v>
      </c>
      <c r="P317" s="1">
        <f t="shared" si="181"/>
        <v>4.5439634</v>
      </c>
      <c r="Q317" s="1">
        <f t="shared" si="182"/>
        <v>84.231000000000009</v>
      </c>
      <c r="R317" s="1">
        <v>38.200000000000003</v>
      </c>
      <c r="S317" s="1">
        <v>20.100000000000001</v>
      </c>
      <c r="T317" s="1">
        <v>3</v>
      </c>
      <c r="U317" s="1">
        <v>27.6</v>
      </c>
      <c r="V317" s="1">
        <v>2</v>
      </c>
      <c r="W317" s="1">
        <v>15.2</v>
      </c>
      <c r="X317" s="1">
        <v>11.2</v>
      </c>
      <c r="Y317" s="1">
        <v>10.8</v>
      </c>
      <c r="Z317" s="1">
        <v>12.3</v>
      </c>
      <c r="AA317" s="1">
        <v>11.5</v>
      </c>
      <c r="AB317" s="1">
        <v>9.6</v>
      </c>
      <c r="AC317" s="5">
        <f t="shared" si="168"/>
        <v>15.2</v>
      </c>
      <c r="AD317" s="5">
        <f t="shared" si="169"/>
        <v>12.3</v>
      </c>
      <c r="AE317" s="5">
        <f t="shared" si="170"/>
        <v>27.5</v>
      </c>
      <c r="AF317" s="5">
        <f t="shared" si="171"/>
        <v>13.75</v>
      </c>
      <c r="AG317" s="5">
        <f t="shared" si="172"/>
        <v>30.318750000000001</v>
      </c>
      <c r="AH317" s="5">
        <f t="shared" si="173"/>
        <v>60.637500000000003</v>
      </c>
      <c r="AI317" s="1">
        <v>1</v>
      </c>
      <c r="AJ317" s="1">
        <v>9</v>
      </c>
      <c r="AK317" s="24">
        <v>37.6</v>
      </c>
      <c r="AL317" s="24">
        <v>2</v>
      </c>
      <c r="AN317" s="1">
        <v>1.98</v>
      </c>
      <c r="AO317" s="1">
        <v>2.5099999999999998</v>
      </c>
      <c r="AP317" s="1">
        <v>1.69</v>
      </c>
      <c r="AQ317" s="1">
        <v>2.2599999999999998</v>
      </c>
      <c r="AR317" s="1">
        <v>2.29</v>
      </c>
      <c r="AS317" s="5">
        <f t="shared" si="174"/>
        <v>2.1459999999999999</v>
      </c>
      <c r="CP317" s="1">
        <v>98</v>
      </c>
      <c r="CQ317" s="1">
        <v>103</v>
      </c>
      <c r="CR317" s="1">
        <v>99</v>
      </c>
      <c r="CS317" s="1">
        <v>-1.25</v>
      </c>
      <c r="CT317" s="1">
        <v>11</v>
      </c>
      <c r="FH317" s="3">
        <v>5</v>
      </c>
      <c r="FI317" s="3">
        <v>5</v>
      </c>
      <c r="FJ317" s="3">
        <v>5</v>
      </c>
      <c r="FK317" s="3">
        <v>4</v>
      </c>
      <c r="FL317" s="3">
        <v>4</v>
      </c>
      <c r="FM317" s="3">
        <v>3</v>
      </c>
      <c r="FN317" s="3">
        <v>4</v>
      </c>
      <c r="FO317" s="3">
        <v>1</v>
      </c>
      <c r="FP317" s="3">
        <v>5</v>
      </c>
      <c r="FQ317" s="3">
        <v>5</v>
      </c>
      <c r="FR317" s="3">
        <v>5</v>
      </c>
      <c r="FS317" s="3">
        <v>3</v>
      </c>
      <c r="FT317" s="3">
        <f t="shared" si="180"/>
        <v>4.5</v>
      </c>
      <c r="FU317" s="3">
        <f t="shared" si="179"/>
        <v>3.6666666666666665</v>
      </c>
      <c r="HJ317" s="1">
        <v>3</v>
      </c>
      <c r="HK317" s="1">
        <v>3</v>
      </c>
      <c r="HL317" s="1">
        <v>4</v>
      </c>
      <c r="HM317" s="1">
        <v>2</v>
      </c>
      <c r="HN317" s="1">
        <v>4</v>
      </c>
      <c r="HO317" s="1">
        <v>1</v>
      </c>
      <c r="HP317" s="24">
        <v>2</v>
      </c>
      <c r="HQ317" s="24">
        <v>1</v>
      </c>
      <c r="HR317" s="24">
        <v>4</v>
      </c>
      <c r="HS317" s="24">
        <v>2.67</v>
      </c>
      <c r="HT317" s="1">
        <v>1</v>
      </c>
      <c r="HU317" s="1">
        <v>6</v>
      </c>
      <c r="HV317" s="1">
        <v>6</v>
      </c>
      <c r="HW317" s="1">
        <v>6</v>
      </c>
      <c r="HX317" s="1">
        <v>3</v>
      </c>
      <c r="HY317" s="1">
        <v>6</v>
      </c>
      <c r="HZ317" s="1">
        <v>4.67</v>
      </c>
    </row>
    <row r="318" spans="1:652" x14ac:dyDescent="0.2">
      <c r="A318" s="11">
        <v>340</v>
      </c>
      <c r="B318" s="19" t="s">
        <v>998</v>
      </c>
      <c r="C318" s="1">
        <v>1</v>
      </c>
      <c r="D318" s="3" t="str">
        <f t="shared" si="167"/>
        <v>1</v>
      </c>
      <c r="E318" s="20">
        <v>40389</v>
      </c>
      <c r="F318" s="23">
        <v>43430</v>
      </c>
      <c r="G318" s="5">
        <f t="shared" si="183"/>
        <v>8.3222222222222229</v>
      </c>
      <c r="H318" s="22">
        <v>5</v>
      </c>
      <c r="I318" s="1">
        <v>2</v>
      </c>
      <c r="J318" s="1">
        <v>25</v>
      </c>
      <c r="K318" s="3">
        <v>1</v>
      </c>
      <c r="L318" s="18"/>
      <c r="M318" s="12">
        <v>90</v>
      </c>
      <c r="N318" s="1">
        <v>98</v>
      </c>
      <c r="O318" s="1">
        <v>133.5</v>
      </c>
      <c r="P318" s="1">
        <f t="shared" si="181"/>
        <v>4.3799214000000006</v>
      </c>
      <c r="Q318" s="1">
        <f t="shared" si="182"/>
        <v>76.072500000000005</v>
      </c>
      <c r="R318" s="1">
        <v>34.5</v>
      </c>
      <c r="S318" s="1">
        <v>19.5</v>
      </c>
      <c r="T318" s="1">
        <v>2</v>
      </c>
      <c r="U318" s="1">
        <v>28.2</v>
      </c>
      <c r="V318" s="1">
        <v>2</v>
      </c>
      <c r="W318" s="1">
        <v>18</v>
      </c>
      <c r="X318" s="1">
        <v>16.3</v>
      </c>
      <c r="Y318" s="1">
        <v>16</v>
      </c>
      <c r="Z318" s="1">
        <v>18.899999999999999</v>
      </c>
      <c r="AA318" s="1">
        <v>16</v>
      </c>
      <c r="AB318" s="1">
        <v>13</v>
      </c>
      <c r="AC318" s="5">
        <f t="shared" si="168"/>
        <v>18</v>
      </c>
      <c r="AD318" s="5">
        <f t="shared" si="169"/>
        <v>18.899999999999999</v>
      </c>
      <c r="AE318" s="5">
        <f t="shared" si="170"/>
        <v>36.9</v>
      </c>
      <c r="AF318" s="5">
        <f t="shared" si="171"/>
        <v>18.45</v>
      </c>
      <c r="AG318" s="5">
        <f t="shared" si="172"/>
        <v>40.682249999999996</v>
      </c>
      <c r="AH318" s="5">
        <f t="shared" si="173"/>
        <v>81.364499999999992</v>
      </c>
      <c r="AI318" s="1">
        <v>3</v>
      </c>
      <c r="AN318" s="1">
        <v>1.6</v>
      </c>
      <c r="AO318" s="1">
        <v>1.9</v>
      </c>
      <c r="AP318" s="1">
        <v>1.63</v>
      </c>
      <c r="AQ318" s="1">
        <v>1.89</v>
      </c>
      <c r="AR318" s="1">
        <v>2.2599999999999998</v>
      </c>
      <c r="AS318" s="5">
        <f t="shared" si="174"/>
        <v>1.8559999999999999</v>
      </c>
      <c r="CP318" s="1">
        <v>134</v>
      </c>
      <c r="CQ318" s="1">
        <v>108</v>
      </c>
      <c r="CR318" s="1">
        <v>127</v>
      </c>
      <c r="CS318" s="1">
        <v>1.07</v>
      </c>
      <c r="CT318" s="1">
        <v>86</v>
      </c>
      <c r="FH318" s="3">
        <v>3</v>
      </c>
      <c r="FI318" s="3">
        <v>5</v>
      </c>
      <c r="FJ318" s="3">
        <v>4</v>
      </c>
      <c r="FK318" s="3">
        <v>3</v>
      </c>
      <c r="FL318" s="3">
        <v>2</v>
      </c>
      <c r="FM318" s="3">
        <v>1</v>
      </c>
      <c r="FN318" s="3">
        <v>2</v>
      </c>
      <c r="FO318" s="10">
        <v>999</v>
      </c>
      <c r="FP318" s="3">
        <v>1</v>
      </c>
      <c r="FQ318" s="3">
        <v>5</v>
      </c>
      <c r="FR318" s="3">
        <v>4</v>
      </c>
      <c r="FS318" s="3">
        <v>3</v>
      </c>
      <c r="FT318" s="3">
        <f t="shared" si="180"/>
        <v>2.8333333333333335</v>
      </c>
      <c r="FU318" s="3">
        <f t="shared" si="179"/>
        <v>169.16666666666666</v>
      </c>
      <c r="HJ318" s="1">
        <v>3</v>
      </c>
      <c r="HK318" s="1">
        <v>4</v>
      </c>
      <c r="HL318" s="1">
        <v>3</v>
      </c>
      <c r="HM318" s="1">
        <v>2</v>
      </c>
      <c r="HN318" s="1">
        <v>2</v>
      </c>
      <c r="HO318" s="1">
        <v>1</v>
      </c>
      <c r="HP318" s="43">
        <v>1</v>
      </c>
      <c r="HQ318" s="43">
        <v>3</v>
      </c>
      <c r="HR318" s="43">
        <v>4</v>
      </c>
      <c r="HS318" s="43">
        <v>2.67</v>
      </c>
      <c r="HT318" s="1">
        <v>6</v>
      </c>
      <c r="HU318" s="1">
        <v>4</v>
      </c>
      <c r="HV318" s="1">
        <v>5</v>
      </c>
      <c r="HW318" s="1">
        <v>5</v>
      </c>
      <c r="HX318" s="1">
        <v>6</v>
      </c>
      <c r="HY318" s="1">
        <v>5</v>
      </c>
      <c r="HZ318" s="1">
        <v>5.17</v>
      </c>
    </row>
    <row r="319" spans="1:652" x14ac:dyDescent="0.2">
      <c r="A319" s="11">
        <v>341</v>
      </c>
      <c r="B319" s="19" t="s">
        <v>999</v>
      </c>
      <c r="C319" s="1">
        <v>0</v>
      </c>
      <c r="D319" s="3" t="str">
        <f t="shared" si="167"/>
        <v>2</v>
      </c>
      <c r="E319" s="42">
        <v>40574</v>
      </c>
      <c r="F319" s="23">
        <v>43430</v>
      </c>
      <c r="G319" s="13">
        <f t="shared" si="183"/>
        <v>7.822222222222222</v>
      </c>
      <c r="H319" s="22">
        <v>5</v>
      </c>
      <c r="I319" s="1">
        <v>2</v>
      </c>
      <c r="J319" s="1">
        <v>25</v>
      </c>
      <c r="K319" s="3">
        <v>1</v>
      </c>
      <c r="L319" s="18"/>
      <c r="M319" s="12">
        <v>90</v>
      </c>
      <c r="N319" s="1">
        <v>97.5</v>
      </c>
      <c r="O319" s="1">
        <v>130.5</v>
      </c>
      <c r="P319" s="1">
        <f t="shared" si="181"/>
        <v>4.2814962000000003</v>
      </c>
      <c r="Q319" s="1">
        <f t="shared" si="182"/>
        <v>72.103500000000011</v>
      </c>
      <c r="R319" s="1">
        <v>32.700000000000003</v>
      </c>
      <c r="S319" s="1">
        <v>19.3</v>
      </c>
      <c r="T319" s="1">
        <v>2</v>
      </c>
      <c r="U319" s="1">
        <v>28.2</v>
      </c>
      <c r="V319" s="1">
        <v>1</v>
      </c>
      <c r="W319" s="1">
        <v>16.3</v>
      </c>
      <c r="X319" s="1">
        <v>18.899999999999999</v>
      </c>
      <c r="Y319" s="1">
        <v>17.2</v>
      </c>
      <c r="Z319" s="1">
        <v>20.3</v>
      </c>
      <c r="AA319" s="1">
        <v>18.100000000000001</v>
      </c>
      <c r="AB319" s="1">
        <v>15.1</v>
      </c>
      <c r="AC319" s="5">
        <f t="shared" si="168"/>
        <v>18.899999999999999</v>
      </c>
      <c r="AD319" s="5">
        <f t="shared" si="169"/>
        <v>20.3</v>
      </c>
      <c r="AE319" s="5">
        <f t="shared" si="170"/>
        <v>39.200000000000003</v>
      </c>
      <c r="AF319" s="5">
        <f t="shared" si="171"/>
        <v>19.600000000000001</v>
      </c>
      <c r="AG319" s="5">
        <f t="shared" si="172"/>
        <v>43.218000000000004</v>
      </c>
      <c r="AH319" s="5">
        <f t="shared" si="173"/>
        <v>86.436000000000007</v>
      </c>
      <c r="AJ319" s="1">
        <v>5</v>
      </c>
      <c r="AN319" s="1">
        <v>3.02</v>
      </c>
      <c r="AO319" s="1">
        <v>2.19</v>
      </c>
      <c r="AP319" s="1">
        <v>2.3199999999999998</v>
      </c>
      <c r="AQ319" s="1">
        <v>2.42</v>
      </c>
      <c r="AR319" s="1">
        <v>1.9</v>
      </c>
      <c r="AS319" s="5">
        <f t="shared" si="174"/>
        <v>2.37</v>
      </c>
      <c r="CP319" s="1">
        <v>143</v>
      </c>
      <c r="CQ319" s="1">
        <v>138</v>
      </c>
      <c r="CR319" s="1">
        <v>133</v>
      </c>
      <c r="CS319" s="18"/>
      <c r="CT319" s="18"/>
      <c r="FH319" s="3">
        <v>3</v>
      </c>
      <c r="FI319" s="3">
        <v>5</v>
      </c>
      <c r="FJ319" s="3">
        <v>2</v>
      </c>
      <c r="FK319" s="3">
        <v>1</v>
      </c>
      <c r="FL319" s="3">
        <v>5</v>
      </c>
      <c r="FM319" s="3">
        <v>4</v>
      </c>
      <c r="FN319" s="3">
        <v>5</v>
      </c>
      <c r="FO319" s="3">
        <v>3</v>
      </c>
      <c r="FP319" s="3">
        <v>2</v>
      </c>
      <c r="FQ319" s="3">
        <v>5</v>
      </c>
      <c r="FR319" s="3">
        <v>5</v>
      </c>
      <c r="FS319" s="3">
        <v>1</v>
      </c>
      <c r="FT319" s="3">
        <f t="shared" si="180"/>
        <v>4</v>
      </c>
      <c r="FU319" s="3">
        <f t="shared" si="179"/>
        <v>2.8333333333333335</v>
      </c>
      <c r="HJ319" s="1">
        <v>3</v>
      </c>
      <c r="HK319" s="1">
        <v>4</v>
      </c>
      <c r="HL319" s="1">
        <v>3</v>
      </c>
      <c r="HM319" s="1">
        <v>3</v>
      </c>
      <c r="HN319" s="1">
        <v>3</v>
      </c>
      <c r="HO319" s="1">
        <v>3</v>
      </c>
      <c r="HP319" s="43">
        <v>1</v>
      </c>
      <c r="HQ319" s="43">
        <v>2</v>
      </c>
      <c r="HR319" s="43">
        <v>2</v>
      </c>
      <c r="HS319" s="43">
        <v>2.33</v>
      </c>
      <c r="HT319" s="1">
        <v>6</v>
      </c>
      <c r="HU319" s="1">
        <v>1</v>
      </c>
      <c r="HV319" s="1">
        <v>6</v>
      </c>
      <c r="HW319" s="1">
        <v>6</v>
      </c>
      <c r="HX319" s="1">
        <v>6</v>
      </c>
      <c r="HY319" s="1">
        <v>6</v>
      </c>
      <c r="HZ319" s="1">
        <v>5.17</v>
      </c>
    </row>
    <row r="320" spans="1:652" x14ac:dyDescent="0.2">
      <c r="A320" s="11">
        <v>342</v>
      </c>
      <c r="B320" s="19" t="s">
        <v>1000</v>
      </c>
      <c r="C320" s="1">
        <v>0</v>
      </c>
      <c r="D320" s="3" t="str">
        <f t="shared" si="167"/>
        <v>2</v>
      </c>
      <c r="E320" s="20">
        <v>40665</v>
      </c>
      <c r="F320" s="23">
        <v>43430</v>
      </c>
      <c r="G320" s="5">
        <f t="shared" si="183"/>
        <v>7.5666666666666664</v>
      </c>
      <c r="H320" s="22">
        <v>5</v>
      </c>
      <c r="I320" s="1">
        <v>2</v>
      </c>
      <c r="J320" s="1">
        <v>25</v>
      </c>
      <c r="K320" s="3">
        <v>1</v>
      </c>
      <c r="L320" s="18"/>
      <c r="M320" s="12">
        <v>90</v>
      </c>
      <c r="N320" s="1">
        <v>98</v>
      </c>
      <c r="O320" s="1">
        <v>129.5</v>
      </c>
      <c r="P320" s="1">
        <f t="shared" si="181"/>
        <v>4.2486877999999999</v>
      </c>
      <c r="Q320" s="1">
        <f t="shared" si="182"/>
        <v>85.995000000000005</v>
      </c>
      <c r="R320" s="1">
        <v>39</v>
      </c>
      <c r="S320" s="1">
        <v>23.4</v>
      </c>
      <c r="T320" s="1">
        <v>1</v>
      </c>
      <c r="U320" s="1">
        <v>32.9</v>
      </c>
      <c r="V320" s="1">
        <v>1</v>
      </c>
      <c r="W320" s="1">
        <v>15.6</v>
      </c>
      <c r="X320" s="1">
        <v>13.4</v>
      </c>
      <c r="Y320" s="1">
        <v>16</v>
      </c>
      <c r="Z320" s="1">
        <v>17.100000000000001</v>
      </c>
      <c r="AA320" s="1">
        <v>13.9</v>
      </c>
      <c r="AB320" s="1">
        <v>14.7</v>
      </c>
      <c r="AC320" s="5">
        <f t="shared" si="168"/>
        <v>16</v>
      </c>
      <c r="AD320" s="5">
        <f t="shared" si="169"/>
        <v>17.100000000000001</v>
      </c>
      <c r="AE320" s="5">
        <f t="shared" si="170"/>
        <v>33.1</v>
      </c>
      <c r="AF320" s="5">
        <f t="shared" si="171"/>
        <v>16.55</v>
      </c>
      <c r="AG320" s="5">
        <f t="shared" si="172"/>
        <v>36.492750000000001</v>
      </c>
      <c r="AH320" s="5">
        <f t="shared" si="173"/>
        <v>72.985500000000002</v>
      </c>
      <c r="AI320" s="1">
        <v>3</v>
      </c>
      <c r="AJ320" s="1">
        <v>20</v>
      </c>
      <c r="AN320" s="1">
        <v>1.51</v>
      </c>
      <c r="AO320" s="1">
        <v>1.42</v>
      </c>
      <c r="AP320" s="1">
        <v>1.53</v>
      </c>
      <c r="AQ320" s="1">
        <v>1.54</v>
      </c>
      <c r="AR320" s="1">
        <v>1.56</v>
      </c>
      <c r="AS320" s="5">
        <f t="shared" si="174"/>
        <v>1.512</v>
      </c>
      <c r="CP320" s="1">
        <v>141</v>
      </c>
      <c r="CQ320" s="1">
        <v>127</v>
      </c>
      <c r="CR320" s="1">
        <v>140</v>
      </c>
      <c r="CS320" s="1">
        <v>1.27</v>
      </c>
      <c r="CT320" s="1">
        <v>90</v>
      </c>
      <c r="FH320" s="3">
        <v>5</v>
      </c>
      <c r="FI320" s="3">
        <v>5</v>
      </c>
      <c r="FJ320" s="3">
        <v>1</v>
      </c>
      <c r="FK320" s="3">
        <v>5</v>
      </c>
      <c r="FL320" s="3">
        <v>5</v>
      </c>
      <c r="FM320" s="3">
        <v>5</v>
      </c>
      <c r="FN320" s="3">
        <v>1</v>
      </c>
      <c r="FO320" s="3">
        <v>1</v>
      </c>
      <c r="FP320" s="3">
        <v>5</v>
      </c>
      <c r="FQ320" s="3">
        <v>5</v>
      </c>
      <c r="FR320" s="3">
        <v>5</v>
      </c>
      <c r="FS320" s="3">
        <v>1</v>
      </c>
      <c r="FT320" s="3">
        <f t="shared" si="180"/>
        <v>5</v>
      </c>
      <c r="FU320" s="3">
        <f t="shared" si="179"/>
        <v>2.3333333333333335</v>
      </c>
      <c r="HJ320" s="1">
        <v>3</v>
      </c>
      <c r="HK320" s="1">
        <v>3</v>
      </c>
      <c r="HL320" s="1">
        <v>3</v>
      </c>
      <c r="HM320" s="1">
        <v>3</v>
      </c>
      <c r="HN320" s="1">
        <v>3</v>
      </c>
      <c r="HO320" s="1">
        <v>3</v>
      </c>
      <c r="HP320" s="43">
        <v>2</v>
      </c>
      <c r="HQ320" s="43">
        <v>2</v>
      </c>
      <c r="HR320" s="43">
        <v>2</v>
      </c>
      <c r="HS320" s="43">
        <v>2.5</v>
      </c>
      <c r="HT320" s="1">
        <v>1</v>
      </c>
      <c r="HU320" s="1">
        <v>4</v>
      </c>
      <c r="HV320" s="1">
        <v>6</v>
      </c>
      <c r="HW320" s="1">
        <v>6</v>
      </c>
      <c r="HX320" s="1">
        <v>6</v>
      </c>
      <c r="HY320" s="1">
        <v>6</v>
      </c>
      <c r="HZ320" s="1">
        <v>4.83</v>
      </c>
    </row>
    <row r="321" spans="1:234" x14ac:dyDescent="0.2">
      <c r="A321" s="11">
        <v>343</v>
      </c>
      <c r="B321" s="19" t="s">
        <v>1001</v>
      </c>
      <c r="C321" s="1">
        <v>0</v>
      </c>
      <c r="D321" s="3" t="str">
        <f t="shared" si="167"/>
        <v>2</v>
      </c>
      <c r="E321" s="20">
        <v>40588</v>
      </c>
      <c r="F321" s="23">
        <v>43432</v>
      </c>
      <c r="G321" s="5">
        <f t="shared" si="183"/>
        <v>7.7888888888888888</v>
      </c>
      <c r="H321" s="22">
        <v>5</v>
      </c>
      <c r="I321" s="1">
        <v>2</v>
      </c>
      <c r="J321" s="1">
        <v>25</v>
      </c>
      <c r="K321" s="3">
        <v>1</v>
      </c>
      <c r="L321" s="18"/>
      <c r="M321" s="12">
        <v>90</v>
      </c>
      <c r="N321" s="1">
        <v>93</v>
      </c>
      <c r="O321" s="1">
        <v>125</v>
      </c>
      <c r="P321" s="1">
        <f t="shared" si="181"/>
        <v>4.1010499999999999</v>
      </c>
      <c r="Q321" s="1">
        <f t="shared" si="182"/>
        <v>66.370500000000007</v>
      </c>
      <c r="R321" s="1">
        <v>30.1</v>
      </c>
      <c r="S321" s="1">
        <v>19.3</v>
      </c>
      <c r="T321" s="1">
        <v>2</v>
      </c>
      <c r="U321" s="1">
        <v>26.8</v>
      </c>
      <c r="V321" s="1">
        <v>2</v>
      </c>
      <c r="W321" s="1">
        <v>10.7</v>
      </c>
      <c r="X321" s="1">
        <v>13.7</v>
      </c>
      <c r="Y321" s="1">
        <v>12.9</v>
      </c>
      <c r="Z321" s="1">
        <v>13.7</v>
      </c>
      <c r="AA321" s="1">
        <v>11.1</v>
      </c>
      <c r="AB321" s="1">
        <v>10.5</v>
      </c>
      <c r="AC321" s="5">
        <f t="shared" si="168"/>
        <v>13.7</v>
      </c>
      <c r="AD321" s="5">
        <f t="shared" si="169"/>
        <v>13.7</v>
      </c>
      <c r="AE321" s="5">
        <f t="shared" si="170"/>
        <v>27.4</v>
      </c>
      <c r="AF321" s="5">
        <f t="shared" si="171"/>
        <v>13.7</v>
      </c>
      <c r="AG321" s="5">
        <f t="shared" si="172"/>
        <v>30.208500000000001</v>
      </c>
      <c r="AH321" s="5">
        <f t="shared" si="173"/>
        <v>60.417000000000002</v>
      </c>
      <c r="AI321" s="1">
        <v>3</v>
      </c>
      <c r="AJ321" s="1">
        <v>10</v>
      </c>
      <c r="AN321" s="1">
        <v>1.58</v>
      </c>
      <c r="AO321" s="1">
        <v>1.71</v>
      </c>
      <c r="AP321" s="1">
        <v>1.69</v>
      </c>
      <c r="AQ321" s="1">
        <v>1.63</v>
      </c>
      <c r="AR321" s="1">
        <v>1.61</v>
      </c>
      <c r="AS321" s="5">
        <f t="shared" si="174"/>
        <v>1.6440000000000001</v>
      </c>
      <c r="CP321" s="1">
        <v>109</v>
      </c>
      <c r="CQ321" s="1">
        <v>107</v>
      </c>
      <c r="CR321" s="1">
        <v>125</v>
      </c>
      <c r="CS321" s="1">
        <v>0.46</v>
      </c>
      <c r="CT321" s="1">
        <v>68</v>
      </c>
      <c r="FH321" s="3">
        <v>5</v>
      </c>
      <c r="FI321" s="3">
        <v>4</v>
      </c>
      <c r="FJ321" s="3">
        <v>5</v>
      </c>
      <c r="FK321" s="3">
        <v>5</v>
      </c>
      <c r="FL321" s="3">
        <v>1</v>
      </c>
      <c r="FM321" s="3">
        <v>4</v>
      </c>
      <c r="FN321" s="3">
        <v>5</v>
      </c>
      <c r="FO321" s="3">
        <v>1</v>
      </c>
      <c r="FP321" s="3">
        <v>3</v>
      </c>
      <c r="FQ321" s="3">
        <v>5</v>
      </c>
      <c r="FR321" s="3">
        <v>5</v>
      </c>
      <c r="FS321" s="3">
        <v>2</v>
      </c>
      <c r="FT321" s="3">
        <f t="shared" si="180"/>
        <v>3.6666666666666665</v>
      </c>
      <c r="FU321" s="3">
        <f t="shared" si="179"/>
        <v>3.8333333333333335</v>
      </c>
      <c r="HJ321" s="1">
        <v>1</v>
      </c>
      <c r="HK321" s="1">
        <v>3</v>
      </c>
      <c r="HL321" s="1">
        <v>3</v>
      </c>
      <c r="HM321" s="1">
        <v>1</v>
      </c>
      <c r="HN321" s="1">
        <v>1</v>
      </c>
      <c r="HO321" s="1">
        <v>1</v>
      </c>
      <c r="HP321" s="43">
        <v>2</v>
      </c>
      <c r="HQ321" s="43">
        <v>4</v>
      </c>
      <c r="HR321" s="43">
        <v>4</v>
      </c>
      <c r="HS321" s="43">
        <v>2.5</v>
      </c>
      <c r="HT321" s="1">
        <v>2</v>
      </c>
      <c r="HU321" s="1">
        <v>6</v>
      </c>
      <c r="HV321" s="1">
        <v>6</v>
      </c>
      <c r="HW321" s="1">
        <v>6</v>
      </c>
      <c r="HX321" s="1">
        <v>6</v>
      </c>
      <c r="HY321" s="1">
        <v>5</v>
      </c>
      <c r="HZ321" s="1">
        <v>5.17</v>
      </c>
    </row>
    <row r="322" spans="1:234" x14ac:dyDescent="0.2">
      <c r="A322" s="11">
        <v>344</v>
      </c>
      <c r="B322" s="19" t="s">
        <v>1002</v>
      </c>
      <c r="C322" s="1">
        <v>1</v>
      </c>
      <c r="D322" s="3" t="str">
        <f t="shared" ref="D322:D350" si="184">IF(C322=0,"2","1")</f>
        <v>1</v>
      </c>
      <c r="E322" s="20">
        <v>40718</v>
      </c>
      <c r="F322" s="23">
        <v>43430</v>
      </c>
      <c r="G322" s="5">
        <f t="shared" si="183"/>
        <v>7.4222222222222225</v>
      </c>
      <c r="H322" s="22">
        <v>5</v>
      </c>
      <c r="I322" s="1">
        <v>2</v>
      </c>
      <c r="J322" s="1">
        <v>25</v>
      </c>
      <c r="K322" s="3">
        <v>1</v>
      </c>
      <c r="L322" s="18"/>
      <c r="M322" s="12">
        <v>90</v>
      </c>
      <c r="N322" s="1">
        <v>96.5</v>
      </c>
      <c r="O322" s="1">
        <v>124</v>
      </c>
      <c r="P322" s="1">
        <f t="shared" si="181"/>
        <v>4.0682416000000003</v>
      </c>
      <c r="Q322" s="1">
        <f t="shared" si="182"/>
        <v>68.575500000000005</v>
      </c>
      <c r="R322" s="1">
        <v>31.1</v>
      </c>
      <c r="S322" s="1">
        <v>20.2</v>
      </c>
      <c r="T322" s="1">
        <v>1</v>
      </c>
      <c r="U322" s="1">
        <v>32.6</v>
      </c>
      <c r="V322" s="1">
        <v>1</v>
      </c>
      <c r="W322" s="1">
        <v>11</v>
      </c>
      <c r="X322" s="1">
        <v>9.4</v>
      </c>
      <c r="Y322" s="1">
        <v>8.8000000000000007</v>
      </c>
      <c r="Z322" s="1">
        <v>11.2</v>
      </c>
      <c r="AA322" s="1">
        <v>10.4</v>
      </c>
      <c r="AB322" s="1">
        <v>10.3</v>
      </c>
      <c r="AC322" s="5">
        <f t="shared" ref="AC322:AC350" si="185">MAX(W322:Y322)</f>
        <v>11</v>
      </c>
      <c r="AD322" s="5">
        <f t="shared" ref="AD322:AD350" si="186">MAX(Z322:AB322)</f>
        <v>11.2</v>
      </c>
      <c r="AE322" s="5">
        <f t="shared" ref="AE322:AE350" si="187">SUM(AC322:AD322)</f>
        <v>22.2</v>
      </c>
      <c r="AF322" s="5">
        <f t="shared" ref="AF322:AF350" si="188">AVERAGE(AC322:AD322)</f>
        <v>11.1</v>
      </c>
      <c r="AG322" s="5">
        <f t="shared" ref="AG322:AG350" si="189">AF322*2.205</f>
        <v>24.4755</v>
      </c>
      <c r="AH322" s="5">
        <f t="shared" ref="AH322:AH350" si="190">AE322*2.205</f>
        <v>48.951000000000001</v>
      </c>
      <c r="AI322" s="1">
        <v>2</v>
      </c>
      <c r="AN322" s="1">
        <v>3.62</v>
      </c>
      <c r="AO322" s="1">
        <v>2.2200000000000002</v>
      </c>
      <c r="AP322" s="1">
        <v>1.84</v>
      </c>
      <c r="AQ322" s="1">
        <v>2.02</v>
      </c>
      <c r="AR322" s="1">
        <v>2.1</v>
      </c>
      <c r="AS322" s="5">
        <f t="shared" ref="AS322:AS350" si="191">AVERAGE(AN322:AR322)</f>
        <v>2.36</v>
      </c>
      <c r="CP322" s="1">
        <v>102</v>
      </c>
      <c r="CQ322" s="1">
        <v>75</v>
      </c>
      <c r="CR322" s="1">
        <v>108</v>
      </c>
      <c r="CS322" s="1">
        <v>0.38</v>
      </c>
      <c r="CT322" s="1">
        <v>65</v>
      </c>
      <c r="FH322" s="3">
        <v>3</v>
      </c>
      <c r="FI322" s="3">
        <v>3</v>
      </c>
      <c r="FJ322" s="3">
        <v>3</v>
      </c>
      <c r="FK322" s="3">
        <v>1</v>
      </c>
      <c r="FL322" s="3">
        <v>4</v>
      </c>
      <c r="FM322" s="3">
        <v>4</v>
      </c>
      <c r="FN322" s="3">
        <v>1</v>
      </c>
      <c r="FO322" s="3">
        <v>1</v>
      </c>
      <c r="FP322" s="3">
        <v>3</v>
      </c>
      <c r="FQ322" s="3">
        <v>3</v>
      </c>
      <c r="FR322" s="3">
        <v>3</v>
      </c>
      <c r="FS322" s="3">
        <v>3</v>
      </c>
      <c r="FT322" s="3">
        <f t="shared" si="180"/>
        <v>3.3333333333333335</v>
      </c>
      <c r="FU322" s="3">
        <f t="shared" si="179"/>
        <v>2</v>
      </c>
      <c r="HJ322" s="1">
        <v>4</v>
      </c>
      <c r="HK322" s="1">
        <v>3</v>
      </c>
      <c r="HL322" s="1">
        <v>3</v>
      </c>
      <c r="HM322" s="1">
        <v>2</v>
      </c>
      <c r="HN322" s="1">
        <v>1</v>
      </c>
      <c r="HO322" s="1">
        <v>3</v>
      </c>
      <c r="HP322" s="43">
        <v>2</v>
      </c>
      <c r="HQ322" s="43">
        <v>4</v>
      </c>
      <c r="HR322" s="43">
        <v>2</v>
      </c>
      <c r="HS322" s="43">
        <v>2.83</v>
      </c>
      <c r="HT322" s="1">
        <v>2</v>
      </c>
      <c r="HU322" s="1">
        <v>3</v>
      </c>
      <c r="HV322" s="1">
        <v>3</v>
      </c>
      <c r="HW322" s="1">
        <v>4</v>
      </c>
      <c r="HX322" s="1">
        <v>3</v>
      </c>
      <c r="HY322" s="1">
        <v>6</v>
      </c>
      <c r="HZ322" s="1">
        <v>3.5</v>
      </c>
    </row>
    <row r="323" spans="1:234" x14ac:dyDescent="0.2">
      <c r="A323" s="11">
        <v>345</v>
      </c>
      <c r="B323" s="19" t="s">
        <v>1003</v>
      </c>
      <c r="C323" s="1">
        <v>0</v>
      </c>
      <c r="D323" s="3" t="str">
        <f t="shared" si="184"/>
        <v>2</v>
      </c>
      <c r="E323" s="20">
        <v>40462</v>
      </c>
      <c r="F323" s="23">
        <v>43432</v>
      </c>
      <c r="G323" s="5">
        <f t="shared" si="183"/>
        <v>8.1305555555555564</v>
      </c>
      <c r="H323" s="22">
        <v>5</v>
      </c>
      <c r="I323" s="1">
        <v>2</v>
      </c>
      <c r="J323" s="1">
        <v>26</v>
      </c>
      <c r="K323" s="3">
        <v>1</v>
      </c>
      <c r="L323" s="18"/>
      <c r="M323" s="12">
        <v>90</v>
      </c>
      <c r="N323" s="1">
        <v>100</v>
      </c>
      <c r="O323" s="1">
        <v>128</v>
      </c>
      <c r="P323" s="1">
        <f t="shared" si="181"/>
        <v>4.1994752000000002</v>
      </c>
      <c r="Q323" s="1">
        <f t="shared" si="182"/>
        <v>63.724499999999999</v>
      </c>
      <c r="R323" s="1">
        <v>28.9</v>
      </c>
      <c r="S323" s="1">
        <v>17.600000000000001</v>
      </c>
      <c r="T323" s="1">
        <v>3</v>
      </c>
      <c r="U323" s="1">
        <v>19.3</v>
      </c>
      <c r="V323" s="1">
        <v>2</v>
      </c>
      <c r="W323" s="1">
        <v>14.5</v>
      </c>
      <c r="X323" s="1">
        <v>11.6</v>
      </c>
      <c r="Y323" s="1">
        <v>11.2</v>
      </c>
      <c r="Z323" s="1">
        <v>12.8</v>
      </c>
      <c r="AA323" s="1">
        <v>12.2</v>
      </c>
      <c r="AB323" s="1">
        <v>9.5</v>
      </c>
      <c r="AC323" s="5">
        <f t="shared" si="185"/>
        <v>14.5</v>
      </c>
      <c r="AD323" s="5">
        <f t="shared" si="186"/>
        <v>12.8</v>
      </c>
      <c r="AE323" s="5">
        <f t="shared" si="187"/>
        <v>27.3</v>
      </c>
      <c r="AF323" s="5">
        <f t="shared" si="188"/>
        <v>13.65</v>
      </c>
      <c r="AG323" s="5">
        <f t="shared" si="189"/>
        <v>30.09825</v>
      </c>
      <c r="AH323" s="5">
        <f t="shared" si="190"/>
        <v>60.1965</v>
      </c>
      <c r="AI323" s="1">
        <v>2</v>
      </c>
      <c r="AJ323" s="1">
        <v>9</v>
      </c>
      <c r="AN323" s="1">
        <v>1.44</v>
      </c>
      <c r="AO323" s="1">
        <v>1.56</v>
      </c>
      <c r="AP323" s="1">
        <v>1.72</v>
      </c>
      <c r="AQ323" s="1">
        <v>1.46</v>
      </c>
      <c r="AR323" s="1">
        <v>1.25</v>
      </c>
      <c r="AS323" s="5">
        <f t="shared" si="191"/>
        <v>1.486</v>
      </c>
      <c r="CP323" s="1">
        <v>107</v>
      </c>
      <c r="CQ323" s="1">
        <v>101</v>
      </c>
      <c r="CR323" s="1">
        <v>114</v>
      </c>
      <c r="CS323" s="1">
        <v>-0.3</v>
      </c>
      <c r="CT323" s="1">
        <v>38</v>
      </c>
      <c r="FH323" s="3">
        <v>3</v>
      </c>
      <c r="FI323" s="3">
        <v>4</v>
      </c>
      <c r="FJ323" s="3">
        <v>3</v>
      </c>
      <c r="FK323" s="3">
        <v>3</v>
      </c>
      <c r="FL323" s="3">
        <v>3</v>
      </c>
      <c r="FM323" s="3">
        <v>3</v>
      </c>
      <c r="FN323" s="3">
        <v>3</v>
      </c>
      <c r="FO323" s="3">
        <v>4</v>
      </c>
      <c r="FP323" s="3">
        <v>3</v>
      </c>
      <c r="FQ323" s="3">
        <v>3</v>
      </c>
      <c r="FR323" s="3">
        <v>2</v>
      </c>
      <c r="FS323" s="3">
        <v>2</v>
      </c>
      <c r="FT323" s="3">
        <f t="shared" si="180"/>
        <v>3.1666666666666665</v>
      </c>
      <c r="FU323" s="3">
        <f t="shared" si="179"/>
        <v>2.8333333333333335</v>
      </c>
      <c r="HJ323" s="1">
        <v>2</v>
      </c>
      <c r="HK323" s="1">
        <v>3</v>
      </c>
      <c r="HL323" s="1">
        <v>3</v>
      </c>
      <c r="HM323" s="1">
        <v>3</v>
      </c>
      <c r="HN323" s="1">
        <v>2</v>
      </c>
      <c r="HO323" s="1">
        <v>2</v>
      </c>
      <c r="HP323" s="43">
        <v>2</v>
      </c>
      <c r="HQ323" s="43">
        <v>3</v>
      </c>
      <c r="HR323" s="43">
        <v>3</v>
      </c>
      <c r="HS323" s="43">
        <v>2.67</v>
      </c>
      <c r="HT323" s="1">
        <v>4</v>
      </c>
      <c r="HU323" s="1">
        <v>5</v>
      </c>
      <c r="HV323" s="1">
        <v>4</v>
      </c>
      <c r="HW323" s="1">
        <v>4</v>
      </c>
      <c r="HX323" s="1">
        <v>4</v>
      </c>
      <c r="HY323" s="1">
        <v>5</v>
      </c>
      <c r="HZ323" s="1">
        <v>4.33</v>
      </c>
    </row>
    <row r="324" spans="1:234" x14ac:dyDescent="0.2">
      <c r="A324" s="11">
        <v>346</v>
      </c>
      <c r="B324" s="19" t="s">
        <v>1004</v>
      </c>
      <c r="C324" s="1">
        <v>1</v>
      </c>
      <c r="D324" s="3" t="str">
        <f t="shared" si="184"/>
        <v>1</v>
      </c>
      <c r="E324" s="20">
        <v>40429</v>
      </c>
      <c r="F324" s="23">
        <v>43432</v>
      </c>
      <c r="G324" s="5">
        <f t="shared" si="183"/>
        <v>8.2222222222222214</v>
      </c>
      <c r="H324" s="22">
        <v>5</v>
      </c>
      <c r="I324" s="1">
        <v>2</v>
      </c>
      <c r="J324" s="1">
        <v>26</v>
      </c>
      <c r="K324" s="3">
        <v>1</v>
      </c>
      <c r="L324" s="18"/>
      <c r="M324" s="12">
        <v>90</v>
      </c>
      <c r="N324" s="1">
        <v>106</v>
      </c>
      <c r="O324" s="1">
        <v>149</v>
      </c>
      <c r="P324" s="1">
        <f t="shared" si="181"/>
        <v>4.8884515999999998</v>
      </c>
      <c r="Q324" s="1">
        <f t="shared" si="182"/>
        <v>126.56700000000001</v>
      </c>
      <c r="R324" s="1">
        <v>57.4</v>
      </c>
      <c r="S324" s="1">
        <v>25.9</v>
      </c>
      <c r="T324" s="1">
        <v>1</v>
      </c>
      <c r="U324" s="1">
        <v>39.200000000000003</v>
      </c>
      <c r="V324" s="1">
        <v>1</v>
      </c>
      <c r="W324" s="1">
        <v>24.2</v>
      </c>
      <c r="X324" s="1">
        <v>20.8</v>
      </c>
      <c r="Y324" s="1">
        <v>18.2</v>
      </c>
      <c r="Z324" s="1">
        <v>26</v>
      </c>
      <c r="AA324" s="1">
        <v>21.1</v>
      </c>
      <c r="AB324" s="1">
        <v>16.899999999999999</v>
      </c>
      <c r="AC324" s="5">
        <f t="shared" si="185"/>
        <v>24.2</v>
      </c>
      <c r="AD324" s="5">
        <f t="shared" si="186"/>
        <v>26</v>
      </c>
      <c r="AE324" s="5">
        <f t="shared" si="187"/>
        <v>50.2</v>
      </c>
      <c r="AF324" s="5">
        <f t="shared" si="188"/>
        <v>25.1</v>
      </c>
      <c r="AG324" s="5">
        <f t="shared" si="189"/>
        <v>55.345500000000008</v>
      </c>
      <c r="AH324" s="5">
        <f t="shared" si="190"/>
        <v>110.69100000000002</v>
      </c>
      <c r="AI324" s="1">
        <v>3</v>
      </c>
      <c r="AJ324" s="1">
        <v>10</v>
      </c>
      <c r="AN324" s="1">
        <v>2.5299999999999998</v>
      </c>
      <c r="AO324" s="1">
        <v>2.16</v>
      </c>
      <c r="AP324" s="1">
        <v>2.34</v>
      </c>
      <c r="AQ324" s="1">
        <v>2.4700000000000002</v>
      </c>
      <c r="AR324" s="1">
        <v>2.2799999999999998</v>
      </c>
      <c r="AS324" s="5">
        <f t="shared" si="191"/>
        <v>2.3559999999999999</v>
      </c>
      <c r="CP324" s="1">
        <v>99</v>
      </c>
      <c r="CQ324" s="1">
        <v>101</v>
      </c>
      <c r="CR324" s="1">
        <v>102</v>
      </c>
      <c r="CS324" s="1">
        <v>-0.47</v>
      </c>
      <c r="CT324" s="1">
        <v>32</v>
      </c>
      <c r="FH324" s="3">
        <v>5</v>
      </c>
      <c r="FI324" s="3">
        <v>5</v>
      </c>
      <c r="FJ324" s="3">
        <v>5</v>
      </c>
      <c r="FK324" s="3">
        <v>4</v>
      </c>
      <c r="FL324" s="3">
        <v>5</v>
      </c>
      <c r="FM324" s="3">
        <v>3</v>
      </c>
      <c r="FN324" s="3">
        <v>2</v>
      </c>
      <c r="FO324" s="3">
        <v>5</v>
      </c>
      <c r="FP324" s="3">
        <v>5</v>
      </c>
      <c r="FQ324" s="3">
        <v>5</v>
      </c>
      <c r="FR324" s="3">
        <v>5</v>
      </c>
      <c r="FS324" s="3">
        <v>5</v>
      </c>
      <c r="FT324" s="3">
        <f t="shared" si="180"/>
        <v>4.666666666666667</v>
      </c>
      <c r="FU324" s="3">
        <f t="shared" si="179"/>
        <v>4.333333333333333</v>
      </c>
      <c r="HJ324" s="1">
        <v>4</v>
      </c>
      <c r="HK324" s="1">
        <v>3</v>
      </c>
      <c r="HL324" s="1">
        <v>4</v>
      </c>
      <c r="HM324" s="1">
        <v>4</v>
      </c>
      <c r="HN324" s="1">
        <v>1</v>
      </c>
      <c r="HO324" s="1">
        <v>4</v>
      </c>
      <c r="HP324" s="43">
        <v>2</v>
      </c>
      <c r="HQ324" s="43">
        <v>4</v>
      </c>
      <c r="HR324" s="43">
        <v>1</v>
      </c>
      <c r="HS324" s="43">
        <v>3.17</v>
      </c>
      <c r="HT324" s="1">
        <v>6</v>
      </c>
      <c r="HU324" s="1">
        <v>1</v>
      </c>
      <c r="HV324" s="1">
        <v>6</v>
      </c>
      <c r="HW324" s="1">
        <v>6</v>
      </c>
      <c r="HX324" s="1">
        <v>2</v>
      </c>
      <c r="HY324" s="1">
        <v>6</v>
      </c>
      <c r="HZ324" s="1">
        <v>4.5</v>
      </c>
    </row>
    <row r="325" spans="1:234" x14ac:dyDescent="0.2">
      <c r="A325" s="11">
        <v>347</v>
      </c>
      <c r="B325" s="19" t="s">
        <v>1005</v>
      </c>
      <c r="C325" s="1">
        <v>0</v>
      </c>
      <c r="D325" s="3" t="str">
        <f t="shared" si="184"/>
        <v>2</v>
      </c>
      <c r="E325" s="20">
        <v>40116</v>
      </c>
      <c r="F325" s="23">
        <v>43437</v>
      </c>
      <c r="G325" s="5">
        <f t="shared" si="183"/>
        <v>9.0916666666666668</v>
      </c>
      <c r="H325" s="22">
        <v>5</v>
      </c>
      <c r="I325" s="1">
        <v>2</v>
      </c>
      <c r="J325" s="1">
        <v>26</v>
      </c>
      <c r="K325" s="3">
        <v>1</v>
      </c>
      <c r="L325" s="18"/>
      <c r="M325" s="12">
        <v>90</v>
      </c>
      <c r="N325" s="1">
        <v>105</v>
      </c>
      <c r="O325" s="1">
        <v>140</v>
      </c>
      <c r="P325" s="1">
        <f t="shared" si="181"/>
        <v>4.5931760000000006</v>
      </c>
      <c r="Q325" s="1">
        <f t="shared" si="182"/>
        <v>70.56</v>
      </c>
      <c r="R325" s="1">
        <v>32</v>
      </c>
      <c r="S325" s="1">
        <v>16.3</v>
      </c>
      <c r="T325" s="1">
        <v>3</v>
      </c>
      <c r="U325" s="1">
        <v>17.899999999999999</v>
      </c>
      <c r="V325" s="1">
        <v>3</v>
      </c>
      <c r="W325" s="1">
        <v>14.5</v>
      </c>
      <c r="X325" s="1">
        <v>17.5</v>
      </c>
      <c r="Y325" s="1">
        <v>15.9</v>
      </c>
      <c r="Z325" s="1">
        <v>16.2</v>
      </c>
      <c r="AA325" s="1">
        <v>13.9</v>
      </c>
      <c r="AB325" s="1">
        <v>11</v>
      </c>
      <c r="AC325" s="5">
        <f t="shared" si="185"/>
        <v>17.5</v>
      </c>
      <c r="AD325" s="5">
        <f t="shared" si="186"/>
        <v>16.2</v>
      </c>
      <c r="AE325" s="5">
        <f t="shared" si="187"/>
        <v>33.700000000000003</v>
      </c>
      <c r="AF325" s="5">
        <f t="shared" si="188"/>
        <v>16.850000000000001</v>
      </c>
      <c r="AG325" s="5">
        <f t="shared" si="189"/>
        <v>37.154250000000005</v>
      </c>
      <c r="AH325" s="5">
        <f t="shared" si="190"/>
        <v>74.308500000000009</v>
      </c>
      <c r="AI325" s="1">
        <v>2</v>
      </c>
      <c r="AJ325" s="1">
        <v>16</v>
      </c>
      <c r="AN325" s="1">
        <v>2.09</v>
      </c>
      <c r="AO325" s="1">
        <v>1.69</v>
      </c>
      <c r="AP325" s="1">
        <v>1.44</v>
      </c>
      <c r="AQ325" s="1">
        <v>1.44</v>
      </c>
      <c r="AR325" s="1">
        <v>1.42</v>
      </c>
      <c r="AS325" s="5">
        <f t="shared" si="191"/>
        <v>1.6160000000000001</v>
      </c>
      <c r="CP325" s="1">
        <v>120</v>
      </c>
      <c r="CQ325" s="1">
        <v>106</v>
      </c>
      <c r="CR325" s="1">
        <v>120</v>
      </c>
      <c r="CS325" s="1">
        <v>-0.42</v>
      </c>
      <c r="CT325" s="1">
        <v>34</v>
      </c>
      <c r="FH325" s="3">
        <v>3</v>
      </c>
      <c r="FI325" s="3">
        <v>3</v>
      </c>
      <c r="FJ325" s="3">
        <v>3</v>
      </c>
      <c r="FK325" s="3">
        <v>5</v>
      </c>
      <c r="FL325" s="3">
        <v>5</v>
      </c>
      <c r="FM325" s="3">
        <v>3</v>
      </c>
      <c r="FN325" s="3">
        <v>3</v>
      </c>
      <c r="FO325" s="3">
        <v>3</v>
      </c>
      <c r="FP325" s="3">
        <v>5</v>
      </c>
      <c r="FQ325" s="3">
        <v>5</v>
      </c>
      <c r="FR325" s="3">
        <v>5</v>
      </c>
      <c r="FS325" s="3">
        <v>3</v>
      </c>
      <c r="FT325" s="3">
        <f t="shared" si="180"/>
        <v>4</v>
      </c>
      <c r="FU325" s="3">
        <f t="shared" si="179"/>
        <v>3.6666666666666665</v>
      </c>
      <c r="HJ325" s="1">
        <v>3</v>
      </c>
      <c r="HK325" s="1">
        <v>3</v>
      </c>
      <c r="HL325" s="1">
        <v>3</v>
      </c>
      <c r="HM325" s="1">
        <v>3</v>
      </c>
      <c r="HN325" s="1">
        <v>3</v>
      </c>
      <c r="HO325" s="1">
        <v>3</v>
      </c>
      <c r="HP325" s="43">
        <v>2</v>
      </c>
      <c r="HQ325" s="43">
        <v>2</v>
      </c>
      <c r="HR325" s="43">
        <v>2</v>
      </c>
      <c r="HS325" s="43">
        <v>2.5</v>
      </c>
      <c r="HT325" s="1">
        <v>6</v>
      </c>
      <c r="HU325" s="1">
        <v>5</v>
      </c>
      <c r="HV325" s="1">
        <v>4</v>
      </c>
      <c r="HW325" s="1">
        <v>6</v>
      </c>
      <c r="HX325" s="1">
        <v>3</v>
      </c>
      <c r="HY325" s="1">
        <v>5</v>
      </c>
      <c r="HZ325" s="1">
        <v>4.83</v>
      </c>
    </row>
    <row r="326" spans="1:234" x14ac:dyDescent="0.2">
      <c r="A326" s="11">
        <v>348</v>
      </c>
      <c r="B326" s="19" t="s">
        <v>1006</v>
      </c>
      <c r="C326" s="1">
        <v>1</v>
      </c>
      <c r="D326" s="3" t="str">
        <f t="shared" si="184"/>
        <v>1</v>
      </c>
      <c r="E326" s="20">
        <v>40588</v>
      </c>
      <c r="F326" s="23">
        <v>43432</v>
      </c>
      <c r="G326" s="5">
        <f t="shared" si="183"/>
        <v>7.7888888888888888</v>
      </c>
      <c r="H326" s="22">
        <v>5</v>
      </c>
      <c r="I326" s="1">
        <v>2</v>
      </c>
      <c r="J326" s="1">
        <v>26</v>
      </c>
      <c r="K326" s="3">
        <v>1</v>
      </c>
      <c r="L326" s="18"/>
      <c r="M326" s="12">
        <v>90</v>
      </c>
      <c r="N326" s="1">
        <v>97</v>
      </c>
      <c r="O326" s="1">
        <v>126</v>
      </c>
      <c r="P326" s="1">
        <f t="shared" si="181"/>
        <v>4.1338584000000003</v>
      </c>
      <c r="Q326" s="1">
        <f t="shared" si="182"/>
        <v>52.6995</v>
      </c>
      <c r="R326" s="1">
        <v>23.9</v>
      </c>
      <c r="S326" s="1">
        <v>15.1</v>
      </c>
      <c r="T326" s="1">
        <v>3</v>
      </c>
      <c r="U326" s="1">
        <v>19.8</v>
      </c>
      <c r="V326" s="1">
        <v>3</v>
      </c>
      <c r="W326" s="1">
        <v>11.8</v>
      </c>
      <c r="X326" s="1">
        <v>10.3</v>
      </c>
      <c r="Y326" s="1">
        <v>10.6</v>
      </c>
      <c r="Z326" s="1">
        <v>10.9</v>
      </c>
      <c r="AA326" s="1">
        <v>9.6999999999999993</v>
      </c>
      <c r="AB326" s="1">
        <v>9.6</v>
      </c>
      <c r="AC326" s="5">
        <f t="shared" si="185"/>
        <v>11.8</v>
      </c>
      <c r="AD326" s="5">
        <f t="shared" si="186"/>
        <v>10.9</v>
      </c>
      <c r="AE326" s="5">
        <f t="shared" si="187"/>
        <v>22.700000000000003</v>
      </c>
      <c r="AF326" s="5">
        <f t="shared" si="188"/>
        <v>11.350000000000001</v>
      </c>
      <c r="AG326" s="5">
        <f t="shared" si="189"/>
        <v>25.026750000000003</v>
      </c>
      <c r="AH326" s="5">
        <f t="shared" si="190"/>
        <v>50.053500000000007</v>
      </c>
      <c r="AI326" s="1">
        <v>2</v>
      </c>
      <c r="AJ326" s="1">
        <v>21</v>
      </c>
      <c r="AN326" s="1">
        <v>1.97</v>
      </c>
      <c r="AO326" s="1">
        <v>1.75</v>
      </c>
      <c r="AP326" s="1">
        <v>2.1800000000000002</v>
      </c>
      <c r="AQ326" s="1">
        <v>1.97</v>
      </c>
      <c r="AR326" s="1">
        <v>1.63</v>
      </c>
      <c r="AS326" s="5">
        <f t="shared" si="191"/>
        <v>1.9</v>
      </c>
      <c r="CP326" s="1">
        <v>68</v>
      </c>
      <c r="CQ326" s="1">
        <v>90</v>
      </c>
      <c r="CR326" s="1">
        <v>93</v>
      </c>
      <c r="CS326" s="1">
        <v>-0.66</v>
      </c>
      <c r="CT326" s="1">
        <v>25</v>
      </c>
      <c r="FH326" s="10">
        <v>888</v>
      </c>
      <c r="FI326" s="3">
        <v>3</v>
      </c>
      <c r="FJ326" s="3">
        <v>1</v>
      </c>
      <c r="FK326" s="3">
        <v>4</v>
      </c>
      <c r="FL326" s="3">
        <v>1</v>
      </c>
      <c r="FM326" s="3">
        <v>5</v>
      </c>
      <c r="FN326" s="3">
        <v>5</v>
      </c>
      <c r="FO326" s="3">
        <v>4</v>
      </c>
      <c r="FP326" s="3">
        <v>2</v>
      </c>
      <c r="FQ326" s="3">
        <v>2</v>
      </c>
      <c r="FR326" s="3">
        <v>3</v>
      </c>
      <c r="FS326" s="10">
        <v>888</v>
      </c>
      <c r="FT326" s="3">
        <f t="shared" si="180"/>
        <v>150.16666666666666</v>
      </c>
      <c r="FU326" s="3">
        <f t="shared" si="179"/>
        <v>150.83333333333334</v>
      </c>
      <c r="HJ326" s="1">
        <v>4</v>
      </c>
      <c r="HK326" s="1">
        <v>3</v>
      </c>
      <c r="HL326" s="1">
        <v>1</v>
      </c>
      <c r="HM326" s="18">
        <v>999</v>
      </c>
      <c r="HN326" s="18">
        <v>999</v>
      </c>
      <c r="HO326" s="1">
        <v>3</v>
      </c>
      <c r="HP326" s="43">
        <v>2</v>
      </c>
      <c r="HQ326" s="43"/>
      <c r="HR326" s="43">
        <v>2</v>
      </c>
      <c r="HS326" s="43">
        <v>2.25</v>
      </c>
      <c r="HT326" s="1">
        <v>1</v>
      </c>
      <c r="HU326" s="18">
        <v>999</v>
      </c>
      <c r="HV326" s="18">
        <v>999</v>
      </c>
      <c r="HW326" s="18">
        <v>888</v>
      </c>
      <c r="HX326" s="1">
        <v>5</v>
      </c>
      <c r="HY326" s="1">
        <v>4</v>
      </c>
      <c r="HZ326" s="1">
        <v>3.33</v>
      </c>
    </row>
    <row r="327" spans="1:234" x14ac:dyDescent="0.2">
      <c r="A327" s="11">
        <v>349</v>
      </c>
      <c r="B327" s="19" t="s">
        <v>1007</v>
      </c>
      <c r="C327" s="1">
        <v>0</v>
      </c>
      <c r="D327" s="3" t="str">
        <f t="shared" si="184"/>
        <v>2</v>
      </c>
      <c r="E327" s="20">
        <v>40717</v>
      </c>
      <c r="F327" s="23">
        <v>43432</v>
      </c>
      <c r="G327" s="5">
        <f t="shared" si="183"/>
        <v>7.4305555555555554</v>
      </c>
      <c r="H327" s="22">
        <v>5</v>
      </c>
      <c r="I327" s="1">
        <v>2</v>
      </c>
      <c r="J327" s="1">
        <v>26</v>
      </c>
      <c r="K327" s="3">
        <v>1</v>
      </c>
      <c r="L327" s="18"/>
      <c r="M327" s="12">
        <v>90</v>
      </c>
      <c r="N327" s="1">
        <v>95</v>
      </c>
      <c r="O327" s="1">
        <v>128</v>
      </c>
      <c r="P327" s="1">
        <f t="shared" si="181"/>
        <v>4.1994752000000002</v>
      </c>
      <c r="Q327" s="1">
        <f t="shared" si="182"/>
        <v>58.432500000000005</v>
      </c>
      <c r="R327" s="1">
        <v>26.5</v>
      </c>
      <c r="S327" s="1">
        <v>16.2</v>
      </c>
      <c r="T327" s="1">
        <v>3</v>
      </c>
      <c r="U327" s="1">
        <v>19.7</v>
      </c>
      <c r="V327" s="1">
        <v>2</v>
      </c>
      <c r="W327" s="1">
        <v>5.6</v>
      </c>
      <c r="X327" s="1">
        <v>4.4000000000000004</v>
      </c>
      <c r="Y327" s="1">
        <v>10</v>
      </c>
      <c r="Z327" s="1">
        <v>9.5</v>
      </c>
      <c r="AA327" s="1">
        <v>8</v>
      </c>
      <c r="AB327" s="1">
        <v>8.8000000000000007</v>
      </c>
      <c r="AC327" s="5">
        <f t="shared" si="185"/>
        <v>10</v>
      </c>
      <c r="AD327" s="5">
        <f t="shared" si="186"/>
        <v>9.5</v>
      </c>
      <c r="AE327" s="5">
        <f t="shared" si="187"/>
        <v>19.5</v>
      </c>
      <c r="AF327" s="5">
        <f t="shared" si="188"/>
        <v>9.75</v>
      </c>
      <c r="AG327" s="5">
        <f t="shared" si="189"/>
        <v>21.498750000000001</v>
      </c>
      <c r="AH327" s="5">
        <f t="shared" si="190"/>
        <v>42.997500000000002</v>
      </c>
      <c r="AI327" s="1">
        <v>2</v>
      </c>
      <c r="AJ327" s="1">
        <v>36</v>
      </c>
      <c r="AN327" s="1">
        <v>2.25</v>
      </c>
      <c r="AO327" s="1">
        <v>2.16</v>
      </c>
      <c r="AP327" s="1">
        <v>2.4700000000000002</v>
      </c>
      <c r="AQ327" s="1">
        <v>1.65</v>
      </c>
      <c r="AR327" s="1">
        <v>1.72</v>
      </c>
      <c r="AS327" s="5">
        <f t="shared" si="191"/>
        <v>2.0500000000000003</v>
      </c>
      <c r="CP327" s="1">
        <v>80</v>
      </c>
      <c r="CQ327" s="1">
        <v>107</v>
      </c>
      <c r="CR327" s="1">
        <v>118</v>
      </c>
      <c r="CS327" s="1">
        <v>0.41</v>
      </c>
      <c r="CT327" s="1">
        <v>66</v>
      </c>
      <c r="FH327" s="3">
        <v>5</v>
      </c>
      <c r="FI327" s="3">
        <v>5</v>
      </c>
      <c r="FJ327" s="3">
        <v>4</v>
      </c>
      <c r="FK327" s="3">
        <v>5</v>
      </c>
      <c r="FL327" s="3">
        <v>3</v>
      </c>
      <c r="FM327" s="3">
        <v>2</v>
      </c>
      <c r="FN327" s="3">
        <v>1</v>
      </c>
      <c r="FO327" s="3">
        <v>4</v>
      </c>
      <c r="FP327" s="3">
        <v>1</v>
      </c>
      <c r="FQ327" s="3">
        <v>5</v>
      </c>
      <c r="FR327" s="3">
        <v>5</v>
      </c>
      <c r="FS327" s="3">
        <v>3</v>
      </c>
      <c r="FT327" s="3">
        <f t="shared" si="180"/>
        <v>3.5</v>
      </c>
      <c r="FU327" s="3">
        <f t="shared" si="179"/>
        <v>3.6666666666666665</v>
      </c>
      <c r="HJ327" s="1">
        <v>1</v>
      </c>
      <c r="HK327" s="1">
        <v>2</v>
      </c>
      <c r="HL327" s="1">
        <v>4</v>
      </c>
      <c r="HM327" s="1">
        <v>3</v>
      </c>
      <c r="HN327" s="1">
        <v>2</v>
      </c>
      <c r="HO327" s="1">
        <v>4</v>
      </c>
      <c r="HP327" s="43">
        <v>3</v>
      </c>
      <c r="HQ327" s="43">
        <v>3</v>
      </c>
      <c r="HR327" s="43">
        <v>1</v>
      </c>
      <c r="HS327" s="43">
        <v>2.5</v>
      </c>
      <c r="HT327" s="1">
        <v>6</v>
      </c>
      <c r="HU327" s="1">
        <v>6</v>
      </c>
      <c r="HV327" s="1">
        <v>5</v>
      </c>
      <c r="HW327" s="1">
        <v>6</v>
      </c>
      <c r="HX327" s="1">
        <v>4</v>
      </c>
      <c r="HY327" s="1">
        <v>6</v>
      </c>
      <c r="HZ327" s="1">
        <v>5.5</v>
      </c>
    </row>
    <row r="328" spans="1:234" x14ac:dyDescent="0.2">
      <c r="A328" s="11">
        <v>350</v>
      </c>
      <c r="B328" s="19" t="s">
        <v>1008</v>
      </c>
      <c r="C328" s="1">
        <v>1</v>
      </c>
      <c r="D328" s="3" t="str">
        <f t="shared" si="184"/>
        <v>1</v>
      </c>
      <c r="E328" s="20">
        <v>40729</v>
      </c>
      <c r="F328" s="23">
        <v>43432</v>
      </c>
      <c r="G328" s="5">
        <f t="shared" si="183"/>
        <v>7.3972222222222221</v>
      </c>
      <c r="H328" s="22">
        <v>5</v>
      </c>
      <c r="I328" s="1">
        <v>2</v>
      </c>
      <c r="J328" s="1">
        <v>26</v>
      </c>
      <c r="K328" s="3">
        <v>1</v>
      </c>
      <c r="L328" s="18"/>
      <c r="M328" s="12">
        <v>90</v>
      </c>
      <c r="N328" s="1">
        <v>98</v>
      </c>
      <c r="O328" s="1">
        <v>123.5</v>
      </c>
      <c r="P328" s="1">
        <f t="shared" si="181"/>
        <v>4.0518374000000001</v>
      </c>
      <c r="Q328" s="1">
        <f t="shared" si="182"/>
        <v>74.308500000000009</v>
      </c>
      <c r="R328" s="1">
        <v>33.700000000000003</v>
      </c>
      <c r="S328" s="1">
        <v>22.3</v>
      </c>
      <c r="T328" s="1">
        <v>1</v>
      </c>
      <c r="U328" s="1">
        <v>34.4</v>
      </c>
      <c r="V328" s="1">
        <v>1</v>
      </c>
      <c r="W328" s="1">
        <v>4.3</v>
      </c>
      <c r="X328" s="1">
        <v>10.5</v>
      </c>
      <c r="Y328" s="1">
        <v>10.4</v>
      </c>
      <c r="Z328" s="1">
        <v>10.4</v>
      </c>
      <c r="AA328" s="1">
        <v>10.7</v>
      </c>
      <c r="AB328" s="1">
        <v>11.7</v>
      </c>
      <c r="AC328" s="5">
        <f t="shared" si="185"/>
        <v>10.5</v>
      </c>
      <c r="AD328" s="5">
        <f t="shared" si="186"/>
        <v>11.7</v>
      </c>
      <c r="AE328" s="5">
        <f t="shared" si="187"/>
        <v>22.2</v>
      </c>
      <c r="AF328" s="5">
        <f t="shared" si="188"/>
        <v>11.1</v>
      </c>
      <c r="AG328" s="5">
        <f t="shared" si="189"/>
        <v>24.4755</v>
      </c>
      <c r="AH328" s="5">
        <f t="shared" si="190"/>
        <v>48.951000000000001</v>
      </c>
      <c r="AI328" s="1">
        <v>2</v>
      </c>
      <c r="AN328" s="1">
        <v>1.85</v>
      </c>
      <c r="AO328" s="1">
        <v>2.06</v>
      </c>
      <c r="AP328" s="1">
        <v>2</v>
      </c>
      <c r="AQ328" s="1">
        <v>1.97</v>
      </c>
      <c r="AR328" s="1">
        <v>1.84</v>
      </c>
      <c r="AS328" s="5">
        <f t="shared" si="191"/>
        <v>1.9440000000000002</v>
      </c>
      <c r="CP328" s="1">
        <v>90</v>
      </c>
      <c r="CQ328" s="1">
        <v>97</v>
      </c>
      <c r="CR328" s="1">
        <v>100</v>
      </c>
      <c r="CS328" s="1">
        <v>-0.01</v>
      </c>
      <c r="CT328" s="1">
        <v>50</v>
      </c>
      <c r="FH328" s="3">
        <v>5</v>
      </c>
      <c r="FI328" s="3">
        <v>5</v>
      </c>
      <c r="FJ328" s="3">
        <v>1</v>
      </c>
      <c r="FK328" s="3">
        <v>5</v>
      </c>
      <c r="FL328" s="3">
        <v>1</v>
      </c>
      <c r="FM328" s="3">
        <v>3</v>
      </c>
      <c r="FN328" s="3">
        <v>1</v>
      </c>
      <c r="FO328" s="3">
        <v>5</v>
      </c>
      <c r="FP328" s="3">
        <v>5</v>
      </c>
      <c r="FQ328" s="3">
        <v>5</v>
      </c>
      <c r="FR328" s="3">
        <v>5</v>
      </c>
      <c r="FS328" s="3">
        <v>1</v>
      </c>
      <c r="FT328" s="3">
        <f t="shared" si="180"/>
        <v>4</v>
      </c>
      <c r="FU328" s="3">
        <f t="shared" si="179"/>
        <v>3</v>
      </c>
      <c r="HJ328" s="1">
        <v>4</v>
      </c>
      <c r="HK328" s="1">
        <v>3</v>
      </c>
      <c r="HL328" s="1">
        <v>4</v>
      </c>
      <c r="HM328" s="1">
        <v>4</v>
      </c>
      <c r="HN328" s="1">
        <v>2</v>
      </c>
      <c r="HO328" s="1">
        <v>4</v>
      </c>
      <c r="HP328" s="43">
        <v>2</v>
      </c>
      <c r="HQ328" s="43">
        <v>3</v>
      </c>
      <c r="HR328" s="43">
        <v>1</v>
      </c>
      <c r="HS328" s="43">
        <v>3</v>
      </c>
      <c r="HT328" s="1">
        <v>6</v>
      </c>
      <c r="HU328" s="1">
        <v>1</v>
      </c>
      <c r="HV328" s="1">
        <v>6</v>
      </c>
      <c r="HW328" s="1">
        <v>6</v>
      </c>
      <c r="HX328" s="1">
        <v>1</v>
      </c>
      <c r="HY328" s="1">
        <v>1</v>
      </c>
      <c r="HZ328" s="1">
        <v>3.5</v>
      </c>
    </row>
    <row r="329" spans="1:234" x14ac:dyDescent="0.2">
      <c r="A329" s="11">
        <v>351</v>
      </c>
      <c r="B329" s="19" t="s">
        <v>1009</v>
      </c>
      <c r="C329" s="1">
        <v>0</v>
      </c>
      <c r="D329" s="3" t="str">
        <f t="shared" si="184"/>
        <v>2</v>
      </c>
      <c r="E329" s="20">
        <v>40673</v>
      </c>
      <c r="F329" s="23">
        <v>43432</v>
      </c>
      <c r="G329" s="5">
        <f t="shared" si="183"/>
        <v>7.55</v>
      </c>
      <c r="H329" s="22">
        <v>5</v>
      </c>
      <c r="I329" s="1">
        <v>2</v>
      </c>
      <c r="J329" s="1">
        <v>26</v>
      </c>
      <c r="K329" s="3">
        <v>1</v>
      </c>
      <c r="L329" s="18"/>
      <c r="M329" s="12">
        <v>90</v>
      </c>
      <c r="N329" s="1">
        <v>101</v>
      </c>
      <c r="O329" s="1">
        <v>129</v>
      </c>
      <c r="P329" s="1">
        <f t="shared" si="181"/>
        <v>4.2322836000000006</v>
      </c>
      <c r="Q329" s="1">
        <f t="shared" si="182"/>
        <v>56.448000000000008</v>
      </c>
      <c r="R329" s="1">
        <v>25.6</v>
      </c>
      <c r="S329" s="1">
        <v>15.4</v>
      </c>
      <c r="T329" s="1">
        <v>3</v>
      </c>
      <c r="U329" s="1">
        <v>17.100000000000001</v>
      </c>
      <c r="V329" s="1">
        <v>3</v>
      </c>
      <c r="W329" s="1">
        <v>11.1</v>
      </c>
      <c r="X329" s="1">
        <v>10.8</v>
      </c>
      <c r="Y329" s="1">
        <v>8.1999999999999993</v>
      </c>
      <c r="Z329" s="1">
        <v>12.3</v>
      </c>
      <c r="AA329" s="1">
        <v>10.8</v>
      </c>
      <c r="AB329" s="1">
        <v>11.3</v>
      </c>
      <c r="AC329" s="5">
        <f t="shared" si="185"/>
        <v>11.1</v>
      </c>
      <c r="AD329" s="5">
        <f t="shared" si="186"/>
        <v>12.3</v>
      </c>
      <c r="AE329" s="5">
        <f t="shared" si="187"/>
        <v>23.4</v>
      </c>
      <c r="AF329" s="5">
        <f t="shared" si="188"/>
        <v>11.7</v>
      </c>
      <c r="AG329" s="5">
        <f t="shared" si="189"/>
        <v>25.798500000000001</v>
      </c>
      <c r="AH329" s="5">
        <f t="shared" si="190"/>
        <v>51.597000000000001</v>
      </c>
      <c r="AI329" s="1">
        <v>2</v>
      </c>
      <c r="AJ329" s="1">
        <v>50</v>
      </c>
      <c r="AN329" s="1">
        <v>1.59</v>
      </c>
      <c r="AO329" s="1">
        <v>1.56</v>
      </c>
      <c r="AP329" s="1">
        <v>1.38</v>
      </c>
      <c r="AQ329" s="1">
        <v>1.6</v>
      </c>
      <c r="AR329" s="1">
        <v>1.59</v>
      </c>
      <c r="AS329" s="5">
        <f t="shared" si="191"/>
        <v>1.544</v>
      </c>
      <c r="CP329" s="1">
        <v>123</v>
      </c>
      <c r="CQ329" s="1">
        <v>118</v>
      </c>
      <c r="CR329" s="1">
        <v>127</v>
      </c>
      <c r="CS329" s="1">
        <v>0.56000000000000005</v>
      </c>
      <c r="CT329" s="1">
        <v>71</v>
      </c>
      <c r="FH329" s="3">
        <v>5</v>
      </c>
      <c r="FI329" s="3">
        <v>5</v>
      </c>
      <c r="FJ329" s="3">
        <v>5</v>
      </c>
      <c r="FK329" s="3">
        <v>5</v>
      </c>
      <c r="FL329" s="3">
        <v>2</v>
      </c>
      <c r="FM329" s="3">
        <v>5</v>
      </c>
      <c r="FN329" s="3">
        <v>2</v>
      </c>
      <c r="FO329" s="3">
        <v>5</v>
      </c>
      <c r="FP329" s="3">
        <v>5</v>
      </c>
      <c r="FQ329" s="3">
        <v>5</v>
      </c>
      <c r="FR329" s="3">
        <v>5</v>
      </c>
      <c r="FS329" s="3">
        <v>5</v>
      </c>
      <c r="FT329" s="3">
        <f t="shared" si="180"/>
        <v>4.5</v>
      </c>
      <c r="FU329" s="3">
        <f t="shared" si="179"/>
        <v>4.5</v>
      </c>
      <c r="HJ329" s="1">
        <v>4</v>
      </c>
      <c r="HK329" s="1">
        <v>4</v>
      </c>
      <c r="HL329" s="1">
        <v>3</v>
      </c>
      <c r="HM329" s="1">
        <v>4</v>
      </c>
      <c r="HN329" s="18">
        <v>999</v>
      </c>
      <c r="HO329" s="1">
        <v>4</v>
      </c>
      <c r="HP329" s="43">
        <v>1</v>
      </c>
      <c r="HQ329" s="43"/>
      <c r="HR329" s="43">
        <v>1</v>
      </c>
      <c r="HS329" s="43">
        <v>2.6</v>
      </c>
      <c r="HT329" s="1">
        <v>6</v>
      </c>
      <c r="HU329" s="1">
        <v>5</v>
      </c>
      <c r="HV329" s="1">
        <v>6</v>
      </c>
      <c r="HW329" s="1">
        <v>5</v>
      </c>
      <c r="HX329" s="1">
        <v>6</v>
      </c>
      <c r="HY329" s="1">
        <v>6</v>
      </c>
      <c r="HZ329" s="1">
        <v>5.67</v>
      </c>
    </row>
    <row r="330" spans="1:234" x14ac:dyDescent="0.2">
      <c r="A330" s="11">
        <v>352</v>
      </c>
      <c r="B330" s="19" t="s">
        <v>1010</v>
      </c>
      <c r="C330" s="1">
        <v>1</v>
      </c>
      <c r="D330" s="3" t="str">
        <f t="shared" si="184"/>
        <v>1</v>
      </c>
      <c r="E330" s="20">
        <v>40481</v>
      </c>
      <c r="F330" s="23">
        <v>43432</v>
      </c>
      <c r="G330" s="5">
        <f t="shared" si="183"/>
        <v>8.0777777777777775</v>
      </c>
      <c r="H330" s="22">
        <v>5</v>
      </c>
      <c r="I330" s="1">
        <v>2</v>
      </c>
      <c r="J330" s="1">
        <v>26</v>
      </c>
      <c r="K330" s="3">
        <v>1</v>
      </c>
      <c r="L330" s="18"/>
      <c r="M330" s="12">
        <v>90</v>
      </c>
      <c r="N330" s="1">
        <v>100</v>
      </c>
      <c r="O330" s="1">
        <v>127</v>
      </c>
      <c r="P330" s="1">
        <f t="shared" si="181"/>
        <v>4.1666667999999998</v>
      </c>
      <c r="Q330" s="1">
        <f t="shared" si="182"/>
        <v>60.1965</v>
      </c>
      <c r="R330" s="1">
        <v>27.3</v>
      </c>
      <c r="S330" s="1">
        <v>16.899999999999999</v>
      </c>
      <c r="T330" s="1">
        <v>3</v>
      </c>
      <c r="U330" s="1">
        <v>22.7</v>
      </c>
      <c r="V330" s="1">
        <v>2</v>
      </c>
      <c r="W330" s="1">
        <v>13.7</v>
      </c>
      <c r="X330" s="1">
        <v>12.4</v>
      </c>
      <c r="Y330" s="1">
        <v>13.7</v>
      </c>
      <c r="Z330" s="1">
        <v>13.2</v>
      </c>
      <c r="AA330" s="1">
        <v>12.7</v>
      </c>
      <c r="AB330" s="1">
        <v>11.8</v>
      </c>
      <c r="AC330" s="5">
        <f t="shared" si="185"/>
        <v>13.7</v>
      </c>
      <c r="AD330" s="5">
        <f t="shared" si="186"/>
        <v>13.2</v>
      </c>
      <c r="AE330" s="5">
        <f t="shared" si="187"/>
        <v>26.9</v>
      </c>
      <c r="AF330" s="5">
        <f t="shared" si="188"/>
        <v>13.45</v>
      </c>
      <c r="AG330" s="5">
        <f t="shared" si="189"/>
        <v>29.657249999999998</v>
      </c>
      <c r="AH330" s="5">
        <f t="shared" si="190"/>
        <v>59.314499999999995</v>
      </c>
      <c r="AI330" s="1">
        <v>2</v>
      </c>
      <c r="AJ330" s="1">
        <v>11</v>
      </c>
      <c r="AN330" s="1">
        <v>1.69</v>
      </c>
      <c r="AO330" s="1">
        <v>1.93</v>
      </c>
      <c r="AP330" s="1">
        <v>1.75</v>
      </c>
      <c r="AQ330" s="1">
        <v>1.93</v>
      </c>
      <c r="AR330" s="1">
        <v>1.88</v>
      </c>
      <c r="AS330" s="5">
        <f t="shared" si="191"/>
        <v>1.8359999999999999</v>
      </c>
      <c r="CP330" s="1">
        <v>101</v>
      </c>
      <c r="CQ330" s="1">
        <v>100</v>
      </c>
      <c r="CR330" s="1">
        <v>103</v>
      </c>
      <c r="CS330" s="1">
        <v>-0.42</v>
      </c>
      <c r="CT330" s="1">
        <v>34</v>
      </c>
      <c r="FH330" s="3">
        <v>5</v>
      </c>
      <c r="FI330" s="3">
        <v>5</v>
      </c>
      <c r="FJ330" s="3">
        <v>4</v>
      </c>
      <c r="FK330" s="3">
        <v>5</v>
      </c>
      <c r="FL330" s="3">
        <v>5</v>
      </c>
      <c r="FM330" s="3">
        <v>5</v>
      </c>
      <c r="FN330" s="3">
        <v>5</v>
      </c>
      <c r="FO330" s="3">
        <v>5</v>
      </c>
      <c r="FP330" s="3">
        <v>5</v>
      </c>
      <c r="FQ330" s="3">
        <v>5</v>
      </c>
      <c r="FR330" s="3">
        <v>5</v>
      </c>
      <c r="FS330" s="3">
        <v>4</v>
      </c>
      <c r="FT330" s="3">
        <f t="shared" si="180"/>
        <v>5</v>
      </c>
      <c r="FU330" s="3">
        <f t="shared" si="179"/>
        <v>4.666666666666667</v>
      </c>
      <c r="HJ330" s="1">
        <v>4</v>
      </c>
      <c r="HK330" s="1">
        <v>3</v>
      </c>
      <c r="HL330" s="1">
        <v>3</v>
      </c>
      <c r="HM330" s="1">
        <v>2</v>
      </c>
      <c r="HN330" s="1">
        <v>1</v>
      </c>
      <c r="HO330" s="1">
        <v>2</v>
      </c>
      <c r="HP330" s="43">
        <v>2</v>
      </c>
      <c r="HQ330" s="43">
        <v>4</v>
      </c>
      <c r="HR330" s="43">
        <v>3</v>
      </c>
      <c r="HS330" s="43">
        <v>3</v>
      </c>
      <c r="HT330" s="1">
        <v>6</v>
      </c>
      <c r="HU330" s="1">
        <v>5</v>
      </c>
      <c r="HV330" s="1">
        <v>5</v>
      </c>
      <c r="HW330" s="1">
        <v>6</v>
      </c>
      <c r="HX330" s="1">
        <v>1</v>
      </c>
      <c r="HY330" s="1">
        <v>6</v>
      </c>
      <c r="HZ330" s="1">
        <v>4.83</v>
      </c>
    </row>
    <row r="331" spans="1:234" x14ac:dyDescent="0.2">
      <c r="A331" s="11">
        <v>353</v>
      </c>
      <c r="B331" s="19" t="s">
        <v>1011</v>
      </c>
      <c r="C331" s="1">
        <v>0</v>
      </c>
      <c r="D331" s="3" t="str">
        <f t="shared" si="184"/>
        <v>2</v>
      </c>
      <c r="E331" s="20">
        <v>40423</v>
      </c>
      <c r="F331" s="23">
        <v>43432</v>
      </c>
      <c r="G331" s="5">
        <f t="shared" si="183"/>
        <v>8.2388888888888889</v>
      </c>
      <c r="H331" s="22">
        <v>5</v>
      </c>
      <c r="I331" s="1">
        <v>2</v>
      </c>
      <c r="J331" s="1">
        <v>26</v>
      </c>
      <c r="K331" s="3">
        <v>1</v>
      </c>
      <c r="L331" s="18"/>
      <c r="M331" s="12">
        <v>90</v>
      </c>
      <c r="N331" s="1">
        <v>96</v>
      </c>
      <c r="O331" s="1">
        <v>128</v>
      </c>
      <c r="P331" s="1">
        <f t="shared" si="181"/>
        <v>4.1994752000000002</v>
      </c>
      <c r="Q331" s="1">
        <f t="shared" si="182"/>
        <v>63.283500000000004</v>
      </c>
      <c r="R331" s="1">
        <v>28.7</v>
      </c>
      <c r="S331" s="1">
        <v>17.5</v>
      </c>
      <c r="T331" s="1">
        <v>3</v>
      </c>
      <c r="U331" s="1">
        <v>20.399999999999999</v>
      </c>
      <c r="V331" s="1">
        <v>2</v>
      </c>
      <c r="W331" s="1">
        <v>21.7</v>
      </c>
      <c r="X331" s="1">
        <v>17.899999999999999</v>
      </c>
      <c r="Y331" s="1">
        <v>22.1</v>
      </c>
      <c r="Z331" s="1">
        <v>18.600000000000001</v>
      </c>
      <c r="AA331" s="1">
        <v>20.6</v>
      </c>
      <c r="AB331" s="1">
        <v>18.399999999999999</v>
      </c>
      <c r="AC331" s="5">
        <f t="shared" si="185"/>
        <v>22.1</v>
      </c>
      <c r="AD331" s="5">
        <f t="shared" si="186"/>
        <v>20.6</v>
      </c>
      <c r="AE331" s="5">
        <f t="shared" si="187"/>
        <v>42.7</v>
      </c>
      <c r="AF331" s="5">
        <f t="shared" si="188"/>
        <v>21.35</v>
      </c>
      <c r="AG331" s="5">
        <f t="shared" si="189"/>
        <v>47.076750000000004</v>
      </c>
      <c r="AH331" s="5">
        <f t="shared" si="190"/>
        <v>94.153500000000008</v>
      </c>
      <c r="AI331" s="1">
        <v>3</v>
      </c>
      <c r="AN331" s="1">
        <v>1.37</v>
      </c>
      <c r="AO331" s="1">
        <v>1.19</v>
      </c>
      <c r="AP331" s="1">
        <v>1.5</v>
      </c>
      <c r="AQ331" s="1">
        <v>1.4</v>
      </c>
      <c r="AR331" s="1">
        <v>1.38</v>
      </c>
      <c r="AS331" s="5">
        <f t="shared" si="191"/>
        <v>1.3680000000000001</v>
      </c>
      <c r="CP331" s="1">
        <v>134</v>
      </c>
      <c r="CQ331" s="1">
        <v>144</v>
      </c>
      <c r="CR331" s="1">
        <v>138</v>
      </c>
      <c r="CS331" s="1">
        <v>1.1399999999999999</v>
      </c>
      <c r="CT331" s="1">
        <v>87</v>
      </c>
      <c r="FH331" s="3">
        <v>5</v>
      </c>
      <c r="FI331" s="3">
        <v>4</v>
      </c>
      <c r="FJ331" s="3">
        <v>4</v>
      </c>
      <c r="FK331" s="3">
        <v>5</v>
      </c>
      <c r="FL331" s="3">
        <v>5</v>
      </c>
      <c r="FM331" s="3">
        <v>5</v>
      </c>
      <c r="FN331" s="3">
        <v>5</v>
      </c>
      <c r="FO331" s="3">
        <v>2</v>
      </c>
      <c r="FP331" s="3">
        <v>5</v>
      </c>
      <c r="FQ331" s="3">
        <v>4</v>
      </c>
      <c r="FR331" s="3">
        <v>2</v>
      </c>
      <c r="FS331" s="3">
        <v>1</v>
      </c>
      <c r="FT331" s="3">
        <f t="shared" si="180"/>
        <v>4.666666666666667</v>
      </c>
      <c r="FU331" s="3">
        <f t="shared" si="179"/>
        <v>3.1666666666666665</v>
      </c>
      <c r="HJ331" s="1">
        <v>4</v>
      </c>
      <c r="HK331" s="1">
        <v>3</v>
      </c>
      <c r="HL331" s="1">
        <v>3</v>
      </c>
      <c r="HM331" s="1">
        <v>2</v>
      </c>
      <c r="HN331" s="1">
        <v>1</v>
      </c>
      <c r="HO331" s="1">
        <v>3</v>
      </c>
      <c r="HP331" s="43">
        <v>2</v>
      </c>
      <c r="HQ331" s="43">
        <v>4</v>
      </c>
      <c r="HR331" s="43">
        <v>2</v>
      </c>
      <c r="HS331" s="43">
        <v>2.83</v>
      </c>
      <c r="HT331" s="1">
        <v>6</v>
      </c>
      <c r="HU331" s="1">
        <v>6</v>
      </c>
      <c r="HV331" s="1">
        <v>5</v>
      </c>
      <c r="HW331" s="1">
        <v>6</v>
      </c>
      <c r="HX331" s="1">
        <v>6</v>
      </c>
      <c r="HY331" s="1">
        <v>6</v>
      </c>
      <c r="HZ331" s="1">
        <v>5.83</v>
      </c>
    </row>
    <row r="332" spans="1:234" x14ac:dyDescent="0.2">
      <c r="A332" s="11">
        <v>354</v>
      </c>
      <c r="B332" s="19" t="s">
        <v>1012</v>
      </c>
      <c r="C332" s="1">
        <v>1</v>
      </c>
      <c r="D332" s="3" t="str">
        <f t="shared" si="184"/>
        <v>1</v>
      </c>
      <c r="E332" s="20">
        <v>40512</v>
      </c>
      <c r="F332" s="23">
        <v>43432</v>
      </c>
      <c r="G332" s="5">
        <f t="shared" si="183"/>
        <v>7.9944444444444445</v>
      </c>
      <c r="H332" s="22">
        <v>5</v>
      </c>
      <c r="I332" s="1">
        <v>2</v>
      </c>
      <c r="J332" s="1">
        <v>26</v>
      </c>
      <c r="K332" s="3">
        <v>1</v>
      </c>
      <c r="L332" s="18"/>
      <c r="M332" s="12">
        <v>90</v>
      </c>
      <c r="N332" s="1">
        <v>98.5</v>
      </c>
      <c r="O332" s="1">
        <v>127</v>
      </c>
      <c r="P332" s="1">
        <f t="shared" si="181"/>
        <v>4.1666667999999998</v>
      </c>
      <c r="Q332" s="1">
        <f t="shared" si="182"/>
        <v>57.991500000000002</v>
      </c>
      <c r="R332" s="1">
        <v>26.3</v>
      </c>
      <c r="S332" s="1">
        <v>16.3</v>
      </c>
      <c r="T332" s="1">
        <v>3</v>
      </c>
      <c r="U332" s="1">
        <v>21.4</v>
      </c>
      <c r="V332" s="1">
        <v>2</v>
      </c>
      <c r="W332" s="1">
        <v>14.4</v>
      </c>
      <c r="X332" s="1">
        <v>14</v>
      </c>
      <c r="Y332" s="1">
        <v>10.7</v>
      </c>
      <c r="Z332" s="1">
        <v>12.1</v>
      </c>
      <c r="AA332" s="1">
        <v>13</v>
      </c>
      <c r="AB332" s="1">
        <v>11.8</v>
      </c>
      <c r="AC332" s="5">
        <f t="shared" si="185"/>
        <v>14.4</v>
      </c>
      <c r="AD332" s="5">
        <f t="shared" si="186"/>
        <v>13</v>
      </c>
      <c r="AE332" s="5">
        <f t="shared" si="187"/>
        <v>27.4</v>
      </c>
      <c r="AF332" s="5">
        <f t="shared" si="188"/>
        <v>13.7</v>
      </c>
      <c r="AG332" s="5">
        <f t="shared" si="189"/>
        <v>30.208500000000001</v>
      </c>
      <c r="AH332" s="5">
        <f t="shared" si="190"/>
        <v>60.417000000000002</v>
      </c>
      <c r="AI332" s="1">
        <v>3</v>
      </c>
      <c r="AJ332" s="1">
        <v>15</v>
      </c>
      <c r="AN332" s="1">
        <v>1.54</v>
      </c>
      <c r="AO332" s="1">
        <v>1.81</v>
      </c>
      <c r="AP332" s="1">
        <v>1.5</v>
      </c>
      <c r="AQ332" s="1">
        <v>1.78</v>
      </c>
      <c r="AR332" s="1">
        <v>1.69</v>
      </c>
      <c r="AS332" s="5">
        <f t="shared" si="191"/>
        <v>1.6640000000000001</v>
      </c>
      <c r="CP332" s="1">
        <v>118</v>
      </c>
      <c r="CQ332" s="1">
        <v>110</v>
      </c>
      <c r="CR332" s="1">
        <v>120</v>
      </c>
      <c r="CS332" s="1">
        <v>0.67</v>
      </c>
      <c r="CT332" s="1">
        <v>75</v>
      </c>
      <c r="FH332" s="3">
        <v>3</v>
      </c>
      <c r="FI332" s="3">
        <v>1</v>
      </c>
      <c r="FJ332" s="3">
        <v>3</v>
      </c>
      <c r="FK332" s="3">
        <v>5</v>
      </c>
      <c r="FL332" s="3">
        <v>5</v>
      </c>
      <c r="FM332" s="3">
        <v>2</v>
      </c>
      <c r="FN332" s="3">
        <v>1</v>
      </c>
      <c r="FO332" s="3">
        <v>2</v>
      </c>
      <c r="FP332" s="3">
        <v>5</v>
      </c>
      <c r="FQ332" s="3">
        <v>5</v>
      </c>
      <c r="FR332" s="3">
        <v>5</v>
      </c>
      <c r="FS332" s="3">
        <v>2</v>
      </c>
      <c r="FT332" s="3">
        <f t="shared" si="180"/>
        <v>3.5</v>
      </c>
      <c r="FU332" s="3">
        <f t="shared" si="179"/>
        <v>3</v>
      </c>
      <c r="HJ332" s="1">
        <v>3</v>
      </c>
      <c r="HK332" s="1">
        <v>4</v>
      </c>
      <c r="HL332" s="1">
        <v>3</v>
      </c>
      <c r="HM332" s="1">
        <v>3</v>
      </c>
      <c r="HN332" s="1">
        <v>4</v>
      </c>
      <c r="HO332" s="1">
        <v>3</v>
      </c>
      <c r="HP332" s="43">
        <v>1</v>
      </c>
      <c r="HQ332" s="43">
        <v>1</v>
      </c>
      <c r="HR332" s="43">
        <v>2</v>
      </c>
      <c r="HS332" s="43">
        <v>2.17</v>
      </c>
      <c r="HT332" s="1">
        <v>5</v>
      </c>
      <c r="HU332" s="1">
        <v>6</v>
      </c>
      <c r="HV332" s="1">
        <v>5</v>
      </c>
      <c r="HW332" s="1">
        <v>6</v>
      </c>
      <c r="HX332" s="1">
        <v>1</v>
      </c>
      <c r="HY332" s="1">
        <v>5</v>
      </c>
      <c r="HZ332" s="1">
        <v>4.67</v>
      </c>
    </row>
    <row r="333" spans="1:234" x14ac:dyDescent="0.2">
      <c r="A333" s="11">
        <v>356</v>
      </c>
      <c r="B333" s="19" t="s">
        <v>1027</v>
      </c>
      <c r="C333" s="1">
        <v>0</v>
      </c>
      <c r="D333" s="3" t="str">
        <f t="shared" si="184"/>
        <v>2</v>
      </c>
      <c r="E333" s="20">
        <v>39685</v>
      </c>
      <c r="F333" s="23">
        <v>43432</v>
      </c>
      <c r="G333" s="5">
        <f t="shared" si="183"/>
        <v>10.258333333333333</v>
      </c>
      <c r="H333" s="22">
        <v>5</v>
      </c>
      <c r="I333" s="1">
        <v>5</v>
      </c>
      <c r="J333" s="1">
        <v>24</v>
      </c>
      <c r="K333" s="3">
        <v>1</v>
      </c>
      <c r="L333" s="18"/>
      <c r="M333" s="12">
        <v>90</v>
      </c>
      <c r="N333" s="1">
        <v>102</v>
      </c>
      <c r="O333" s="1">
        <v>142.5</v>
      </c>
      <c r="P333" s="1">
        <f t="shared" si="181"/>
        <v>4.6751969999999998</v>
      </c>
      <c r="Q333" s="1">
        <f t="shared" si="182"/>
        <v>69.678000000000011</v>
      </c>
      <c r="R333" s="1">
        <v>31.6</v>
      </c>
      <c r="S333" s="1">
        <v>15.7</v>
      </c>
      <c r="T333" s="1">
        <v>3</v>
      </c>
      <c r="U333" s="1">
        <v>21.8</v>
      </c>
      <c r="V333" s="1">
        <v>3</v>
      </c>
      <c r="W333" s="1">
        <v>17.2</v>
      </c>
      <c r="X333" s="1">
        <v>14.8</v>
      </c>
      <c r="Y333" s="1">
        <v>18.100000000000001</v>
      </c>
      <c r="Z333" s="1">
        <v>14.6</v>
      </c>
      <c r="AA333" s="1">
        <v>12.5</v>
      </c>
      <c r="AB333" s="1">
        <v>15</v>
      </c>
      <c r="AC333" s="5">
        <f t="shared" si="185"/>
        <v>18.100000000000001</v>
      </c>
      <c r="AD333" s="5">
        <f t="shared" si="186"/>
        <v>15</v>
      </c>
      <c r="AE333" s="5">
        <f t="shared" si="187"/>
        <v>33.1</v>
      </c>
      <c r="AF333" s="5">
        <f t="shared" si="188"/>
        <v>16.55</v>
      </c>
      <c r="AG333" s="5">
        <f t="shared" si="189"/>
        <v>36.492750000000001</v>
      </c>
      <c r="AH333" s="5">
        <f t="shared" si="190"/>
        <v>72.985500000000002</v>
      </c>
      <c r="AI333" s="1">
        <v>2</v>
      </c>
      <c r="AJ333" s="1">
        <v>21</v>
      </c>
      <c r="AK333" s="24">
        <v>41.8</v>
      </c>
      <c r="AL333" s="24">
        <v>3</v>
      </c>
      <c r="AN333" s="1">
        <v>1.38</v>
      </c>
      <c r="AO333" s="1">
        <v>1.71</v>
      </c>
      <c r="AP333" s="1">
        <v>1.57</v>
      </c>
      <c r="AQ333" s="1">
        <v>1.62</v>
      </c>
      <c r="AR333" s="1">
        <v>1.24</v>
      </c>
      <c r="AS333" s="5">
        <f t="shared" si="191"/>
        <v>1.504</v>
      </c>
      <c r="CP333" s="1">
        <v>136</v>
      </c>
      <c r="CQ333" s="1">
        <v>126</v>
      </c>
      <c r="CR333" s="1">
        <v>114</v>
      </c>
      <c r="CS333" s="1">
        <v>-0.04</v>
      </c>
      <c r="CT333" s="1">
        <v>49</v>
      </c>
      <c r="FH333" s="3">
        <v>4</v>
      </c>
      <c r="FI333" s="3">
        <v>5</v>
      </c>
      <c r="FJ333" s="3">
        <v>4</v>
      </c>
      <c r="FK333" s="3">
        <v>3</v>
      </c>
      <c r="FL333" s="3">
        <v>5</v>
      </c>
      <c r="FM333" s="3">
        <v>5</v>
      </c>
      <c r="FN333" s="3">
        <v>4</v>
      </c>
      <c r="FO333" s="3">
        <v>1</v>
      </c>
      <c r="FP333" s="3">
        <v>5</v>
      </c>
      <c r="FQ333" s="3">
        <v>5</v>
      </c>
      <c r="FR333" s="3">
        <v>4</v>
      </c>
      <c r="FS333" s="3">
        <v>1</v>
      </c>
      <c r="FT333" s="3">
        <f t="shared" si="180"/>
        <v>4.833333333333333</v>
      </c>
      <c r="FU333" s="3">
        <f t="shared" si="179"/>
        <v>2.8333333333333335</v>
      </c>
      <c r="HJ333" s="1">
        <v>4</v>
      </c>
      <c r="HK333" s="1">
        <v>2</v>
      </c>
      <c r="HL333" s="1">
        <v>3</v>
      </c>
      <c r="HM333" s="1">
        <v>4</v>
      </c>
      <c r="HN333" s="1">
        <v>1</v>
      </c>
      <c r="HO333" s="1">
        <v>1</v>
      </c>
      <c r="HP333" s="24">
        <v>3</v>
      </c>
      <c r="HQ333" s="24">
        <v>4</v>
      </c>
      <c r="HR333" s="24">
        <v>4</v>
      </c>
      <c r="HS333" s="24">
        <v>3.67</v>
      </c>
      <c r="HT333" s="1">
        <v>6</v>
      </c>
      <c r="HU333" s="1">
        <v>6</v>
      </c>
      <c r="HV333" s="1">
        <v>5</v>
      </c>
      <c r="HW333" s="1">
        <v>6</v>
      </c>
      <c r="HX333" s="1">
        <v>5</v>
      </c>
      <c r="HY333" s="1">
        <v>6</v>
      </c>
      <c r="HZ333" s="1">
        <v>5.67</v>
      </c>
    </row>
    <row r="334" spans="1:234" x14ac:dyDescent="0.2">
      <c r="A334" s="11">
        <v>357</v>
      </c>
      <c r="B334" s="19" t="s">
        <v>1013</v>
      </c>
      <c r="C334" s="1">
        <v>0</v>
      </c>
      <c r="D334" s="3" t="str">
        <f t="shared" si="184"/>
        <v>2</v>
      </c>
      <c r="E334" s="20">
        <v>39612</v>
      </c>
      <c r="F334" s="23">
        <v>43432</v>
      </c>
      <c r="G334" s="5">
        <f t="shared" si="183"/>
        <v>10.458333333333334</v>
      </c>
      <c r="H334" s="22">
        <v>5</v>
      </c>
      <c r="I334" s="1">
        <v>5</v>
      </c>
      <c r="J334" s="1">
        <v>24</v>
      </c>
      <c r="K334" s="3">
        <v>1</v>
      </c>
      <c r="L334" s="18"/>
      <c r="M334" s="1">
        <v>90</v>
      </c>
      <c r="N334" s="1">
        <v>103.5</v>
      </c>
      <c r="O334" s="1">
        <v>137.5</v>
      </c>
      <c r="P334" s="1">
        <f t="shared" si="181"/>
        <v>4.5111550000000005</v>
      </c>
      <c r="Q334" s="1">
        <f t="shared" si="182"/>
        <v>112.2345</v>
      </c>
      <c r="R334" s="1">
        <v>50.9</v>
      </c>
      <c r="S334" s="1">
        <v>26.7</v>
      </c>
      <c r="T334" s="1">
        <v>1</v>
      </c>
      <c r="U334" s="1">
        <v>38</v>
      </c>
      <c r="V334" s="1">
        <v>1</v>
      </c>
      <c r="W334" s="1">
        <v>17</v>
      </c>
      <c r="X334" s="1">
        <v>17.899999999999999</v>
      </c>
      <c r="Y334" s="1">
        <v>15.6</v>
      </c>
      <c r="Z334" s="1">
        <v>17.5</v>
      </c>
      <c r="AA334" s="1">
        <v>18.399999999999999</v>
      </c>
      <c r="AB334" s="1">
        <v>17.899999999999999</v>
      </c>
      <c r="AC334" s="5">
        <f t="shared" si="185"/>
        <v>17.899999999999999</v>
      </c>
      <c r="AD334" s="5">
        <f t="shared" si="186"/>
        <v>18.399999999999999</v>
      </c>
      <c r="AE334" s="5">
        <f t="shared" si="187"/>
        <v>36.299999999999997</v>
      </c>
      <c r="AF334" s="5">
        <f t="shared" si="188"/>
        <v>18.149999999999999</v>
      </c>
      <c r="AG334" s="5">
        <f t="shared" si="189"/>
        <v>40.02075</v>
      </c>
      <c r="AH334" s="5">
        <f t="shared" si="190"/>
        <v>80.041499999999999</v>
      </c>
      <c r="AI334" s="1">
        <v>2</v>
      </c>
      <c r="AJ334" s="1">
        <v>9</v>
      </c>
      <c r="AK334" s="24">
        <v>37.6</v>
      </c>
      <c r="AL334" s="24">
        <v>2</v>
      </c>
      <c r="AN334" s="1">
        <v>2.0699999999999998</v>
      </c>
      <c r="AO334" s="1">
        <v>2.04</v>
      </c>
      <c r="AP334" s="1">
        <v>1.4</v>
      </c>
      <c r="AQ334" s="1">
        <v>1.5</v>
      </c>
      <c r="AR334" s="1">
        <v>1.54</v>
      </c>
      <c r="AS334" s="5">
        <f t="shared" si="191"/>
        <v>1.7100000000000002</v>
      </c>
      <c r="CP334" s="1">
        <v>133</v>
      </c>
      <c r="CQ334" s="1">
        <v>135</v>
      </c>
      <c r="CR334" s="1">
        <v>150</v>
      </c>
      <c r="CS334" s="1">
        <v>0.6</v>
      </c>
      <c r="CT334" s="1">
        <v>73</v>
      </c>
      <c r="FH334" s="3">
        <v>3</v>
      </c>
      <c r="FI334" s="3">
        <v>4</v>
      </c>
      <c r="FJ334" s="3">
        <v>3</v>
      </c>
      <c r="FK334" s="3">
        <v>4</v>
      </c>
      <c r="FL334" s="3">
        <v>4</v>
      </c>
      <c r="FM334" s="3">
        <v>3</v>
      </c>
      <c r="FN334" s="3">
        <v>2</v>
      </c>
      <c r="FO334" s="3">
        <v>3</v>
      </c>
      <c r="FP334" s="3">
        <v>3</v>
      </c>
      <c r="FQ334" s="3">
        <v>4</v>
      </c>
      <c r="FR334" s="3">
        <v>3</v>
      </c>
      <c r="FS334" s="3">
        <v>3</v>
      </c>
      <c r="FT334" s="3">
        <f t="shared" si="180"/>
        <v>3.5</v>
      </c>
      <c r="FU334" s="3">
        <f t="shared" si="179"/>
        <v>3</v>
      </c>
      <c r="HJ334" s="1">
        <v>3</v>
      </c>
      <c r="HK334" s="1">
        <v>3</v>
      </c>
      <c r="HL334" s="1">
        <v>2</v>
      </c>
      <c r="HM334" s="1">
        <v>3</v>
      </c>
      <c r="HN334" s="1">
        <v>4</v>
      </c>
      <c r="HO334" s="1">
        <v>1</v>
      </c>
      <c r="HP334" s="24">
        <v>2</v>
      </c>
      <c r="HQ334" s="24">
        <v>1</v>
      </c>
      <c r="HR334" s="24">
        <v>4</v>
      </c>
      <c r="HS334" s="24">
        <v>2.5</v>
      </c>
      <c r="HT334" s="1">
        <v>6</v>
      </c>
      <c r="HU334" s="1">
        <v>6</v>
      </c>
      <c r="HV334" s="1">
        <v>4</v>
      </c>
      <c r="HW334" s="1">
        <v>6</v>
      </c>
      <c r="HX334" s="1">
        <v>3</v>
      </c>
      <c r="HY334" s="1">
        <v>6</v>
      </c>
      <c r="HZ334" s="1">
        <v>5.17</v>
      </c>
    </row>
    <row r="335" spans="1:234" x14ac:dyDescent="0.2">
      <c r="A335" s="11">
        <v>358</v>
      </c>
      <c r="B335" s="19" t="s">
        <v>1014</v>
      </c>
      <c r="C335" s="1">
        <v>1</v>
      </c>
      <c r="D335" s="3" t="str">
        <f t="shared" si="184"/>
        <v>1</v>
      </c>
      <c r="E335" s="20">
        <v>40617</v>
      </c>
      <c r="F335" s="23">
        <v>43430</v>
      </c>
      <c r="G335" s="25">
        <f>YEARFRAC(E335,F335,0)</f>
        <v>7.697222222222222</v>
      </c>
      <c r="H335" s="22">
        <v>5</v>
      </c>
      <c r="I335" s="1">
        <v>2</v>
      </c>
      <c r="J335" s="1">
        <v>25</v>
      </c>
      <c r="K335" s="3">
        <v>1</v>
      </c>
      <c r="L335" s="18"/>
      <c r="M335" s="1">
        <v>90</v>
      </c>
      <c r="N335" s="1">
        <v>97.5</v>
      </c>
      <c r="O335" s="1">
        <v>126</v>
      </c>
      <c r="P335" s="1">
        <f t="shared" si="181"/>
        <v>4.1338584000000003</v>
      </c>
      <c r="Q335" s="1">
        <f t="shared" si="182"/>
        <v>67.031999999999996</v>
      </c>
      <c r="R335" s="1">
        <v>30.4</v>
      </c>
      <c r="S335" s="1">
        <v>19.100000000000001</v>
      </c>
      <c r="T335" s="1">
        <v>2</v>
      </c>
      <c r="U335" s="1">
        <v>31.7</v>
      </c>
      <c r="V335" s="1">
        <v>1</v>
      </c>
      <c r="W335" s="1">
        <v>13.4</v>
      </c>
      <c r="X335" s="1">
        <v>13.4</v>
      </c>
      <c r="Y335" s="1">
        <v>12.6</v>
      </c>
      <c r="Z335" s="1">
        <v>12.1</v>
      </c>
      <c r="AA335" s="1">
        <v>12.7</v>
      </c>
      <c r="AB335" s="1">
        <v>10.3</v>
      </c>
      <c r="AC335" s="5">
        <f t="shared" si="185"/>
        <v>13.4</v>
      </c>
      <c r="AD335" s="5">
        <f t="shared" si="186"/>
        <v>12.7</v>
      </c>
      <c r="AE335" s="5">
        <f t="shared" si="187"/>
        <v>26.1</v>
      </c>
      <c r="AF335" s="5">
        <f t="shared" si="188"/>
        <v>13.05</v>
      </c>
      <c r="AG335" s="5">
        <f t="shared" si="189"/>
        <v>28.775250000000003</v>
      </c>
      <c r="AH335" s="5">
        <f t="shared" si="190"/>
        <v>57.550500000000007</v>
      </c>
      <c r="AN335" s="1">
        <v>2.09</v>
      </c>
      <c r="AO335" s="1">
        <v>1.9</v>
      </c>
      <c r="AP335" s="1">
        <v>1.99</v>
      </c>
      <c r="AQ335" s="1">
        <v>1.86</v>
      </c>
      <c r="AR335" s="1">
        <v>2.4</v>
      </c>
      <c r="AS335" s="5">
        <f t="shared" si="191"/>
        <v>2.048</v>
      </c>
      <c r="CP335" s="1">
        <v>115</v>
      </c>
      <c r="CQ335" s="1">
        <v>114</v>
      </c>
      <c r="CR335" s="1">
        <v>112</v>
      </c>
      <c r="CS335" s="18"/>
      <c r="CT335" s="18"/>
      <c r="FH335" s="3">
        <v>3</v>
      </c>
      <c r="FI335" s="3">
        <v>3</v>
      </c>
      <c r="FJ335" s="3">
        <v>4</v>
      </c>
      <c r="FK335" s="3">
        <v>3</v>
      </c>
      <c r="FL335" s="3">
        <v>4</v>
      </c>
      <c r="FM335" s="3">
        <v>4</v>
      </c>
      <c r="FN335" s="3">
        <v>1</v>
      </c>
      <c r="FO335" s="3">
        <v>1</v>
      </c>
      <c r="FP335" s="3">
        <v>3</v>
      </c>
      <c r="FQ335" s="3">
        <v>2</v>
      </c>
      <c r="FR335" s="3">
        <v>4</v>
      </c>
      <c r="FS335" s="3">
        <v>3</v>
      </c>
      <c r="FT335" s="3">
        <f t="shared" si="180"/>
        <v>3.1666666666666665</v>
      </c>
      <c r="FU335" s="3">
        <f t="shared" si="179"/>
        <v>2.6666666666666665</v>
      </c>
      <c r="HJ335" s="1">
        <v>3</v>
      </c>
      <c r="HK335" s="1">
        <v>4</v>
      </c>
      <c r="HL335" s="1">
        <v>3</v>
      </c>
      <c r="HM335" s="1">
        <v>2</v>
      </c>
      <c r="HN335" s="1">
        <v>2</v>
      </c>
      <c r="HO335" s="1">
        <v>3</v>
      </c>
      <c r="HP335" s="43">
        <v>1</v>
      </c>
      <c r="HQ335" s="43">
        <v>3</v>
      </c>
      <c r="HR335" s="43">
        <v>2</v>
      </c>
      <c r="HS335" s="43">
        <v>2.33</v>
      </c>
      <c r="HT335" s="1">
        <v>4</v>
      </c>
      <c r="HU335" s="1">
        <v>4</v>
      </c>
      <c r="HV335" s="1">
        <v>3</v>
      </c>
      <c r="HW335" s="1">
        <v>5</v>
      </c>
      <c r="HX335" s="1">
        <v>3</v>
      </c>
      <c r="HY335" s="1">
        <v>6</v>
      </c>
      <c r="HZ335" s="1">
        <v>4.17</v>
      </c>
    </row>
    <row r="336" spans="1:234" x14ac:dyDescent="0.2">
      <c r="A336" s="11">
        <v>359</v>
      </c>
      <c r="B336" s="19" t="s">
        <v>888</v>
      </c>
      <c r="C336" s="1">
        <v>1</v>
      </c>
      <c r="D336" s="3" t="str">
        <f t="shared" si="184"/>
        <v>1</v>
      </c>
      <c r="E336" s="20">
        <v>40530</v>
      </c>
      <c r="F336" s="23">
        <v>43432</v>
      </c>
      <c r="G336" s="5">
        <f t="shared" si="183"/>
        <v>7.9444444444444446</v>
      </c>
      <c r="H336" s="22">
        <v>5</v>
      </c>
      <c r="I336" s="1">
        <v>2</v>
      </c>
      <c r="J336" s="1">
        <v>25</v>
      </c>
      <c r="K336" s="3">
        <v>1</v>
      </c>
      <c r="L336" s="18"/>
      <c r="M336" s="1">
        <v>90</v>
      </c>
      <c r="N336" s="1">
        <v>99</v>
      </c>
      <c r="O336" s="1">
        <v>130</v>
      </c>
      <c r="P336" s="1">
        <f t="shared" si="181"/>
        <v>4.2650920000000001</v>
      </c>
      <c r="Q336" s="1">
        <f t="shared" si="182"/>
        <v>72.103500000000011</v>
      </c>
      <c r="R336" s="1">
        <v>32.700000000000003</v>
      </c>
      <c r="S336" s="1">
        <v>19.3</v>
      </c>
      <c r="T336" s="1">
        <v>2</v>
      </c>
      <c r="U336" s="1">
        <v>28.1</v>
      </c>
      <c r="V336" s="1">
        <v>2</v>
      </c>
      <c r="W336" s="1">
        <v>13.8</v>
      </c>
      <c r="X336" s="1">
        <v>13.1</v>
      </c>
      <c r="Y336" s="1">
        <v>14.1</v>
      </c>
      <c r="Z336" s="1">
        <v>13.4</v>
      </c>
      <c r="AA336" s="1">
        <v>12.5</v>
      </c>
      <c r="AB336" s="1">
        <v>13</v>
      </c>
      <c r="AC336" s="5">
        <f t="shared" si="185"/>
        <v>14.1</v>
      </c>
      <c r="AD336" s="5">
        <f t="shared" si="186"/>
        <v>13.4</v>
      </c>
      <c r="AE336" s="5">
        <f t="shared" si="187"/>
        <v>27.5</v>
      </c>
      <c r="AF336" s="5">
        <f t="shared" si="188"/>
        <v>13.75</v>
      </c>
      <c r="AG336" s="5">
        <f t="shared" si="189"/>
        <v>30.318750000000001</v>
      </c>
      <c r="AH336" s="5">
        <f t="shared" si="190"/>
        <v>60.637500000000003</v>
      </c>
      <c r="AI336" s="1">
        <v>3</v>
      </c>
      <c r="AJ336" s="1">
        <v>7</v>
      </c>
      <c r="AN336" s="1">
        <v>2.2000000000000002</v>
      </c>
      <c r="AO336" s="1">
        <v>1.47</v>
      </c>
      <c r="AP336" s="1">
        <v>1.75</v>
      </c>
      <c r="AQ336" s="1">
        <v>1.69</v>
      </c>
      <c r="AR336" s="1">
        <v>1.53</v>
      </c>
      <c r="AS336" s="5">
        <f t="shared" si="191"/>
        <v>1.7279999999999998</v>
      </c>
      <c r="CP336" s="1">
        <v>95.5</v>
      </c>
      <c r="CQ336" s="1">
        <v>88</v>
      </c>
      <c r="CR336" s="1">
        <v>88</v>
      </c>
      <c r="CS336" s="1">
        <v>-0.53</v>
      </c>
      <c r="CT336" s="1">
        <v>30</v>
      </c>
      <c r="FH336" s="3">
        <v>5</v>
      </c>
      <c r="FI336" s="3">
        <v>5</v>
      </c>
      <c r="FJ336" s="10">
        <v>999</v>
      </c>
      <c r="FK336" s="3">
        <v>1</v>
      </c>
      <c r="FL336" s="3">
        <v>5</v>
      </c>
      <c r="FM336" s="3">
        <v>5</v>
      </c>
      <c r="FN336" s="3">
        <v>5</v>
      </c>
      <c r="FO336" s="3">
        <v>5</v>
      </c>
      <c r="FP336" s="3">
        <v>5</v>
      </c>
      <c r="FQ336" s="3">
        <v>5</v>
      </c>
      <c r="FR336" s="3">
        <v>1</v>
      </c>
      <c r="FS336" s="3">
        <v>1</v>
      </c>
      <c r="FT336" s="3">
        <f t="shared" si="180"/>
        <v>5</v>
      </c>
      <c r="FU336" s="3">
        <f t="shared" si="179"/>
        <v>168.66666666666666</v>
      </c>
      <c r="HJ336" s="1">
        <v>4</v>
      </c>
      <c r="HK336" s="1">
        <v>4</v>
      </c>
      <c r="HL336" s="1">
        <v>4</v>
      </c>
      <c r="HM336" s="1">
        <v>3</v>
      </c>
      <c r="HN336" s="1">
        <v>3</v>
      </c>
      <c r="HO336" s="1">
        <v>3</v>
      </c>
      <c r="HP336" s="43">
        <v>1</v>
      </c>
      <c r="HQ336" s="43">
        <v>2</v>
      </c>
      <c r="HR336" s="43">
        <v>2</v>
      </c>
      <c r="HS336" s="43">
        <v>2.67</v>
      </c>
      <c r="HT336" s="1">
        <v>6</v>
      </c>
      <c r="HU336" s="1">
        <v>1</v>
      </c>
      <c r="HV336" s="1">
        <v>6</v>
      </c>
      <c r="HW336" s="1">
        <v>6</v>
      </c>
      <c r="HX336" s="1">
        <v>3</v>
      </c>
      <c r="HY336" s="1">
        <v>6</v>
      </c>
      <c r="HZ336" s="1">
        <v>4.67</v>
      </c>
    </row>
    <row r="337" spans="1:652" x14ac:dyDescent="0.2">
      <c r="A337" s="11">
        <v>360</v>
      </c>
      <c r="B337" s="19" t="s">
        <v>1015</v>
      </c>
      <c r="C337" s="1">
        <v>1</v>
      </c>
      <c r="D337" s="3" t="str">
        <f t="shared" si="184"/>
        <v>1</v>
      </c>
      <c r="E337" s="20">
        <v>38271</v>
      </c>
      <c r="F337" s="23">
        <v>43437</v>
      </c>
      <c r="G337" s="5">
        <f t="shared" si="183"/>
        <v>14.144444444444444</v>
      </c>
      <c r="H337" s="22">
        <v>6</v>
      </c>
      <c r="I337" s="1">
        <v>8</v>
      </c>
      <c r="J337" s="1">
        <v>27</v>
      </c>
      <c r="K337" s="3">
        <v>1</v>
      </c>
      <c r="L337" s="18"/>
      <c r="M337" s="24">
        <f t="shared" ref="M337:M348" si="192">60*5</f>
        <v>300</v>
      </c>
      <c r="N337" s="1">
        <v>120</v>
      </c>
      <c r="O337" s="1">
        <v>163.5</v>
      </c>
      <c r="P337" s="1">
        <f t="shared" si="181"/>
        <v>5.3641734000000003</v>
      </c>
      <c r="Q337" s="1">
        <f t="shared" si="182"/>
        <v>191.61450000000002</v>
      </c>
      <c r="R337" s="1">
        <v>86.9</v>
      </c>
      <c r="S337" s="1">
        <v>32.700000000000003</v>
      </c>
      <c r="T337" s="1">
        <v>1</v>
      </c>
      <c r="U337" s="1">
        <v>42.4</v>
      </c>
      <c r="V337" s="1">
        <v>1</v>
      </c>
      <c r="W337" s="1">
        <v>27.4</v>
      </c>
      <c r="X337" s="1">
        <v>28</v>
      </c>
      <c r="Y337" s="1">
        <v>25.6</v>
      </c>
      <c r="Z337" s="1">
        <v>30.7</v>
      </c>
      <c r="AA337" s="1">
        <v>26.3</v>
      </c>
      <c r="AB337" s="1">
        <v>23.2</v>
      </c>
      <c r="AC337" s="5">
        <f t="shared" si="185"/>
        <v>28</v>
      </c>
      <c r="AD337" s="5">
        <f t="shared" si="186"/>
        <v>30.7</v>
      </c>
      <c r="AE337" s="5">
        <f t="shared" si="187"/>
        <v>58.7</v>
      </c>
      <c r="AF337" s="5">
        <f t="shared" si="188"/>
        <v>29.35</v>
      </c>
      <c r="AG337" s="5">
        <f t="shared" si="189"/>
        <v>64.716750000000005</v>
      </c>
      <c r="AH337" s="5">
        <f t="shared" si="190"/>
        <v>129.43350000000001</v>
      </c>
      <c r="AI337" s="1">
        <v>3</v>
      </c>
      <c r="AJ337" s="1">
        <v>15</v>
      </c>
      <c r="AK337" s="24">
        <v>35.200000000000003</v>
      </c>
      <c r="AL337" s="24">
        <v>1</v>
      </c>
      <c r="AN337" s="1">
        <v>2.4700000000000002</v>
      </c>
      <c r="AO337" s="1">
        <v>2.39</v>
      </c>
      <c r="AP337" s="1">
        <v>2.2599999999999998</v>
      </c>
      <c r="AQ337" s="1">
        <v>2.1800000000000002</v>
      </c>
      <c r="AR337" s="1">
        <v>2.12</v>
      </c>
      <c r="AS337" s="5">
        <f t="shared" si="191"/>
        <v>2.2840000000000003</v>
      </c>
      <c r="CP337" s="1">
        <v>140</v>
      </c>
      <c r="CQ337" s="1">
        <v>130</v>
      </c>
      <c r="CR337" s="1">
        <v>124</v>
      </c>
      <c r="CS337" s="1">
        <v>0.05</v>
      </c>
      <c r="CT337" s="1">
        <v>52</v>
      </c>
      <c r="FH337" s="3">
        <v>3</v>
      </c>
      <c r="FI337" s="3">
        <v>3</v>
      </c>
      <c r="FJ337" s="3">
        <v>3</v>
      </c>
      <c r="FK337" s="3">
        <v>4</v>
      </c>
      <c r="FL337" s="3">
        <v>3</v>
      </c>
      <c r="FM337" s="3">
        <v>5</v>
      </c>
      <c r="FN337" s="3">
        <v>3</v>
      </c>
      <c r="FO337" s="3">
        <v>3</v>
      </c>
      <c r="FP337" s="3">
        <v>2</v>
      </c>
      <c r="FQ337" s="3">
        <v>3</v>
      </c>
      <c r="FR337" s="3">
        <v>3</v>
      </c>
      <c r="FS337" s="3">
        <v>5</v>
      </c>
      <c r="FT337" s="3">
        <f t="shared" si="180"/>
        <v>3.1666666666666665</v>
      </c>
      <c r="FU337" s="3">
        <f t="shared" si="179"/>
        <v>3.5</v>
      </c>
      <c r="HJ337" s="1">
        <v>2</v>
      </c>
      <c r="HK337" s="1">
        <v>4</v>
      </c>
      <c r="HL337" s="1">
        <v>3</v>
      </c>
      <c r="HM337" s="1">
        <v>1</v>
      </c>
      <c r="HN337" s="1">
        <v>3</v>
      </c>
      <c r="HO337" s="1">
        <v>2</v>
      </c>
      <c r="HP337" s="24">
        <v>1</v>
      </c>
      <c r="HQ337" s="24">
        <v>2</v>
      </c>
      <c r="HR337" s="24">
        <v>3</v>
      </c>
      <c r="HS337" s="24">
        <v>2</v>
      </c>
      <c r="HT337" s="1">
        <v>3</v>
      </c>
      <c r="HU337" s="1">
        <v>2</v>
      </c>
      <c r="HV337" s="1">
        <v>3</v>
      </c>
      <c r="HW337" s="1">
        <v>3</v>
      </c>
      <c r="HX337" s="1">
        <v>4</v>
      </c>
      <c r="HY337" s="1">
        <v>3</v>
      </c>
      <c r="HZ337" s="1">
        <v>3</v>
      </c>
      <c r="UK337" s="1">
        <v>30</v>
      </c>
      <c r="UL337" s="1">
        <v>26</v>
      </c>
      <c r="UM337" s="1">
        <v>777</v>
      </c>
      <c r="UN337" s="1">
        <v>777</v>
      </c>
      <c r="UO337" s="1">
        <v>27</v>
      </c>
      <c r="UP337" s="1">
        <v>26</v>
      </c>
      <c r="UQ337" s="1">
        <v>26</v>
      </c>
      <c r="VK337" s="1">
        <v>1</v>
      </c>
      <c r="VL337" s="1">
        <v>1</v>
      </c>
    </row>
    <row r="338" spans="1:652" x14ac:dyDescent="0.2">
      <c r="A338" s="11">
        <v>361</v>
      </c>
      <c r="B338" s="19" t="s">
        <v>1016</v>
      </c>
      <c r="C338" s="1">
        <v>1</v>
      </c>
      <c r="D338" s="3" t="str">
        <f t="shared" si="184"/>
        <v>1</v>
      </c>
      <c r="F338" s="23">
        <v>43437</v>
      </c>
      <c r="G338" s="5">
        <v>14</v>
      </c>
      <c r="H338" s="22">
        <v>6</v>
      </c>
      <c r="I338" s="1">
        <v>8</v>
      </c>
      <c r="J338" s="1">
        <v>27</v>
      </c>
      <c r="K338" s="3">
        <v>1</v>
      </c>
      <c r="L338" s="18"/>
      <c r="M338" s="24">
        <f t="shared" si="192"/>
        <v>300</v>
      </c>
      <c r="N338" s="1">
        <v>112.5</v>
      </c>
      <c r="O338" s="1">
        <v>162</v>
      </c>
      <c r="P338" s="1">
        <f t="shared" si="181"/>
        <v>5.3149608000000006</v>
      </c>
      <c r="Q338" s="1">
        <f t="shared" si="182"/>
        <v>160.083</v>
      </c>
      <c r="R338" s="1">
        <v>72.599999999999994</v>
      </c>
      <c r="S338" s="1">
        <v>27.7</v>
      </c>
      <c r="T338" s="1">
        <v>1</v>
      </c>
      <c r="U338" s="1">
        <v>36.6</v>
      </c>
      <c r="V338" s="1">
        <v>2</v>
      </c>
      <c r="W338" s="1">
        <v>20.100000000000001</v>
      </c>
      <c r="X338" s="1">
        <v>15.6</v>
      </c>
      <c r="Y338" s="1">
        <v>17.3</v>
      </c>
      <c r="Z338" s="1">
        <v>18.5</v>
      </c>
      <c r="AA338" s="1">
        <v>14.2</v>
      </c>
      <c r="AB338" s="1">
        <v>13.8</v>
      </c>
      <c r="AC338" s="5">
        <f t="shared" si="185"/>
        <v>20.100000000000001</v>
      </c>
      <c r="AD338" s="5">
        <f t="shared" si="186"/>
        <v>18.5</v>
      </c>
      <c r="AE338" s="5">
        <f t="shared" si="187"/>
        <v>38.6</v>
      </c>
      <c r="AF338" s="5">
        <f t="shared" si="188"/>
        <v>19.3</v>
      </c>
      <c r="AG338" s="5">
        <f t="shared" si="189"/>
        <v>42.5565</v>
      </c>
      <c r="AH338" s="5">
        <f t="shared" si="190"/>
        <v>85.113</v>
      </c>
      <c r="AJ338" s="1">
        <v>11</v>
      </c>
      <c r="AK338" s="24">
        <v>33.799999999999997</v>
      </c>
      <c r="AL338" s="24">
        <v>1</v>
      </c>
      <c r="AN338" s="1">
        <v>3.46</v>
      </c>
      <c r="AO338" s="1">
        <v>2.4700000000000002</v>
      </c>
      <c r="AP338" s="1">
        <v>2.41</v>
      </c>
      <c r="AQ338" s="1">
        <v>2.91</v>
      </c>
      <c r="AR338" s="1">
        <v>2.5099999999999998</v>
      </c>
      <c r="AS338" s="5">
        <f t="shared" si="191"/>
        <v>2.7519999999999998</v>
      </c>
      <c r="CP338" s="1">
        <v>103</v>
      </c>
      <c r="CQ338" s="1">
        <v>110</v>
      </c>
      <c r="CR338" s="1">
        <v>104</v>
      </c>
      <c r="CS338" s="18"/>
      <c r="CT338" s="18"/>
      <c r="FH338" s="3">
        <v>5</v>
      </c>
      <c r="FI338" s="3">
        <v>5</v>
      </c>
      <c r="FJ338" s="3">
        <v>2</v>
      </c>
      <c r="FK338" s="3">
        <v>3</v>
      </c>
      <c r="FL338" s="3">
        <v>4</v>
      </c>
      <c r="FM338" s="3">
        <v>2</v>
      </c>
      <c r="FN338" s="3">
        <v>2</v>
      </c>
      <c r="FO338" s="3">
        <v>2</v>
      </c>
      <c r="FP338" s="3">
        <v>4</v>
      </c>
      <c r="FQ338" s="3">
        <v>2</v>
      </c>
      <c r="FR338" s="3">
        <v>3</v>
      </c>
      <c r="FS338" s="3">
        <v>4</v>
      </c>
      <c r="FT338" s="3">
        <f t="shared" si="180"/>
        <v>3.6666666666666665</v>
      </c>
      <c r="FU338" s="3">
        <f t="shared" si="179"/>
        <v>2.6666666666666665</v>
      </c>
      <c r="HJ338" s="1">
        <v>4</v>
      </c>
      <c r="HK338" s="1">
        <v>3</v>
      </c>
      <c r="HL338" s="1">
        <v>3</v>
      </c>
      <c r="HM338" s="1">
        <v>4</v>
      </c>
      <c r="HN338" s="1">
        <v>2</v>
      </c>
      <c r="HO338" s="1">
        <v>3</v>
      </c>
      <c r="HP338" s="24">
        <v>2</v>
      </c>
      <c r="HQ338" s="24">
        <v>3</v>
      </c>
      <c r="HR338" s="24">
        <v>2</v>
      </c>
      <c r="HS338" s="24">
        <v>3</v>
      </c>
      <c r="HT338" s="1">
        <v>2</v>
      </c>
      <c r="HU338" s="1">
        <v>5</v>
      </c>
      <c r="HV338" s="1">
        <v>3</v>
      </c>
      <c r="HW338" s="1">
        <v>6</v>
      </c>
      <c r="HX338" s="1">
        <v>6</v>
      </c>
      <c r="HY338" s="1">
        <v>5</v>
      </c>
      <c r="HZ338" s="1">
        <v>4.5</v>
      </c>
      <c r="UK338" s="1">
        <v>42</v>
      </c>
      <c r="UL338" s="1">
        <v>32</v>
      </c>
      <c r="UM338" s="1">
        <v>34</v>
      </c>
      <c r="UN338" s="1">
        <v>777</v>
      </c>
      <c r="UO338" s="1">
        <v>30</v>
      </c>
      <c r="UP338" s="1">
        <v>34</v>
      </c>
      <c r="UQ338" s="1">
        <v>34</v>
      </c>
      <c r="VK338" s="1">
        <v>1</v>
      </c>
      <c r="VL338" s="1">
        <v>2</v>
      </c>
    </row>
    <row r="339" spans="1:652" x14ac:dyDescent="0.2">
      <c r="A339" s="11">
        <v>362</v>
      </c>
      <c r="B339" s="19" t="s">
        <v>1017</v>
      </c>
      <c r="C339" s="1">
        <v>0</v>
      </c>
      <c r="D339" s="3" t="str">
        <f t="shared" si="184"/>
        <v>2</v>
      </c>
      <c r="E339" s="20">
        <v>38280</v>
      </c>
      <c r="F339" s="23">
        <v>43437</v>
      </c>
      <c r="G339" s="5">
        <f>YEARFRAC(E339,F339)</f>
        <v>14.119444444444444</v>
      </c>
      <c r="H339" s="22">
        <v>6</v>
      </c>
      <c r="I339" s="1">
        <v>8</v>
      </c>
      <c r="J339" s="1">
        <v>27</v>
      </c>
      <c r="K339" s="3">
        <v>1</v>
      </c>
      <c r="L339" s="18"/>
      <c r="M339" s="24">
        <f t="shared" si="192"/>
        <v>300</v>
      </c>
      <c r="N339" s="1">
        <v>115</v>
      </c>
      <c r="O339" s="1">
        <v>158</v>
      </c>
      <c r="P339" s="1">
        <f t="shared" si="181"/>
        <v>5.1837271999999999</v>
      </c>
      <c r="Q339" s="1">
        <f t="shared" si="182"/>
        <v>124.36199999999999</v>
      </c>
      <c r="R339" s="1">
        <v>56.4</v>
      </c>
      <c r="S339" s="1">
        <v>22.6</v>
      </c>
      <c r="T339" s="1">
        <v>3</v>
      </c>
      <c r="U339" s="1">
        <v>18.600000000000001</v>
      </c>
      <c r="V339" s="1">
        <v>3</v>
      </c>
      <c r="W339" s="1">
        <v>30</v>
      </c>
      <c r="X339" s="1">
        <v>35</v>
      </c>
      <c r="Y339" s="1">
        <v>30</v>
      </c>
      <c r="Z339" s="1">
        <v>30.6</v>
      </c>
      <c r="AA339" s="1">
        <v>21.5</v>
      </c>
      <c r="AB339" s="1">
        <v>23.3</v>
      </c>
      <c r="AC339" s="5">
        <f t="shared" si="185"/>
        <v>35</v>
      </c>
      <c r="AD339" s="5">
        <f t="shared" si="186"/>
        <v>30.6</v>
      </c>
      <c r="AE339" s="5">
        <f t="shared" si="187"/>
        <v>65.599999999999994</v>
      </c>
      <c r="AF339" s="5">
        <f t="shared" si="188"/>
        <v>32.799999999999997</v>
      </c>
      <c r="AG339" s="5">
        <f t="shared" si="189"/>
        <v>72.323999999999998</v>
      </c>
      <c r="AH339" s="5">
        <f t="shared" si="190"/>
        <v>144.648</v>
      </c>
      <c r="AI339" s="1">
        <v>2</v>
      </c>
      <c r="AJ339" s="1">
        <v>54</v>
      </c>
      <c r="AK339" s="24">
        <v>49</v>
      </c>
      <c r="AL339" s="24">
        <v>3</v>
      </c>
      <c r="AN339" s="1">
        <v>1.05</v>
      </c>
      <c r="AO339" s="1">
        <v>1.69</v>
      </c>
      <c r="AP339" s="1">
        <v>1.47</v>
      </c>
      <c r="AQ339" s="1">
        <v>1.56</v>
      </c>
      <c r="AR339" s="1">
        <v>1.56</v>
      </c>
      <c r="AS339" s="5">
        <f t="shared" si="191"/>
        <v>1.466</v>
      </c>
      <c r="CP339" s="1">
        <v>165</v>
      </c>
      <c r="CQ339" s="1">
        <v>164</v>
      </c>
      <c r="CR339" s="1">
        <v>167</v>
      </c>
      <c r="CS339" s="1">
        <v>-0.25</v>
      </c>
      <c r="CT339" s="1">
        <v>40</v>
      </c>
      <c r="FH339" s="3">
        <v>4</v>
      </c>
      <c r="FI339" s="3">
        <v>4</v>
      </c>
      <c r="FJ339" s="3">
        <v>1</v>
      </c>
      <c r="FK339" s="3">
        <v>1</v>
      </c>
      <c r="FL339" s="3">
        <v>5</v>
      </c>
      <c r="FM339" s="3">
        <v>4</v>
      </c>
      <c r="FN339" s="3">
        <v>1</v>
      </c>
      <c r="FO339" s="3">
        <v>2</v>
      </c>
      <c r="FP339" s="3">
        <v>4</v>
      </c>
      <c r="FQ339" s="3">
        <v>4</v>
      </c>
      <c r="FR339" s="3">
        <v>5</v>
      </c>
      <c r="FS339" s="3">
        <v>2</v>
      </c>
      <c r="FT339" s="3">
        <f t="shared" si="180"/>
        <v>4.166666666666667</v>
      </c>
      <c r="FU339" s="3">
        <f t="shared" si="179"/>
        <v>2</v>
      </c>
      <c r="HJ339" s="1">
        <v>4</v>
      </c>
      <c r="HK339" s="1">
        <v>2</v>
      </c>
      <c r="HL339" s="1">
        <v>4</v>
      </c>
      <c r="HM339" s="1">
        <v>4</v>
      </c>
      <c r="HN339" s="1">
        <v>2</v>
      </c>
      <c r="HO339" s="18">
        <v>999</v>
      </c>
      <c r="HP339" s="24">
        <v>3</v>
      </c>
      <c r="HQ339" s="24">
        <v>3</v>
      </c>
      <c r="HR339" s="24"/>
      <c r="HS339" s="24">
        <v>3.6</v>
      </c>
      <c r="HT339" s="1">
        <v>6</v>
      </c>
      <c r="HU339" s="1">
        <v>6</v>
      </c>
      <c r="HV339" s="1">
        <v>6</v>
      </c>
      <c r="HW339" s="1">
        <v>6</v>
      </c>
      <c r="HX339" s="1">
        <v>6</v>
      </c>
      <c r="HY339" s="1">
        <v>6</v>
      </c>
      <c r="HZ339" s="1">
        <v>6</v>
      </c>
      <c r="UK339" s="1">
        <v>43</v>
      </c>
      <c r="UL339" s="1">
        <v>40</v>
      </c>
      <c r="UM339" s="1">
        <v>44</v>
      </c>
      <c r="UN339" s="1">
        <v>777</v>
      </c>
      <c r="UO339" s="1">
        <v>38</v>
      </c>
      <c r="UP339" s="1">
        <v>39</v>
      </c>
      <c r="UQ339" s="1">
        <v>777</v>
      </c>
      <c r="VK339" s="1">
        <v>1</v>
      </c>
      <c r="VL339" s="1">
        <v>3</v>
      </c>
    </row>
    <row r="340" spans="1:652" x14ac:dyDescent="0.2">
      <c r="A340" s="11">
        <v>363</v>
      </c>
      <c r="B340" s="19" t="s">
        <v>1018</v>
      </c>
      <c r="C340" s="1">
        <v>0</v>
      </c>
      <c r="D340" s="3" t="str">
        <f t="shared" si="184"/>
        <v>2</v>
      </c>
      <c r="E340" s="20">
        <v>38377</v>
      </c>
      <c r="F340" s="23">
        <v>43437</v>
      </c>
      <c r="G340" s="5">
        <f>YEARFRAC(E340,F340)</f>
        <v>13.855555555555556</v>
      </c>
      <c r="H340" s="22">
        <v>6</v>
      </c>
      <c r="I340" s="1">
        <v>8</v>
      </c>
      <c r="J340" s="1">
        <v>27</v>
      </c>
      <c r="K340" s="3">
        <v>1</v>
      </c>
      <c r="L340" s="18"/>
      <c r="M340" s="24">
        <f t="shared" si="192"/>
        <v>300</v>
      </c>
      <c r="N340" s="1">
        <v>113</v>
      </c>
      <c r="O340" s="1">
        <v>162.5</v>
      </c>
      <c r="P340" s="1">
        <f t="shared" si="181"/>
        <v>5.3313649999999999</v>
      </c>
      <c r="Q340" s="1">
        <f t="shared" si="182"/>
        <v>242.10900000000001</v>
      </c>
      <c r="R340" s="1">
        <v>109.8</v>
      </c>
      <c r="S340" s="1">
        <v>41.8</v>
      </c>
      <c r="T340" s="1">
        <v>1</v>
      </c>
      <c r="U340" s="1">
        <v>48.7</v>
      </c>
      <c r="V340" s="1">
        <v>1</v>
      </c>
      <c r="W340" s="1">
        <v>30.4</v>
      </c>
      <c r="X340" s="1">
        <v>27.5</v>
      </c>
      <c r="Y340" s="1">
        <v>26.8</v>
      </c>
      <c r="Z340" s="1">
        <v>25.6</v>
      </c>
      <c r="AA340" s="1">
        <v>27</v>
      </c>
      <c r="AB340" s="1">
        <v>22</v>
      </c>
      <c r="AC340" s="5">
        <f t="shared" si="185"/>
        <v>30.4</v>
      </c>
      <c r="AD340" s="5">
        <f t="shared" si="186"/>
        <v>27</v>
      </c>
      <c r="AE340" s="5">
        <f t="shared" si="187"/>
        <v>57.4</v>
      </c>
      <c r="AF340" s="5">
        <f t="shared" si="188"/>
        <v>28.7</v>
      </c>
      <c r="AG340" s="5">
        <f t="shared" si="189"/>
        <v>63.283500000000004</v>
      </c>
      <c r="AH340" s="5">
        <f t="shared" si="190"/>
        <v>126.56700000000001</v>
      </c>
      <c r="AI340" s="1">
        <v>2</v>
      </c>
      <c r="AJ340" s="1">
        <v>8</v>
      </c>
      <c r="AK340" s="24">
        <v>33.9</v>
      </c>
      <c r="AL340" s="24">
        <v>1</v>
      </c>
      <c r="AN340" s="1">
        <v>2.98</v>
      </c>
      <c r="AO340" s="1">
        <v>2.9</v>
      </c>
      <c r="AP340" s="1">
        <v>3.21</v>
      </c>
      <c r="AQ340" s="1">
        <v>3</v>
      </c>
      <c r="AR340" s="1">
        <v>2.2799999999999998</v>
      </c>
      <c r="AS340" s="5">
        <f t="shared" si="191"/>
        <v>2.8739999999999997</v>
      </c>
      <c r="CP340" s="1">
        <v>120</v>
      </c>
      <c r="CQ340" s="1">
        <v>130</v>
      </c>
      <c r="CR340" s="1">
        <v>135</v>
      </c>
      <c r="CS340" s="1">
        <v>-1.23</v>
      </c>
      <c r="CT340" s="1">
        <v>11</v>
      </c>
      <c r="FH340" s="3">
        <v>3</v>
      </c>
      <c r="FI340" s="3">
        <v>5</v>
      </c>
      <c r="FJ340" s="3">
        <v>4</v>
      </c>
      <c r="FK340" s="3">
        <v>3</v>
      </c>
      <c r="FL340" s="3">
        <v>2</v>
      </c>
      <c r="FM340" s="3">
        <v>3</v>
      </c>
      <c r="FN340" s="3">
        <v>2</v>
      </c>
      <c r="FO340" s="3">
        <v>3</v>
      </c>
      <c r="FP340" s="3">
        <v>2</v>
      </c>
      <c r="FQ340" s="3">
        <v>5</v>
      </c>
      <c r="FR340" s="3">
        <v>4</v>
      </c>
      <c r="FS340" s="3">
        <v>3</v>
      </c>
      <c r="FT340" s="3">
        <f t="shared" si="180"/>
        <v>3.3333333333333335</v>
      </c>
      <c r="FU340" s="3">
        <f t="shared" si="179"/>
        <v>3.1666666666666665</v>
      </c>
      <c r="HJ340" s="1">
        <v>3</v>
      </c>
      <c r="HK340" s="1">
        <v>2</v>
      </c>
      <c r="HL340" s="1">
        <v>4</v>
      </c>
      <c r="HM340" s="18">
        <v>999</v>
      </c>
      <c r="HN340" s="1">
        <v>3</v>
      </c>
      <c r="HO340" s="1">
        <v>1</v>
      </c>
      <c r="HP340" s="24">
        <v>3</v>
      </c>
      <c r="HQ340" s="24">
        <v>2</v>
      </c>
      <c r="HR340" s="24">
        <v>4</v>
      </c>
      <c r="HS340" s="24">
        <v>3.2</v>
      </c>
      <c r="HT340" s="1">
        <v>4</v>
      </c>
      <c r="HU340" s="1">
        <v>4</v>
      </c>
      <c r="HV340" s="1">
        <v>2</v>
      </c>
      <c r="HW340" s="1">
        <v>4</v>
      </c>
      <c r="HX340" s="1">
        <v>2</v>
      </c>
      <c r="HY340" s="1">
        <v>5</v>
      </c>
      <c r="HZ340" s="1">
        <v>3.5</v>
      </c>
      <c r="UK340" s="1">
        <v>55</v>
      </c>
      <c r="UL340" s="1">
        <v>52</v>
      </c>
      <c r="UM340" s="1">
        <v>50</v>
      </c>
      <c r="UN340" s="1">
        <v>777</v>
      </c>
      <c r="UO340" s="1">
        <v>47</v>
      </c>
      <c r="UP340" s="1">
        <v>44</v>
      </c>
      <c r="UQ340" s="1">
        <v>777</v>
      </c>
      <c r="VK340" s="1">
        <v>1</v>
      </c>
      <c r="VL340" s="1">
        <v>1</v>
      </c>
    </row>
    <row r="341" spans="1:652" x14ac:dyDescent="0.2">
      <c r="A341" s="11">
        <v>364</v>
      </c>
      <c r="B341" s="19" t="s">
        <v>1019</v>
      </c>
      <c r="C341" s="1">
        <v>0</v>
      </c>
      <c r="D341" s="3" t="str">
        <f t="shared" si="184"/>
        <v>2</v>
      </c>
      <c r="F341" s="23">
        <v>43437</v>
      </c>
      <c r="G341" s="5">
        <v>14</v>
      </c>
      <c r="H341" s="22">
        <v>6</v>
      </c>
      <c r="I341" s="1">
        <v>8</v>
      </c>
      <c r="J341" s="1">
        <v>27</v>
      </c>
      <c r="K341" s="3">
        <v>1</v>
      </c>
      <c r="L341" s="18"/>
      <c r="M341" s="24">
        <f t="shared" si="192"/>
        <v>300</v>
      </c>
      <c r="N341" s="1">
        <v>107.5</v>
      </c>
      <c r="O341" s="1">
        <v>148.5</v>
      </c>
      <c r="P341" s="1">
        <f t="shared" si="181"/>
        <v>4.8720474000000005</v>
      </c>
      <c r="Q341" s="1">
        <f t="shared" si="182"/>
        <v>80.923500000000004</v>
      </c>
      <c r="R341" s="1">
        <v>36.700000000000003</v>
      </c>
      <c r="S341" s="1">
        <v>16.8</v>
      </c>
      <c r="T341" s="1">
        <v>3</v>
      </c>
      <c r="U341" s="1">
        <v>12.1</v>
      </c>
      <c r="V341" s="1">
        <v>3</v>
      </c>
      <c r="W341" s="1">
        <v>16.600000000000001</v>
      </c>
      <c r="X341" s="1">
        <v>15.5</v>
      </c>
      <c r="Y341" s="1">
        <v>16</v>
      </c>
      <c r="Z341" s="1">
        <v>18.7</v>
      </c>
      <c r="AA341" s="1">
        <v>14.2</v>
      </c>
      <c r="AB341" s="1">
        <v>16.5</v>
      </c>
      <c r="AC341" s="5">
        <f t="shared" si="185"/>
        <v>16.600000000000001</v>
      </c>
      <c r="AD341" s="5">
        <f t="shared" si="186"/>
        <v>18.7</v>
      </c>
      <c r="AE341" s="5">
        <f t="shared" si="187"/>
        <v>35.299999999999997</v>
      </c>
      <c r="AF341" s="5">
        <f t="shared" si="188"/>
        <v>17.649999999999999</v>
      </c>
      <c r="AG341" s="5">
        <f t="shared" si="189"/>
        <v>38.91825</v>
      </c>
      <c r="AH341" s="5">
        <f t="shared" si="190"/>
        <v>77.836500000000001</v>
      </c>
      <c r="AJ341" s="1">
        <v>10</v>
      </c>
      <c r="AK341" s="24">
        <v>33.5</v>
      </c>
      <c r="AL341" s="24">
        <v>1</v>
      </c>
      <c r="AN341" s="1">
        <v>2.0699999999999998</v>
      </c>
      <c r="AO341" s="1">
        <v>1.81</v>
      </c>
      <c r="AP341" s="1">
        <v>1.63</v>
      </c>
      <c r="AQ341" s="1">
        <v>1.72</v>
      </c>
      <c r="AR341" s="1">
        <v>1.87</v>
      </c>
      <c r="AS341" s="5">
        <f t="shared" si="191"/>
        <v>1.8199999999999998</v>
      </c>
      <c r="CP341" s="1">
        <v>98</v>
      </c>
      <c r="CQ341" s="1">
        <v>72</v>
      </c>
      <c r="CR341" s="1">
        <v>83</v>
      </c>
      <c r="CS341" s="18"/>
      <c r="CT341" s="18"/>
      <c r="FH341" s="3">
        <v>5</v>
      </c>
      <c r="FI341" s="3">
        <v>5</v>
      </c>
      <c r="FJ341" s="3">
        <v>5</v>
      </c>
      <c r="FK341" s="3">
        <v>5</v>
      </c>
      <c r="FL341" s="3">
        <v>5</v>
      </c>
      <c r="FM341" s="3">
        <v>4</v>
      </c>
      <c r="FN341" s="10">
        <v>999</v>
      </c>
      <c r="FO341" s="3">
        <v>4</v>
      </c>
      <c r="FP341" s="3">
        <v>5</v>
      </c>
      <c r="FQ341" s="3">
        <v>4</v>
      </c>
      <c r="FR341" s="3">
        <v>5</v>
      </c>
      <c r="FS341" s="3">
        <v>4</v>
      </c>
      <c r="FT341" s="3">
        <f t="shared" si="180"/>
        <v>4.666666666666667</v>
      </c>
      <c r="FU341" s="3">
        <f t="shared" si="179"/>
        <v>170.33333333333334</v>
      </c>
      <c r="HJ341" s="1">
        <v>2</v>
      </c>
      <c r="HK341" s="1">
        <v>3</v>
      </c>
      <c r="HL341" s="1">
        <v>1</v>
      </c>
      <c r="HM341" s="1">
        <v>4</v>
      </c>
      <c r="HN341" s="1">
        <v>3</v>
      </c>
      <c r="HO341" s="1">
        <v>4</v>
      </c>
      <c r="HP341" s="24">
        <v>2</v>
      </c>
      <c r="HQ341" s="24">
        <v>2</v>
      </c>
      <c r="HR341" s="24">
        <v>1</v>
      </c>
      <c r="HS341" s="24">
        <v>2</v>
      </c>
      <c r="HT341" s="1">
        <v>6</v>
      </c>
      <c r="HU341" s="1">
        <v>5</v>
      </c>
      <c r="HV341" s="1">
        <v>5</v>
      </c>
      <c r="HW341" s="1">
        <v>5</v>
      </c>
      <c r="HX341" s="1">
        <v>5</v>
      </c>
      <c r="HY341" s="1">
        <v>5</v>
      </c>
      <c r="HZ341" s="1">
        <v>5.17</v>
      </c>
      <c r="UK341" s="1">
        <v>37</v>
      </c>
      <c r="UL341" s="1">
        <v>42</v>
      </c>
      <c r="UM341" s="1">
        <v>42</v>
      </c>
      <c r="UN341" s="1">
        <v>777</v>
      </c>
      <c r="UO341" s="1">
        <v>37</v>
      </c>
      <c r="UP341" s="1">
        <v>38</v>
      </c>
      <c r="UQ341" s="1">
        <v>777</v>
      </c>
      <c r="VK341" s="1">
        <v>1</v>
      </c>
      <c r="VL341" s="1">
        <v>1</v>
      </c>
    </row>
    <row r="342" spans="1:652" x14ac:dyDescent="0.2">
      <c r="A342" s="11">
        <v>365</v>
      </c>
      <c r="B342" s="19" t="s">
        <v>1020</v>
      </c>
      <c r="C342" s="1">
        <v>0</v>
      </c>
      <c r="D342" s="3" t="str">
        <f t="shared" si="184"/>
        <v>2</v>
      </c>
      <c r="E342" s="20">
        <v>38343</v>
      </c>
      <c r="F342" s="23">
        <v>43437</v>
      </c>
      <c r="G342" s="5">
        <f t="shared" ref="G342:G347" si="193">YEARFRAC(E342,F342)</f>
        <v>13.947222222222223</v>
      </c>
      <c r="H342" s="22">
        <v>6</v>
      </c>
      <c r="I342" s="1">
        <v>8</v>
      </c>
      <c r="J342" s="1">
        <v>27</v>
      </c>
      <c r="K342" s="3">
        <v>1</v>
      </c>
      <c r="L342" s="18"/>
      <c r="M342" s="24">
        <f t="shared" si="192"/>
        <v>300</v>
      </c>
      <c r="N342" s="1">
        <v>106.5</v>
      </c>
      <c r="O342" s="1">
        <v>149.5</v>
      </c>
      <c r="P342" s="1">
        <f t="shared" si="181"/>
        <v>4.9048558</v>
      </c>
      <c r="Q342" s="1">
        <f t="shared" si="182"/>
        <v>79.38</v>
      </c>
      <c r="R342" s="1">
        <v>36</v>
      </c>
      <c r="S342" s="1">
        <v>16.2</v>
      </c>
      <c r="T342" s="1">
        <v>3</v>
      </c>
      <c r="U342" s="1">
        <v>9.6999999999999993</v>
      </c>
      <c r="V342" s="1">
        <v>3</v>
      </c>
      <c r="W342" s="1">
        <v>19.8</v>
      </c>
      <c r="X342" s="1">
        <v>15.4</v>
      </c>
      <c r="Y342" s="1">
        <v>15.9</v>
      </c>
      <c r="Z342" s="1">
        <v>20.7</v>
      </c>
      <c r="AA342" s="1">
        <v>16.8</v>
      </c>
      <c r="AB342" s="1">
        <v>17.2</v>
      </c>
      <c r="AC342" s="5">
        <f t="shared" si="185"/>
        <v>19.8</v>
      </c>
      <c r="AD342" s="5">
        <f t="shared" si="186"/>
        <v>20.7</v>
      </c>
      <c r="AE342" s="5">
        <f t="shared" si="187"/>
        <v>40.5</v>
      </c>
      <c r="AF342" s="5">
        <f t="shared" si="188"/>
        <v>20.25</v>
      </c>
      <c r="AG342" s="5">
        <f t="shared" si="189"/>
        <v>44.651250000000005</v>
      </c>
      <c r="AH342" s="5">
        <f t="shared" si="190"/>
        <v>89.302500000000009</v>
      </c>
      <c r="AI342" s="1">
        <v>1</v>
      </c>
      <c r="AJ342" s="1">
        <v>56</v>
      </c>
      <c r="AK342" s="24">
        <v>50.8</v>
      </c>
      <c r="AL342" s="24">
        <v>3</v>
      </c>
      <c r="AN342" s="1">
        <v>1.37</v>
      </c>
      <c r="AO342" s="1">
        <v>1.41</v>
      </c>
      <c r="AP342" s="1">
        <v>1.19</v>
      </c>
      <c r="AQ342" s="1">
        <v>1.19</v>
      </c>
      <c r="AR342" s="1">
        <v>1.06</v>
      </c>
      <c r="AS342" s="5">
        <f t="shared" si="191"/>
        <v>1.2440000000000002</v>
      </c>
      <c r="CP342" s="1">
        <v>159</v>
      </c>
      <c r="CQ342" s="1">
        <v>158</v>
      </c>
      <c r="CR342" s="1">
        <v>161</v>
      </c>
      <c r="CS342" s="1">
        <v>-0.28000000000000003</v>
      </c>
      <c r="CT342" s="1">
        <v>39</v>
      </c>
      <c r="FH342" s="3">
        <v>5</v>
      </c>
      <c r="FI342" s="3">
        <v>5</v>
      </c>
      <c r="FJ342" s="3">
        <v>5</v>
      </c>
      <c r="FK342" s="3">
        <v>4</v>
      </c>
      <c r="FL342" s="3">
        <v>5</v>
      </c>
      <c r="FM342" s="3">
        <v>5</v>
      </c>
      <c r="FN342" s="3">
        <v>5</v>
      </c>
      <c r="FO342" s="3">
        <v>4</v>
      </c>
      <c r="FP342" s="3">
        <v>5</v>
      </c>
      <c r="FQ342" s="3">
        <v>5</v>
      </c>
      <c r="FR342" s="3">
        <v>5</v>
      </c>
      <c r="FS342" s="3">
        <v>4</v>
      </c>
      <c r="FT342" s="3">
        <f t="shared" si="180"/>
        <v>5</v>
      </c>
      <c r="FU342" s="3">
        <f t="shared" si="179"/>
        <v>4.5</v>
      </c>
      <c r="HJ342" s="1">
        <v>4</v>
      </c>
      <c r="HK342" s="1">
        <v>4</v>
      </c>
      <c r="HL342" s="1">
        <v>3</v>
      </c>
      <c r="HM342" s="1">
        <v>3</v>
      </c>
      <c r="HN342" s="1">
        <v>2</v>
      </c>
      <c r="HO342" s="1">
        <v>1</v>
      </c>
      <c r="HP342" s="24">
        <v>1</v>
      </c>
      <c r="HQ342" s="24">
        <v>3</v>
      </c>
      <c r="HR342" s="24">
        <v>4</v>
      </c>
      <c r="HS342" s="24">
        <v>3</v>
      </c>
      <c r="HT342" s="1">
        <v>4</v>
      </c>
      <c r="HU342" s="1">
        <v>6</v>
      </c>
      <c r="HV342" s="1">
        <v>6</v>
      </c>
      <c r="HW342" s="1">
        <v>6</v>
      </c>
      <c r="HX342" s="1">
        <v>6</v>
      </c>
      <c r="HY342" s="1">
        <v>6</v>
      </c>
      <c r="HZ342" s="1">
        <v>5.67</v>
      </c>
      <c r="UK342" s="1">
        <v>52</v>
      </c>
      <c r="UL342" s="1">
        <v>50</v>
      </c>
      <c r="UM342" s="1">
        <v>53</v>
      </c>
      <c r="UN342" s="1">
        <v>52</v>
      </c>
      <c r="UO342" s="1">
        <v>46</v>
      </c>
      <c r="UP342" s="1">
        <v>47</v>
      </c>
      <c r="UQ342" s="1">
        <v>777</v>
      </c>
      <c r="VK342" s="1">
        <v>1</v>
      </c>
      <c r="VL342" s="1">
        <v>2</v>
      </c>
    </row>
    <row r="343" spans="1:652" x14ac:dyDescent="0.2">
      <c r="A343" s="11">
        <v>366</v>
      </c>
      <c r="B343" s="19" t="s">
        <v>1021</v>
      </c>
      <c r="C343" s="1">
        <v>1</v>
      </c>
      <c r="D343" s="3" t="str">
        <f t="shared" si="184"/>
        <v>1</v>
      </c>
      <c r="E343" s="20">
        <v>38322</v>
      </c>
      <c r="F343" s="23">
        <v>43437</v>
      </c>
      <c r="G343" s="5">
        <f t="shared" si="193"/>
        <v>14.005555555555556</v>
      </c>
      <c r="H343" s="22">
        <v>6</v>
      </c>
      <c r="I343" s="1">
        <v>8</v>
      </c>
      <c r="J343" s="1">
        <v>27</v>
      </c>
      <c r="K343" s="3">
        <v>1</v>
      </c>
      <c r="L343" s="18"/>
      <c r="M343" s="24">
        <f t="shared" si="192"/>
        <v>300</v>
      </c>
      <c r="N343" s="1">
        <v>115</v>
      </c>
      <c r="O343" s="1">
        <v>169</v>
      </c>
      <c r="P343" s="1">
        <f t="shared" si="181"/>
        <v>5.5446195999999999</v>
      </c>
      <c r="Q343" s="1">
        <f t="shared" si="182"/>
        <v>120.393</v>
      </c>
      <c r="R343" s="1">
        <v>54.6</v>
      </c>
      <c r="S343" s="1">
        <v>19.100000000000001</v>
      </c>
      <c r="T343" s="1">
        <v>3</v>
      </c>
      <c r="U343" s="1">
        <v>22.7</v>
      </c>
      <c r="V343" s="1">
        <v>3</v>
      </c>
      <c r="W343" s="1">
        <v>23</v>
      </c>
      <c r="X343" s="1">
        <v>23.5</v>
      </c>
      <c r="Y343" s="1">
        <v>21.7</v>
      </c>
      <c r="Z343" s="1">
        <v>25.4</v>
      </c>
      <c r="AA343" s="1">
        <v>22.5</v>
      </c>
      <c r="AB343" s="1">
        <v>20.5</v>
      </c>
      <c r="AC343" s="5">
        <f t="shared" si="185"/>
        <v>23.5</v>
      </c>
      <c r="AD343" s="5">
        <f t="shared" si="186"/>
        <v>25.4</v>
      </c>
      <c r="AE343" s="5">
        <f t="shared" si="187"/>
        <v>48.9</v>
      </c>
      <c r="AF343" s="5">
        <f t="shared" si="188"/>
        <v>24.45</v>
      </c>
      <c r="AG343" s="5">
        <f t="shared" si="189"/>
        <v>53.91225</v>
      </c>
      <c r="AH343" s="5">
        <f t="shared" si="190"/>
        <v>107.8245</v>
      </c>
      <c r="AI343" s="1">
        <v>2</v>
      </c>
      <c r="AJ343" s="1">
        <v>40</v>
      </c>
      <c r="AK343" s="24">
        <v>44</v>
      </c>
      <c r="AL343" s="24">
        <v>3</v>
      </c>
      <c r="AN343" s="1">
        <v>1.77</v>
      </c>
      <c r="AO343" s="1">
        <v>1.76</v>
      </c>
      <c r="AP343" s="1">
        <v>1.76</v>
      </c>
      <c r="AQ343" s="1">
        <v>1.76</v>
      </c>
      <c r="AR343" s="1">
        <v>1.79</v>
      </c>
      <c r="AS343" s="5">
        <f t="shared" si="191"/>
        <v>1.768</v>
      </c>
      <c r="CP343" s="1">
        <v>148</v>
      </c>
      <c r="CQ343" s="1">
        <v>150</v>
      </c>
      <c r="CR343" s="1">
        <v>152</v>
      </c>
      <c r="CS343" s="1">
        <v>0.56999999999999995</v>
      </c>
      <c r="CT343" s="1">
        <v>72</v>
      </c>
      <c r="FH343" s="3">
        <v>4</v>
      </c>
      <c r="FI343" s="3">
        <v>5</v>
      </c>
      <c r="FJ343" s="3">
        <v>1</v>
      </c>
      <c r="FK343" s="3">
        <v>1</v>
      </c>
      <c r="FL343" s="3">
        <v>3</v>
      </c>
      <c r="FM343" s="3">
        <v>4</v>
      </c>
      <c r="FN343" s="3">
        <v>2</v>
      </c>
      <c r="FO343" s="3">
        <v>1</v>
      </c>
      <c r="FP343" s="3">
        <v>4</v>
      </c>
      <c r="FQ343" s="3">
        <v>5</v>
      </c>
      <c r="FR343" s="3">
        <v>4</v>
      </c>
      <c r="FS343" s="3">
        <v>3</v>
      </c>
      <c r="FT343" s="3">
        <f t="shared" si="180"/>
        <v>4.166666666666667</v>
      </c>
      <c r="FU343" s="3">
        <f t="shared" si="179"/>
        <v>2</v>
      </c>
      <c r="HJ343" s="1">
        <v>3</v>
      </c>
      <c r="HK343" s="1">
        <v>1</v>
      </c>
      <c r="HL343" s="1">
        <v>3</v>
      </c>
      <c r="HM343" s="1">
        <v>3</v>
      </c>
      <c r="HN343" s="1">
        <v>1</v>
      </c>
      <c r="HO343" s="1">
        <v>1</v>
      </c>
      <c r="HP343" s="24">
        <v>4</v>
      </c>
      <c r="HQ343" s="24">
        <v>4</v>
      </c>
      <c r="HR343" s="24">
        <v>4</v>
      </c>
      <c r="HS343" s="24">
        <v>3.5</v>
      </c>
      <c r="HT343" s="1">
        <v>6</v>
      </c>
      <c r="HU343" s="1">
        <v>3</v>
      </c>
      <c r="HV343" s="1">
        <v>3</v>
      </c>
      <c r="HW343" s="1">
        <v>4</v>
      </c>
      <c r="HX343" s="1">
        <v>3</v>
      </c>
      <c r="HY343" s="1">
        <v>4</v>
      </c>
      <c r="HZ343" s="1">
        <v>3.83</v>
      </c>
      <c r="UK343" s="1">
        <v>41</v>
      </c>
      <c r="UL343" s="1">
        <v>32</v>
      </c>
      <c r="UM343" s="1">
        <v>31</v>
      </c>
      <c r="UN343" s="1">
        <v>40</v>
      </c>
      <c r="UO343" s="1">
        <v>31</v>
      </c>
      <c r="UP343" s="1">
        <v>37</v>
      </c>
      <c r="UQ343" s="1">
        <v>33</v>
      </c>
      <c r="VK343" s="1">
        <v>1</v>
      </c>
      <c r="VL343" s="1">
        <v>2</v>
      </c>
    </row>
    <row r="344" spans="1:652" x14ac:dyDescent="0.2">
      <c r="A344" s="11">
        <v>367</v>
      </c>
      <c r="B344" s="19" t="s">
        <v>1022</v>
      </c>
      <c r="C344" s="1">
        <v>1</v>
      </c>
      <c r="D344" s="3" t="str">
        <f t="shared" si="184"/>
        <v>1</v>
      </c>
      <c r="E344" s="20">
        <v>38267</v>
      </c>
      <c r="F344" s="23">
        <v>43437</v>
      </c>
      <c r="G344" s="5">
        <f t="shared" si="193"/>
        <v>14.155555555555555</v>
      </c>
      <c r="H344" s="22">
        <v>6</v>
      </c>
      <c r="I344" s="1">
        <v>8</v>
      </c>
      <c r="J344" s="1">
        <v>27</v>
      </c>
      <c r="K344" s="3">
        <v>1</v>
      </c>
      <c r="L344" s="18"/>
      <c r="M344" s="24">
        <f t="shared" si="192"/>
        <v>300</v>
      </c>
      <c r="N344" s="1">
        <v>116</v>
      </c>
      <c r="O344" s="1">
        <v>161.5</v>
      </c>
      <c r="P344" s="1">
        <f t="shared" si="181"/>
        <v>5.2985566000000004</v>
      </c>
      <c r="Q344" s="1">
        <f t="shared" si="182"/>
        <v>133.4025</v>
      </c>
      <c r="R344" s="1">
        <v>60.5</v>
      </c>
      <c r="S344" s="1">
        <v>23.3</v>
      </c>
      <c r="T344" s="1">
        <v>3</v>
      </c>
      <c r="U344" s="1">
        <v>29.6</v>
      </c>
      <c r="V344" s="1">
        <v>2</v>
      </c>
      <c r="W344" s="1">
        <v>25.6</v>
      </c>
      <c r="X344" s="1">
        <v>24.6</v>
      </c>
      <c r="Y344" s="1">
        <v>23.7</v>
      </c>
      <c r="Z344" s="1">
        <v>23.9</v>
      </c>
      <c r="AA344" s="1">
        <v>23.6</v>
      </c>
      <c r="AB344" s="1">
        <v>23.1</v>
      </c>
      <c r="AC344" s="5">
        <f t="shared" si="185"/>
        <v>25.6</v>
      </c>
      <c r="AD344" s="5">
        <f t="shared" si="186"/>
        <v>23.9</v>
      </c>
      <c r="AE344" s="5">
        <f t="shared" si="187"/>
        <v>49.5</v>
      </c>
      <c r="AF344" s="5">
        <f t="shared" si="188"/>
        <v>24.75</v>
      </c>
      <c r="AG344" s="5">
        <f t="shared" si="189"/>
        <v>54.573750000000004</v>
      </c>
      <c r="AH344" s="5">
        <f t="shared" si="190"/>
        <v>109.14750000000001</v>
      </c>
      <c r="AI344" s="1">
        <v>2</v>
      </c>
      <c r="AJ344" s="1">
        <v>25</v>
      </c>
      <c r="AK344" s="24">
        <v>38.799999999999997</v>
      </c>
      <c r="AL344" s="24">
        <v>2</v>
      </c>
      <c r="AN344" s="1">
        <v>1.51</v>
      </c>
      <c r="AO344" s="1">
        <v>1.45</v>
      </c>
      <c r="AP344" s="1">
        <v>1.7</v>
      </c>
      <c r="AQ344" s="1">
        <v>1.57</v>
      </c>
      <c r="AR344" s="1">
        <v>1.58</v>
      </c>
      <c r="AS344" s="5">
        <f t="shared" si="191"/>
        <v>1.5620000000000001</v>
      </c>
      <c r="CP344" s="1">
        <v>140</v>
      </c>
      <c r="CQ344" s="1">
        <v>125</v>
      </c>
      <c r="CR344" s="1">
        <v>127</v>
      </c>
      <c r="CS344" s="1">
        <v>0.05</v>
      </c>
      <c r="CT344" s="1">
        <v>52</v>
      </c>
      <c r="FH344" s="3">
        <v>5</v>
      </c>
      <c r="FI344" s="3">
        <v>5</v>
      </c>
      <c r="FJ344" s="3">
        <v>4</v>
      </c>
      <c r="FK344" s="3">
        <v>2</v>
      </c>
      <c r="FL344" s="3">
        <v>5</v>
      </c>
      <c r="FM344" s="3">
        <v>5</v>
      </c>
      <c r="FN344" s="3">
        <v>3</v>
      </c>
      <c r="FO344" s="3">
        <v>4</v>
      </c>
      <c r="FP344" s="3">
        <v>5</v>
      </c>
      <c r="FQ344" s="3">
        <v>5</v>
      </c>
      <c r="FR344" s="3">
        <v>5</v>
      </c>
      <c r="FS344" s="3">
        <v>3</v>
      </c>
      <c r="FT344" s="3">
        <f t="shared" si="180"/>
        <v>5</v>
      </c>
      <c r="FU344" s="3">
        <f t="shared" si="179"/>
        <v>3.5</v>
      </c>
      <c r="HJ344" s="1">
        <v>4</v>
      </c>
      <c r="HK344" s="1">
        <v>2</v>
      </c>
      <c r="HL344" s="1">
        <v>3</v>
      </c>
      <c r="HM344" s="1">
        <v>3</v>
      </c>
      <c r="HN344" s="1">
        <v>1</v>
      </c>
      <c r="HO344" s="1">
        <v>1</v>
      </c>
      <c r="HP344" s="24">
        <v>3</v>
      </c>
      <c r="HQ344" s="24">
        <v>4</v>
      </c>
      <c r="HR344" s="24">
        <v>4</v>
      </c>
      <c r="HS344" s="24">
        <v>3.5</v>
      </c>
      <c r="HT344" s="1">
        <v>6</v>
      </c>
      <c r="HU344" s="1">
        <v>6</v>
      </c>
      <c r="HV344" s="1">
        <v>6</v>
      </c>
      <c r="HW344" s="1">
        <v>5</v>
      </c>
      <c r="HX344" s="1">
        <v>5</v>
      </c>
      <c r="HY344" s="1">
        <v>6</v>
      </c>
      <c r="HZ344" s="1">
        <v>5.67</v>
      </c>
      <c r="UK344" s="1">
        <v>38</v>
      </c>
      <c r="UL344" s="1">
        <v>40</v>
      </c>
      <c r="UM344" s="1">
        <v>37</v>
      </c>
      <c r="UN344" s="1">
        <v>777</v>
      </c>
      <c r="UO344" s="1">
        <v>36</v>
      </c>
      <c r="UP344" s="1">
        <v>37</v>
      </c>
      <c r="UQ344" s="1">
        <v>777</v>
      </c>
      <c r="VK344" s="1">
        <v>1</v>
      </c>
      <c r="VL344" s="1">
        <v>1</v>
      </c>
    </row>
    <row r="345" spans="1:652" x14ac:dyDescent="0.2">
      <c r="A345" s="11">
        <v>368</v>
      </c>
      <c r="B345" s="19" t="s">
        <v>1023</v>
      </c>
      <c r="C345" s="1">
        <v>0</v>
      </c>
      <c r="D345" s="3" t="str">
        <f t="shared" si="184"/>
        <v>2</v>
      </c>
      <c r="E345" s="20">
        <v>38586</v>
      </c>
      <c r="F345" s="23">
        <v>43439</v>
      </c>
      <c r="G345" s="5">
        <f t="shared" si="193"/>
        <v>13.286111111111111</v>
      </c>
      <c r="H345" s="22">
        <v>6</v>
      </c>
      <c r="I345" s="1">
        <v>8</v>
      </c>
      <c r="J345" s="1">
        <v>27</v>
      </c>
      <c r="K345" s="3">
        <v>1</v>
      </c>
      <c r="L345" s="18"/>
      <c r="M345" s="24">
        <f t="shared" si="192"/>
        <v>300</v>
      </c>
      <c r="N345" s="1">
        <v>113</v>
      </c>
      <c r="O345" s="1">
        <v>160</v>
      </c>
      <c r="P345" s="1">
        <f t="shared" si="181"/>
        <v>5.2493440000000007</v>
      </c>
      <c r="Q345" s="1">
        <f t="shared" si="182"/>
        <v>194.70150000000001</v>
      </c>
      <c r="R345" s="1">
        <v>88.3</v>
      </c>
      <c r="S345" s="1">
        <v>34.5</v>
      </c>
      <c r="T345" s="1">
        <v>1</v>
      </c>
      <c r="U345" s="1">
        <v>45.5</v>
      </c>
      <c r="V345" s="1">
        <v>1</v>
      </c>
      <c r="W345" s="1">
        <v>21.4</v>
      </c>
      <c r="X345" s="1">
        <v>23.1</v>
      </c>
      <c r="Y345" s="1">
        <v>22</v>
      </c>
      <c r="Z345" s="1">
        <v>21.9</v>
      </c>
      <c r="AA345" s="1">
        <v>19.3</v>
      </c>
      <c r="AB345" s="1">
        <v>18.5</v>
      </c>
      <c r="AC345" s="5">
        <f t="shared" si="185"/>
        <v>23.1</v>
      </c>
      <c r="AD345" s="5">
        <f t="shared" si="186"/>
        <v>21.9</v>
      </c>
      <c r="AE345" s="5">
        <f t="shared" si="187"/>
        <v>45</v>
      </c>
      <c r="AF345" s="5">
        <f t="shared" si="188"/>
        <v>22.5</v>
      </c>
      <c r="AG345" s="5">
        <f t="shared" si="189"/>
        <v>49.612500000000004</v>
      </c>
      <c r="AH345" s="5">
        <f t="shared" si="190"/>
        <v>99.225000000000009</v>
      </c>
      <c r="AI345" s="1">
        <v>2</v>
      </c>
      <c r="AJ345" s="1">
        <v>8</v>
      </c>
      <c r="AK345" s="24">
        <v>33.9</v>
      </c>
      <c r="AL345" s="24">
        <v>1</v>
      </c>
      <c r="AN345" s="1">
        <v>6.4</v>
      </c>
      <c r="AO345" s="1">
        <v>6.32</v>
      </c>
      <c r="AP345" s="1">
        <v>4.88</v>
      </c>
      <c r="AQ345" s="1">
        <v>3.97</v>
      </c>
      <c r="AR345" s="1">
        <v>4.0599999999999996</v>
      </c>
      <c r="AS345" s="5">
        <f t="shared" si="191"/>
        <v>5.1259999999999994</v>
      </c>
      <c r="CP345" s="1">
        <v>70</v>
      </c>
      <c r="CQ345" s="1">
        <v>80</v>
      </c>
      <c r="CR345" s="1">
        <v>84</v>
      </c>
      <c r="CS345" s="1">
        <v>-2.71</v>
      </c>
      <c r="CT345" s="1">
        <v>0</v>
      </c>
      <c r="FH345" s="3">
        <v>3</v>
      </c>
      <c r="FI345" s="3">
        <v>5</v>
      </c>
      <c r="FJ345" s="3">
        <v>5</v>
      </c>
      <c r="FK345" s="3">
        <v>3</v>
      </c>
      <c r="FL345" s="3">
        <v>3</v>
      </c>
      <c r="FM345" s="3">
        <v>5</v>
      </c>
      <c r="FN345" s="3">
        <v>3</v>
      </c>
      <c r="FO345" s="3">
        <v>1</v>
      </c>
      <c r="FP345" s="3">
        <v>3</v>
      </c>
      <c r="FQ345" s="3">
        <v>5</v>
      </c>
      <c r="FR345" s="3">
        <v>1</v>
      </c>
      <c r="FS345" s="3">
        <v>1</v>
      </c>
      <c r="FT345" s="3">
        <f t="shared" si="180"/>
        <v>4</v>
      </c>
      <c r="FU345" s="3">
        <f t="shared" si="179"/>
        <v>2.3333333333333335</v>
      </c>
      <c r="HJ345" s="1">
        <v>2</v>
      </c>
      <c r="HK345" s="1">
        <v>3</v>
      </c>
      <c r="HL345" s="1">
        <v>2</v>
      </c>
      <c r="HM345" s="1">
        <v>1</v>
      </c>
      <c r="HN345" s="1">
        <v>4</v>
      </c>
      <c r="HO345" s="1">
        <v>4</v>
      </c>
      <c r="HP345" s="24">
        <v>2</v>
      </c>
      <c r="HQ345" s="24">
        <v>1</v>
      </c>
      <c r="HR345" s="24">
        <v>1</v>
      </c>
      <c r="HS345" s="24">
        <v>1.5</v>
      </c>
      <c r="HT345" s="1">
        <v>1</v>
      </c>
      <c r="HU345" s="1">
        <v>1</v>
      </c>
      <c r="HV345" s="1">
        <v>3</v>
      </c>
      <c r="HW345" s="1">
        <v>2</v>
      </c>
      <c r="HX345" s="1">
        <v>2</v>
      </c>
      <c r="HY345" s="1">
        <v>2</v>
      </c>
      <c r="HZ345" s="1">
        <v>1.83</v>
      </c>
      <c r="UK345" s="1">
        <v>31</v>
      </c>
      <c r="UL345" s="1">
        <v>29</v>
      </c>
      <c r="UM345" s="1">
        <v>37</v>
      </c>
      <c r="UN345" s="1">
        <v>777</v>
      </c>
      <c r="UO345" s="1">
        <v>38</v>
      </c>
      <c r="UP345" s="1">
        <v>23</v>
      </c>
      <c r="UQ345" s="1">
        <v>32</v>
      </c>
      <c r="VK345" s="1">
        <v>1</v>
      </c>
      <c r="VL345" s="1">
        <v>1</v>
      </c>
    </row>
    <row r="346" spans="1:652" x14ac:dyDescent="0.2">
      <c r="A346" s="11">
        <v>369</v>
      </c>
      <c r="B346" s="19" t="s">
        <v>1024</v>
      </c>
      <c r="C346" s="1">
        <v>0</v>
      </c>
      <c r="D346" s="3" t="str">
        <f t="shared" si="184"/>
        <v>2</v>
      </c>
      <c r="E346" s="20">
        <v>38314</v>
      </c>
      <c r="F346" s="23">
        <v>43437</v>
      </c>
      <c r="G346" s="5">
        <f t="shared" si="193"/>
        <v>14.027777777777779</v>
      </c>
      <c r="H346" s="22">
        <v>6</v>
      </c>
      <c r="I346" s="1">
        <v>8</v>
      </c>
      <c r="J346" s="1">
        <v>27</v>
      </c>
      <c r="K346" s="3">
        <v>1</v>
      </c>
      <c r="L346" s="18"/>
      <c r="M346" s="24">
        <f t="shared" si="192"/>
        <v>300</v>
      </c>
      <c r="N346" s="1">
        <v>124</v>
      </c>
      <c r="O346" s="1">
        <v>177</v>
      </c>
      <c r="P346" s="1">
        <f t="shared" si="181"/>
        <v>5.8070868000000004</v>
      </c>
      <c r="Q346" s="1">
        <f t="shared" si="182"/>
        <v>268.3485</v>
      </c>
      <c r="R346" s="1">
        <v>121.7</v>
      </c>
      <c r="S346" s="1">
        <v>38.799999999999997</v>
      </c>
      <c r="T346" s="1">
        <v>1</v>
      </c>
      <c r="U346" s="1">
        <v>50.3</v>
      </c>
      <c r="V346" s="1">
        <v>1</v>
      </c>
      <c r="W346" s="1">
        <v>19.399999999999999</v>
      </c>
      <c r="X346" s="1">
        <v>18</v>
      </c>
      <c r="Y346" s="1">
        <v>18.600000000000001</v>
      </c>
      <c r="Z346" s="1">
        <v>20.399999999999999</v>
      </c>
      <c r="AA346" s="1">
        <v>19.2</v>
      </c>
      <c r="AB346" s="1">
        <v>17.399999999999999</v>
      </c>
      <c r="AC346" s="5">
        <f t="shared" si="185"/>
        <v>19.399999999999999</v>
      </c>
      <c r="AD346" s="5">
        <f t="shared" si="186"/>
        <v>20.399999999999999</v>
      </c>
      <c r="AE346" s="5">
        <f t="shared" si="187"/>
        <v>39.799999999999997</v>
      </c>
      <c r="AF346" s="5">
        <f t="shared" si="188"/>
        <v>19.899999999999999</v>
      </c>
      <c r="AG346" s="5">
        <f t="shared" si="189"/>
        <v>43.8795</v>
      </c>
      <c r="AH346" s="5">
        <f t="shared" si="190"/>
        <v>87.759</v>
      </c>
      <c r="AI346" s="1">
        <v>1</v>
      </c>
      <c r="AJ346" s="1">
        <v>7</v>
      </c>
      <c r="AK346" s="24">
        <v>32.4</v>
      </c>
      <c r="AL346" s="24">
        <v>1</v>
      </c>
      <c r="AN346" s="1">
        <v>2.16</v>
      </c>
      <c r="AO346" s="1">
        <v>2.2799999999999998</v>
      </c>
      <c r="AP346" s="1">
        <v>2.09</v>
      </c>
      <c r="AQ346" s="1">
        <v>2.4700000000000002</v>
      </c>
      <c r="AR346" s="1">
        <v>1.99</v>
      </c>
      <c r="AS346" s="5">
        <f t="shared" si="191"/>
        <v>2.198</v>
      </c>
      <c r="CP346" s="1">
        <v>70</v>
      </c>
      <c r="CQ346" s="1">
        <v>75</v>
      </c>
      <c r="CR346" s="1">
        <v>72</v>
      </c>
      <c r="CS346" s="1">
        <v>-3.46</v>
      </c>
      <c r="CT346" s="1">
        <v>0</v>
      </c>
      <c r="FH346" s="10">
        <v>999</v>
      </c>
      <c r="FI346" s="10">
        <v>999</v>
      </c>
      <c r="FJ346" s="10">
        <v>999</v>
      </c>
      <c r="FK346" s="10">
        <v>999</v>
      </c>
      <c r="FL346" s="10">
        <v>999</v>
      </c>
      <c r="FM346" s="10">
        <v>999</v>
      </c>
      <c r="FN346" s="10">
        <v>999</v>
      </c>
      <c r="FO346" s="10">
        <v>999</v>
      </c>
      <c r="FP346" s="10">
        <v>999</v>
      </c>
      <c r="FQ346" s="10">
        <v>999</v>
      </c>
      <c r="FR346" s="10">
        <v>999</v>
      </c>
      <c r="FS346" s="10">
        <v>999</v>
      </c>
      <c r="FT346" s="10">
        <f t="shared" si="180"/>
        <v>999</v>
      </c>
      <c r="FU346" s="10">
        <f t="shared" si="179"/>
        <v>999</v>
      </c>
      <c r="HJ346" s="1">
        <v>2</v>
      </c>
      <c r="HK346" s="1">
        <v>3</v>
      </c>
      <c r="HL346" s="1">
        <v>2</v>
      </c>
      <c r="HM346" s="1">
        <v>2</v>
      </c>
      <c r="HN346" s="1">
        <v>3</v>
      </c>
      <c r="HO346" s="1">
        <v>2</v>
      </c>
      <c r="HP346" s="24">
        <v>2</v>
      </c>
      <c r="HQ346" s="24">
        <v>2</v>
      </c>
      <c r="HR346" s="24">
        <v>3</v>
      </c>
      <c r="HS346" s="24">
        <v>2.17</v>
      </c>
      <c r="HT346" s="1">
        <v>3</v>
      </c>
      <c r="HU346" s="1">
        <v>3</v>
      </c>
      <c r="HV346" s="1">
        <v>2</v>
      </c>
      <c r="HW346" s="1">
        <v>4</v>
      </c>
      <c r="HX346" s="1">
        <v>2</v>
      </c>
      <c r="HY346" s="1">
        <v>2</v>
      </c>
      <c r="HZ346" s="1">
        <v>2.67</v>
      </c>
      <c r="UK346" s="1">
        <v>25</v>
      </c>
      <c r="UL346" s="1">
        <v>24</v>
      </c>
      <c r="UM346" s="1">
        <v>777</v>
      </c>
      <c r="UN346" s="1">
        <v>777</v>
      </c>
      <c r="UO346" s="1">
        <v>26</v>
      </c>
      <c r="UP346" s="1">
        <v>26</v>
      </c>
      <c r="UQ346" s="1">
        <v>777</v>
      </c>
      <c r="VK346" s="1">
        <v>1</v>
      </c>
      <c r="VL346" s="1">
        <v>1</v>
      </c>
    </row>
    <row r="347" spans="1:652" x14ac:dyDescent="0.2">
      <c r="A347" s="11">
        <v>370</v>
      </c>
      <c r="B347" s="19" t="s">
        <v>1025</v>
      </c>
      <c r="C347" s="1">
        <v>1</v>
      </c>
      <c r="D347" s="3" t="str">
        <f t="shared" si="184"/>
        <v>1</v>
      </c>
      <c r="E347" s="20">
        <v>37922</v>
      </c>
      <c r="F347" s="23">
        <v>43437</v>
      </c>
      <c r="G347" s="5">
        <f t="shared" si="193"/>
        <v>15.097222222222221</v>
      </c>
      <c r="H347" s="22">
        <v>6</v>
      </c>
      <c r="I347" s="1">
        <v>8</v>
      </c>
      <c r="J347" s="1">
        <v>27</v>
      </c>
      <c r="K347" s="3">
        <v>1</v>
      </c>
      <c r="L347" s="18"/>
      <c r="M347" s="24">
        <f t="shared" si="192"/>
        <v>300</v>
      </c>
      <c r="N347" s="1">
        <v>112</v>
      </c>
      <c r="O347" s="1">
        <v>158</v>
      </c>
      <c r="P347" s="1">
        <f t="shared" si="181"/>
        <v>5.1837271999999999</v>
      </c>
      <c r="Q347" s="1">
        <f t="shared" si="182"/>
        <v>159.64200000000002</v>
      </c>
      <c r="R347" s="1">
        <v>72.400000000000006</v>
      </c>
      <c r="S347" s="1">
        <v>29</v>
      </c>
      <c r="T347" s="1">
        <v>1</v>
      </c>
      <c r="U347" s="1">
        <v>37.1</v>
      </c>
      <c r="V347" s="1">
        <v>1</v>
      </c>
      <c r="W347" s="1">
        <v>23.5</v>
      </c>
      <c r="X347" s="1">
        <v>24</v>
      </c>
      <c r="Y347" s="1">
        <v>24</v>
      </c>
      <c r="Z347" s="1">
        <v>21.4</v>
      </c>
      <c r="AA347" s="1">
        <v>21.6</v>
      </c>
      <c r="AB347" s="1">
        <v>20.8</v>
      </c>
      <c r="AC347" s="5">
        <f t="shared" si="185"/>
        <v>24</v>
      </c>
      <c r="AD347" s="5">
        <f t="shared" si="186"/>
        <v>21.6</v>
      </c>
      <c r="AE347" s="5">
        <f t="shared" si="187"/>
        <v>45.6</v>
      </c>
      <c r="AF347" s="5">
        <f t="shared" si="188"/>
        <v>22.8</v>
      </c>
      <c r="AG347" s="5">
        <f t="shared" si="189"/>
        <v>50.274000000000001</v>
      </c>
      <c r="AH347" s="5">
        <f t="shared" si="190"/>
        <v>100.548</v>
      </c>
      <c r="AI347" s="1">
        <v>1</v>
      </c>
      <c r="AJ347" s="1">
        <v>11</v>
      </c>
      <c r="AK347" s="24">
        <v>32.700000000000003</v>
      </c>
      <c r="AL347" s="24">
        <v>1</v>
      </c>
      <c r="AN347" s="1">
        <v>1.63</v>
      </c>
      <c r="AO347" s="1">
        <v>2.16</v>
      </c>
      <c r="AP347" s="1">
        <v>2.15</v>
      </c>
      <c r="AQ347" s="1">
        <v>2.12</v>
      </c>
      <c r="AR347" s="1">
        <v>2.35</v>
      </c>
      <c r="AS347" s="5">
        <f t="shared" si="191"/>
        <v>2.0819999999999999</v>
      </c>
      <c r="CP347" s="1">
        <v>94</v>
      </c>
      <c r="CQ347" s="1">
        <v>114</v>
      </c>
      <c r="CR347" s="1">
        <v>104</v>
      </c>
      <c r="CS347" s="1">
        <v>-1.24</v>
      </c>
      <c r="CT347" s="1">
        <v>11</v>
      </c>
      <c r="FH347" s="3">
        <v>3</v>
      </c>
      <c r="FI347" s="3">
        <v>2</v>
      </c>
      <c r="FJ347" s="3">
        <v>3</v>
      </c>
      <c r="FK347" s="3">
        <v>3</v>
      </c>
      <c r="FL347" s="3">
        <v>3</v>
      </c>
      <c r="FM347" s="3">
        <v>3</v>
      </c>
      <c r="FN347" s="3">
        <v>3</v>
      </c>
      <c r="FO347" s="3">
        <v>2</v>
      </c>
      <c r="FP347" s="3">
        <v>3</v>
      </c>
      <c r="FQ347" s="3">
        <v>3</v>
      </c>
      <c r="FR347" s="3">
        <v>1</v>
      </c>
      <c r="FS347" s="3">
        <v>1</v>
      </c>
      <c r="FT347" s="3">
        <f t="shared" si="180"/>
        <v>2.8333333333333335</v>
      </c>
      <c r="FU347" s="3">
        <f t="shared" si="179"/>
        <v>2.1666666666666665</v>
      </c>
      <c r="HJ347" s="1">
        <v>1</v>
      </c>
      <c r="HK347" s="1">
        <v>2</v>
      </c>
      <c r="HL347" s="1">
        <v>1</v>
      </c>
      <c r="HM347" s="1">
        <v>1</v>
      </c>
      <c r="HN347" s="1">
        <v>2</v>
      </c>
      <c r="HO347" s="1">
        <v>3</v>
      </c>
      <c r="HP347" s="24">
        <v>3</v>
      </c>
      <c r="HQ347" s="24">
        <v>3</v>
      </c>
      <c r="HR347" s="24">
        <v>2</v>
      </c>
      <c r="HS347" s="24">
        <v>1.83</v>
      </c>
      <c r="HT347" s="1">
        <v>2</v>
      </c>
      <c r="HU347" s="1">
        <v>1</v>
      </c>
      <c r="HV347" s="1">
        <v>3</v>
      </c>
      <c r="HW347" s="1">
        <v>2</v>
      </c>
      <c r="HX347" s="1">
        <v>1</v>
      </c>
      <c r="HY347" s="1">
        <v>2</v>
      </c>
      <c r="HZ347" s="1">
        <v>1.83</v>
      </c>
      <c r="UK347" s="1">
        <v>28</v>
      </c>
      <c r="UL347" s="1">
        <v>27</v>
      </c>
      <c r="UM347" s="1">
        <v>24</v>
      </c>
      <c r="UN347" s="1">
        <v>777</v>
      </c>
      <c r="UO347" s="1">
        <v>27</v>
      </c>
      <c r="UP347" s="1">
        <v>24</v>
      </c>
      <c r="UQ347" s="1">
        <v>28</v>
      </c>
      <c r="VK347" s="1">
        <v>1</v>
      </c>
      <c r="VL347" s="1">
        <v>1</v>
      </c>
    </row>
    <row r="348" spans="1:652" x14ac:dyDescent="0.2">
      <c r="A348" s="11">
        <v>371</v>
      </c>
      <c r="B348" s="19" t="s">
        <v>1026</v>
      </c>
      <c r="C348" s="1">
        <v>0</v>
      </c>
      <c r="D348" s="3" t="str">
        <f t="shared" si="184"/>
        <v>2</v>
      </c>
      <c r="F348" s="23">
        <v>43437</v>
      </c>
      <c r="G348" s="5">
        <v>14</v>
      </c>
      <c r="H348" s="22">
        <v>6</v>
      </c>
      <c r="I348" s="1">
        <v>8</v>
      </c>
      <c r="J348" s="1">
        <v>27</v>
      </c>
      <c r="K348" s="3">
        <v>1</v>
      </c>
      <c r="L348" s="18"/>
      <c r="M348" s="24">
        <f t="shared" si="192"/>
        <v>300</v>
      </c>
      <c r="N348" s="1">
        <v>113.5</v>
      </c>
      <c r="O348" s="1">
        <v>168</v>
      </c>
      <c r="P348" s="1">
        <f t="shared" si="181"/>
        <v>5.5118112000000004</v>
      </c>
      <c r="Q348" s="1">
        <f t="shared" si="182"/>
        <v>139.57650000000001</v>
      </c>
      <c r="R348" s="1">
        <v>63.3</v>
      </c>
      <c r="S348" s="1">
        <v>22.4</v>
      </c>
      <c r="T348" s="1">
        <v>3</v>
      </c>
      <c r="U348" s="1">
        <v>18.2</v>
      </c>
      <c r="V348" s="1">
        <v>3</v>
      </c>
      <c r="W348" s="1">
        <v>36.299999999999997</v>
      </c>
      <c r="X348" s="1">
        <v>29.6</v>
      </c>
      <c r="Y348" s="1">
        <v>31.9</v>
      </c>
      <c r="Z348" s="1">
        <v>33.299999999999997</v>
      </c>
      <c r="AA348" s="1">
        <v>31.8</v>
      </c>
      <c r="AB348" s="1">
        <v>31.9</v>
      </c>
      <c r="AC348" s="5">
        <f t="shared" si="185"/>
        <v>36.299999999999997</v>
      </c>
      <c r="AD348" s="5">
        <f t="shared" si="186"/>
        <v>33.299999999999997</v>
      </c>
      <c r="AE348" s="5">
        <f t="shared" si="187"/>
        <v>69.599999999999994</v>
      </c>
      <c r="AF348" s="5">
        <f t="shared" si="188"/>
        <v>34.799999999999997</v>
      </c>
      <c r="AG348" s="5">
        <f t="shared" si="189"/>
        <v>76.733999999999995</v>
      </c>
      <c r="AH348" s="5">
        <f t="shared" si="190"/>
        <v>153.46799999999999</v>
      </c>
      <c r="AK348" s="24"/>
      <c r="AL348" s="24"/>
      <c r="AN348" s="1">
        <v>1.33</v>
      </c>
      <c r="AO348" s="1">
        <v>1.7</v>
      </c>
      <c r="AP348" s="1">
        <v>1.25</v>
      </c>
      <c r="AQ348" s="1">
        <v>1.32</v>
      </c>
      <c r="AR348" s="1">
        <v>1.37</v>
      </c>
      <c r="AS348" s="5">
        <f t="shared" si="191"/>
        <v>1.3940000000000001</v>
      </c>
      <c r="CP348" s="1">
        <v>180</v>
      </c>
      <c r="CQ348" s="1">
        <v>170</v>
      </c>
      <c r="CR348" s="1">
        <v>180</v>
      </c>
      <c r="CS348" s="18"/>
      <c r="CT348" s="18"/>
      <c r="FH348" s="3">
        <v>5</v>
      </c>
      <c r="FI348" s="3">
        <v>5</v>
      </c>
      <c r="FJ348" s="3">
        <v>2</v>
      </c>
      <c r="FK348" s="3">
        <v>1</v>
      </c>
      <c r="FL348" s="3">
        <v>5</v>
      </c>
      <c r="FM348" s="3">
        <v>4</v>
      </c>
      <c r="FN348" s="10">
        <v>999</v>
      </c>
      <c r="FO348" s="3">
        <v>1</v>
      </c>
      <c r="FP348" s="3">
        <v>4</v>
      </c>
      <c r="FQ348" s="3">
        <v>4</v>
      </c>
      <c r="FR348" s="3">
        <v>5</v>
      </c>
      <c r="FS348" s="3">
        <v>3</v>
      </c>
      <c r="FT348" s="3">
        <f t="shared" si="180"/>
        <v>4.5</v>
      </c>
      <c r="FU348" s="3">
        <f t="shared" si="179"/>
        <v>168.5</v>
      </c>
      <c r="HJ348" s="1">
        <v>4</v>
      </c>
      <c r="HK348" s="1">
        <v>2</v>
      </c>
      <c r="HL348" s="1">
        <v>3</v>
      </c>
      <c r="HM348" s="1">
        <v>3</v>
      </c>
      <c r="HN348" s="1">
        <v>2</v>
      </c>
      <c r="HO348" s="1">
        <v>1</v>
      </c>
      <c r="HP348" s="24">
        <v>3</v>
      </c>
      <c r="HQ348" s="24">
        <v>3</v>
      </c>
      <c r="HR348" s="24">
        <v>4</v>
      </c>
      <c r="HS348" s="24">
        <v>3.33</v>
      </c>
      <c r="HT348" s="1">
        <v>6</v>
      </c>
      <c r="HU348" s="1">
        <v>6</v>
      </c>
      <c r="HV348" s="1">
        <v>6</v>
      </c>
      <c r="HW348" s="1">
        <v>6</v>
      </c>
      <c r="HX348" s="1">
        <v>6</v>
      </c>
      <c r="HY348" s="1">
        <v>6</v>
      </c>
      <c r="HZ348" s="1">
        <v>6</v>
      </c>
      <c r="UK348" s="1">
        <v>47</v>
      </c>
      <c r="UL348" s="1">
        <v>43</v>
      </c>
      <c r="UM348" s="1">
        <v>45</v>
      </c>
      <c r="UN348" s="1">
        <v>777</v>
      </c>
      <c r="UO348" s="1">
        <v>45</v>
      </c>
      <c r="UP348" s="1">
        <v>44</v>
      </c>
      <c r="UQ348" s="1">
        <v>777</v>
      </c>
      <c r="VK348" s="1">
        <v>1</v>
      </c>
      <c r="VL348" s="1">
        <v>2</v>
      </c>
    </row>
    <row r="349" spans="1:652" x14ac:dyDescent="0.2">
      <c r="A349" s="11">
        <v>998</v>
      </c>
      <c r="B349" s="19" t="s">
        <v>804</v>
      </c>
      <c r="C349" s="3">
        <v>0</v>
      </c>
      <c r="D349" s="3" t="str">
        <f t="shared" si="184"/>
        <v>2</v>
      </c>
      <c r="E349" s="4">
        <v>38512</v>
      </c>
      <c r="F349" s="4">
        <v>43206</v>
      </c>
      <c r="G349" s="5">
        <v>12.851471594798083</v>
      </c>
      <c r="H349" s="21">
        <v>3</v>
      </c>
      <c r="I349" s="3">
        <v>7</v>
      </c>
      <c r="J349" s="3">
        <v>11</v>
      </c>
      <c r="K349" s="3">
        <v>1</v>
      </c>
      <c r="L349" s="3">
        <v>0</v>
      </c>
      <c r="M349" s="3">
        <v>300</v>
      </c>
      <c r="N349" s="6">
        <v>112.5</v>
      </c>
      <c r="O349" s="6">
        <v>160</v>
      </c>
      <c r="P349" s="5">
        <v>3.6909448818897634</v>
      </c>
      <c r="Q349" s="5">
        <v>119.7315</v>
      </c>
      <c r="R349" s="5">
        <v>54.3</v>
      </c>
      <c r="S349" s="5">
        <v>21.2</v>
      </c>
      <c r="T349" s="5">
        <v>3</v>
      </c>
      <c r="U349" s="5">
        <v>12.8</v>
      </c>
      <c r="V349" s="5">
        <v>3</v>
      </c>
      <c r="W349" s="5">
        <v>39.6</v>
      </c>
      <c r="X349" s="5">
        <v>35</v>
      </c>
      <c r="Y349" s="5">
        <v>34.700000000000003</v>
      </c>
      <c r="Z349" s="5">
        <v>47.5</v>
      </c>
      <c r="AA349" s="5">
        <v>35.700000000000003</v>
      </c>
      <c r="AB349" s="5">
        <v>34</v>
      </c>
      <c r="AC349" s="5">
        <f t="shared" si="185"/>
        <v>39.6</v>
      </c>
      <c r="AD349" s="5">
        <f t="shared" si="186"/>
        <v>47.5</v>
      </c>
      <c r="AE349" s="5">
        <f t="shared" si="187"/>
        <v>87.1</v>
      </c>
      <c r="AF349" s="5">
        <f t="shared" si="188"/>
        <v>43.55</v>
      </c>
      <c r="AG349" s="5">
        <f t="shared" si="189"/>
        <v>96.027749999999997</v>
      </c>
      <c r="AH349" s="5">
        <f t="shared" si="190"/>
        <v>192.05549999999999</v>
      </c>
      <c r="AI349" s="5">
        <v>3</v>
      </c>
      <c r="AJ349" s="3">
        <v>42</v>
      </c>
      <c r="AK349" s="5">
        <v>46</v>
      </c>
      <c r="AL349" s="5">
        <v>3</v>
      </c>
      <c r="AM349" s="5">
        <v>3</v>
      </c>
      <c r="AN349" s="5"/>
      <c r="AO349" s="5"/>
      <c r="AP349" s="5"/>
      <c r="AQ349" s="5"/>
      <c r="AR349" s="5"/>
      <c r="AS349" s="5" t="e">
        <f t="shared" si="191"/>
        <v>#DIV/0!</v>
      </c>
      <c r="AT349" s="5">
        <v>11.56</v>
      </c>
      <c r="AU349" s="5">
        <v>11.4</v>
      </c>
      <c r="AV349" s="5">
        <v>0.35</v>
      </c>
      <c r="AW349" s="5">
        <v>64</v>
      </c>
      <c r="AX349" s="3">
        <v>33</v>
      </c>
      <c r="AY349" s="3">
        <v>31</v>
      </c>
      <c r="AZ349" s="3"/>
      <c r="BA349" s="5">
        <v>-0.56000000000000005</v>
      </c>
      <c r="BB349" s="5"/>
      <c r="BC349" s="5">
        <v>29</v>
      </c>
      <c r="BD349" s="5"/>
      <c r="BE349" s="3">
        <v>26</v>
      </c>
      <c r="BF349" s="3">
        <v>31</v>
      </c>
      <c r="BG349" s="5">
        <v>1.67</v>
      </c>
      <c r="BH349" s="5">
        <v>95</v>
      </c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3">
        <v>63</v>
      </c>
      <c r="CA349" s="3">
        <v>60</v>
      </c>
      <c r="CB349" s="3">
        <v>60</v>
      </c>
      <c r="CC349" s="5">
        <v>28.163519999999998</v>
      </c>
      <c r="CD349" s="5">
        <v>26.822399999999998</v>
      </c>
      <c r="CE349" s="5">
        <v>26.822399999999998</v>
      </c>
      <c r="CF349" s="5">
        <v>3.67</v>
      </c>
      <c r="CG349" s="5">
        <v>100</v>
      </c>
      <c r="CH349" s="3">
        <v>46</v>
      </c>
      <c r="CI349" s="3">
        <v>22</v>
      </c>
      <c r="CJ349" s="3">
        <v>46</v>
      </c>
      <c r="CK349" s="5">
        <v>20.563839999999999</v>
      </c>
      <c r="CL349" s="5">
        <v>9.8348800000000001</v>
      </c>
      <c r="CM349" s="5">
        <v>20.563839999999999</v>
      </c>
      <c r="CN349" s="5">
        <v>1.29</v>
      </c>
      <c r="CO349" s="5">
        <v>90</v>
      </c>
      <c r="CP349" s="6">
        <v>180</v>
      </c>
      <c r="CQ349" s="6">
        <v>172</v>
      </c>
      <c r="CR349" s="6">
        <v>177</v>
      </c>
      <c r="CS349" s="5">
        <v>0.93</v>
      </c>
      <c r="CT349" s="5">
        <v>83</v>
      </c>
      <c r="CU349" s="7" t="e">
        <v>#NULL!</v>
      </c>
      <c r="CV349" s="7" t="e">
        <v>#NULL!</v>
      </c>
      <c r="CW349" s="3">
        <v>4</v>
      </c>
      <c r="CX349" s="3">
        <v>4</v>
      </c>
      <c r="CY349" s="3">
        <v>5</v>
      </c>
      <c r="CZ349" s="3">
        <v>5</v>
      </c>
      <c r="DA349" s="3">
        <v>4</v>
      </c>
      <c r="DB349" s="3">
        <v>4</v>
      </c>
      <c r="DC349" s="3">
        <v>2</v>
      </c>
      <c r="DD349" s="3">
        <v>2</v>
      </c>
      <c r="DE349" s="3">
        <v>4</v>
      </c>
      <c r="DF349" s="3">
        <v>4</v>
      </c>
      <c r="DG349" s="3">
        <v>4</v>
      </c>
      <c r="DH349" s="3">
        <v>4</v>
      </c>
      <c r="DI349" s="3"/>
      <c r="DJ349" s="3"/>
      <c r="DK349" s="3"/>
      <c r="DL349" s="3"/>
      <c r="DM349" s="3"/>
      <c r="DN349" s="3"/>
      <c r="DO349" s="3"/>
      <c r="DP349" s="3"/>
      <c r="DQ349" s="3">
        <v>1</v>
      </c>
      <c r="DR349" s="3">
        <v>1</v>
      </c>
      <c r="DS349" s="3">
        <v>1</v>
      </c>
      <c r="DT349" s="3">
        <v>1</v>
      </c>
      <c r="DU349" s="3">
        <v>1</v>
      </c>
      <c r="DV349" s="5">
        <v>62</v>
      </c>
      <c r="DW349" s="5">
        <v>1.1099999999999999</v>
      </c>
      <c r="DX349" s="5">
        <v>73.5</v>
      </c>
      <c r="DY349" s="5">
        <v>1.28</v>
      </c>
      <c r="DZ349" s="5">
        <v>95</v>
      </c>
      <c r="EA349" s="5">
        <v>4.96</v>
      </c>
      <c r="EB349" s="5">
        <v>76.833333333333329</v>
      </c>
      <c r="EC349" s="5">
        <v>7.35</v>
      </c>
      <c r="ED349" s="5">
        <v>3</v>
      </c>
      <c r="EE349" s="3">
        <v>6</v>
      </c>
      <c r="EF349" s="3">
        <v>1</v>
      </c>
      <c r="EG349" s="3">
        <v>1</v>
      </c>
      <c r="EH349" s="3">
        <v>1</v>
      </c>
      <c r="EI349" s="3">
        <v>5</v>
      </c>
      <c r="EJ349" s="3">
        <v>4</v>
      </c>
      <c r="EK349" s="3">
        <v>1</v>
      </c>
      <c r="EL349" s="3">
        <v>1</v>
      </c>
      <c r="EM349" s="3">
        <v>3</v>
      </c>
      <c r="EN349" s="3">
        <v>1</v>
      </c>
      <c r="EO349" s="3">
        <v>2</v>
      </c>
      <c r="EP349" s="3">
        <v>1</v>
      </c>
      <c r="EQ349" s="3">
        <v>1</v>
      </c>
      <c r="ER349" s="3">
        <v>2</v>
      </c>
      <c r="ES349" s="3">
        <v>1</v>
      </c>
      <c r="ET349" s="3">
        <v>1</v>
      </c>
      <c r="EU349" s="3">
        <v>4</v>
      </c>
      <c r="EV349" s="3">
        <v>1</v>
      </c>
      <c r="EW349" s="3">
        <v>0</v>
      </c>
      <c r="EX349" s="5">
        <v>0</v>
      </c>
      <c r="EY349" s="1" t="s">
        <v>350</v>
      </c>
      <c r="EZ349" s="3">
        <v>1</v>
      </c>
      <c r="FA349" s="6">
        <v>2</v>
      </c>
      <c r="FB349" s="1" t="s">
        <v>351</v>
      </c>
      <c r="FC349" s="6">
        <v>1</v>
      </c>
      <c r="FD349" s="5">
        <v>1</v>
      </c>
      <c r="FE349" s="1" t="s">
        <v>349</v>
      </c>
      <c r="FF349" s="3">
        <v>999</v>
      </c>
      <c r="FG349" s="5">
        <v>999</v>
      </c>
      <c r="FH349" s="3">
        <v>5</v>
      </c>
      <c r="FI349" s="3">
        <v>5</v>
      </c>
      <c r="FJ349" s="3">
        <v>3</v>
      </c>
      <c r="FK349" s="3">
        <v>2</v>
      </c>
      <c r="FL349" s="3">
        <v>5</v>
      </c>
      <c r="FM349" s="3">
        <v>4</v>
      </c>
      <c r="FN349" s="3">
        <v>1</v>
      </c>
      <c r="FO349" s="3">
        <v>1</v>
      </c>
      <c r="FP349" s="3">
        <v>5</v>
      </c>
      <c r="FQ349" s="3">
        <v>5</v>
      </c>
      <c r="FR349" s="3">
        <v>5</v>
      </c>
      <c r="FS349" s="3">
        <v>3</v>
      </c>
      <c r="FT349" s="3">
        <v>4.833333333333333</v>
      </c>
      <c r="FU349" s="3">
        <v>2.5</v>
      </c>
      <c r="FV349" s="3">
        <v>7</v>
      </c>
      <c r="FW349" s="3">
        <v>2</v>
      </c>
      <c r="FX349" s="7" t="e">
        <v>#NULL!</v>
      </c>
      <c r="FY349" s="3">
        <v>3</v>
      </c>
      <c r="FZ349" s="3">
        <v>7</v>
      </c>
      <c r="GA349" s="3">
        <v>7</v>
      </c>
      <c r="GB349" s="3">
        <v>5</v>
      </c>
      <c r="GC349" s="3">
        <v>6</v>
      </c>
      <c r="GD349" s="5">
        <v>5.833333333333333</v>
      </c>
      <c r="GE349" s="3">
        <v>5</v>
      </c>
      <c r="GF349" s="3">
        <v>4</v>
      </c>
      <c r="GG349" s="3">
        <v>5</v>
      </c>
      <c r="GH349" s="3">
        <v>2</v>
      </c>
      <c r="GI349" s="3">
        <v>5</v>
      </c>
      <c r="GJ349" s="3">
        <v>3</v>
      </c>
      <c r="GK349" s="3">
        <v>1</v>
      </c>
      <c r="GL349" s="3">
        <v>4</v>
      </c>
      <c r="GM349" s="3">
        <v>3</v>
      </c>
      <c r="GN349" s="3">
        <v>5</v>
      </c>
      <c r="GO349" s="3">
        <v>2</v>
      </c>
      <c r="GP349" s="3">
        <v>5</v>
      </c>
      <c r="GQ349" s="3">
        <v>1</v>
      </c>
      <c r="GR349" s="3">
        <v>5</v>
      </c>
      <c r="GS349" s="3">
        <v>4</v>
      </c>
      <c r="GT349" s="3">
        <v>5</v>
      </c>
      <c r="GU349" s="3">
        <v>3</v>
      </c>
      <c r="GV349" s="3">
        <v>3</v>
      </c>
      <c r="GW349" s="3">
        <v>5</v>
      </c>
      <c r="GX349" s="3">
        <v>1</v>
      </c>
      <c r="GY349" s="5">
        <v>4.5999999999999996</v>
      </c>
      <c r="GZ349" s="5">
        <v>2.5</v>
      </c>
      <c r="HA349" s="3">
        <v>2</v>
      </c>
      <c r="HB349" s="3">
        <v>7</v>
      </c>
      <c r="HC349" s="3">
        <v>7</v>
      </c>
      <c r="HD349" s="3">
        <v>7</v>
      </c>
      <c r="HE349" s="3">
        <v>7</v>
      </c>
      <c r="HF349" s="3">
        <v>7</v>
      </c>
      <c r="HG349" s="3">
        <v>7</v>
      </c>
      <c r="HH349" s="3">
        <v>6</v>
      </c>
      <c r="HI349" s="5">
        <v>6.25</v>
      </c>
      <c r="HJ349" s="3">
        <v>4</v>
      </c>
      <c r="HK349" s="3">
        <v>1</v>
      </c>
      <c r="HL349" s="3">
        <v>4</v>
      </c>
      <c r="HM349" s="3">
        <v>3</v>
      </c>
      <c r="HN349" s="3">
        <v>1</v>
      </c>
      <c r="HO349" s="3">
        <v>1</v>
      </c>
      <c r="HP349" s="5">
        <v>4</v>
      </c>
      <c r="HQ349" s="5">
        <v>4</v>
      </c>
      <c r="HR349" s="5">
        <v>4</v>
      </c>
      <c r="HS349" s="5">
        <v>3.8333333333333335</v>
      </c>
      <c r="HT349" s="3">
        <v>5</v>
      </c>
      <c r="HU349" s="3">
        <v>6</v>
      </c>
      <c r="HV349" s="3">
        <v>6</v>
      </c>
      <c r="HW349" s="3">
        <v>6</v>
      </c>
      <c r="HX349" s="3">
        <v>6</v>
      </c>
      <c r="HY349" s="3">
        <v>6</v>
      </c>
      <c r="HZ349" s="5">
        <v>5.833333333333333</v>
      </c>
      <c r="IA349" s="3">
        <v>7</v>
      </c>
      <c r="IB349" s="3">
        <v>7</v>
      </c>
      <c r="IC349" s="3">
        <v>6</v>
      </c>
      <c r="ID349" s="3">
        <v>6</v>
      </c>
      <c r="IE349" s="3">
        <v>7</v>
      </c>
      <c r="IF349" s="3">
        <v>6</v>
      </c>
      <c r="IG349" s="3">
        <v>1</v>
      </c>
      <c r="IH349" s="3">
        <v>7</v>
      </c>
      <c r="II349" s="3">
        <v>7</v>
      </c>
      <c r="IJ349" s="3">
        <v>7</v>
      </c>
      <c r="IK349" s="3">
        <v>7</v>
      </c>
      <c r="IL349" s="3">
        <v>1</v>
      </c>
      <c r="IM349" s="5">
        <v>7</v>
      </c>
      <c r="IN349" s="5">
        <v>6.25</v>
      </c>
      <c r="IO349" s="5">
        <v>4</v>
      </c>
      <c r="IP349" s="3">
        <v>5</v>
      </c>
      <c r="IQ349" s="3">
        <v>2</v>
      </c>
      <c r="IR349" s="3">
        <v>4</v>
      </c>
      <c r="IS349" s="3">
        <v>4</v>
      </c>
      <c r="IT349" s="3">
        <v>3</v>
      </c>
      <c r="IU349" s="3">
        <v>4</v>
      </c>
      <c r="IV349" s="3">
        <v>5</v>
      </c>
      <c r="IW349" s="3">
        <v>3</v>
      </c>
      <c r="IX349" s="3">
        <v>4</v>
      </c>
      <c r="IY349" s="3">
        <v>3</v>
      </c>
      <c r="IZ349" s="3">
        <v>5</v>
      </c>
      <c r="JA349" s="3">
        <v>3</v>
      </c>
      <c r="JB349" s="3">
        <v>5</v>
      </c>
      <c r="JC349" s="3">
        <v>4</v>
      </c>
      <c r="JD349" s="3">
        <v>5</v>
      </c>
      <c r="JE349" s="3">
        <v>3</v>
      </c>
      <c r="JF349" s="3">
        <v>2</v>
      </c>
      <c r="JG349" s="3">
        <v>5</v>
      </c>
      <c r="JH349" s="3">
        <v>3</v>
      </c>
      <c r="JI349" s="3">
        <v>5</v>
      </c>
      <c r="JJ349" s="3">
        <v>888</v>
      </c>
      <c r="JK349" s="3">
        <v>3</v>
      </c>
      <c r="JL349" s="3">
        <v>5</v>
      </c>
      <c r="JM349" s="3">
        <v>5</v>
      </c>
      <c r="JN349" s="5">
        <v>4.25</v>
      </c>
      <c r="JO349" s="5">
        <v>3.25</v>
      </c>
      <c r="JP349" s="5">
        <v>4.25</v>
      </c>
      <c r="JQ349" s="5">
        <v>4</v>
      </c>
      <c r="JR349" s="5">
        <v>4.5</v>
      </c>
      <c r="JS349" s="5">
        <v>3</v>
      </c>
      <c r="JT349" s="3">
        <v>3</v>
      </c>
      <c r="JU349" s="3">
        <v>3</v>
      </c>
      <c r="JV349" s="3">
        <v>1</v>
      </c>
      <c r="JW349" s="3">
        <v>1</v>
      </c>
      <c r="JX349" s="3">
        <v>3</v>
      </c>
      <c r="JY349" s="3">
        <v>3</v>
      </c>
      <c r="JZ349" s="3">
        <v>1</v>
      </c>
      <c r="KA349" s="3">
        <v>1</v>
      </c>
      <c r="KB349" s="3">
        <v>5</v>
      </c>
      <c r="KC349" s="3">
        <v>5</v>
      </c>
      <c r="KD349" s="3">
        <v>5</v>
      </c>
      <c r="KE349" s="3">
        <v>5</v>
      </c>
      <c r="KF349" s="3">
        <v>1</v>
      </c>
      <c r="KG349" s="3">
        <v>1</v>
      </c>
      <c r="KH349" s="3">
        <v>1</v>
      </c>
      <c r="KI349" s="3">
        <v>1</v>
      </c>
      <c r="KJ349" s="3">
        <v>5</v>
      </c>
      <c r="KK349" s="3">
        <v>999</v>
      </c>
      <c r="KL349" s="3">
        <v>4</v>
      </c>
      <c r="KM349" s="3">
        <v>999</v>
      </c>
      <c r="KN349" s="3">
        <v>3</v>
      </c>
      <c r="KO349" s="3">
        <v>3</v>
      </c>
      <c r="KP349" s="3">
        <v>1</v>
      </c>
      <c r="KQ349" s="3">
        <v>1</v>
      </c>
      <c r="KR349" s="3">
        <v>5</v>
      </c>
      <c r="KS349" s="3">
        <v>5</v>
      </c>
      <c r="KT349" s="3">
        <v>1</v>
      </c>
      <c r="KU349" s="3">
        <v>1</v>
      </c>
      <c r="KV349" s="3">
        <v>1</v>
      </c>
      <c r="KW349" s="3">
        <v>1</v>
      </c>
      <c r="KX349" s="3">
        <v>4</v>
      </c>
      <c r="KY349" s="3">
        <v>4</v>
      </c>
      <c r="KZ349" s="5">
        <v>1.6666666666666667</v>
      </c>
      <c r="LA349" s="5">
        <v>1.25</v>
      </c>
      <c r="LB349" s="5">
        <v>4.1428571428571432</v>
      </c>
      <c r="LC349" s="5">
        <v>4.166666666666667</v>
      </c>
      <c r="LD349" s="3">
        <v>5</v>
      </c>
      <c r="LE349" s="3">
        <v>5</v>
      </c>
      <c r="LF349" s="5">
        <v>5</v>
      </c>
      <c r="LG349" s="3">
        <v>5</v>
      </c>
      <c r="LH349" s="3">
        <v>5</v>
      </c>
      <c r="LI349" s="3">
        <v>5</v>
      </c>
      <c r="LJ349" s="3">
        <v>5</v>
      </c>
      <c r="LK349" s="3">
        <v>5</v>
      </c>
      <c r="LL349" s="3">
        <v>5</v>
      </c>
      <c r="LM349" s="3">
        <v>5</v>
      </c>
      <c r="LN349" s="3">
        <v>5</v>
      </c>
      <c r="LO349" s="3">
        <v>5</v>
      </c>
      <c r="LP349" s="3">
        <v>5</v>
      </c>
      <c r="LQ349" s="3">
        <v>5</v>
      </c>
      <c r="LR349" s="3">
        <v>5</v>
      </c>
      <c r="LS349" s="3">
        <v>5</v>
      </c>
      <c r="LT349" s="5">
        <v>5</v>
      </c>
      <c r="LU349" s="5">
        <v>5</v>
      </c>
      <c r="LV349" s="3">
        <v>3</v>
      </c>
      <c r="LW349" s="3">
        <v>3</v>
      </c>
      <c r="LX349" s="3">
        <v>0</v>
      </c>
      <c r="LY349" s="3">
        <v>2</v>
      </c>
      <c r="LZ349" s="3">
        <v>3</v>
      </c>
      <c r="MA349" s="3">
        <v>3</v>
      </c>
      <c r="MB349" s="3">
        <v>1</v>
      </c>
      <c r="MC349" s="3">
        <v>2</v>
      </c>
      <c r="MD349" s="3">
        <v>2</v>
      </c>
      <c r="ME349" s="3">
        <v>3</v>
      </c>
      <c r="MF349" s="5">
        <f>SUM(LV349:ME349)</f>
        <v>22</v>
      </c>
      <c r="MG349" s="5">
        <f>AVERAGE(LV349:ME349)</f>
        <v>2.2000000000000002</v>
      </c>
      <c r="MH349" s="3">
        <v>4</v>
      </c>
      <c r="MI349" s="3">
        <v>5</v>
      </c>
      <c r="MJ349" s="3">
        <v>999</v>
      </c>
      <c r="MK349" s="3">
        <v>5</v>
      </c>
      <c r="ML349" s="3">
        <v>7</v>
      </c>
      <c r="MM349" s="3">
        <v>6</v>
      </c>
      <c r="MN349" s="3">
        <v>5</v>
      </c>
      <c r="MO349" s="3">
        <v>7</v>
      </c>
      <c r="MP349" s="3">
        <v>6</v>
      </c>
      <c r="MQ349" s="5">
        <v>5.625</v>
      </c>
      <c r="MR349" s="3">
        <v>3</v>
      </c>
      <c r="MS349" s="3">
        <v>3</v>
      </c>
      <c r="MT349" s="3">
        <v>4</v>
      </c>
      <c r="MU349" s="3">
        <v>4</v>
      </c>
      <c r="MV349" s="3">
        <v>3</v>
      </c>
      <c r="MW349" s="3">
        <v>3</v>
      </c>
      <c r="MX349" s="3">
        <v>4</v>
      </c>
      <c r="MY349" s="3">
        <v>4</v>
      </c>
      <c r="MZ349" s="3">
        <v>3</v>
      </c>
      <c r="NA349" s="3">
        <v>3</v>
      </c>
      <c r="NB349" s="3">
        <v>5</v>
      </c>
      <c r="NC349" s="3">
        <v>5</v>
      </c>
      <c r="ND349" s="5">
        <v>3.3333333333333335</v>
      </c>
      <c r="NE349" s="5">
        <v>3.3333333333333335</v>
      </c>
      <c r="NF349" s="5">
        <v>4</v>
      </c>
      <c r="NG349" s="5">
        <v>4</v>
      </c>
      <c r="NH349" s="3">
        <v>5</v>
      </c>
      <c r="NI349" s="3">
        <v>5</v>
      </c>
      <c r="NJ349" s="3">
        <v>4</v>
      </c>
      <c r="NK349" s="3">
        <v>4</v>
      </c>
      <c r="NL349" s="3">
        <v>5</v>
      </c>
      <c r="NM349" s="3">
        <v>5</v>
      </c>
      <c r="NN349" s="3">
        <v>5</v>
      </c>
      <c r="NO349" s="3">
        <v>5</v>
      </c>
      <c r="NP349" s="3">
        <v>4</v>
      </c>
      <c r="NQ349" s="3">
        <v>4</v>
      </c>
      <c r="NR349" s="3">
        <v>5</v>
      </c>
      <c r="NS349" s="3">
        <v>5</v>
      </c>
      <c r="NT349" s="3">
        <v>5</v>
      </c>
      <c r="NU349" s="3">
        <v>5</v>
      </c>
      <c r="NV349" s="5">
        <v>4.7142857142857144</v>
      </c>
      <c r="NW349" s="5">
        <v>4.7142857142857144</v>
      </c>
      <c r="NX349" s="4">
        <v>43210</v>
      </c>
      <c r="NY349" s="3">
        <v>5</v>
      </c>
      <c r="NZ349" s="3">
        <v>5</v>
      </c>
      <c r="OA349" s="3">
        <v>4</v>
      </c>
      <c r="OB349" s="3">
        <v>1</v>
      </c>
      <c r="OC349" s="3">
        <v>5</v>
      </c>
      <c r="OD349" s="3">
        <v>4</v>
      </c>
      <c r="OE349" s="3">
        <v>4</v>
      </c>
      <c r="OF349" s="3">
        <v>4</v>
      </c>
      <c r="OG349" s="3">
        <v>4</v>
      </c>
      <c r="OH349" s="3">
        <v>4</v>
      </c>
      <c r="OI349" s="3">
        <v>4</v>
      </c>
      <c r="OJ349" s="3">
        <v>4</v>
      </c>
      <c r="OK349" s="5">
        <v>4.5</v>
      </c>
      <c r="OL349" s="5">
        <v>3.5</v>
      </c>
      <c r="OM349" s="3">
        <v>3</v>
      </c>
      <c r="ON349" s="3">
        <v>3</v>
      </c>
      <c r="OO349" s="3">
        <v>3</v>
      </c>
      <c r="OP349" s="3">
        <v>3</v>
      </c>
      <c r="OQ349" s="3">
        <v>3</v>
      </c>
      <c r="OR349" s="3">
        <v>3</v>
      </c>
      <c r="OS349" s="5">
        <v>3</v>
      </c>
      <c r="OT349" s="3">
        <v>5</v>
      </c>
      <c r="OU349" s="3">
        <v>5</v>
      </c>
      <c r="OV349" s="3">
        <v>5</v>
      </c>
      <c r="OW349" s="3">
        <v>5</v>
      </c>
      <c r="OX349" s="3">
        <v>5</v>
      </c>
      <c r="OY349" s="3">
        <v>5</v>
      </c>
      <c r="OZ349" s="5">
        <v>5</v>
      </c>
      <c r="VN349" s="41">
        <v>15</v>
      </c>
      <c r="VO349" s="41">
        <v>1</v>
      </c>
      <c r="VP349" s="41">
        <v>20.5</v>
      </c>
      <c r="VQ349" s="41">
        <v>20.5</v>
      </c>
      <c r="VR349" s="41">
        <v>139</v>
      </c>
      <c r="VS349" s="41">
        <v>3246</v>
      </c>
      <c r="VT349" s="41">
        <v>23.4</v>
      </c>
      <c r="VU349" s="41">
        <v>405.8</v>
      </c>
      <c r="VV349" s="41">
        <v>138</v>
      </c>
      <c r="VW349" s="41">
        <v>7295.5</v>
      </c>
      <c r="VX349" s="41">
        <v>52.9</v>
      </c>
      <c r="VY349" s="41">
        <v>1378.3</v>
      </c>
      <c r="VZ349" s="41">
        <v>0.3</v>
      </c>
      <c r="WA349" s="41">
        <v>911.9</v>
      </c>
      <c r="WB349" s="36">
        <v>4617.5</v>
      </c>
      <c r="WC349" s="36">
        <v>1842.75</v>
      </c>
      <c r="WD349" s="36">
        <v>278.25</v>
      </c>
      <c r="WE349" s="36">
        <v>80.5</v>
      </c>
      <c r="WF349" s="36">
        <v>67.72</v>
      </c>
      <c r="WG349" s="36">
        <v>27.02</v>
      </c>
      <c r="WH349" s="36">
        <v>4.08</v>
      </c>
      <c r="WI349" s="36">
        <v>1.18</v>
      </c>
      <c r="WJ349" s="36">
        <v>358.75</v>
      </c>
      <c r="WK349" s="36">
        <v>5.26</v>
      </c>
      <c r="WL349" s="36">
        <v>59.792000000000002</v>
      </c>
      <c r="WM349" s="37">
        <v>6564.75</v>
      </c>
      <c r="WN349" s="37">
        <v>2588.25</v>
      </c>
      <c r="WO349" s="37">
        <v>411.75</v>
      </c>
      <c r="WP349" s="37">
        <v>134.25</v>
      </c>
      <c r="WQ349" s="37">
        <v>67.680000000000007</v>
      </c>
      <c r="WR349" s="37">
        <v>26.69</v>
      </c>
      <c r="WS349" s="37">
        <v>4.25</v>
      </c>
      <c r="WT349" s="37">
        <v>1.38</v>
      </c>
      <c r="WU349" s="37">
        <v>546</v>
      </c>
      <c r="WV349" s="37">
        <v>5.63</v>
      </c>
      <c r="WW349" s="37">
        <v>68.25</v>
      </c>
      <c r="WX349" s="38">
        <v>4617.5</v>
      </c>
      <c r="WY349" s="38">
        <v>1842.75</v>
      </c>
      <c r="WZ349" s="38">
        <v>278.25</v>
      </c>
      <c r="XA349" s="38">
        <v>80.5</v>
      </c>
      <c r="XB349" s="38">
        <v>67.72</v>
      </c>
      <c r="XC349" s="38">
        <v>27.02</v>
      </c>
      <c r="XD349" s="38">
        <v>4.08</v>
      </c>
      <c r="XE349" s="38">
        <v>1.18</v>
      </c>
      <c r="XF349" s="38">
        <v>358.75</v>
      </c>
      <c r="XG349" s="38">
        <v>5.26</v>
      </c>
      <c r="XH349" s="38">
        <v>59.792000000000002</v>
      </c>
      <c r="XI349" s="39">
        <v>6564.75</v>
      </c>
      <c r="XJ349" s="39">
        <v>2588.25</v>
      </c>
      <c r="XK349" s="39">
        <v>411.75</v>
      </c>
      <c r="XL349" s="39">
        <v>134.25</v>
      </c>
      <c r="XM349" s="39">
        <v>67.680000000000007</v>
      </c>
      <c r="XN349" s="39">
        <v>26.69</v>
      </c>
      <c r="XO349" s="39">
        <v>4.25</v>
      </c>
      <c r="XP349" s="39">
        <v>1.38</v>
      </c>
      <c r="XQ349" s="39">
        <v>546</v>
      </c>
      <c r="XR349" s="39">
        <v>5.63</v>
      </c>
      <c r="XS349" s="39">
        <v>68.25</v>
      </c>
      <c r="XT349" s="41" t="s">
        <v>1374</v>
      </c>
      <c r="XU349" s="41">
        <v>8</v>
      </c>
      <c r="XV349" s="41">
        <v>9</v>
      </c>
      <c r="XW349" s="37">
        <v>6</v>
      </c>
      <c r="XX349" s="37">
        <v>2</v>
      </c>
      <c r="XY349" s="37">
        <v>1</v>
      </c>
      <c r="XZ349" s="39">
        <v>6</v>
      </c>
      <c r="YA349" s="39">
        <v>2</v>
      </c>
      <c r="YB349" s="39">
        <v>1</v>
      </c>
    </row>
    <row r="350" spans="1:652" x14ac:dyDescent="0.2">
      <c r="A350" s="11">
        <v>999</v>
      </c>
      <c r="B350" s="19" t="s">
        <v>914</v>
      </c>
      <c r="C350" s="3">
        <v>1</v>
      </c>
      <c r="D350" s="3" t="str">
        <f t="shared" si="184"/>
        <v>1</v>
      </c>
      <c r="E350" s="4">
        <v>38225</v>
      </c>
      <c r="F350" s="4">
        <v>43208</v>
      </c>
      <c r="G350" s="5">
        <v>13.64271047227926</v>
      </c>
      <c r="H350" s="21">
        <v>3</v>
      </c>
      <c r="I350" s="3">
        <v>8</v>
      </c>
      <c r="J350" s="3">
        <v>11</v>
      </c>
      <c r="K350" s="3">
        <v>1</v>
      </c>
      <c r="L350" s="3">
        <v>4</v>
      </c>
      <c r="M350" s="3">
        <v>300</v>
      </c>
      <c r="N350" s="6">
        <v>113</v>
      </c>
      <c r="O350" s="6">
        <v>159</v>
      </c>
      <c r="P350" s="5">
        <v>3.7073490813648298</v>
      </c>
      <c r="Q350" s="5">
        <v>157.6575</v>
      </c>
      <c r="R350" s="5">
        <v>71.5</v>
      </c>
      <c r="S350" s="5">
        <v>28.3</v>
      </c>
      <c r="T350" s="5">
        <v>1</v>
      </c>
      <c r="U350" s="5">
        <v>37.799999999999997</v>
      </c>
      <c r="V350" s="5">
        <v>1</v>
      </c>
      <c r="W350" s="5">
        <v>31</v>
      </c>
      <c r="X350" s="5">
        <v>29.7</v>
      </c>
      <c r="Y350" s="5">
        <v>28.9</v>
      </c>
      <c r="Z350" s="5">
        <v>25.2</v>
      </c>
      <c r="AA350" s="5">
        <v>25.7</v>
      </c>
      <c r="AB350" s="5">
        <v>23.7</v>
      </c>
      <c r="AC350" s="5">
        <f t="shared" si="185"/>
        <v>31</v>
      </c>
      <c r="AD350" s="5">
        <f t="shared" si="186"/>
        <v>25.7</v>
      </c>
      <c r="AE350" s="5">
        <f t="shared" si="187"/>
        <v>56.7</v>
      </c>
      <c r="AF350" s="5">
        <f t="shared" si="188"/>
        <v>28.35</v>
      </c>
      <c r="AG350" s="5">
        <f t="shared" si="189"/>
        <v>62.511750000000006</v>
      </c>
      <c r="AH350" s="5">
        <f t="shared" si="190"/>
        <v>125.02350000000001</v>
      </c>
      <c r="AI350" s="5">
        <v>3</v>
      </c>
      <c r="AJ350" s="3">
        <v>11</v>
      </c>
      <c r="AK350" s="5">
        <v>34.200000000000003</v>
      </c>
      <c r="AL350" s="5">
        <v>1</v>
      </c>
      <c r="AM350" s="5">
        <v>1.6666666666666667</v>
      </c>
      <c r="AN350" s="5"/>
      <c r="AO350" s="5"/>
      <c r="AP350" s="5"/>
      <c r="AQ350" s="5"/>
      <c r="AR350" s="5"/>
      <c r="AS350" s="5" t="e">
        <f t="shared" si="191"/>
        <v>#DIV/0!</v>
      </c>
      <c r="AT350" s="5">
        <v>14.9</v>
      </c>
      <c r="AU350" s="5">
        <v>14.57</v>
      </c>
      <c r="AV350" s="5">
        <v>-1.74</v>
      </c>
      <c r="AW350" s="5">
        <v>4</v>
      </c>
      <c r="AX350" s="3">
        <v>30</v>
      </c>
      <c r="AY350" s="3">
        <v>30</v>
      </c>
      <c r="AZ350" s="3"/>
      <c r="BA350" s="5">
        <v>-0.94</v>
      </c>
      <c r="BB350" s="5"/>
      <c r="BC350" s="5">
        <v>17</v>
      </c>
      <c r="BD350" s="5"/>
      <c r="BE350" s="3">
        <v>13</v>
      </c>
      <c r="BF350" s="3">
        <v>17</v>
      </c>
      <c r="BG350" s="5">
        <v>-2.08</v>
      </c>
      <c r="BH350" s="5">
        <v>2</v>
      </c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3">
        <v>41</v>
      </c>
      <c r="CA350" s="3">
        <v>41</v>
      </c>
      <c r="CB350" s="3">
        <v>41</v>
      </c>
      <c r="CC350" s="5">
        <v>18.32864</v>
      </c>
      <c r="CD350" s="5">
        <v>18.32864</v>
      </c>
      <c r="CE350" s="5">
        <v>18.32864</v>
      </c>
      <c r="CF350" s="5">
        <v>2.89</v>
      </c>
      <c r="CG350" s="5">
        <v>100</v>
      </c>
      <c r="CH350" s="3">
        <v>32</v>
      </c>
      <c r="CI350" s="3">
        <v>33</v>
      </c>
      <c r="CJ350" s="3">
        <v>33</v>
      </c>
      <c r="CK350" s="5">
        <v>14.30528</v>
      </c>
      <c r="CL350" s="5">
        <v>14.752319999999999</v>
      </c>
      <c r="CM350" s="5">
        <v>14.752319999999999</v>
      </c>
      <c r="CN350" s="5">
        <v>0.28999999999999998</v>
      </c>
      <c r="CO350" s="5">
        <v>61</v>
      </c>
      <c r="CP350" s="6">
        <v>130</v>
      </c>
      <c r="CQ350" s="6">
        <v>131</v>
      </c>
      <c r="CR350" s="6">
        <v>124</v>
      </c>
      <c r="CS350" s="5">
        <v>-0.28000000000000003</v>
      </c>
      <c r="CT350" s="5">
        <v>39</v>
      </c>
      <c r="CU350" s="7" t="e">
        <v>#NULL!</v>
      </c>
      <c r="CV350" s="7" t="e">
        <v>#NULL!</v>
      </c>
      <c r="CW350" s="3">
        <v>4</v>
      </c>
      <c r="CX350" s="3">
        <v>4</v>
      </c>
      <c r="CY350" s="3">
        <v>5</v>
      </c>
      <c r="CZ350" s="3">
        <v>5</v>
      </c>
      <c r="DA350" s="3">
        <v>4</v>
      </c>
      <c r="DB350" s="3">
        <v>4</v>
      </c>
      <c r="DC350" s="3">
        <v>3</v>
      </c>
      <c r="DD350" s="3">
        <v>3</v>
      </c>
      <c r="DE350" s="3">
        <v>3</v>
      </c>
      <c r="DF350" s="3">
        <v>3</v>
      </c>
      <c r="DG350" s="3">
        <v>4</v>
      </c>
      <c r="DH350" s="3">
        <v>4</v>
      </c>
      <c r="DI350" s="3"/>
      <c r="DJ350" s="3"/>
      <c r="DK350" s="3"/>
      <c r="DL350" s="3"/>
      <c r="DM350" s="3"/>
      <c r="DN350" s="3"/>
      <c r="DO350" s="3"/>
      <c r="DP350" s="3"/>
      <c r="DQ350" s="3">
        <v>1</v>
      </c>
      <c r="DR350" s="3">
        <v>1</v>
      </c>
      <c r="DS350" s="3">
        <v>1</v>
      </c>
      <c r="DT350" s="3">
        <v>1</v>
      </c>
      <c r="DU350" s="3">
        <v>0</v>
      </c>
      <c r="DV350" s="5">
        <v>9.5</v>
      </c>
      <c r="DW350" s="5">
        <v>-3.02</v>
      </c>
      <c r="DX350" s="5">
        <v>21.5</v>
      </c>
      <c r="DY350" s="5">
        <v>-2.02</v>
      </c>
      <c r="DZ350" s="5">
        <v>80.5</v>
      </c>
      <c r="EA350" s="5">
        <v>3.18</v>
      </c>
      <c r="EB350" s="5">
        <v>37.166666666666664</v>
      </c>
      <c r="EC350" s="5">
        <v>-1.8599999999999999</v>
      </c>
      <c r="ED350" s="5">
        <v>2</v>
      </c>
      <c r="EE350" s="3">
        <v>6</v>
      </c>
      <c r="EF350" s="3">
        <v>1</v>
      </c>
      <c r="EG350" s="3">
        <v>6</v>
      </c>
      <c r="EH350" s="3">
        <v>1</v>
      </c>
      <c r="EI350" s="3">
        <v>4</v>
      </c>
      <c r="EJ350" s="3">
        <v>1</v>
      </c>
      <c r="EK350" s="3">
        <v>4</v>
      </c>
      <c r="EL350" s="3">
        <v>1</v>
      </c>
      <c r="EM350" s="3">
        <v>5</v>
      </c>
      <c r="EN350" s="3">
        <v>5</v>
      </c>
      <c r="EO350" s="3">
        <v>3</v>
      </c>
      <c r="EP350" s="3">
        <v>4</v>
      </c>
      <c r="EQ350" s="3">
        <v>4</v>
      </c>
      <c r="ER350" s="3">
        <v>3</v>
      </c>
      <c r="ES350" s="3">
        <v>1</v>
      </c>
      <c r="ET350" s="3">
        <v>1</v>
      </c>
      <c r="EU350" s="3">
        <v>1</v>
      </c>
      <c r="EV350" s="3">
        <v>3</v>
      </c>
      <c r="EW350" s="3">
        <v>1</v>
      </c>
      <c r="EX350" s="5">
        <v>0</v>
      </c>
      <c r="EY350" s="1" t="s">
        <v>350</v>
      </c>
      <c r="EZ350" s="3">
        <v>1</v>
      </c>
      <c r="FA350" s="6">
        <v>3.5</v>
      </c>
      <c r="FB350" s="1" t="s">
        <v>355</v>
      </c>
      <c r="FC350" s="6">
        <v>1</v>
      </c>
      <c r="FD350" s="5">
        <v>2</v>
      </c>
      <c r="FE350" s="1" t="s">
        <v>360</v>
      </c>
      <c r="FF350" s="3">
        <v>1</v>
      </c>
      <c r="FG350" s="5">
        <v>1</v>
      </c>
      <c r="FH350" s="3">
        <v>5</v>
      </c>
      <c r="FI350" s="3">
        <v>4</v>
      </c>
      <c r="FJ350" s="3">
        <v>4</v>
      </c>
      <c r="FK350" s="3">
        <v>3</v>
      </c>
      <c r="FL350" s="3">
        <v>5</v>
      </c>
      <c r="FM350" s="3">
        <v>3</v>
      </c>
      <c r="FN350" s="3">
        <v>2</v>
      </c>
      <c r="FO350" s="3">
        <v>2</v>
      </c>
      <c r="FP350" s="3">
        <v>5</v>
      </c>
      <c r="FQ350" s="3">
        <v>5</v>
      </c>
      <c r="FR350" s="3">
        <v>3</v>
      </c>
      <c r="FS350" s="3">
        <v>4</v>
      </c>
      <c r="FT350" s="3">
        <v>4.5</v>
      </c>
      <c r="FU350" s="3">
        <v>3</v>
      </c>
      <c r="FV350" s="3">
        <v>7</v>
      </c>
      <c r="FW350" s="3">
        <v>2</v>
      </c>
      <c r="FX350" s="7" t="e">
        <v>#NULL!</v>
      </c>
      <c r="FY350" s="3">
        <v>4</v>
      </c>
      <c r="FZ350" s="3">
        <v>7</v>
      </c>
      <c r="GA350" s="3">
        <v>6</v>
      </c>
      <c r="GB350" s="3">
        <v>6</v>
      </c>
      <c r="GC350" s="3">
        <v>6</v>
      </c>
      <c r="GD350" s="5">
        <v>6</v>
      </c>
      <c r="GE350" s="3">
        <v>5</v>
      </c>
      <c r="GF350" s="3">
        <v>3</v>
      </c>
      <c r="GG350" s="3">
        <v>4</v>
      </c>
      <c r="GH350" s="3">
        <v>3</v>
      </c>
      <c r="GI350" s="3">
        <v>4</v>
      </c>
      <c r="GJ350" s="3">
        <v>1</v>
      </c>
      <c r="GK350" s="3">
        <v>2</v>
      </c>
      <c r="GL350" s="3">
        <v>3</v>
      </c>
      <c r="GM350" s="3">
        <v>4</v>
      </c>
      <c r="GN350" s="3">
        <v>5</v>
      </c>
      <c r="GO350" s="3">
        <v>3</v>
      </c>
      <c r="GP350" s="3">
        <v>4</v>
      </c>
      <c r="GQ350" s="3">
        <v>2</v>
      </c>
      <c r="GR350" s="3">
        <v>4</v>
      </c>
      <c r="GS350" s="3">
        <v>2</v>
      </c>
      <c r="GT350" s="3">
        <v>4</v>
      </c>
      <c r="GU350" s="3">
        <v>3</v>
      </c>
      <c r="GV350" s="3">
        <v>2</v>
      </c>
      <c r="GW350" s="3">
        <v>5</v>
      </c>
      <c r="GX350" s="3">
        <v>2</v>
      </c>
      <c r="GY350" s="5">
        <v>4.2</v>
      </c>
      <c r="GZ350" s="5">
        <v>2.2999999999999998</v>
      </c>
      <c r="HA350" s="3">
        <v>7</v>
      </c>
      <c r="HB350" s="3">
        <v>7</v>
      </c>
      <c r="HC350" s="3">
        <v>6</v>
      </c>
      <c r="HD350" s="3">
        <v>6</v>
      </c>
      <c r="HE350" s="3">
        <v>7</v>
      </c>
      <c r="HF350" s="3">
        <v>7</v>
      </c>
      <c r="HG350" s="3">
        <v>6</v>
      </c>
      <c r="HH350" s="3">
        <v>6</v>
      </c>
      <c r="HI350" s="5">
        <v>6.5</v>
      </c>
      <c r="HJ350" s="3">
        <v>3</v>
      </c>
      <c r="HK350" s="3">
        <v>4</v>
      </c>
      <c r="HL350" s="3">
        <v>3</v>
      </c>
      <c r="HM350" s="3">
        <v>888</v>
      </c>
      <c r="HN350" s="3">
        <v>2</v>
      </c>
      <c r="HO350" s="3">
        <v>2</v>
      </c>
      <c r="HP350" s="5">
        <v>1</v>
      </c>
      <c r="HQ350" s="5">
        <v>3</v>
      </c>
      <c r="HR350" s="5">
        <v>3</v>
      </c>
      <c r="HS350" s="5">
        <v>2.6</v>
      </c>
      <c r="HT350" s="3">
        <v>5</v>
      </c>
      <c r="HU350" s="3">
        <v>5</v>
      </c>
      <c r="HV350" s="3">
        <v>4</v>
      </c>
      <c r="HW350" s="3">
        <v>5</v>
      </c>
      <c r="HX350" s="3">
        <v>3</v>
      </c>
      <c r="HY350" s="3">
        <v>5</v>
      </c>
      <c r="HZ350" s="5">
        <v>4.5</v>
      </c>
      <c r="IA350" s="3">
        <v>7</v>
      </c>
      <c r="IB350" s="3">
        <v>2</v>
      </c>
      <c r="IC350" s="3">
        <v>2</v>
      </c>
      <c r="ID350" s="3">
        <v>2</v>
      </c>
      <c r="IE350" s="3">
        <v>2</v>
      </c>
      <c r="IF350" s="3">
        <v>2</v>
      </c>
      <c r="IG350" s="3">
        <v>1</v>
      </c>
      <c r="IH350" s="3">
        <v>7</v>
      </c>
      <c r="II350" s="3">
        <v>7</v>
      </c>
      <c r="IJ350" s="3">
        <v>1</v>
      </c>
      <c r="IK350" s="3">
        <v>7</v>
      </c>
      <c r="IL350" s="3">
        <v>1</v>
      </c>
      <c r="IM350" s="5">
        <v>7</v>
      </c>
      <c r="IN350" s="5">
        <v>2</v>
      </c>
      <c r="IO350" s="5">
        <v>1.25</v>
      </c>
      <c r="IP350" s="3">
        <v>4</v>
      </c>
      <c r="IQ350" s="3">
        <v>3</v>
      </c>
      <c r="IR350" s="3">
        <v>3</v>
      </c>
      <c r="IS350" s="3">
        <v>2</v>
      </c>
      <c r="IT350" s="3">
        <v>5</v>
      </c>
      <c r="IU350" s="3">
        <v>4</v>
      </c>
      <c r="IV350" s="3">
        <v>2</v>
      </c>
      <c r="IW350" s="3">
        <v>2</v>
      </c>
      <c r="IX350" s="3">
        <v>4</v>
      </c>
      <c r="IY350" s="3">
        <v>2</v>
      </c>
      <c r="IZ350" s="3">
        <v>4</v>
      </c>
      <c r="JA350" s="3">
        <v>4</v>
      </c>
      <c r="JB350" s="3">
        <v>5</v>
      </c>
      <c r="JC350" s="3">
        <v>2</v>
      </c>
      <c r="JD350" s="3">
        <v>4</v>
      </c>
      <c r="JE350" s="3">
        <v>2</v>
      </c>
      <c r="JF350" s="3">
        <v>2</v>
      </c>
      <c r="JG350" s="3">
        <v>5</v>
      </c>
      <c r="JH350" s="3">
        <v>2</v>
      </c>
      <c r="JI350" s="3">
        <v>3</v>
      </c>
      <c r="JJ350" s="3">
        <v>2</v>
      </c>
      <c r="JK350" s="3">
        <v>4</v>
      </c>
      <c r="JL350" s="3">
        <v>2</v>
      </c>
      <c r="JM350" s="3">
        <v>4</v>
      </c>
      <c r="JN350" s="5">
        <v>4.25</v>
      </c>
      <c r="JO350" s="5">
        <v>2.25</v>
      </c>
      <c r="JP350" s="5">
        <v>3.75</v>
      </c>
      <c r="JQ350" s="5">
        <v>2</v>
      </c>
      <c r="JR350" s="5">
        <v>4.5</v>
      </c>
      <c r="JS350" s="5">
        <v>2.25</v>
      </c>
      <c r="JT350" s="3">
        <v>5</v>
      </c>
      <c r="JU350" s="3">
        <v>5</v>
      </c>
      <c r="JV350" s="3">
        <v>1</v>
      </c>
      <c r="JW350" s="3">
        <v>1</v>
      </c>
      <c r="JX350" s="3">
        <v>999</v>
      </c>
      <c r="JY350" s="3">
        <v>4</v>
      </c>
      <c r="JZ350" s="3">
        <v>1</v>
      </c>
      <c r="KA350" s="3">
        <v>1</v>
      </c>
      <c r="KB350" s="3">
        <v>5</v>
      </c>
      <c r="KC350" s="3">
        <v>5</v>
      </c>
      <c r="KD350" s="3">
        <v>5</v>
      </c>
      <c r="KE350" s="3">
        <v>5</v>
      </c>
      <c r="KF350" s="3">
        <v>1</v>
      </c>
      <c r="KG350" s="3">
        <v>1</v>
      </c>
      <c r="KH350" s="3">
        <v>1</v>
      </c>
      <c r="KI350" s="3">
        <v>1</v>
      </c>
      <c r="KJ350" s="3">
        <v>2</v>
      </c>
      <c r="KK350" s="3">
        <v>2</v>
      </c>
      <c r="KL350" s="3">
        <v>5</v>
      </c>
      <c r="KM350" s="3">
        <v>5</v>
      </c>
      <c r="KN350" s="3">
        <v>1</v>
      </c>
      <c r="KO350" s="3">
        <v>1</v>
      </c>
      <c r="KP350" s="3">
        <v>1</v>
      </c>
      <c r="KQ350" s="3">
        <v>1</v>
      </c>
      <c r="KR350" s="3">
        <v>2</v>
      </c>
      <c r="KS350" s="3">
        <v>2</v>
      </c>
      <c r="KT350" s="3">
        <v>1</v>
      </c>
      <c r="KU350" s="3">
        <v>1</v>
      </c>
      <c r="KV350" s="3">
        <v>1</v>
      </c>
      <c r="KW350" s="3">
        <v>1</v>
      </c>
      <c r="KX350" s="3">
        <v>5</v>
      </c>
      <c r="KY350" s="3">
        <v>5</v>
      </c>
      <c r="KZ350" s="5">
        <v>1.1111111111111112</v>
      </c>
      <c r="LA350" s="5">
        <v>1.1111111111111112</v>
      </c>
      <c r="LB350" s="5">
        <v>4.5</v>
      </c>
      <c r="LC350" s="5">
        <v>4.4285714285714288</v>
      </c>
      <c r="LD350" s="3">
        <v>4</v>
      </c>
      <c r="LE350" s="3">
        <v>4</v>
      </c>
      <c r="LF350" s="5">
        <v>5</v>
      </c>
      <c r="LG350" s="3">
        <v>5</v>
      </c>
      <c r="LH350" s="3">
        <v>4</v>
      </c>
      <c r="LI350" s="3">
        <v>4</v>
      </c>
      <c r="LJ350" s="3">
        <v>5</v>
      </c>
      <c r="LK350" s="3">
        <v>5</v>
      </c>
      <c r="LL350" s="3">
        <v>5</v>
      </c>
      <c r="LM350" s="3">
        <v>5</v>
      </c>
      <c r="LN350" s="3">
        <v>4</v>
      </c>
      <c r="LO350" s="3">
        <v>4</v>
      </c>
      <c r="LP350" s="3">
        <v>4</v>
      </c>
      <c r="LQ350" s="3">
        <v>4</v>
      </c>
      <c r="LR350" s="3">
        <v>5</v>
      </c>
      <c r="LS350" s="3">
        <v>5</v>
      </c>
      <c r="LT350" s="5">
        <v>4.5</v>
      </c>
      <c r="LU350" s="5">
        <v>4.5</v>
      </c>
      <c r="LV350" s="3">
        <v>3</v>
      </c>
      <c r="LW350" s="3">
        <v>3</v>
      </c>
      <c r="LX350" s="3">
        <v>1</v>
      </c>
      <c r="LY350" s="3">
        <v>1</v>
      </c>
      <c r="LZ350" s="3">
        <v>1</v>
      </c>
      <c r="MA350" s="3">
        <v>1</v>
      </c>
      <c r="MB350" s="3">
        <v>3</v>
      </c>
      <c r="MC350" s="3">
        <v>2</v>
      </c>
      <c r="MD350" s="3">
        <v>1</v>
      </c>
      <c r="ME350" s="3">
        <v>2</v>
      </c>
      <c r="MF350" s="5">
        <f>SUM(LV350:ME350)</f>
        <v>18</v>
      </c>
      <c r="MG350" s="5">
        <f>AVERAGE(LV350:ME350)</f>
        <v>1.8</v>
      </c>
      <c r="MH350" s="3">
        <v>4</v>
      </c>
      <c r="MI350" s="3">
        <v>5</v>
      </c>
      <c r="MJ350" s="3">
        <v>7</v>
      </c>
      <c r="MK350" s="3">
        <v>4</v>
      </c>
      <c r="ML350" s="3">
        <v>4</v>
      </c>
      <c r="MM350" s="3">
        <v>7</v>
      </c>
      <c r="MN350" s="3">
        <v>7</v>
      </c>
      <c r="MO350" s="3">
        <v>7</v>
      </c>
      <c r="MP350" s="3">
        <v>7</v>
      </c>
      <c r="MQ350" s="5">
        <v>5.7777777777777777</v>
      </c>
      <c r="MR350" s="3">
        <v>1</v>
      </c>
      <c r="MS350" s="3">
        <v>1</v>
      </c>
      <c r="MT350" s="3">
        <v>1</v>
      </c>
      <c r="MU350" s="3">
        <v>1</v>
      </c>
      <c r="MV350" s="3">
        <v>1</v>
      </c>
      <c r="MW350" s="3">
        <v>1</v>
      </c>
      <c r="MX350" s="3">
        <v>1</v>
      </c>
      <c r="MY350" s="3">
        <v>1</v>
      </c>
      <c r="MZ350" s="3">
        <v>1</v>
      </c>
      <c r="NA350" s="3">
        <v>1</v>
      </c>
      <c r="NB350" s="3">
        <v>1</v>
      </c>
      <c r="NC350" s="3">
        <v>1</v>
      </c>
      <c r="ND350" s="5">
        <v>1</v>
      </c>
      <c r="NE350" s="5">
        <v>1</v>
      </c>
      <c r="NF350" s="5">
        <v>1</v>
      </c>
      <c r="NG350" s="5">
        <v>1</v>
      </c>
      <c r="NH350" s="3">
        <v>5</v>
      </c>
      <c r="NI350" s="3">
        <v>5</v>
      </c>
      <c r="NJ350" s="3">
        <v>5</v>
      </c>
      <c r="NK350" s="3">
        <v>5</v>
      </c>
      <c r="NL350" s="3">
        <v>4</v>
      </c>
      <c r="NM350" s="3">
        <v>4</v>
      </c>
      <c r="NN350" s="3">
        <v>4</v>
      </c>
      <c r="NO350" s="3">
        <v>4</v>
      </c>
      <c r="NP350" s="3">
        <v>1</v>
      </c>
      <c r="NQ350" s="3">
        <v>1</v>
      </c>
      <c r="NR350" s="3">
        <v>4</v>
      </c>
      <c r="NS350" s="3">
        <v>4</v>
      </c>
      <c r="NT350" s="3">
        <v>2</v>
      </c>
      <c r="NU350" s="3">
        <v>2</v>
      </c>
      <c r="NV350" s="5">
        <v>3.5714285714285716</v>
      </c>
      <c r="NW350" s="5">
        <v>3.5714285714285716</v>
      </c>
      <c r="NX350" s="4">
        <v>43210</v>
      </c>
      <c r="NY350" s="3">
        <v>4</v>
      </c>
      <c r="NZ350" s="3">
        <v>4</v>
      </c>
      <c r="OA350" s="3">
        <v>3</v>
      </c>
      <c r="OB350" s="3">
        <v>2</v>
      </c>
      <c r="OC350" s="3">
        <v>4</v>
      </c>
      <c r="OD350" s="3">
        <v>4</v>
      </c>
      <c r="OE350" s="3">
        <v>3</v>
      </c>
      <c r="OF350" s="3">
        <v>2</v>
      </c>
      <c r="OG350" s="3">
        <v>4</v>
      </c>
      <c r="OH350" s="3">
        <v>4</v>
      </c>
      <c r="OI350" s="3">
        <v>3</v>
      </c>
      <c r="OJ350" s="3">
        <v>3</v>
      </c>
      <c r="OK350" s="5">
        <v>4</v>
      </c>
      <c r="OL350" s="5">
        <v>2.6666666666666665</v>
      </c>
      <c r="OM350" s="3">
        <v>3</v>
      </c>
      <c r="ON350" s="3">
        <v>2</v>
      </c>
      <c r="OO350" s="3">
        <v>3</v>
      </c>
      <c r="OP350" s="3">
        <v>3</v>
      </c>
      <c r="OQ350" s="3">
        <v>2</v>
      </c>
      <c r="OR350" s="3">
        <v>2</v>
      </c>
      <c r="OS350" s="5">
        <v>2.5</v>
      </c>
      <c r="OT350" s="3">
        <v>4</v>
      </c>
      <c r="OU350" s="3">
        <v>4</v>
      </c>
      <c r="OV350" s="3">
        <v>4</v>
      </c>
      <c r="OW350" s="3">
        <v>4</v>
      </c>
      <c r="OX350" s="3">
        <v>4</v>
      </c>
      <c r="OY350" s="3">
        <v>4</v>
      </c>
      <c r="OZ350" s="5">
        <v>4</v>
      </c>
      <c r="VN350" s="41">
        <v>15</v>
      </c>
      <c r="VO350" s="41">
        <v>0</v>
      </c>
      <c r="VP350" s="41">
        <v>0</v>
      </c>
      <c r="VQ350" s="41">
        <v>0</v>
      </c>
      <c r="VR350" s="41">
        <v>70</v>
      </c>
      <c r="VS350" s="41">
        <v>1401.8</v>
      </c>
      <c r="VT350" s="41">
        <v>20</v>
      </c>
      <c r="VU350" s="41">
        <v>280.39999999999998</v>
      </c>
      <c r="VV350" s="41">
        <v>69</v>
      </c>
      <c r="VW350" s="41">
        <v>6244.8</v>
      </c>
      <c r="VX350" s="41">
        <v>90.5</v>
      </c>
      <c r="VY350" s="41">
        <v>1459</v>
      </c>
      <c r="VZ350" s="41">
        <v>0.3</v>
      </c>
      <c r="WA350" s="41">
        <v>1249</v>
      </c>
      <c r="WB350" s="36">
        <v>2586</v>
      </c>
      <c r="WC350" s="36">
        <v>867</v>
      </c>
      <c r="WD350" s="36">
        <v>59</v>
      </c>
      <c r="WE350" s="36">
        <v>8</v>
      </c>
      <c r="WF350" s="36">
        <v>73.47</v>
      </c>
      <c r="WG350" s="36">
        <v>24.63</v>
      </c>
      <c r="WH350" s="36">
        <v>1.68</v>
      </c>
      <c r="WI350" s="36">
        <v>0.23</v>
      </c>
      <c r="WJ350" s="36">
        <v>67</v>
      </c>
      <c r="WK350" s="36">
        <v>1.9</v>
      </c>
      <c r="WL350" s="36">
        <v>16.75</v>
      </c>
      <c r="WM350" s="37">
        <v>3251.5</v>
      </c>
      <c r="WN350" s="37">
        <v>983.5</v>
      </c>
      <c r="WO350" s="37">
        <v>69.75</v>
      </c>
      <c r="WP350" s="37">
        <v>11.25</v>
      </c>
      <c r="WQ350" s="37">
        <v>75.34</v>
      </c>
      <c r="WR350" s="37">
        <v>22.79</v>
      </c>
      <c r="WS350" s="37">
        <v>1.62</v>
      </c>
      <c r="WT350" s="37">
        <v>0.26</v>
      </c>
      <c r="WU350" s="37">
        <v>81</v>
      </c>
      <c r="WV350" s="37">
        <v>1.88</v>
      </c>
      <c r="WW350" s="37">
        <v>16.2</v>
      </c>
      <c r="WX350" s="38">
        <v>2586</v>
      </c>
      <c r="WY350" s="38">
        <v>867</v>
      </c>
      <c r="WZ350" s="38">
        <v>59</v>
      </c>
      <c r="XA350" s="38">
        <v>8</v>
      </c>
      <c r="XB350" s="38">
        <v>73.47</v>
      </c>
      <c r="XC350" s="38">
        <v>24.63</v>
      </c>
      <c r="XD350" s="38">
        <v>1.68</v>
      </c>
      <c r="XE350" s="38">
        <v>0.23</v>
      </c>
      <c r="XF350" s="38">
        <v>67</v>
      </c>
      <c r="XG350" s="38">
        <v>1.9</v>
      </c>
      <c r="XH350" s="38">
        <v>16.75</v>
      </c>
      <c r="XI350" s="39">
        <v>3251.5</v>
      </c>
      <c r="XJ350" s="39">
        <v>983.5</v>
      </c>
      <c r="XK350" s="39">
        <v>69.75</v>
      </c>
      <c r="XL350" s="39">
        <v>11.25</v>
      </c>
      <c r="XM350" s="39">
        <v>75.34</v>
      </c>
      <c r="XN350" s="39">
        <v>22.79</v>
      </c>
      <c r="XO350" s="39">
        <v>1.62</v>
      </c>
      <c r="XP350" s="39">
        <v>0.26</v>
      </c>
      <c r="XQ350" s="39">
        <v>81</v>
      </c>
      <c r="XR350" s="39">
        <v>1.88</v>
      </c>
      <c r="XS350" s="39">
        <v>16.2</v>
      </c>
      <c r="XT350" s="41" t="s">
        <v>1375</v>
      </c>
      <c r="XU350" s="41">
        <v>5</v>
      </c>
      <c r="XV350" s="41">
        <v>7</v>
      </c>
      <c r="XW350" s="37">
        <v>4</v>
      </c>
      <c r="XX350" s="37">
        <v>1</v>
      </c>
      <c r="XY350" s="37">
        <v>1</v>
      </c>
      <c r="XZ350" s="39">
        <v>4</v>
      </c>
      <c r="YA350" s="39">
        <v>1</v>
      </c>
      <c r="YB350" s="39">
        <v>1</v>
      </c>
    </row>
  </sheetData>
  <sortState xmlns:xlrd2="http://schemas.microsoft.com/office/spreadsheetml/2017/richdata2" ref="A2:VM350">
    <sortCondition ref="A2:A350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E1048576"/>
  <sheetViews>
    <sheetView tabSelected="1" zoomScale="117" zoomScaleNormal="100" workbookViewId="0">
      <selection activeCell="C120" sqref="C2:C120"/>
    </sheetView>
  </sheetViews>
  <sheetFormatPr baseColWidth="10" defaultColWidth="8.83203125" defaultRowHeight="15" x14ac:dyDescent="0.2"/>
  <cols>
    <col min="1" max="1" width="15" customWidth="1"/>
    <col min="2" max="2" width="11.83203125" customWidth="1"/>
    <col min="3" max="3" width="11.6640625" customWidth="1"/>
    <col min="4" max="4" width="20.33203125" customWidth="1"/>
    <col min="5" max="5" width="11.5" customWidth="1"/>
    <col min="6" max="6" width="11.1640625" customWidth="1"/>
    <col min="7" max="7" width="12.1640625" customWidth="1"/>
    <col min="8" max="9" width="13.6640625" customWidth="1"/>
    <col min="16" max="16" width="12.83203125" customWidth="1"/>
    <col min="17" max="17" width="13.1640625" customWidth="1"/>
    <col min="18" max="18" width="12" customWidth="1"/>
    <col min="20" max="20" width="9.83203125" customWidth="1"/>
    <col min="24" max="28" width="10" customWidth="1"/>
    <col min="38" max="38" width="8.83203125" style="41"/>
    <col min="86" max="86" width="10.6640625" customWidth="1"/>
    <col min="87" max="87" width="10.1640625" customWidth="1"/>
    <col min="89" max="89" width="10" customWidth="1"/>
    <col min="107" max="107" width="8.83203125" customWidth="1"/>
    <col min="108" max="108" width="7.5" customWidth="1"/>
    <col min="109" max="109" width="8.5" customWidth="1"/>
    <col min="110" max="110" width="8.83203125" customWidth="1"/>
    <col min="111" max="112" width="8.5" customWidth="1"/>
    <col min="113" max="122" width="8.5" style="41" customWidth="1"/>
    <col min="123" max="129" width="8.5" customWidth="1"/>
    <col min="130" max="204" width="9.1640625" customWidth="1"/>
    <col min="205" max="222" width="9.1640625" style="41" customWidth="1"/>
  </cols>
  <sheetData>
    <row r="1" spans="1:239" ht="43" customHeight="1" x14ac:dyDescent="0.2">
      <c r="A1" s="82" t="s">
        <v>1377</v>
      </c>
      <c r="B1" s="82" t="s">
        <v>1378</v>
      </c>
      <c r="C1" s="51" t="s">
        <v>0</v>
      </c>
      <c r="D1" s="51" t="s">
        <v>681</v>
      </c>
      <c r="E1" s="51" t="s">
        <v>679</v>
      </c>
      <c r="F1" s="51" t="s">
        <v>680</v>
      </c>
      <c r="G1" s="51" t="s">
        <v>1</v>
      </c>
      <c r="H1" s="51" t="s">
        <v>2</v>
      </c>
      <c r="I1" s="51" t="s">
        <v>3</v>
      </c>
      <c r="J1" s="51" t="s">
        <v>1379</v>
      </c>
      <c r="K1" s="51" t="s">
        <v>1380</v>
      </c>
      <c r="L1" s="51" t="s">
        <v>1565</v>
      </c>
      <c r="M1" s="51" t="s">
        <v>7</v>
      </c>
      <c r="N1" s="51" t="s">
        <v>1566</v>
      </c>
      <c r="O1" s="51" t="s">
        <v>1567</v>
      </c>
      <c r="P1" s="51" t="s">
        <v>1568</v>
      </c>
      <c r="Q1" s="51" t="s">
        <v>450</v>
      </c>
      <c r="R1" s="51" t="s">
        <v>1569</v>
      </c>
      <c r="S1" s="51" t="s">
        <v>288</v>
      </c>
      <c r="T1" s="51" t="s">
        <v>451</v>
      </c>
      <c r="U1" s="51" t="s">
        <v>289</v>
      </c>
      <c r="V1" s="51" t="s">
        <v>290</v>
      </c>
      <c r="W1" s="51" t="s">
        <v>291</v>
      </c>
      <c r="X1" s="51" t="s">
        <v>292</v>
      </c>
      <c r="Y1" s="51" t="s">
        <v>293</v>
      </c>
      <c r="Z1" s="51" t="s">
        <v>294</v>
      </c>
      <c r="AA1" s="51" t="s">
        <v>295</v>
      </c>
      <c r="AB1" s="51" t="s">
        <v>296</v>
      </c>
      <c r="AC1" s="27" t="s">
        <v>297</v>
      </c>
      <c r="AD1" s="27" t="s">
        <v>298</v>
      </c>
      <c r="AE1" s="27" t="s">
        <v>677</v>
      </c>
      <c r="AF1" s="27" t="s">
        <v>678</v>
      </c>
      <c r="AG1" s="27" t="s">
        <v>299</v>
      </c>
      <c r="AH1" s="27" t="s">
        <v>300</v>
      </c>
      <c r="AI1" s="27" t="s">
        <v>301</v>
      </c>
      <c r="AJ1" s="27" t="s">
        <v>302</v>
      </c>
      <c r="AK1" s="27" t="s">
        <v>303</v>
      </c>
      <c r="AL1" s="58" t="s">
        <v>304</v>
      </c>
      <c r="AM1" s="27" t="s">
        <v>305</v>
      </c>
      <c r="AN1" s="27" t="s">
        <v>306</v>
      </c>
      <c r="AO1" s="27" t="s">
        <v>307</v>
      </c>
      <c r="AP1" s="54" t="s">
        <v>308</v>
      </c>
      <c r="AQ1" s="54" t="s">
        <v>309</v>
      </c>
      <c r="AR1" s="54" t="s">
        <v>310</v>
      </c>
      <c r="AS1" s="54" t="s">
        <v>311</v>
      </c>
      <c r="AT1" s="55" t="s">
        <v>492</v>
      </c>
      <c r="AU1" s="55" t="s">
        <v>493</v>
      </c>
      <c r="AV1" s="55" t="s">
        <v>494</v>
      </c>
      <c r="AW1" s="55" t="s">
        <v>318</v>
      </c>
      <c r="AX1" s="55" t="s">
        <v>319</v>
      </c>
      <c r="AY1" s="52" t="s">
        <v>452</v>
      </c>
      <c r="AZ1" s="52" t="s">
        <v>453</v>
      </c>
      <c r="BA1" s="52" t="s">
        <v>454</v>
      </c>
      <c r="BB1" s="52" t="s">
        <v>312</v>
      </c>
      <c r="BC1" s="52" t="s">
        <v>455</v>
      </c>
      <c r="BD1" s="52" t="s">
        <v>313</v>
      </c>
      <c r="BE1" s="53" t="s">
        <v>456</v>
      </c>
      <c r="BF1" s="52" t="s">
        <v>314</v>
      </c>
      <c r="BG1" s="52" t="s">
        <v>315</v>
      </c>
      <c r="BH1" s="52" t="s">
        <v>316</v>
      </c>
      <c r="BI1" s="52" t="s">
        <v>317</v>
      </c>
      <c r="BJ1" s="52" t="s">
        <v>457</v>
      </c>
      <c r="BK1" s="52" t="s">
        <v>458</v>
      </c>
      <c r="BL1" s="56" t="s">
        <v>476</v>
      </c>
      <c r="BM1" s="56" t="s">
        <v>477</v>
      </c>
      <c r="BN1" s="56" t="s">
        <v>478</v>
      </c>
      <c r="BO1" s="56" t="s">
        <v>479</v>
      </c>
      <c r="BP1" s="56" t="s">
        <v>480</v>
      </c>
      <c r="BQ1" s="56" t="s">
        <v>481</v>
      </c>
      <c r="BR1" s="56" t="s">
        <v>482</v>
      </c>
      <c r="BS1" s="56" t="s">
        <v>483</v>
      </c>
      <c r="BT1" s="56" t="s">
        <v>484</v>
      </c>
      <c r="BU1" s="56" t="s">
        <v>485</v>
      </c>
      <c r="BV1" s="56" t="s">
        <v>486</v>
      </c>
      <c r="BW1" s="56" t="s">
        <v>487</v>
      </c>
      <c r="BX1" s="56" t="s">
        <v>488</v>
      </c>
      <c r="BY1" s="56" t="s">
        <v>489</v>
      </c>
      <c r="BZ1" s="56" t="s">
        <v>490</v>
      </c>
      <c r="CA1" s="56" t="s">
        <v>491</v>
      </c>
      <c r="CB1" s="57" t="s">
        <v>339</v>
      </c>
      <c r="CC1" s="57" t="s">
        <v>340</v>
      </c>
      <c r="CD1" s="57" t="s">
        <v>341</v>
      </c>
      <c r="CE1" s="57" t="s">
        <v>342</v>
      </c>
      <c r="CF1" s="57" t="s">
        <v>343</v>
      </c>
      <c r="CG1" s="57" t="s">
        <v>344</v>
      </c>
      <c r="CH1" s="57" t="s">
        <v>345</v>
      </c>
      <c r="CI1" s="57" t="s">
        <v>346</v>
      </c>
      <c r="CJ1" s="57" t="s">
        <v>347</v>
      </c>
      <c r="CK1" s="64" t="s">
        <v>1648</v>
      </c>
      <c r="CL1" s="64" t="s">
        <v>1649</v>
      </c>
      <c r="CM1" s="64" t="s">
        <v>1650</v>
      </c>
      <c r="CN1" s="64" t="s">
        <v>1651</v>
      </c>
      <c r="CO1" s="64" t="s">
        <v>1652</v>
      </c>
      <c r="CP1" s="64" t="s">
        <v>1653</v>
      </c>
      <c r="CQ1" s="64" t="s">
        <v>1654</v>
      </c>
      <c r="CR1" s="64" t="s">
        <v>1655</v>
      </c>
      <c r="CS1" s="64" t="s">
        <v>1656</v>
      </c>
      <c r="CT1" s="64" t="s">
        <v>1657</v>
      </c>
      <c r="CU1" s="64" t="s">
        <v>1658</v>
      </c>
      <c r="CV1" s="64" t="s">
        <v>1659</v>
      </c>
      <c r="CW1" s="64" t="s">
        <v>1660</v>
      </c>
      <c r="CX1" s="64" t="s">
        <v>1661</v>
      </c>
      <c r="CY1" s="64" t="s">
        <v>1662</v>
      </c>
      <c r="CZ1" s="64" t="s">
        <v>1663</v>
      </c>
      <c r="DA1" s="64" t="s">
        <v>1664</v>
      </c>
      <c r="DB1" s="64" t="s">
        <v>1665</v>
      </c>
      <c r="DC1" s="64" t="s">
        <v>1666</v>
      </c>
      <c r="DD1" s="64" t="s">
        <v>1667</v>
      </c>
      <c r="DE1" s="64" t="s">
        <v>1668</v>
      </c>
      <c r="DF1" s="64" t="s">
        <v>1669</v>
      </c>
      <c r="DG1" s="64" t="s">
        <v>1670</v>
      </c>
      <c r="DH1" s="64" t="s">
        <v>1671</v>
      </c>
      <c r="DI1" s="79" t="s">
        <v>72</v>
      </c>
      <c r="DJ1" s="79" t="s">
        <v>73</v>
      </c>
      <c r="DK1" s="79" t="s">
        <v>74</v>
      </c>
      <c r="DL1" s="79" t="s">
        <v>75</v>
      </c>
      <c r="DM1" s="79" t="s">
        <v>76</v>
      </c>
      <c r="DN1" s="79" t="s">
        <v>77</v>
      </c>
      <c r="DO1" s="79" t="s">
        <v>78</v>
      </c>
      <c r="DP1" s="79" t="s">
        <v>79</v>
      </c>
      <c r="DQ1" s="79" t="s">
        <v>80</v>
      </c>
      <c r="DR1" s="79" t="s">
        <v>81</v>
      </c>
      <c r="DS1" s="80" t="s">
        <v>82</v>
      </c>
      <c r="DT1" s="80" t="s">
        <v>83</v>
      </c>
      <c r="DU1" s="80" t="s">
        <v>84</v>
      </c>
      <c r="DV1" s="80" t="s">
        <v>85</v>
      </c>
      <c r="DW1" s="80" t="s">
        <v>86</v>
      </c>
      <c r="DX1" s="80" t="s">
        <v>87</v>
      </c>
      <c r="DY1" s="80" t="s">
        <v>88</v>
      </c>
      <c r="DZ1" s="78" t="s">
        <v>1672</v>
      </c>
      <c r="EA1" s="78" t="s">
        <v>1673</v>
      </c>
      <c r="EB1" s="78" t="s">
        <v>1674</v>
      </c>
      <c r="EC1" s="78" t="s">
        <v>1675</v>
      </c>
      <c r="ED1" s="59" t="s">
        <v>1676</v>
      </c>
      <c r="EE1" s="59" t="s">
        <v>1677</v>
      </c>
      <c r="EF1" s="59" t="s">
        <v>1678</v>
      </c>
      <c r="EG1" s="59" t="s">
        <v>1679</v>
      </c>
      <c r="EH1" s="59" t="s">
        <v>1680</v>
      </c>
      <c r="EI1" s="59" t="s">
        <v>1681</v>
      </c>
      <c r="EJ1" s="59" t="s">
        <v>1682</v>
      </c>
      <c r="EK1" s="59" t="s">
        <v>1683</v>
      </c>
      <c r="EL1" s="59" t="s">
        <v>1684</v>
      </c>
      <c r="EM1" s="59" t="s">
        <v>1685</v>
      </c>
      <c r="EN1" s="59" t="s">
        <v>1686</v>
      </c>
      <c r="EO1" s="59" t="s">
        <v>1687</v>
      </c>
      <c r="EP1" s="59" t="s">
        <v>1688</v>
      </c>
      <c r="EQ1" s="59" t="s">
        <v>1689</v>
      </c>
      <c r="ER1" s="59" t="s">
        <v>1690</v>
      </c>
      <c r="ES1" s="59" t="s">
        <v>1691</v>
      </c>
      <c r="ET1" s="59" t="s">
        <v>1692</v>
      </c>
      <c r="EU1" s="59" t="s">
        <v>1693</v>
      </c>
      <c r="EV1" s="59" t="s">
        <v>1709</v>
      </c>
      <c r="EW1" s="59" t="s">
        <v>1695</v>
      </c>
      <c r="EX1" s="59" t="s">
        <v>1696</v>
      </c>
      <c r="EY1" s="59" t="s">
        <v>1694</v>
      </c>
      <c r="EZ1" s="60" t="s">
        <v>1697</v>
      </c>
      <c r="FA1" s="60" t="s">
        <v>1698</v>
      </c>
      <c r="FB1" s="60" t="s">
        <v>1699</v>
      </c>
      <c r="FC1" s="60" t="s">
        <v>1700</v>
      </c>
      <c r="FD1" s="60" t="s">
        <v>1701</v>
      </c>
      <c r="FE1" s="60" t="s">
        <v>1702</v>
      </c>
      <c r="FF1" s="60" t="s">
        <v>1703</v>
      </c>
      <c r="FG1" s="60" t="s">
        <v>1704</v>
      </c>
      <c r="FH1" s="60" t="s">
        <v>1705</v>
      </c>
      <c r="FI1" s="60" t="s">
        <v>1706</v>
      </c>
      <c r="FJ1" s="60" t="s">
        <v>1707</v>
      </c>
      <c r="FK1" s="60" t="s">
        <v>1708</v>
      </c>
      <c r="FL1" s="60" t="s">
        <v>1751</v>
      </c>
      <c r="FM1" s="60" t="s">
        <v>1750</v>
      </c>
      <c r="FN1" s="60" t="s">
        <v>1710</v>
      </c>
      <c r="FO1" s="60" t="s">
        <v>1711</v>
      </c>
      <c r="FP1" s="60" t="s">
        <v>1712</v>
      </c>
      <c r="FQ1" s="61" t="s">
        <v>1713</v>
      </c>
      <c r="FR1" s="61" t="s">
        <v>1714</v>
      </c>
      <c r="FS1" s="61" t="s">
        <v>1715</v>
      </c>
      <c r="FT1" s="61" t="s">
        <v>1716</v>
      </c>
      <c r="FU1" s="61" t="s">
        <v>1717</v>
      </c>
      <c r="FV1" s="61" t="s">
        <v>1718</v>
      </c>
      <c r="FW1" s="61" t="s">
        <v>1719</v>
      </c>
      <c r="FX1" s="61" t="s">
        <v>1720</v>
      </c>
      <c r="FY1" s="61" t="s">
        <v>1721</v>
      </c>
      <c r="FZ1" s="61" t="s">
        <v>1722</v>
      </c>
      <c r="GA1" s="61" t="s">
        <v>1723</v>
      </c>
      <c r="GB1" s="61" t="s">
        <v>1724</v>
      </c>
      <c r="GC1" s="61" t="s">
        <v>1725</v>
      </c>
      <c r="GD1" s="61" t="s">
        <v>1726</v>
      </c>
      <c r="GE1" s="61" t="s">
        <v>1727</v>
      </c>
      <c r="GF1" s="61" t="s">
        <v>1728</v>
      </c>
      <c r="GG1" s="62" t="s">
        <v>1729</v>
      </c>
      <c r="GH1" s="62" t="s">
        <v>1730</v>
      </c>
      <c r="GI1" s="62" t="s">
        <v>1731</v>
      </c>
      <c r="GJ1" s="62" t="s">
        <v>1732</v>
      </c>
      <c r="GK1" s="62" t="s">
        <v>1733</v>
      </c>
      <c r="GL1" s="62" t="s">
        <v>1734</v>
      </c>
      <c r="GM1" s="62" t="s">
        <v>1735</v>
      </c>
      <c r="GN1" s="62" t="s">
        <v>1736</v>
      </c>
      <c r="GO1" s="62" t="s">
        <v>1737</v>
      </c>
      <c r="GP1" s="62" t="s">
        <v>1738</v>
      </c>
      <c r="GQ1" s="62" t="s">
        <v>1739</v>
      </c>
      <c r="GR1" s="62" t="s">
        <v>1740</v>
      </c>
      <c r="GS1" s="62" t="s">
        <v>1741</v>
      </c>
      <c r="GT1" s="62" t="s">
        <v>1742</v>
      </c>
      <c r="GU1" s="62" t="s">
        <v>1743</v>
      </c>
      <c r="GV1" s="62" t="s">
        <v>1744</v>
      </c>
      <c r="GW1" s="77" t="s">
        <v>269</v>
      </c>
      <c r="GX1" s="77" t="s">
        <v>270</v>
      </c>
      <c r="GY1" s="77" t="s">
        <v>271</v>
      </c>
      <c r="GZ1" s="77" t="s">
        <v>272</v>
      </c>
      <c r="HA1" s="77" t="s">
        <v>273</v>
      </c>
      <c r="HB1" s="77" t="s">
        <v>274</v>
      </c>
      <c r="HC1" s="77" t="s">
        <v>275</v>
      </c>
      <c r="HD1" s="77" t="s">
        <v>276</v>
      </c>
      <c r="HE1" s="77" t="s">
        <v>277</v>
      </c>
      <c r="HF1" s="77" t="s">
        <v>278</v>
      </c>
      <c r="HG1" s="77" t="s">
        <v>279</v>
      </c>
      <c r="HH1" s="77" t="s">
        <v>280</v>
      </c>
      <c r="HI1" s="77" t="s">
        <v>281</v>
      </c>
      <c r="HJ1" s="77" t="s">
        <v>282</v>
      </c>
      <c r="HK1" s="77" t="s">
        <v>283</v>
      </c>
      <c r="HL1" s="77" t="s">
        <v>284</v>
      </c>
      <c r="HM1" s="77" t="s">
        <v>285</v>
      </c>
      <c r="HN1" s="77" t="s">
        <v>286</v>
      </c>
      <c r="HO1" s="27" t="s">
        <v>459</v>
      </c>
      <c r="HP1" s="27" t="s">
        <v>460</v>
      </c>
      <c r="HQ1" s="27" t="s">
        <v>461</v>
      </c>
      <c r="HR1" s="27" t="s">
        <v>462</v>
      </c>
      <c r="HS1" s="27" t="s">
        <v>463</v>
      </c>
      <c r="HT1" s="27" t="s">
        <v>464</v>
      </c>
      <c r="HU1" s="27" t="s">
        <v>465</v>
      </c>
      <c r="HV1" s="27" t="s">
        <v>466</v>
      </c>
      <c r="HW1" s="27" t="s">
        <v>467</v>
      </c>
      <c r="HX1" s="31" t="s">
        <v>468</v>
      </c>
      <c r="HY1" s="31" t="s">
        <v>469</v>
      </c>
      <c r="HZ1" s="27" t="s">
        <v>644</v>
      </c>
      <c r="IA1" s="27" t="s">
        <v>645</v>
      </c>
      <c r="IB1" s="27" t="s">
        <v>646</v>
      </c>
      <c r="IC1" s="27" t="s">
        <v>647</v>
      </c>
      <c r="ID1" s="27" t="s">
        <v>648</v>
      </c>
      <c r="IE1" s="27" t="s">
        <v>649</v>
      </c>
    </row>
    <row r="2" spans="1:239" x14ac:dyDescent="0.2">
      <c r="A2" s="83" t="s">
        <v>1381</v>
      </c>
      <c r="B2" s="83" t="s">
        <v>1382</v>
      </c>
      <c r="C2" s="69">
        <v>372</v>
      </c>
      <c r="D2" s="69" t="s">
        <v>1412</v>
      </c>
      <c r="E2">
        <v>0</v>
      </c>
      <c r="F2">
        <v>2</v>
      </c>
      <c r="G2" s="63"/>
      <c r="H2" s="63"/>
      <c r="I2" s="63"/>
      <c r="K2">
        <v>2</v>
      </c>
      <c r="P2">
        <v>101</v>
      </c>
      <c r="Q2">
        <v>134</v>
      </c>
      <c r="S2">
        <f>35*2.2</f>
        <v>77</v>
      </c>
      <c r="T2">
        <v>35</v>
      </c>
      <c r="U2">
        <v>19.5</v>
      </c>
      <c r="W2">
        <v>23.8</v>
      </c>
      <c r="Y2">
        <v>26.6</v>
      </c>
      <c r="Z2">
        <v>25.2</v>
      </c>
      <c r="AA2">
        <v>8.8000000000000007</v>
      </c>
      <c r="AB2">
        <v>27.3</v>
      </c>
      <c r="AC2">
        <v>22.3</v>
      </c>
      <c r="AD2">
        <v>29</v>
      </c>
      <c r="AP2">
        <v>13.94</v>
      </c>
      <c r="AQ2">
        <v>14.57</v>
      </c>
      <c r="AT2">
        <v>98</v>
      </c>
      <c r="AU2">
        <v>98</v>
      </c>
      <c r="AV2">
        <v>102</v>
      </c>
      <c r="AY2">
        <v>24</v>
      </c>
      <c r="AZ2">
        <v>19</v>
      </c>
      <c r="BF2">
        <v>13</v>
      </c>
      <c r="BG2">
        <v>14</v>
      </c>
      <c r="BL2">
        <v>27</v>
      </c>
      <c r="BM2">
        <v>30</v>
      </c>
      <c r="BN2">
        <v>34</v>
      </c>
      <c r="BT2">
        <v>28</v>
      </c>
      <c r="BU2">
        <v>28</v>
      </c>
      <c r="BV2">
        <v>30</v>
      </c>
    </row>
    <row r="3" spans="1:239" x14ac:dyDescent="0.2">
      <c r="A3" s="83" t="s">
        <v>1383</v>
      </c>
      <c r="B3" s="83" t="s">
        <v>1384</v>
      </c>
      <c r="C3" s="69">
        <v>373</v>
      </c>
      <c r="D3" s="69" t="s">
        <v>1413</v>
      </c>
      <c r="E3">
        <v>0</v>
      </c>
      <c r="F3">
        <v>2</v>
      </c>
      <c r="K3">
        <v>2</v>
      </c>
      <c r="P3">
        <v>101.5</v>
      </c>
      <c r="Q3">
        <v>132</v>
      </c>
      <c r="S3">
        <f>38.4*2.2</f>
        <v>84.48</v>
      </c>
      <c r="T3">
        <v>38.4</v>
      </c>
      <c r="U3">
        <v>22</v>
      </c>
      <c r="W3">
        <v>27.3</v>
      </c>
      <c r="Y3">
        <v>24.8</v>
      </c>
      <c r="Z3">
        <v>31</v>
      </c>
      <c r="AA3">
        <v>24.6</v>
      </c>
      <c r="AB3">
        <v>27.8</v>
      </c>
      <c r="AC3">
        <v>28.7</v>
      </c>
      <c r="AD3">
        <v>17.3</v>
      </c>
      <c r="AP3">
        <v>14.37</v>
      </c>
      <c r="AQ3">
        <v>12.97</v>
      </c>
      <c r="AT3">
        <v>129</v>
      </c>
      <c r="AU3">
        <v>128</v>
      </c>
      <c r="AV3">
        <v>117</v>
      </c>
      <c r="AY3">
        <v>24</v>
      </c>
      <c r="AZ3">
        <v>28</v>
      </c>
      <c r="BF3">
        <v>16</v>
      </c>
      <c r="BG3">
        <v>16</v>
      </c>
      <c r="BL3">
        <v>39</v>
      </c>
      <c r="BM3">
        <v>42</v>
      </c>
      <c r="BN3">
        <v>42</v>
      </c>
      <c r="BT3">
        <v>31</v>
      </c>
      <c r="BU3">
        <v>30</v>
      </c>
      <c r="BV3">
        <v>32</v>
      </c>
    </row>
    <row r="4" spans="1:239" x14ac:dyDescent="0.2">
      <c r="A4" s="83" t="s">
        <v>1385</v>
      </c>
      <c r="B4" s="83" t="s">
        <v>1386</v>
      </c>
      <c r="C4" s="69">
        <v>374</v>
      </c>
      <c r="D4" s="69" t="s">
        <v>1414</v>
      </c>
      <c r="E4">
        <v>1</v>
      </c>
      <c r="F4">
        <v>1</v>
      </c>
      <c r="K4">
        <v>2</v>
      </c>
      <c r="P4">
        <v>99</v>
      </c>
      <c r="Q4">
        <v>122</v>
      </c>
      <c r="S4">
        <f>29.4*2.2</f>
        <v>64.680000000000007</v>
      </c>
      <c r="T4">
        <v>29.4</v>
      </c>
      <c r="U4">
        <v>19.8</v>
      </c>
      <c r="W4">
        <v>27.7</v>
      </c>
      <c r="Y4">
        <v>22</v>
      </c>
      <c r="Z4">
        <v>20.2</v>
      </c>
      <c r="AA4">
        <v>19.899999999999999</v>
      </c>
      <c r="AB4">
        <v>21.8</v>
      </c>
      <c r="AC4">
        <v>18.3</v>
      </c>
      <c r="AD4">
        <v>17.600000000000001</v>
      </c>
      <c r="AP4">
        <v>15.88</v>
      </c>
      <c r="AQ4">
        <v>15.56</v>
      </c>
      <c r="AT4">
        <v>36</v>
      </c>
      <c r="AU4">
        <v>76</v>
      </c>
      <c r="AV4">
        <v>85</v>
      </c>
      <c r="AY4">
        <v>21</v>
      </c>
      <c r="AZ4">
        <v>16</v>
      </c>
      <c r="BF4">
        <v>14</v>
      </c>
      <c r="BG4">
        <v>10</v>
      </c>
      <c r="BL4">
        <v>17</v>
      </c>
      <c r="BM4">
        <v>21</v>
      </c>
      <c r="BN4">
        <v>19</v>
      </c>
      <c r="BT4">
        <v>21</v>
      </c>
      <c r="BU4">
        <v>17</v>
      </c>
      <c r="BV4">
        <v>18</v>
      </c>
    </row>
    <row r="5" spans="1:239" x14ac:dyDescent="0.2">
      <c r="A5" s="83" t="s">
        <v>1387</v>
      </c>
      <c r="B5" s="83" t="s">
        <v>1388</v>
      </c>
      <c r="C5" s="69">
        <v>375</v>
      </c>
      <c r="D5" s="69" t="s">
        <v>1415</v>
      </c>
      <c r="E5">
        <v>1</v>
      </c>
      <c r="F5">
        <v>1</v>
      </c>
      <c r="K5">
        <v>2</v>
      </c>
    </row>
    <row r="6" spans="1:239" x14ac:dyDescent="0.2">
      <c r="A6" s="83" t="s">
        <v>1389</v>
      </c>
      <c r="B6" s="83" t="s">
        <v>1390</v>
      </c>
      <c r="C6" s="69">
        <v>376</v>
      </c>
      <c r="D6" s="69" t="s">
        <v>1416</v>
      </c>
      <c r="E6">
        <v>0</v>
      </c>
      <c r="F6">
        <v>2</v>
      </c>
      <c r="K6">
        <v>2</v>
      </c>
      <c r="P6">
        <v>94.5</v>
      </c>
      <c r="Q6">
        <v>120.5</v>
      </c>
      <c r="S6">
        <f>22.5*2.2</f>
        <v>49.500000000000007</v>
      </c>
      <c r="T6">
        <v>22.5</v>
      </c>
      <c r="U6">
        <v>15.6</v>
      </c>
      <c r="W6">
        <v>17.2</v>
      </c>
      <c r="Y6">
        <v>29.6</v>
      </c>
      <c r="Z6">
        <v>25.3</v>
      </c>
      <c r="AA6">
        <v>23.1</v>
      </c>
      <c r="AB6">
        <v>13.7</v>
      </c>
      <c r="AC6">
        <v>24.1</v>
      </c>
      <c r="AD6">
        <v>26.1</v>
      </c>
      <c r="AP6">
        <v>14.71</v>
      </c>
      <c r="AQ6">
        <v>14.97</v>
      </c>
      <c r="AT6">
        <v>67</v>
      </c>
      <c r="AU6">
        <v>67</v>
      </c>
      <c r="AV6">
        <v>91</v>
      </c>
      <c r="AY6">
        <v>19</v>
      </c>
      <c r="AZ6">
        <v>20</v>
      </c>
      <c r="BF6">
        <v>17</v>
      </c>
      <c r="BG6">
        <v>17</v>
      </c>
      <c r="BL6">
        <v>28</v>
      </c>
      <c r="BM6">
        <v>24</v>
      </c>
      <c r="BN6">
        <v>22</v>
      </c>
      <c r="BT6">
        <v>27</v>
      </c>
      <c r="BU6">
        <v>25</v>
      </c>
      <c r="BV6">
        <v>23</v>
      </c>
    </row>
    <row r="7" spans="1:239" x14ac:dyDescent="0.2">
      <c r="A7" s="83" t="s">
        <v>1391</v>
      </c>
      <c r="B7" s="83" t="s">
        <v>1392</v>
      </c>
      <c r="C7" s="69">
        <v>377</v>
      </c>
      <c r="D7" s="69" t="s">
        <v>1417</v>
      </c>
      <c r="E7">
        <v>0</v>
      </c>
      <c r="F7">
        <v>2</v>
      </c>
      <c r="K7">
        <v>2</v>
      </c>
      <c r="P7">
        <v>99</v>
      </c>
      <c r="Q7">
        <v>125</v>
      </c>
      <c r="S7">
        <f>37.7*2.2</f>
        <v>82.940000000000012</v>
      </c>
      <c r="T7">
        <v>37.700000000000003</v>
      </c>
      <c r="U7">
        <v>24.1</v>
      </c>
      <c r="W7">
        <v>35.799999999999997</v>
      </c>
      <c r="Y7">
        <v>21.2</v>
      </c>
      <c r="Z7">
        <v>15</v>
      </c>
      <c r="AA7">
        <v>15.8</v>
      </c>
      <c r="AB7">
        <v>12.4</v>
      </c>
      <c r="AC7">
        <v>12.5</v>
      </c>
      <c r="AD7">
        <v>12.8</v>
      </c>
      <c r="AP7">
        <v>15.74</v>
      </c>
      <c r="AQ7">
        <v>16.16</v>
      </c>
      <c r="AT7">
        <v>88</v>
      </c>
      <c r="AU7">
        <v>96</v>
      </c>
      <c r="AV7">
        <v>95</v>
      </c>
      <c r="AY7">
        <v>14</v>
      </c>
      <c r="AZ7">
        <v>12</v>
      </c>
      <c r="BF7">
        <v>9</v>
      </c>
      <c r="BG7">
        <v>9</v>
      </c>
      <c r="BL7">
        <v>27</v>
      </c>
      <c r="BM7">
        <v>30</v>
      </c>
      <c r="BN7">
        <v>28</v>
      </c>
      <c r="BT7">
        <v>15</v>
      </c>
      <c r="BU7">
        <v>17</v>
      </c>
      <c r="BV7">
        <v>17</v>
      </c>
    </row>
    <row r="8" spans="1:239" x14ac:dyDescent="0.2">
      <c r="A8" s="83" t="s">
        <v>1394</v>
      </c>
      <c r="B8" s="83" t="s">
        <v>1393</v>
      </c>
      <c r="C8" s="69">
        <v>378</v>
      </c>
      <c r="D8" s="69" t="s">
        <v>1418</v>
      </c>
      <c r="E8">
        <v>1</v>
      </c>
      <c r="F8">
        <v>1</v>
      </c>
      <c r="K8">
        <v>2</v>
      </c>
      <c r="P8">
        <v>96</v>
      </c>
      <c r="Q8">
        <v>126</v>
      </c>
      <c r="S8">
        <f>24.6*2.2</f>
        <v>54.120000000000005</v>
      </c>
      <c r="T8">
        <v>24.6</v>
      </c>
      <c r="U8">
        <v>15.5</v>
      </c>
      <c r="W8">
        <v>17.3</v>
      </c>
      <c r="Y8">
        <v>25.8</v>
      </c>
      <c r="Z8">
        <v>21.4</v>
      </c>
      <c r="AA8">
        <v>23.3</v>
      </c>
      <c r="AB8">
        <v>22.2</v>
      </c>
      <c r="AC8">
        <v>23.4</v>
      </c>
      <c r="AD8">
        <v>15.7</v>
      </c>
      <c r="AP8">
        <v>14.65</v>
      </c>
      <c r="AQ8">
        <v>14.66</v>
      </c>
      <c r="AT8">
        <v>138</v>
      </c>
      <c r="AU8">
        <v>91</v>
      </c>
      <c r="AV8">
        <v>102</v>
      </c>
      <c r="AY8">
        <v>19</v>
      </c>
      <c r="AZ8">
        <v>17</v>
      </c>
      <c r="BF8">
        <v>13</v>
      </c>
      <c r="BG8">
        <v>9</v>
      </c>
      <c r="BL8">
        <v>23</v>
      </c>
      <c r="BM8">
        <v>24</v>
      </c>
      <c r="BN8">
        <v>24</v>
      </c>
      <c r="BT8">
        <v>21</v>
      </c>
      <c r="BU8">
        <v>20</v>
      </c>
      <c r="BV8">
        <v>17</v>
      </c>
    </row>
    <row r="9" spans="1:239" x14ac:dyDescent="0.2">
      <c r="A9" s="83" t="s">
        <v>1395</v>
      </c>
      <c r="B9" s="83" t="s">
        <v>1396</v>
      </c>
      <c r="C9" s="69">
        <v>379</v>
      </c>
      <c r="D9" s="69" t="s">
        <v>1419</v>
      </c>
      <c r="E9">
        <v>1</v>
      </c>
      <c r="F9">
        <v>1</v>
      </c>
      <c r="K9">
        <v>2</v>
      </c>
      <c r="P9">
        <v>99</v>
      </c>
      <c r="Q9">
        <v>128</v>
      </c>
      <c r="S9">
        <f>22.4*2.2</f>
        <v>49.28</v>
      </c>
      <c r="T9">
        <v>22.4</v>
      </c>
      <c r="U9">
        <v>13.7</v>
      </c>
      <c r="W9">
        <v>14.8</v>
      </c>
      <c r="Y9">
        <v>21.5</v>
      </c>
      <c r="Z9">
        <v>14.6</v>
      </c>
      <c r="AA9">
        <v>21.7</v>
      </c>
      <c r="AB9">
        <v>20.399999999999999</v>
      </c>
      <c r="AC9">
        <v>17</v>
      </c>
      <c r="AD9">
        <v>17.7</v>
      </c>
      <c r="AP9">
        <v>17.52</v>
      </c>
      <c r="AQ9">
        <v>17.64</v>
      </c>
      <c r="AT9">
        <v>96</v>
      </c>
      <c r="AU9">
        <v>116</v>
      </c>
      <c r="AV9">
        <v>81</v>
      </c>
      <c r="AY9">
        <v>19</v>
      </c>
      <c r="AZ9">
        <v>12</v>
      </c>
      <c r="BF9">
        <v>4</v>
      </c>
      <c r="BG9">
        <v>7</v>
      </c>
      <c r="BL9">
        <v>15</v>
      </c>
      <c r="BM9">
        <v>15</v>
      </c>
      <c r="BN9">
        <v>13</v>
      </c>
      <c r="BT9">
        <v>13</v>
      </c>
      <c r="BU9">
        <v>13</v>
      </c>
      <c r="BV9">
        <v>14</v>
      </c>
    </row>
    <row r="10" spans="1:239" x14ac:dyDescent="0.2">
      <c r="A10" s="83" t="s">
        <v>1397</v>
      </c>
      <c r="B10" s="83" t="s">
        <v>1398</v>
      </c>
      <c r="C10" s="69">
        <v>380</v>
      </c>
      <c r="D10" s="69" t="s">
        <v>1420</v>
      </c>
      <c r="E10">
        <v>0</v>
      </c>
      <c r="F10">
        <v>2</v>
      </c>
      <c r="K10">
        <v>2</v>
      </c>
      <c r="P10">
        <v>97</v>
      </c>
      <c r="Q10">
        <v>126.5</v>
      </c>
      <c r="S10">
        <f>25.5*2.2</f>
        <v>56.1</v>
      </c>
      <c r="T10">
        <v>25.5</v>
      </c>
      <c r="U10">
        <v>16.100000000000001</v>
      </c>
      <c r="W10">
        <v>18.8</v>
      </c>
      <c r="Y10">
        <v>22.2</v>
      </c>
      <c r="Z10">
        <v>17.7</v>
      </c>
      <c r="AA10">
        <v>16.899999999999999</v>
      </c>
      <c r="AB10">
        <v>16.5</v>
      </c>
      <c r="AC10">
        <v>17.5</v>
      </c>
      <c r="AD10">
        <v>18.7</v>
      </c>
      <c r="AP10">
        <v>15.6</v>
      </c>
      <c r="AQ10">
        <v>15.67</v>
      </c>
      <c r="AT10">
        <v>121</v>
      </c>
      <c r="AU10">
        <v>122</v>
      </c>
      <c r="AV10">
        <v>128</v>
      </c>
      <c r="AY10">
        <v>20</v>
      </c>
      <c r="AZ10">
        <v>23</v>
      </c>
      <c r="BF10">
        <v>13</v>
      </c>
      <c r="BG10">
        <v>15</v>
      </c>
      <c r="BL10">
        <v>34</v>
      </c>
      <c r="BM10">
        <v>28</v>
      </c>
      <c r="BN10">
        <v>29</v>
      </c>
      <c r="BT10">
        <v>17</v>
      </c>
      <c r="BU10">
        <v>21</v>
      </c>
      <c r="BV10">
        <v>17</v>
      </c>
    </row>
    <row r="11" spans="1:239" x14ac:dyDescent="0.2">
      <c r="A11" s="83" t="s">
        <v>1399</v>
      </c>
      <c r="B11" s="83" t="s">
        <v>1400</v>
      </c>
      <c r="C11" s="69">
        <v>381</v>
      </c>
      <c r="D11" s="69" t="s">
        <v>1421</v>
      </c>
      <c r="E11">
        <v>1</v>
      </c>
      <c r="F11">
        <v>1</v>
      </c>
      <c r="K11">
        <v>2</v>
      </c>
      <c r="P11">
        <v>101</v>
      </c>
      <c r="Q11">
        <v>132</v>
      </c>
      <c r="S11">
        <f>25.4*2.2</f>
        <v>55.88</v>
      </c>
      <c r="T11">
        <v>25.4</v>
      </c>
      <c r="U11">
        <v>14.6</v>
      </c>
      <c r="W11">
        <v>14.9</v>
      </c>
      <c r="Y11">
        <v>22.5</v>
      </c>
      <c r="Z11">
        <v>17.399999999999999</v>
      </c>
      <c r="AA11">
        <v>20.5</v>
      </c>
      <c r="AB11">
        <v>21.7</v>
      </c>
      <c r="AC11">
        <v>18.7</v>
      </c>
      <c r="AD11">
        <v>8</v>
      </c>
      <c r="AP11">
        <v>13.08</v>
      </c>
      <c r="AQ11">
        <v>13.08</v>
      </c>
      <c r="AT11">
        <v>123</v>
      </c>
      <c r="AU11">
        <v>143</v>
      </c>
      <c r="AV11">
        <v>136</v>
      </c>
      <c r="AY11">
        <v>27</v>
      </c>
      <c r="AZ11">
        <v>24</v>
      </c>
      <c r="BF11">
        <v>22</v>
      </c>
      <c r="BG11">
        <v>20</v>
      </c>
      <c r="BL11">
        <v>26</v>
      </c>
      <c r="BM11">
        <v>26</v>
      </c>
      <c r="BN11">
        <v>25</v>
      </c>
      <c r="BT11">
        <v>21</v>
      </c>
      <c r="BU11">
        <v>19</v>
      </c>
      <c r="BV11">
        <v>23</v>
      </c>
    </row>
    <row r="12" spans="1:239" x14ac:dyDescent="0.2">
      <c r="A12" s="83" t="s">
        <v>1402</v>
      </c>
      <c r="B12" s="83" t="s">
        <v>1401</v>
      </c>
      <c r="C12" s="69">
        <v>382</v>
      </c>
      <c r="D12" s="69" t="s">
        <v>1422</v>
      </c>
      <c r="E12">
        <v>1</v>
      </c>
      <c r="F12">
        <v>1</v>
      </c>
      <c r="K12">
        <v>2</v>
      </c>
      <c r="P12">
        <v>104</v>
      </c>
      <c r="Q12">
        <v>134</v>
      </c>
      <c r="S12">
        <f>53.9*2.2</f>
        <v>118.58000000000001</v>
      </c>
      <c r="T12">
        <v>53.9</v>
      </c>
      <c r="U12">
        <v>30</v>
      </c>
      <c r="W12">
        <v>45.3</v>
      </c>
      <c r="Y12">
        <v>33.299999999999997</v>
      </c>
      <c r="Z12">
        <v>31.8</v>
      </c>
      <c r="AA12">
        <v>25.9</v>
      </c>
      <c r="AB12">
        <v>30.3</v>
      </c>
      <c r="AC12">
        <v>23.1</v>
      </c>
      <c r="AD12">
        <v>29.4</v>
      </c>
      <c r="AP12">
        <v>17.45</v>
      </c>
      <c r="AQ12">
        <v>17.39</v>
      </c>
      <c r="AT12">
        <v>82</v>
      </c>
      <c r="AU12">
        <v>82</v>
      </c>
      <c r="AV12">
        <v>92</v>
      </c>
      <c r="AY12">
        <v>9</v>
      </c>
      <c r="AZ12">
        <v>12</v>
      </c>
      <c r="BF12">
        <v>8</v>
      </c>
      <c r="BG12">
        <v>11</v>
      </c>
      <c r="BL12">
        <v>16</v>
      </c>
      <c r="BM12">
        <v>23</v>
      </c>
      <c r="BN12">
        <v>23</v>
      </c>
      <c r="BT12">
        <v>20</v>
      </c>
      <c r="BU12">
        <v>25</v>
      </c>
      <c r="BV12">
        <v>19</v>
      </c>
    </row>
    <row r="13" spans="1:239" x14ac:dyDescent="0.2">
      <c r="A13" s="83" t="s">
        <v>1403</v>
      </c>
      <c r="B13" s="83" t="s">
        <v>1404</v>
      </c>
      <c r="C13" s="69">
        <v>383</v>
      </c>
      <c r="D13" s="69" t="s">
        <v>1423</v>
      </c>
      <c r="E13">
        <v>0</v>
      </c>
      <c r="F13">
        <v>2</v>
      </c>
      <c r="K13">
        <v>2</v>
      </c>
      <c r="P13">
        <v>98.5</v>
      </c>
      <c r="Q13">
        <v>128.5</v>
      </c>
      <c r="S13">
        <f>20.7*2.2</f>
        <v>45.54</v>
      </c>
      <c r="T13">
        <v>20.7</v>
      </c>
      <c r="U13">
        <v>12.6</v>
      </c>
      <c r="W13">
        <v>11.4</v>
      </c>
      <c r="Y13">
        <v>18</v>
      </c>
      <c r="Z13">
        <v>17.8</v>
      </c>
      <c r="AA13">
        <v>19.399999999999999</v>
      </c>
      <c r="AB13">
        <v>13.1</v>
      </c>
      <c r="AC13">
        <v>19.399999999999999</v>
      </c>
      <c r="AD13">
        <v>18.8</v>
      </c>
      <c r="AP13">
        <v>14.51</v>
      </c>
      <c r="AQ13">
        <v>16.149999999999999</v>
      </c>
      <c r="AT13">
        <v>94</v>
      </c>
      <c r="AU13">
        <v>96</v>
      </c>
      <c r="AV13">
        <v>98</v>
      </c>
      <c r="AY13">
        <v>25</v>
      </c>
      <c r="AZ13">
        <v>19</v>
      </c>
      <c r="BF13">
        <v>17</v>
      </c>
      <c r="BG13">
        <v>17</v>
      </c>
      <c r="BL13">
        <v>22</v>
      </c>
      <c r="BM13">
        <v>23</v>
      </c>
      <c r="BN13">
        <v>21</v>
      </c>
      <c r="BT13">
        <v>14</v>
      </c>
      <c r="BU13">
        <v>19</v>
      </c>
      <c r="BV13">
        <v>15</v>
      </c>
    </row>
    <row r="14" spans="1:239" x14ac:dyDescent="0.2">
      <c r="A14" s="83" t="s">
        <v>1406</v>
      </c>
      <c r="B14" s="83" t="s">
        <v>1405</v>
      </c>
      <c r="C14" s="69">
        <v>384</v>
      </c>
      <c r="D14" s="69" t="s">
        <v>1424</v>
      </c>
      <c r="E14">
        <v>1</v>
      </c>
      <c r="F14">
        <v>1</v>
      </c>
      <c r="K14">
        <v>2</v>
      </c>
      <c r="P14">
        <v>96</v>
      </c>
      <c r="Q14">
        <v>116</v>
      </c>
      <c r="S14">
        <f>22.5*2.2</f>
        <v>49.500000000000007</v>
      </c>
      <c r="T14">
        <v>22.5</v>
      </c>
      <c r="U14">
        <v>17.899999999999999</v>
      </c>
      <c r="W14">
        <v>16.7</v>
      </c>
      <c r="Y14">
        <v>14.9</v>
      </c>
      <c r="Z14">
        <v>19.8</v>
      </c>
      <c r="AA14">
        <v>16.100000000000001</v>
      </c>
      <c r="AB14">
        <v>20</v>
      </c>
      <c r="AC14">
        <v>16.600000000000001</v>
      </c>
      <c r="AD14">
        <v>18.8</v>
      </c>
      <c r="AP14">
        <v>16.45</v>
      </c>
      <c r="AQ14">
        <v>15.54</v>
      </c>
      <c r="AT14">
        <v>119</v>
      </c>
      <c r="AU14">
        <v>114</v>
      </c>
      <c r="AV14">
        <v>109</v>
      </c>
      <c r="AY14">
        <v>26</v>
      </c>
      <c r="AZ14">
        <v>20</v>
      </c>
      <c r="BF14">
        <v>16</v>
      </c>
      <c r="BG14">
        <v>19</v>
      </c>
      <c r="BL14">
        <v>28</v>
      </c>
      <c r="BM14">
        <v>27</v>
      </c>
      <c r="BN14">
        <v>24</v>
      </c>
      <c r="BT14">
        <v>17</v>
      </c>
      <c r="BU14">
        <v>18</v>
      </c>
      <c r="BV14">
        <v>20</v>
      </c>
    </row>
    <row r="15" spans="1:239" x14ac:dyDescent="0.2">
      <c r="A15" s="83" t="s">
        <v>1407</v>
      </c>
      <c r="B15" s="83" t="s">
        <v>1408</v>
      </c>
      <c r="C15" s="69">
        <v>385</v>
      </c>
      <c r="D15" s="69" t="s">
        <v>1425</v>
      </c>
      <c r="E15">
        <v>0</v>
      </c>
      <c r="F15">
        <v>2</v>
      </c>
      <c r="K15">
        <v>2</v>
      </c>
      <c r="P15">
        <v>102</v>
      </c>
      <c r="Q15">
        <v>132</v>
      </c>
      <c r="S15">
        <f>38.8*2.2</f>
        <v>85.36</v>
      </c>
      <c r="T15">
        <v>38.4</v>
      </c>
      <c r="U15">
        <v>22</v>
      </c>
      <c r="W15">
        <v>27.7</v>
      </c>
      <c r="Y15">
        <v>20.399999999999999</v>
      </c>
      <c r="Z15">
        <v>18.2</v>
      </c>
      <c r="AA15">
        <v>17.3</v>
      </c>
      <c r="AB15">
        <v>14.8</v>
      </c>
      <c r="AC15">
        <v>14.7</v>
      </c>
      <c r="AD15">
        <v>15.4</v>
      </c>
      <c r="AP15">
        <v>15.96</v>
      </c>
      <c r="AQ15">
        <v>30.77</v>
      </c>
      <c r="AT15">
        <v>82</v>
      </c>
      <c r="AU15">
        <v>90</v>
      </c>
      <c r="AV15">
        <v>98</v>
      </c>
      <c r="AY15">
        <v>19</v>
      </c>
      <c r="AZ15">
        <v>18</v>
      </c>
      <c r="BF15">
        <v>10</v>
      </c>
      <c r="BG15">
        <v>9</v>
      </c>
      <c r="BL15">
        <v>22</v>
      </c>
      <c r="BM15">
        <v>22</v>
      </c>
      <c r="BN15">
        <v>23</v>
      </c>
      <c r="BT15">
        <v>18</v>
      </c>
      <c r="BU15">
        <v>19</v>
      </c>
      <c r="BV15">
        <v>17</v>
      </c>
    </row>
    <row r="16" spans="1:239" x14ac:dyDescent="0.2">
      <c r="A16" s="83" t="s">
        <v>1410</v>
      </c>
      <c r="B16" s="83" t="s">
        <v>1409</v>
      </c>
      <c r="C16" s="69">
        <v>386</v>
      </c>
      <c r="D16" s="69" t="s">
        <v>1426</v>
      </c>
      <c r="E16">
        <v>0</v>
      </c>
      <c r="F16">
        <v>2</v>
      </c>
      <c r="K16">
        <v>2</v>
      </c>
      <c r="P16">
        <v>96</v>
      </c>
      <c r="Q16">
        <v>122</v>
      </c>
      <c r="S16">
        <f>25.5*2.2</f>
        <v>56.1</v>
      </c>
      <c r="T16">
        <v>25.5</v>
      </c>
      <c r="U16">
        <v>17.100000000000001</v>
      </c>
      <c r="W16">
        <v>20.8</v>
      </c>
      <c r="Y16">
        <v>18.2</v>
      </c>
      <c r="Z16">
        <v>19.899999999999999</v>
      </c>
      <c r="AA16">
        <v>15.5</v>
      </c>
      <c r="AB16">
        <v>21.8</v>
      </c>
      <c r="AC16">
        <v>14.3</v>
      </c>
      <c r="AD16">
        <v>11.5</v>
      </c>
      <c r="AP16">
        <v>19.75</v>
      </c>
      <c r="AQ16">
        <v>19.260000000000002</v>
      </c>
      <c r="AT16">
        <v>55</v>
      </c>
      <c r="AU16">
        <v>49</v>
      </c>
      <c r="AV16">
        <v>63</v>
      </c>
      <c r="AY16">
        <v>9</v>
      </c>
      <c r="AZ16">
        <v>13</v>
      </c>
      <c r="BF16">
        <v>12</v>
      </c>
      <c r="BG16">
        <v>11</v>
      </c>
      <c r="BL16">
        <v>23</v>
      </c>
      <c r="BM16">
        <v>20</v>
      </c>
      <c r="BN16">
        <v>22</v>
      </c>
      <c r="BT16">
        <v>22</v>
      </c>
      <c r="BU16">
        <v>12</v>
      </c>
      <c r="BV16">
        <v>20</v>
      </c>
    </row>
    <row r="17" spans="1:239" x14ac:dyDescent="0.2">
      <c r="A17" s="83" t="s">
        <v>1411</v>
      </c>
      <c r="B17" s="83" t="s">
        <v>1745</v>
      </c>
      <c r="C17" s="69">
        <v>387</v>
      </c>
      <c r="D17" s="69" t="s">
        <v>1427</v>
      </c>
      <c r="E17">
        <v>1</v>
      </c>
      <c r="F17">
        <v>1</v>
      </c>
      <c r="K17">
        <v>2</v>
      </c>
      <c r="P17">
        <v>98</v>
      </c>
      <c r="Q17">
        <v>123</v>
      </c>
      <c r="S17">
        <f>28.1*2.2</f>
        <v>61.820000000000007</v>
      </c>
      <c r="T17">
        <v>28.1</v>
      </c>
      <c r="U17">
        <v>18.600000000000001</v>
      </c>
      <c r="W17">
        <v>25.1</v>
      </c>
      <c r="Y17">
        <v>21.9</v>
      </c>
      <c r="Z17">
        <v>19.600000000000001</v>
      </c>
      <c r="AA17">
        <v>18.600000000000001</v>
      </c>
      <c r="AB17">
        <v>16.3</v>
      </c>
      <c r="AC17">
        <v>20.5</v>
      </c>
      <c r="AD17">
        <v>17.100000000000001</v>
      </c>
      <c r="AP17">
        <v>17.5</v>
      </c>
      <c r="AQ17">
        <v>17.12</v>
      </c>
      <c r="AT17">
        <v>87</v>
      </c>
      <c r="AU17">
        <v>79</v>
      </c>
      <c r="AV17">
        <v>91</v>
      </c>
      <c r="AY17">
        <v>17</v>
      </c>
      <c r="AZ17">
        <v>17</v>
      </c>
      <c r="BF17">
        <v>16</v>
      </c>
      <c r="BG17">
        <v>13</v>
      </c>
      <c r="BL17">
        <v>21</v>
      </c>
      <c r="BM17">
        <v>26</v>
      </c>
      <c r="BN17">
        <v>29</v>
      </c>
      <c r="BT17">
        <v>15</v>
      </c>
      <c r="BU17">
        <v>14</v>
      </c>
      <c r="BV17">
        <v>15</v>
      </c>
    </row>
    <row r="18" spans="1:239" x14ac:dyDescent="0.2">
      <c r="A18" s="83" t="s">
        <v>1747</v>
      </c>
      <c r="B18" s="83" t="s">
        <v>1746</v>
      </c>
      <c r="C18" s="69">
        <v>453</v>
      </c>
      <c r="D18" s="69" t="s">
        <v>1748</v>
      </c>
      <c r="E18">
        <v>1</v>
      </c>
      <c r="F18">
        <v>1</v>
      </c>
      <c r="K18">
        <v>2</v>
      </c>
      <c r="P18">
        <v>98.5</v>
      </c>
      <c r="Q18">
        <v>128.5</v>
      </c>
      <c r="S18">
        <f>27.2*2.2</f>
        <v>59.84</v>
      </c>
      <c r="T18">
        <v>27.2</v>
      </c>
      <c r="U18">
        <v>16.600000000000001</v>
      </c>
      <c r="W18">
        <v>17.8</v>
      </c>
      <c r="Y18">
        <v>24.8</v>
      </c>
      <c r="Z18">
        <v>21.5</v>
      </c>
      <c r="AA18">
        <v>23.8</v>
      </c>
      <c r="AB18">
        <v>25.5</v>
      </c>
      <c r="AC18">
        <v>21.3</v>
      </c>
      <c r="AD18">
        <v>24.8</v>
      </c>
      <c r="AP18">
        <v>14.63</v>
      </c>
      <c r="AQ18">
        <v>14.76</v>
      </c>
      <c r="AT18">
        <v>123</v>
      </c>
      <c r="AU18">
        <v>118</v>
      </c>
      <c r="AV18">
        <v>90</v>
      </c>
      <c r="AY18">
        <v>25</v>
      </c>
      <c r="AZ18">
        <v>19</v>
      </c>
      <c r="BF18">
        <v>13</v>
      </c>
      <c r="BG18">
        <v>15</v>
      </c>
      <c r="BL18">
        <v>16</v>
      </c>
      <c r="BM18">
        <v>15</v>
      </c>
      <c r="BN18">
        <v>18</v>
      </c>
      <c r="BT18">
        <v>22</v>
      </c>
      <c r="BU18">
        <v>18</v>
      </c>
      <c r="BV18">
        <v>18</v>
      </c>
    </row>
    <row r="19" spans="1:239" x14ac:dyDescent="0.2">
      <c r="A19" s="83" t="s">
        <v>1428</v>
      </c>
      <c r="B19" s="83" t="s">
        <v>1429</v>
      </c>
      <c r="C19" s="70">
        <v>389</v>
      </c>
      <c r="D19" s="70" t="s">
        <v>1430</v>
      </c>
      <c r="E19">
        <v>1</v>
      </c>
      <c r="F19">
        <v>1</v>
      </c>
      <c r="G19" s="63">
        <v>40074</v>
      </c>
      <c r="H19" s="63">
        <v>43755</v>
      </c>
      <c r="I19">
        <f t="shared" ref="I19:I50" si="0">(H19-G19)/365</f>
        <v>10.084931506849315</v>
      </c>
      <c r="K19">
        <v>5</v>
      </c>
      <c r="N19">
        <v>2</v>
      </c>
      <c r="O19">
        <v>90</v>
      </c>
      <c r="P19">
        <v>106</v>
      </c>
      <c r="Q19">
        <v>143</v>
      </c>
      <c r="S19">
        <f>32.9*2.2</f>
        <v>72.38000000000001</v>
      </c>
      <c r="T19">
        <v>32.9</v>
      </c>
      <c r="U19">
        <v>16.100000000000001</v>
      </c>
      <c r="W19">
        <v>15.5</v>
      </c>
      <c r="Y19">
        <v>39.1</v>
      </c>
      <c r="Z19">
        <v>38.200000000000003</v>
      </c>
      <c r="AA19">
        <v>38.799999999999997</v>
      </c>
      <c r="AB19">
        <v>46.2</v>
      </c>
      <c r="AC19">
        <v>39.6</v>
      </c>
      <c r="AD19">
        <v>36.5</v>
      </c>
      <c r="AE19">
        <v>39.1</v>
      </c>
      <c r="AF19">
        <v>46.2</v>
      </c>
      <c r="AP19">
        <v>13.54</v>
      </c>
      <c r="AQ19">
        <v>13.38</v>
      </c>
      <c r="AT19">
        <v>174</v>
      </c>
      <c r="AU19">
        <v>184</v>
      </c>
      <c r="AV19">
        <v>194</v>
      </c>
      <c r="AY19">
        <v>37</v>
      </c>
      <c r="AZ19">
        <v>31</v>
      </c>
      <c r="BA19">
        <f>37+31</f>
        <v>68</v>
      </c>
      <c r="BF19">
        <v>18</v>
      </c>
      <c r="BG19">
        <v>24</v>
      </c>
      <c r="BJ19">
        <f>18+24</f>
        <v>42</v>
      </c>
      <c r="BL19">
        <v>34</v>
      </c>
      <c r="BM19">
        <v>35</v>
      </c>
      <c r="BN19">
        <v>35</v>
      </c>
      <c r="BT19">
        <v>35</v>
      </c>
      <c r="BU19">
        <v>25</v>
      </c>
      <c r="BV19">
        <v>31</v>
      </c>
      <c r="CK19">
        <v>1</v>
      </c>
      <c r="CL19" t="s">
        <v>411</v>
      </c>
      <c r="CM19">
        <v>0</v>
      </c>
      <c r="CN19">
        <v>1</v>
      </c>
      <c r="CO19" t="s">
        <v>1809</v>
      </c>
      <c r="CP19">
        <v>2</v>
      </c>
      <c r="CQ19">
        <v>1</v>
      </c>
      <c r="CR19" t="s">
        <v>351</v>
      </c>
      <c r="CS19">
        <v>1</v>
      </c>
      <c r="CT19">
        <v>1</v>
      </c>
      <c r="CU19">
        <v>5</v>
      </c>
      <c r="CV19">
        <v>5</v>
      </c>
      <c r="CW19">
        <v>4</v>
      </c>
      <c r="CX19">
        <v>1</v>
      </c>
      <c r="CY19">
        <v>5</v>
      </c>
      <c r="CZ19">
        <v>4</v>
      </c>
      <c r="DA19">
        <v>4</v>
      </c>
      <c r="DB19">
        <v>2</v>
      </c>
      <c r="DC19">
        <v>5</v>
      </c>
      <c r="DD19">
        <v>4</v>
      </c>
      <c r="DE19">
        <v>3</v>
      </c>
      <c r="DF19">
        <v>2</v>
      </c>
      <c r="DG19">
        <f t="shared" ref="DG19:DG37" si="1">AVERAGE(CU19,CV19,CY19,CZ19,DC19,DD19)</f>
        <v>4.666666666666667</v>
      </c>
      <c r="DH19">
        <f t="shared" ref="DH19:DH23" si="2">AVERAGE(CW19,CX19,DA19,DB19,DE19,DF19)</f>
        <v>2.6666666666666665</v>
      </c>
      <c r="DZ19">
        <v>2</v>
      </c>
      <c r="EB19">
        <v>0</v>
      </c>
      <c r="EC19">
        <v>0</v>
      </c>
      <c r="ED19">
        <v>1</v>
      </c>
      <c r="EE19">
        <v>1</v>
      </c>
      <c r="EF19">
        <v>1</v>
      </c>
      <c r="EG19">
        <v>0</v>
      </c>
      <c r="EH19">
        <v>0</v>
      </c>
      <c r="EI19">
        <v>1</v>
      </c>
      <c r="EJ19">
        <v>1</v>
      </c>
      <c r="EK19">
        <v>1</v>
      </c>
      <c r="EL19">
        <v>1</v>
      </c>
      <c r="EM19">
        <v>1</v>
      </c>
      <c r="EN19">
        <v>1</v>
      </c>
      <c r="EO19">
        <v>1</v>
      </c>
      <c r="EP19">
        <v>0</v>
      </c>
      <c r="EQ19">
        <v>1</v>
      </c>
      <c r="ER19">
        <v>0</v>
      </c>
      <c r="ES19">
        <v>1</v>
      </c>
      <c r="ET19">
        <v>1</v>
      </c>
      <c r="EU19">
        <v>0</v>
      </c>
      <c r="EV19">
        <v>0</v>
      </c>
      <c r="EW19">
        <v>13</v>
      </c>
      <c r="EX19">
        <f>13/18</f>
        <v>0.72222222222222221</v>
      </c>
      <c r="EY19">
        <v>7</v>
      </c>
      <c r="EZ19">
        <v>1</v>
      </c>
      <c r="FA19">
        <v>1</v>
      </c>
      <c r="FB19">
        <v>1</v>
      </c>
      <c r="FC19">
        <v>0</v>
      </c>
      <c r="FD19">
        <v>1</v>
      </c>
      <c r="FE19">
        <v>1</v>
      </c>
      <c r="FF19">
        <v>1</v>
      </c>
      <c r="FG19">
        <v>0</v>
      </c>
      <c r="FH19">
        <v>1</v>
      </c>
      <c r="FI19">
        <v>1</v>
      </c>
      <c r="FJ19">
        <v>0</v>
      </c>
      <c r="FK19">
        <v>0</v>
      </c>
      <c r="FL19">
        <v>0</v>
      </c>
      <c r="FM19">
        <v>0</v>
      </c>
      <c r="FN19">
        <v>8</v>
      </c>
      <c r="FO19">
        <f>8/13</f>
        <v>0.61538461538461542</v>
      </c>
      <c r="FP19">
        <v>5</v>
      </c>
      <c r="FQ19">
        <v>1</v>
      </c>
      <c r="FR19">
        <v>0</v>
      </c>
      <c r="FS19">
        <v>1</v>
      </c>
      <c r="FT19">
        <v>1</v>
      </c>
      <c r="FU19">
        <v>0</v>
      </c>
      <c r="FV19">
        <v>0</v>
      </c>
      <c r="FW19">
        <v>1</v>
      </c>
      <c r="FX19">
        <v>1</v>
      </c>
      <c r="FY19">
        <v>1</v>
      </c>
      <c r="FZ19">
        <v>0</v>
      </c>
      <c r="GA19">
        <v>0</v>
      </c>
      <c r="GB19">
        <v>6</v>
      </c>
      <c r="GC19">
        <f>6/10</f>
        <v>0.6</v>
      </c>
      <c r="GD19">
        <v>4</v>
      </c>
      <c r="GE19">
        <v>2</v>
      </c>
      <c r="GF19">
        <v>5</v>
      </c>
      <c r="GG19">
        <v>1</v>
      </c>
      <c r="GH19">
        <v>0</v>
      </c>
      <c r="GI19">
        <v>0</v>
      </c>
      <c r="GJ19">
        <v>1</v>
      </c>
      <c r="GK19">
        <v>1</v>
      </c>
      <c r="GL19">
        <v>1</v>
      </c>
      <c r="GM19">
        <v>0</v>
      </c>
      <c r="GN19">
        <v>0</v>
      </c>
      <c r="GO19">
        <v>0</v>
      </c>
      <c r="GP19">
        <v>1</v>
      </c>
      <c r="GQ19">
        <v>0</v>
      </c>
      <c r="GR19">
        <v>1</v>
      </c>
      <c r="GS19" t="s">
        <v>1810</v>
      </c>
      <c r="GT19">
        <v>5</v>
      </c>
      <c r="GU19">
        <f>5/12</f>
        <v>0.41666666666666669</v>
      </c>
      <c r="GV19">
        <v>4</v>
      </c>
      <c r="GW19" s="41">
        <v>3</v>
      </c>
      <c r="GX19" s="41">
        <v>2</v>
      </c>
      <c r="GY19" s="41">
        <v>2</v>
      </c>
      <c r="GZ19" s="41">
        <v>1</v>
      </c>
      <c r="HA19" s="41">
        <v>5</v>
      </c>
      <c r="HB19" s="41">
        <v>5</v>
      </c>
      <c r="HC19" s="41">
        <v>5</v>
      </c>
      <c r="HD19" s="41">
        <v>1</v>
      </c>
      <c r="HE19" s="41">
        <v>1</v>
      </c>
      <c r="HF19" s="41">
        <v>4</v>
      </c>
      <c r="HG19" s="41">
        <v>4</v>
      </c>
      <c r="HH19" s="41">
        <v>4</v>
      </c>
      <c r="HI19" s="41">
        <v>2</v>
      </c>
      <c r="HJ19" s="41">
        <v>2</v>
      </c>
      <c r="HK19" s="41">
        <v>2</v>
      </c>
      <c r="HL19" s="41">
        <v>2</v>
      </c>
      <c r="HM19" s="41">
        <v>2</v>
      </c>
      <c r="HN19" s="41">
        <v>2</v>
      </c>
      <c r="HO19">
        <v>8</v>
      </c>
      <c r="HP19">
        <v>8</v>
      </c>
      <c r="HQ19">
        <v>8</v>
      </c>
      <c r="HR19">
        <v>8</v>
      </c>
      <c r="HS19">
        <v>8</v>
      </c>
      <c r="HT19">
        <v>5</v>
      </c>
      <c r="HU19">
        <v>8</v>
      </c>
      <c r="HV19">
        <v>2</v>
      </c>
      <c r="HW19">
        <v>7</v>
      </c>
      <c r="HZ19">
        <v>1.65</v>
      </c>
      <c r="IA19">
        <v>1.81</v>
      </c>
      <c r="IB19">
        <v>1.78</v>
      </c>
      <c r="IC19">
        <v>1.7</v>
      </c>
      <c r="ID19">
        <v>1.61</v>
      </c>
    </row>
    <row r="20" spans="1:239" x14ac:dyDescent="0.2">
      <c r="A20" s="83" t="s">
        <v>1431</v>
      </c>
      <c r="B20" s="83" t="s">
        <v>1432</v>
      </c>
      <c r="C20" s="70">
        <v>390</v>
      </c>
      <c r="D20" s="70" t="s">
        <v>1433</v>
      </c>
      <c r="E20">
        <v>0</v>
      </c>
      <c r="F20">
        <v>2</v>
      </c>
      <c r="G20" s="63">
        <v>39867</v>
      </c>
      <c r="H20" s="63">
        <v>43755</v>
      </c>
      <c r="I20">
        <f t="shared" si="0"/>
        <v>10.652054794520549</v>
      </c>
      <c r="K20">
        <v>5</v>
      </c>
      <c r="N20">
        <v>2</v>
      </c>
      <c r="O20">
        <v>90</v>
      </c>
      <c r="P20">
        <v>109</v>
      </c>
      <c r="Q20">
        <v>148.5</v>
      </c>
      <c r="S20">
        <f>68.5*2.2</f>
        <v>150.70000000000002</v>
      </c>
      <c r="T20">
        <v>68.5</v>
      </c>
      <c r="U20">
        <v>31.3</v>
      </c>
      <c r="W20">
        <v>41.9</v>
      </c>
      <c r="Y20">
        <v>37.4</v>
      </c>
      <c r="Z20">
        <v>36.9</v>
      </c>
      <c r="AA20">
        <v>28.1</v>
      </c>
      <c r="AB20">
        <v>35.5</v>
      </c>
      <c r="AC20">
        <v>22.6</v>
      </c>
      <c r="AD20">
        <v>26.3</v>
      </c>
      <c r="AE20">
        <v>37.4</v>
      </c>
      <c r="AF20">
        <v>35.5</v>
      </c>
      <c r="AP20">
        <v>19.82</v>
      </c>
      <c r="AQ20">
        <v>16.079999999999998</v>
      </c>
      <c r="AT20">
        <v>82</v>
      </c>
      <c r="AU20">
        <v>66</v>
      </c>
      <c r="AV20">
        <v>67</v>
      </c>
      <c r="AY20">
        <v>17</v>
      </c>
      <c r="AZ20">
        <v>12</v>
      </c>
      <c r="BA20">
        <f>17+12</f>
        <v>29</v>
      </c>
      <c r="BF20">
        <v>13</v>
      </c>
      <c r="BG20">
        <v>12</v>
      </c>
      <c r="BJ20">
        <f>13+12</f>
        <v>25</v>
      </c>
      <c r="BL20">
        <v>26</v>
      </c>
      <c r="BM20">
        <v>27</v>
      </c>
      <c r="BN20">
        <v>26</v>
      </c>
      <c r="BT20">
        <v>21</v>
      </c>
      <c r="BU20">
        <v>16</v>
      </c>
      <c r="BV20">
        <v>22</v>
      </c>
      <c r="CK20">
        <v>0</v>
      </c>
      <c r="CL20" t="s">
        <v>1811</v>
      </c>
      <c r="CM20">
        <v>0</v>
      </c>
      <c r="CN20">
        <v>4</v>
      </c>
      <c r="CO20" t="s">
        <v>432</v>
      </c>
      <c r="CP20">
        <v>1</v>
      </c>
      <c r="CQ20">
        <v>1</v>
      </c>
      <c r="CR20" t="s">
        <v>351</v>
      </c>
      <c r="CS20">
        <v>1</v>
      </c>
      <c r="CT20">
        <v>1</v>
      </c>
      <c r="CU20">
        <v>4</v>
      </c>
      <c r="CV20">
        <v>3</v>
      </c>
      <c r="CW20">
        <v>4</v>
      </c>
      <c r="CX20">
        <v>1</v>
      </c>
      <c r="CY20">
        <v>4</v>
      </c>
      <c r="CZ20">
        <v>4</v>
      </c>
      <c r="DA20">
        <v>3</v>
      </c>
      <c r="DB20">
        <v>2</v>
      </c>
      <c r="DC20">
        <v>4</v>
      </c>
      <c r="DD20">
        <v>5</v>
      </c>
      <c r="DE20">
        <v>3</v>
      </c>
      <c r="DF20">
        <v>2</v>
      </c>
      <c r="DG20">
        <f t="shared" si="1"/>
        <v>4</v>
      </c>
      <c r="DH20">
        <f t="shared" si="2"/>
        <v>2.5</v>
      </c>
      <c r="DZ20">
        <v>3</v>
      </c>
      <c r="EB20">
        <v>1</v>
      </c>
      <c r="EC20">
        <v>0</v>
      </c>
      <c r="ED20">
        <v>1</v>
      </c>
      <c r="EE20">
        <v>0</v>
      </c>
      <c r="EF20">
        <v>0</v>
      </c>
      <c r="EG20">
        <v>1</v>
      </c>
      <c r="EH20">
        <v>0</v>
      </c>
      <c r="EI20">
        <v>1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0</v>
      </c>
      <c r="EP20">
        <v>0</v>
      </c>
      <c r="EQ20">
        <v>1</v>
      </c>
      <c r="ER20">
        <v>1</v>
      </c>
      <c r="ES20">
        <v>1</v>
      </c>
      <c r="ET20">
        <v>1</v>
      </c>
      <c r="EU20">
        <v>1</v>
      </c>
      <c r="EV20" t="s">
        <v>1812</v>
      </c>
      <c r="EW20">
        <v>13</v>
      </c>
      <c r="EX20">
        <f>13/18</f>
        <v>0.72222222222222221</v>
      </c>
      <c r="EY20" s="85">
        <v>5</v>
      </c>
      <c r="EZ20">
        <v>1</v>
      </c>
      <c r="FA20">
        <v>0</v>
      </c>
      <c r="FB20">
        <v>1</v>
      </c>
      <c r="FC20">
        <v>1</v>
      </c>
      <c r="FD20">
        <v>1</v>
      </c>
      <c r="FE20">
        <v>1</v>
      </c>
      <c r="FF20">
        <v>1</v>
      </c>
      <c r="FG20">
        <v>0</v>
      </c>
      <c r="FH20">
        <v>1</v>
      </c>
      <c r="FI20">
        <v>0</v>
      </c>
      <c r="FJ20">
        <v>0</v>
      </c>
      <c r="FK20">
        <v>0</v>
      </c>
      <c r="FL20">
        <v>1</v>
      </c>
      <c r="FM20" t="s">
        <v>1813</v>
      </c>
      <c r="FN20">
        <v>8</v>
      </c>
      <c r="FO20">
        <f>8/13</f>
        <v>0.61538461538461542</v>
      </c>
      <c r="FP20">
        <v>2</v>
      </c>
      <c r="FQ20">
        <v>1</v>
      </c>
      <c r="FR20">
        <v>1</v>
      </c>
      <c r="FS20">
        <v>1</v>
      </c>
      <c r="FT20">
        <v>0</v>
      </c>
      <c r="FU20">
        <v>0</v>
      </c>
      <c r="FV20">
        <v>0</v>
      </c>
      <c r="FW20">
        <v>1</v>
      </c>
      <c r="FX20">
        <v>1</v>
      </c>
      <c r="FY20">
        <v>0</v>
      </c>
      <c r="FZ20">
        <v>1</v>
      </c>
      <c r="GA20" t="s">
        <v>1814</v>
      </c>
      <c r="GB20">
        <v>6</v>
      </c>
      <c r="GC20">
        <f>6/10</f>
        <v>0.6</v>
      </c>
      <c r="GD20">
        <v>4</v>
      </c>
      <c r="GE20">
        <v>3</v>
      </c>
      <c r="GF20">
        <v>7</v>
      </c>
      <c r="GG20">
        <v>0</v>
      </c>
      <c r="GH20">
        <v>0</v>
      </c>
      <c r="GI20">
        <v>0</v>
      </c>
      <c r="GJ20">
        <v>0</v>
      </c>
      <c r="GK20">
        <v>1</v>
      </c>
      <c r="GL20">
        <v>0</v>
      </c>
      <c r="GM20">
        <v>0</v>
      </c>
      <c r="GN20">
        <v>0</v>
      </c>
      <c r="GO20">
        <v>0</v>
      </c>
      <c r="GP20">
        <v>1</v>
      </c>
      <c r="GQ20">
        <v>0</v>
      </c>
      <c r="GR20">
        <v>1</v>
      </c>
      <c r="GS20" t="s">
        <v>1815</v>
      </c>
      <c r="GT20">
        <v>3</v>
      </c>
      <c r="GU20">
        <f>3/12</f>
        <v>0.25</v>
      </c>
      <c r="GV20">
        <v>1</v>
      </c>
      <c r="GW20" s="41">
        <v>3</v>
      </c>
      <c r="GX20" s="41">
        <v>2</v>
      </c>
      <c r="GY20" s="41">
        <v>3</v>
      </c>
      <c r="GZ20" s="41">
        <v>1</v>
      </c>
      <c r="HA20" s="41">
        <v>4</v>
      </c>
      <c r="HB20" s="41">
        <v>1</v>
      </c>
      <c r="HC20" s="41">
        <v>4</v>
      </c>
      <c r="HD20" s="41">
        <v>1</v>
      </c>
      <c r="HE20" s="41">
        <v>1</v>
      </c>
      <c r="HF20" s="41">
        <v>5</v>
      </c>
      <c r="HG20" s="41">
        <v>1</v>
      </c>
      <c r="HH20" s="41">
        <v>5</v>
      </c>
      <c r="HI20" s="41">
        <v>5</v>
      </c>
      <c r="HJ20" s="41">
        <v>2</v>
      </c>
      <c r="HK20" s="41">
        <v>6</v>
      </c>
      <c r="HL20" s="41">
        <v>6</v>
      </c>
      <c r="HM20" s="41">
        <v>1</v>
      </c>
      <c r="HN20" s="41">
        <v>1</v>
      </c>
      <c r="HO20">
        <v>8</v>
      </c>
      <c r="HP20">
        <v>1</v>
      </c>
      <c r="HQ20">
        <v>1</v>
      </c>
      <c r="HR20">
        <v>1</v>
      </c>
      <c r="HS20">
        <v>1</v>
      </c>
      <c r="HT20">
        <v>2</v>
      </c>
      <c r="HU20">
        <v>1</v>
      </c>
      <c r="HV20">
        <v>1</v>
      </c>
      <c r="HW20">
        <v>2</v>
      </c>
      <c r="HZ20">
        <v>3.85</v>
      </c>
      <c r="IA20">
        <v>4.1500000000000004</v>
      </c>
      <c r="IB20">
        <v>3.36</v>
      </c>
      <c r="IC20">
        <v>5</v>
      </c>
      <c r="ID20">
        <v>3.02</v>
      </c>
    </row>
    <row r="21" spans="1:239" x14ac:dyDescent="0.2">
      <c r="A21" s="83" t="s">
        <v>1434</v>
      </c>
      <c r="B21" s="83" t="s">
        <v>1435</v>
      </c>
      <c r="C21" s="70">
        <v>391</v>
      </c>
      <c r="D21" s="70" t="s">
        <v>1436</v>
      </c>
      <c r="E21">
        <v>0</v>
      </c>
      <c r="F21">
        <v>2</v>
      </c>
      <c r="G21" s="74">
        <v>40017</v>
      </c>
      <c r="H21" s="63">
        <v>43755</v>
      </c>
      <c r="I21">
        <f t="shared" si="0"/>
        <v>10.241095890410959</v>
      </c>
      <c r="K21">
        <v>5</v>
      </c>
      <c r="N21">
        <v>2</v>
      </c>
      <c r="O21">
        <v>90</v>
      </c>
      <c r="P21">
        <v>104.5</v>
      </c>
      <c r="Q21">
        <v>143.5</v>
      </c>
      <c r="S21">
        <f>39.3*2.2</f>
        <v>86.46</v>
      </c>
      <c r="T21">
        <v>39.299999999999997</v>
      </c>
      <c r="U21">
        <v>19.2</v>
      </c>
      <c r="W21">
        <v>16.899999999999999</v>
      </c>
      <c r="Y21">
        <v>37.700000000000003</v>
      </c>
      <c r="Z21">
        <v>34.6</v>
      </c>
      <c r="AA21">
        <v>36.799999999999997</v>
      </c>
      <c r="AB21">
        <v>41</v>
      </c>
      <c r="AC21">
        <v>38.1</v>
      </c>
      <c r="AD21">
        <v>37.299999999999997</v>
      </c>
      <c r="AE21">
        <v>37.700000000000003</v>
      </c>
      <c r="AF21">
        <v>41</v>
      </c>
      <c r="AP21">
        <v>13.04</v>
      </c>
      <c r="AQ21">
        <v>12.78</v>
      </c>
      <c r="AT21">
        <v>157</v>
      </c>
      <c r="AU21">
        <v>145</v>
      </c>
      <c r="AV21">
        <v>161</v>
      </c>
      <c r="AY21">
        <v>29</v>
      </c>
      <c r="AZ21">
        <v>25</v>
      </c>
      <c r="BA21">
        <f>29+25</f>
        <v>54</v>
      </c>
      <c r="BF21">
        <v>18</v>
      </c>
      <c r="BG21">
        <v>19</v>
      </c>
      <c r="BJ21">
        <f>18+19</f>
        <v>37</v>
      </c>
      <c r="BL21">
        <v>41</v>
      </c>
      <c r="BM21">
        <v>38</v>
      </c>
      <c r="BN21">
        <v>38</v>
      </c>
      <c r="BT21">
        <v>42</v>
      </c>
      <c r="BU21">
        <v>38</v>
      </c>
      <c r="BV21">
        <v>38</v>
      </c>
      <c r="CK21">
        <v>1</v>
      </c>
      <c r="CL21" t="s">
        <v>350</v>
      </c>
      <c r="CM21">
        <v>2</v>
      </c>
      <c r="CN21">
        <v>4</v>
      </c>
      <c r="CO21" t="s">
        <v>355</v>
      </c>
      <c r="CP21">
        <v>2</v>
      </c>
      <c r="CQ21">
        <v>1</v>
      </c>
      <c r="CR21" t="s">
        <v>1816</v>
      </c>
      <c r="CS21">
        <v>2</v>
      </c>
      <c r="CT21">
        <v>3</v>
      </c>
      <c r="CU21">
        <v>5</v>
      </c>
      <c r="CV21">
        <v>5</v>
      </c>
      <c r="CW21">
        <v>4</v>
      </c>
      <c r="CX21">
        <v>3</v>
      </c>
      <c r="CY21">
        <v>5</v>
      </c>
      <c r="CZ21">
        <v>5</v>
      </c>
      <c r="DA21">
        <v>1</v>
      </c>
      <c r="DB21">
        <v>3</v>
      </c>
      <c r="DC21">
        <v>5</v>
      </c>
      <c r="DD21">
        <v>5</v>
      </c>
      <c r="DE21">
        <v>3</v>
      </c>
      <c r="DF21">
        <v>3</v>
      </c>
      <c r="DG21">
        <f t="shared" si="1"/>
        <v>5</v>
      </c>
      <c r="DH21">
        <f t="shared" si="2"/>
        <v>2.8333333333333335</v>
      </c>
      <c r="DZ21">
        <v>1</v>
      </c>
      <c r="EA21">
        <v>9</v>
      </c>
      <c r="EB21">
        <v>1</v>
      </c>
      <c r="EC21">
        <v>20</v>
      </c>
      <c r="ED21">
        <v>1</v>
      </c>
      <c r="EE21">
        <v>0</v>
      </c>
      <c r="EF21">
        <v>1</v>
      </c>
      <c r="EG21">
        <v>0</v>
      </c>
      <c r="EH21">
        <v>1</v>
      </c>
      <c r="EI21">
        <v>1</v>
      </c>
      <c r="EJ21">
        <v>1</v>
      </c>
      <c r="EK21">
        <v>0</v>
      </c>
      <c r="EL21">
        <v>1</v>
      </c>
      <c r="EM21">
        <v>1</v>
      </c>
      <c r="EN21">
        <v>1</v>
      </c>
      <c r="EO21">
        <v>0</v>
      </c>
      <c r="EP21">
        <v>0</v>
      </c>
      <c r="EQ21">
        <v>1</v>
      </c>
      <c r="ER21">
        <v>0</v>
      </c>
      <c r="ES21">
        <v>1</v>
      </c>
      <c r="ET21">
        <v>1</v>
      </c>
      <c r="EU21">
        <v>0</v>
      </c>
      <c r="EV21">
        <v>0</v>
      </c>
      <c r="EW21">
        <v>11</v>
      </c>
      <c r="EX21">
        <f>11/18</f>
        <v>0.61111111111111116</v>
      </c>
      <c r="EY21">
        <v>7</v>
      </c>
      <c r="EZ21">
        <v>1</v>
      </c>
      <c r="FA21">
        <v>1</v>
      </c>
      <c r="FB21">
        <v>1</v>
      </c>
      <c r="FC21">
        <v>1</v>
      </c>
      <c r="FD21">
        <v>1</v>
      </c>
      <c r="FE21">
        <v>1</v>
      </c>
      <c r="FF21">
        <v>1</v>
      </c>
      <c r="FG21">
        <v>0</v>
      </c>
      <c r="FH21">
        <v>1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8</v>
      </c>
      <c r="FO21">
        <f>8/13</f>
        <v>0.61538461538461542</v>
      </c>
      <c r="FP21">
        <v>5</v>
      </c>
      <c r="FQ21">
        <v>0</v>
      </c>
      <c r="FR21">
        <v>1</v>
      </c>
      <c r="FS21">
        <v>1</v>
      </c>
      <c r="FT21">
        <v>1</v>
      </c>
      <c r="FU21">
        <v>0</v>
      </c>
      <c r="FV21">
        <v>0</v>
      </c>
      <c r="FW21">
        <v>1</v>
      </c>
      <c r="FX21">
        <v>1</v>
      </c>
      <c r="FY21">
        <v>1</v>
      </c>
      <c r="FZ21">
        <v>0</v>
      </c>
      <c r="GA21">
        <v>0</v>
      </c>
      <c r="GB21">
        <v>6</v>
      </c>
      <c r="GC21">
        <f>6/10</f>
        <v>0.6</v>
      </c>
      <c r="GD21">
        <v>5</v>
      </c>
      <c r="GE21">
        <v>2</v>
      </c>
      <c r="GF21">
        <v>4</v>
      </c>
      <c r="GG21">
        <v>1</v>
      </c>
      <c r="GH21">
        <v>0</v>
      </c>
      <c r="GI21">
        <v>1</v>
      </c>
      <c r="GJ21">
        <v>0</v>
      </c>
      <c r="GK21">
        <v>1</v>
      </c>
      <c r="GL21">
        <v>0</v>
      </c>
      <c r="GM21">
        <v>1</v>
      </c>
      <c r="GN21">
        <v>0</v>
      </c>
      <c r="GO21">
        <v>0</v>
      </c>
      <c r="GP21">
        <v>0</v>
      </c>
      <c r="GQ21">
        <v>1</v>
      </c>
      <c r="GR21">
        <v>1</v>
      </c>
      <c r="GS21" t="s">
        <v>1817</v>
      </c>
      <c r="GT21">
        <v>6</v>
      </c>
      <c r="GU21">
        <f>6/12</f>
        <v>0.5</v>
      </c>
      <c r="GV21">
        <v>4</v>
      </c>
      <c r="GW21" s="41">
        <v>3</v>
      </c>
      <c r="GX21" s="41">
        <v>2</v>
      </c>
      <c r="GY21" s="41">
        <v>4</v>
      </c>
      <c r="GZ21" s="41">
        <v>1</v>
      </c>
      <c r="HA21" s="41">
        <v>6</v>
      </c>
      <c r="HB21" s="41">
        <v>6</v>
      </c>
      <c r="HC21" s="41">
        <v>2</v>
      </c>
      <c r="HD21" s="41">
        <v>1</v>
      </c>
      <c r="HE21" s="41">
        <v>5</v>
      </c>
      <c r="HF21" s="41">
        <v>4</v>
      </c>
      <c r="HG21" s="41">
        <v>5</v>
      </c>
      <c r="HH21" s="41">
        <v>4</v>
      </c>
      <c r="HI21" s="41">
        <v>4</v>
      </c>
      <c r="HJ21" s="41">
        <v>3</v>
      </c>
      <c r="HK21" s="41">
        <v>4</v>
      </c>
      <c r="HL21" s="41">
        <v>1</v>
      </c>
      <c r="HM21" s="41">
        <v>1</v>
      </c>
      <c r="HN21" s="41">
        <v>2</v>
      </c>
      <c r="HO21">
        <v>7</v>
      </c>
      <c r="HP21">
        <v>8</v>
      </c>
      <c r="HQ21">
        <v>7</v>
      </c>
      <c r="HR21">
        <v>4</v>
      </c>
      <c r="HS21">
        <v>5</v>
      </c>
      <c r="HT21">
        <v>5</v>
      </c>
      <c r="HU21">
        <v>1</v>
      </c>
      <c r="HV21">
        <v>2</v>
      </c>
      <c r="HW21">
        <v>2</v>
      </c>
      <c r="HZ21">
        <v>1.98</v>
      </c>
      <c r="IA21">
        <v>2.0299999999999998</v>
      </c>
      <c r="IB21">
        <v>1.76</v>
      </c>
      <c r="IC21">
        <v>1.63</v>
      </c>
      <c r="ID21">
        <v>2.13</v>
      </c>
    </row>
    <row r="22" spans="1:239" x14ac:dyDescent="0.2">
      <c r="A22" s="83" t="s">
        <v>1437</v>
      </c>
      <c r="B22" s="83" t="s">
        <v>1438</v>
      </c>
      <c r="C22" s="70">
        <v>392</v>
      </c>
      <c r="D22" s="70" t="s">
        <v>1439</v>
      </c>
      <c r="E22">
        <v>1</v>
      </c>
      <c r="F22">
        <v>1</v>
      </c>
      <c r="G22" s="63">
        <v>39703</v>
      </c>
      <c r="H22" s="63">
        <v>43755</v>
      </c>
      <c r="I22">
        <f t="shared" si="0"/>
        <v>11.101369863013698</v>
      </c>
      <c r="K22">
        <v>5</v>
      </c>
      <c r="N22">
        <v>2</v>
      </c>
      <c r="O22">
        <v>90</v>
      </c>
      <c r="P22">
        <v>109</v>
      </c>
      <c r="Q22">
        <v>146.5</v>
      </c>
      <c r="S22" s="41">
        <f>28.8*2.2</f>
        <v>63.360000000000007</v>
      </c>
      <c r="T22">
        <v>28.8</v>
      </c>
      <c r="U22">
        <v>13.5</v>
      </c>
      <c r="W22">
        <v>10</v>
      </c>
      <c r="Y22" s="37"/>
      <c r="Z22" s="37"/>
      <c r="AA22" s="37"/>
      <c r="AB22" s="37"/>
      <c r="AC22" s="37"/>
      <c r="AD22" s="37"/>
      <c r="AP22">
        <v>14.2</v>
      </c>
      <c r="AQ22">
        <v>13.98</v>
      </c>
      <c r="AT22" s="37">
        <v>99</v>
      </c>
      <c r="AU22" s="37">
        <v>98</v>
      </c>
      <c r="AV22" s="37">
        <v>94</v>
      </c>
      <c r="AY22" s="37">
        <v>13</v>
      </c>
      <c r="AZ22" s="37">
        <v>15</v>
      </c>
      <c r="BA22">
        <f>13+15</f>
        <v>28</v>
      </c>
      <c r="BF22">
        <v>10</v>
      </c>
      <c r="BG22">
        <v>14</v>
      </c>
      <c r="BJ22">
        <f>10+14</f>
        <v>24</v>
      </c>
      <c r="BL22">
        <v>29</v>
      </c>
      <c r="BM22">
        <v>28</v>
      </c>
      <c r="BN22">
        <v>27</v>
      </c>
      <c r="BT22">
        <v>21</v>
      </c>
      <c r="BU22">
        <v>26</v>
      </c>
      <c r="BV22">
        <v>22</v>
      </c>
      <c r="CK22">
        <v>0</v>
      </c>
      <c r="CL22" t="s">
        <v>1818</v>
      </c>
      <c r="CM22">
        <v>1</v>
      </c>
      <c r="CN22">
        <v>1</v>
      </c>
      <c r="CO22" t="s">
        <v>388</v>
      </c>
      <c r="CP22">
        <v>1</v>
      </c>
      <c r="CQ22">
        <v>1</v>
      </c>
      <c r="CR22" t="s">
        <v>348</v>
      </c>
      <c r="CS22">
        <v>1</v>
      </c>
      <c r="CT22">
        <v>1</v>
      </c>
      <c r="CU22">
        <v>5</v>
      </c>
      <c r="CV22">
        <v>4</v>
      </c>
      <c r="CW22">
        <v>3</v>
      </c>
      <c r="CX22">
        <v>1</v>
      </c>
      <c r="CY22">
        <v>5</v>
      </c>
      <c r="CZ22">
        <v>5</v>
      </c>
      <c r="DA22">
        <v>3</v>
      </c>
      <c r="DB22">
        <v>1</v>
      </c>
      <c r="DC22">
        <v>5</v>
      </c>
      <c r="DD22">
        <v>4</v>
      </c>
      <c r="DE22">
        <v>4</v>
      </c>
      <c r="DF22">
        <v>1</v>
      </c>
      <c r="DG22">
        <f t="shared" si="1"/>
        <v>4.666666666666667</v>
      </c>
      <c r="DH22">
        <f t="shared" si="2"/>
        <v>2.1666666666666665</v>
      </c>
      <c r="DZ22">
        <v>1</v>
      </c>
      <c r="EA22">
        <v>12</v>
      </c>
      <c r="EB22">
        <v>1</v>
      </c>
      <c r="EC22">
        <v>7</v>
      </c>
      <c r="ED22">
        <v>1</v>
      </c>
      <c r="EE22">
        <v>0</v>
      </c>
      <c r="EF22">
        <v>1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1</v>
      </c>
      <c r="EM22">
        <v>1</v>
      </c>
      <c r="EN22">
        <v>1</v>
      </c>
      <c r="EO22">
        <v>0</v>
      </c>
      <c r="EP22">
        <v>0</v>
      </c>
      <c r="EQ22">
        <v>1</v>
      </c>
      <c r="ER22">
        <v>1</v>
      </c>
      <c r="ES22">
        <v>1</v>
      </c>
      <c r="ET22">
        <v>0</v>
      </c>
      <c r="EU22">
        <v>0</v>
      </c>
      <c r="EV22">
        <v>0</v>
      </c>
      <c r="EW22">
        <v>13</v>
      </c>
      <c r="EX22">
        <f>13/18</f>
        <v>0.72222222222222221</v>
      </c>
      <c r="EY22">
        <v>7</v>
      </c>
      <c r="EZ22">
        <v>1</v>
      </c>
      <c r="FA22">
        <v>1</v>
      </c>
      <c r="FB22">
        <v>1</v>
      </c>
      <c r="FC22">
        <v>1</v>
      </c>
      <c r="FD22">
        <v>1</v>
      </c>
      <c r="FE22">
        <v>1</v>
      </c>
      <c r="FF22">
        <v>1</v>
      </c>
      <c r="FG22">
        <v>0</v>
      </c>
      <c r="FH22">
        <v>1</v>
      </c>
      <c r="FI22">
        <v>1</v>
      </c>
      <c r="FJ22">
        <v>0</v>
      </c>
      <c r="FK22">
        <v>1</v>
      </c>
      <c r="FL22">
        <v>0</v>
      </c>
      <c r="FM22">
        <v>0</v>
      </c>
      <c r="FN22">
        <v>10</v>
      </c>
      <c r="FO22">
        <f>10/13</f>
        <v>0.76923076923076927</v>
      </c>
      <c r="FP22">
        <v>5</v>
      </c>
      <c r="FQ22">
        <v>0</v>
      </c>
      <c r="FR22">
        <v>1</v>
      </c>
      <c r="FS22">
        <v>0</v>
      </c>
      <c r="FT22">
        <v>1</v>
      </c>
      <c r="FU22">
        <v>0</v>
      </c>
      <c r="FV22">
        <v>0</v>
      </c>
      <c r="FW22">
        <v>0</v>
      </c>
      <c r="FX22">
        <v>0</v>
      </c>
      <c r="FY22">
        <v>1</v>
      </c>
      <c r="FZ22">
        <v>0</v>
      </c>
      <c r="GA22">
        <v>0</v>
      </c>
      <c r="GB22">
        <v>3</v>
      </c>
      <c r="GC22">
        <f>3/10</f>
        <v>0.3</v>
      </c>
      <c r="GD22">
        <v>5</v>
      </c>
      <c r="GE22">
        <v>1</v>
      </c>
      <c r="GF22">
        <v>2</v>
      </c>
      <c r="GG22">
        <v>0</v>
      </c>
      <c r="GH22">
        <v>1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1</v>
      </c>
      <c r="GR22">
        <v>0</v>
      </c>
      <c r="GS22">
        <v>0</v>
      </c>
      <c r="GT22">
        <v>2</v>
      </c>
      <c r="GU22">
        <f>2/12</f>
        <v>0.16666666666666666</v>
      </c>
      <c r="GV22">
        <v>1</v>
      </c>
      <c r="GW22" s="41">
        <v>3</v>
      </c>
      <c r="GX22" s="41">
        <v>4</v>
      </c>
      <c r="GY22" s="41">
        <v>1</v>
      </c>
      <c r="GZ22" s="41">
        <v>1</v>
      </c>
      <c r="HA22" s="41">
        <v>6</v>
      </c>
      <c r="HB22" s="41">
        <v>6</v>
      </c>
      <c r="HC22" s="41">
        <v>2</v>
      </c>
      <c r="HD22" s="41">
        <v>1</v>
      </c>
      <c r="HE22" s="41">
        <v>3</v>
      </c>
      <c r="HF22" s="41">
        <v>5</v>
      </c>
      <c r="HG22" s="41">
        <v>5</v>
      </c>
      <c r="HH22" s="41">
        <v>4</v>
      </c>
      <c r="HI22" s="41">
        <v>2</v>
      </c>
      <c r="HJ22" s="41">
        <v>2</v>
      </c>
      <c r="HK22" s="41">
        <v>2</v>
      </c>
      <c r="HL22" s="41">
        <v>2</v>
      </c>
      <c r="HM22" s="41">
        <v>3</v>
      </c>
      <c r="HN22" s="41">
        <v>2</v>
      </c>
      <c r="HO22" s="37">
        <v>2</v>
      </c>
      <c r="HP22" s="37">
        <v>2</v>
      </c>
      <c r="HQ22" s="37">
        <v>2</v>
      </c>
      <c r="HR22" s="37">
        <v>1</v>
      </c>
      <c r="HS22" s="37">
        <v>2</v>
      </c>
      <c r="HT22" s="37">
        <v>1</v>
      </c>
      <c r="HU22" s="37">
        <v>0</v>
      </c>
      <c r="HV22" s="37">
        <v>0</v>
      </c>
      <c r="HW22" s="37">
        <v>0</v>
      </c>
      <c r="HZ22" s="37">
        <v>2.13</v>
      </c>
      <c r="IA22" s="37">
        <v>3.23</v>
      </c>
      <c r="IB22" s="37">
        <v>2.1800000000000002</v>
      </c>
      <c r="IC22" s="37">
        <v>2.1</v>
      </c>
      <c r="ID22" s="37">
        <v>2.2599999999999998</v>
      </c>
      <c r="IE22" s="37"/>
    </row>
    <row r="23" spans="1:239" x14ac:dyDescent="0.2">
      <c r="A23" s="83" t="s">
        <v>1442</v>
      </c>
      <c r="B23" s="83" t="s">
        <v>1440</v>
      </c>
      <c r="C23" s="70">
        <v>393</v>
      </c>
      <c r="D23" s="70" t="s">
        <v>1441</v>
      </c>
      <c r="E23">
        <v>0</v>
      </c>
      <c r="F23">
        <v>2</v>
      </c>
      <c r="G23" s="63">
        <v>39701</v>
      </c>
      <c r="H23" s="63">
        <v>43755</v>
      </c>
      <c r="I23">
        <f t="shared" si="0"/>
        <v>11.106849315068493</v>
      </c>
      <c r="K23">
        <v>5</v>
      </c>
      <c r="N23">
        <v>2</v>
      </c>
      <c r="O23">
        <v>90</v>
      </c>
      <c r="P23">
        <v>109</v>
      </c>
      <c r="Q23">
        <v>151</v>
      </c>
      <c r="S23" s="41">
        <f>44.4*2.2</f>
        <v>97.68</v>
      </c>
      <c r="T23">
        <v>44.4</v>
      </c>
      <c r="U23">
        <v>19.5</v>
      </c>
      <c r="W23">
        <v>14.7</v>
      </c>
      <c r="Y23" s="37"/>
      <c r="Z23" s="37"/>
      <c r="AA23" s="37"/>
      <c r="AB23" s="37"/>
      <c r="AC23" s="37"/>
      <c r="AD23" s="37"/>
      <c r="AP23">
        <v>12.41</v>
      </c>
      <c r="AQ23">
        <v>11.23</v>
      </c>
      <c r="AT23" s="37">
        <v>177</v>
      </c>
      <c r="AU23" s="37">
        <v>190</v>
      </c>
      <c r="AV23" s="37">
        <v>172</v>
      </c>
      <c r="AY23" s="37">
        <v>26</v>
      </c>
      <c r="AZ23" s="37">
        <v>27</v>
      </c>
      <c r="BA23">
        <f>27+26</f>
        <v>53</v>
      </c>
      <c r="BF23">
        <v>26</v>
      </c>
      <c r="BG23">
        <v>27</v>
      </c>
      <c r="BJ23">
        <f>26+27</f>
        <v>53</v>
      </c>
      <c r="BL23">
        <v>61</v>
      </c>
      <c r="BM23">
        <v>61</v>
      </c>
      <c r="BN23">
        <v>56</v>
      </c>
      <c r="BT23">
        <v>35</v>
      </c>
      <c r="BU23">
        <v>32</v>
      </c>
      <c r="BV23">
        <v>42</v>
      </c>
      <c r="CK23">
        <v>1</v>
      </c>
      <c r="CL23" t="s">
        <v>350</v>
      </c>
      <c r="CM23">
        <v>2</v>
      </c>
      <c r="CN23">
        <v>8</v>
      </c>
      <c r="CO23" t="s">
        <v>355</v>
      </c>
      <c r="CP23">
        <v>2</v>
      </c>
      <c r="CQ23">
        <v>2</v>
      </c>
      <c r="CR23" t="s">
        <v>351</v>
      </c>
      <c r="CS23">
        <v>1</v>
      </c>
      <c r="CT23">
        <v>1</v>
      </c>
      <c r="CU23">
        <v>5</v>
      </c>
      <c r="CV23">
        <v>2</v>
      </c>
      <c r="CW23">
        <v>4</v>
      </c>
      <c r="CX23">
        <v>1</v>
      </c>
      <c r="CY23">
        <v>5</v>
      </c>
      <c r="CZ23">
        <v>5</v>
      </c>
      <c r="DA23">
        <v>3</v>
      </c>
      <c r="DB23">
        <v>1</v>
      </c>
      <c r="DC23">
        <v>5</v>
      </c>
      <c r="DD23">
        <v>5</v>
      </c>
      <c r="DE23">
        <v>5</v>
      </c>
      <c r="DF23">
        <v>1</v>
      </c>
      <c r="DG23">
        <f t="shared" si="1"/>
        <v>4.5</v>
      </c>
      <c r="DH23">
        <f t="shared" si="2"/>
        <v>2.5</v>
      </c>
      <c r="DZ23">
        <v>0</v>
      </c>
      <c r="EA23">
        <v>0</v>
      </c>
      <c r="EB23">
        <v>2</v>
      </c>
      <c r="EC23">
        <v>0</v>
      </c>
      <c r="ED23">
        <v>1</v>
      </c>
      <c r="EE23">
        <v>1</v>
      </c>
      <c r="EF23">
        <v>1</v>
      </c>
      <c r="EG23">
        <v>0</v>
      </c>
      <c r="EH23">
        <v>1</v>
      </c>
      <c r="EI23">
        <v>1</v>
      </c>
      <c r="EJ23">
        <v>0</v>
      </c>
      <c r="EK23">
        <v>1</v>
      </c>
      <c r="EL23">
        <v>1</v>
      </c>
      <c r="EM23">
        <v>0</v>
      </c>
      <c r="EN23">
        <v>1</v>
      </c>
      <c r="EO23">
        <v>0</v>
      </c>
      <c r="EP23">
        <v>0</v>
      </c>
      <c r="EQ23">
        <v>1</v>
      </c>
      <c r="ER23">
        <v>0</v>
      </c>
      <c r="ES23">
        <v>1</v>
      </c>
      <c r="ET23">
        <v>1</v>
      </c>
      <c r="EU23">
        <v>0</v>
      </c>
      <c r="EV23">
        <v>0</v>
      </c>
      <c r="EW23">
        <v>11</v>
      </c>
      <c r="EX23">
        <f>11/18</f>
        <v>0.61111111111111116</v>
      </c>
      <c r="EY23">
        <v>7</v>
      </c>
      <c r="EZ23">
        <v>1</v>
      </c>
      <c r="FA23">
        <v>1</v>
      </c>
      <c r="FB23">
        <v>1</v>
      </c>
      <c r="FC23">
        <v>1</v>
      </c>
      <c r="FD23">
        <v>0</v>
      </c>
      <c r="FE23">
        <v>1</v>
      </c>
      <c r="FF23">
        <v>1</v>
      </c>
      <c r="FG23">
        <v>0</v>
      </c>
      <c r="FH23">
        <v>1</v>
      </c>
      <c r="FI23">
        <v>1</v>
      </c>
      <c r="FJ23">
        <v>0</v>
      </c>
      <c r="FK23">
        <v>1</v>
      </c>
      <c r="FL23">
        <v>0</v>
      </c>
      <c r="FM23">
        <v>0</v>
      </c>
      <c r="FN23">
        <v>9</v>
      </c>
      <c r="FO23">
        <f>9/13</f>
        <v>0.69230769230769229</v>
      </c>
      <c r="FP23">
        <v>5</v>
      </c>
      <c r="FQ23">
        <v>0</v>
      </c>
      <c r="FR23">
        <v>0</v>
      </c>
      <c r="FS23">
        <v>0</v>
      </c>
      <c r="FT23">
        <v>1</v>
      </c>
      <c r="FU23">
        <v>0</v>
      </c>
      <c r="FV23">
        <v>0</v>
      </c>
      <c r="FW23">
        <v>1</v>
      </c>
      <c r="FX23">
        <v>1</v>
      </c>
      <c r="FY23">
        <v>1</v>
      </c>
      <c r="FZ23">
        <v>0</v>
      </c>
      <c r="GA23">
        <v>0</v>
      </c>
      <c r="GB23">
        <v>4</v>
      </c>
      <c r="GC23">
        <f>4/10</f>
        <v>0.4</v>
      </c>
      <c r="GD23">
        <v>3</v>
      </c>
      <c r="GE23">
        <v>1</v>
      </c>
      <c r="GF23">
        <v>7</v>
      </c>
      <c r="GG23">
        <v>0</v>
      </c>
      <c r="GH23">
        <v>0</v>
      </c>
      <c r="GI23">
        <v>1</v>
      </c>
      <c r="GJ23">
        <v>0</v>
      </c>
      <c r="GK23">
        <v>0</v>
      </c>
      <c r="GL23">
        <v>1</v>
      </c>
      <c r="GM23">
        <v>0</v>
      </c>
      <c r="GN23">
        <v>0</v>
      </c>
      <c r="GO23">
        <v>1</v>
      </c>
      <c r="GP23">
        <v>1</v>
      </c>
      <c r="GQ23">
        <v>0</v>
      </c>
      <c r="GR23">
        <v>0</v>
      </c>
      <c r="GS23">
        <v>0</v>
      </c>
      <c r="GT23">
        <v>4</v>
      </c>
      <c r="GU23">
        <f>4/12</f>
        <v>0.33333333333333331</v>
      </c>
      <c r="GV23">
        <v>3</v>
      </c>
      <c r="GW23" s="41">
        <v>3</v>
      </c>
      <c r="GX23" s="41">
        <v>2</v>
      </c>
      <c r="GY23" s="41">
        <v>4</v>
      </c>
      <c r="GZ23" s="41">
        <v>1</v>
      </c>
      <c r="HA23" s="41">
        <v>6</v>
      </c>
      <c r="HB23" s="41">
        <v>6</v>
      </c>
      <c r="HC23" s="41">
        <v>2</v>
      </c>
      <c r="HD23" s="41">
        <v>1</v>
      </c>
      <c r="HE23" s="41">
        <v>1</v>
      </c>
      <c r="HF23" s="41">
        <v>5</v>
      </c>
      <c r="HG23" s="41">
        <v>4</v>
      </c>
      <c r="HH23" s="41">
        <v>5</v>
      </c>
      <c r="HI23" s="41">
        <v>2</v>
      </c>
      <c r="HJ23" s="41">
        <v>1</v>
      </c>
      <c r="HK23" s="41">
        <v>3</v>
      </c>
      <c r="HL23" s="41">
        <v>1</v>
      </c>
      <c r="HM23" s="41">
        <v>5</v>
      </c>
      <c r="HN23" s="41">
        <v>3</v>
      </c>
      <c r="HO23">
        <v>5</v>
      </c>
      <c r="HP23">
        <v>8</v>
      </c>
      <c r="HQ23">
        <v>6</v>
      </c>
      <c r="HR23" s="37">
        <v>2</v>
      </c>
      <c r="HS23" s="37">
        <v>4</v>
      </c>
      <c r="HT23" s="37">
        <v>2</v>
      </c>
      <c r="HU23" s="37">
        <v>6</v>
      </c>
      <c r="HV23" s="37">
        <v>2</v>
      </c>
      <c r="HW23" s="37">
        <v>3</v>
      </c>
      <c r="HZ23" s="37">
        <v>1.53</v>
      </c>
      <c r="IA23" s="37">
        <v>1.93</v>
      </c>
      <c r="IB23" s="37">
        <v>1.81</v>
      </c>
      <c r="IC23" s="37">
        <v>1.93</v>
      </c>
      <c r="ID23" s="37">
        <v>1.58</v>
      </c>
      <c r="IE23" s="37"/>
    </row>
    <row r="24" spans="1:239" x14ac:dyDescent="0.2">
      <c r="A24" s="83" t="s">
        <v>1443</v>
      </c>
      <c r="B24" s="83" t="s">
        <v>1444</v>
      </c>
      <c r="C24" s="70">
        <v>394</v>
      </c>
      <c r="D24" s="70" t="s">
        <v>1445</v>
      </c>
      <c r="E24">
        <v>1</v>
      </c>
      <c r="F24">
        <v>1</v>
      </c>
      <c r="G24" s="63">
        <v>39951</v>
      </c>
      <c r="H24" s="63">
        <v>43755</v>
      </c>
      <c r="I24">
        <f t="shared" si="0"/>
        <v>10.421917808219177</v>
      </c>
      <c r="K24">
        <v>5</v>
      </c>
      <c r="N24">
        <v>0</v>
      </c>
      <c r="O24">
        <v>90</v>
      </c>
      <c r="P24">
        <v>99</v>
      </c>
      <c r="Q24">
        <v>144</v>
      </c>
      <c r="S24" s="41">
        <f>31.5*2.2</f>
        <v>69.300000000000011</v>
      </c>
      <c r="T24">
        <v>31.5</v>
      </c>
      <c r="U24">
        <v>15.2</v>
      </c>
      <c r="W24">
        <v>16.399999999999999</v>
      </c>
      <c r="Y24">
        <v>37.6</v>
      </c>
      <c r="Z24">
        <v>40.1</v>
      </c>
      <c r="AA24">
        <v>29.3</v>
      </c>
      <c r="AB24">
        <v>43.3</v>
      </c>
      <c r="AC24">
        <v>30.8</v>
      </c>
      <c r="AD24">
        <v>35.200000000000003</v>
      </c>
      <c r="AE24">
        <v>40.1</v>
      </c>
      <c r="AF24">
        <v>43.3</v>
      </c>
      <c r="AP24">
        <v>13.58</v>
      </c>
      <c r="AQ24">
        <v>13.61</v>
      </c>
      <c r="AT24">
        <v>126</v>
      </c>
      <c r="AU24">
        <v>110</v>
      </c>
      <c r="AV24">
        <v>125</v>
      </c>
      <c r="AY24">
        <v>26</v>
      </c>
      <c r="AZ24">
        <v>24</v>
      </c>
      <c r="BA24">
        <f>26+24</f>
        <v>50</v>
      </c>
      <c r="BF24">
        <v>16</v>
      </c>
      <c r="BG24">
        <v>20</v>
      </c>
      <c r="BJ24">
        <f>16+20</f>
        <v>36</v>
      </c>
      <c r="BL24">
        <v>27</v>
      </c>
      <c r="BM24">
        <v>24</v>
      </c>
      <c r="BN24">
        <v>29</v>
      </c>
      <c r="BT24">
        <v>23</v>
      </c>
      <c r="BU24">
        <v>22</v>
      </c>
      <c r="BV24">
        <v>23</v>
      </c>
      <c r="CK24">
        <v>1</v>
      </c>
      <c r="CL24" t="s">
        <v>354</v>
      </c>
      <c r="CM24">
        <v>0</v>
      </c>
      <c r="CN24">
        <v>1</v>
      </c>
      <c r="CO24" t="s">
        <v>410</v>
      </c>
      <c r="CP24">
        <v>1</v>
      </c>
      <c r="CQ24">
        <v>1</v>
      </c>
      <c r="CR24" t="s">
        <v>351</v>
      </c>
      <c r="CS24">
        <v>1</v>
      </c>
      <c r="CT24">
        <v>1</v>
      </c>
      <c r="CU24">
        <v>5</v>
      </c>
      <c r="CV24">
        <v>5</v>
      </c>
      <c r="CW24">
        <v>1</v>
      </c>
      <c r="CX24">
        <v>5</v>
      </c>
      <c r="CY24">
        <v>5</v>
      </c>
      <c r="CZ24">
        <v>5</v>
      </c>
      <c r="DA24">
        <v>5</v>
      </c>
      <c r="DB24">
        <v>1</v>
      </c>
      <c r="DC24">
        <v>5</v>
      </c>
      <c r="DD24">
        <v>5</v>
      </c>
      <c r="DE24">
        <v>3</v>
      </c>
      <c r="DF24">
        <v>2</v>
      </c>
      <c r="DG24">
        <f t="shared" si="1"/>
        <v>5</v>
      </c>
      <c r="DH24">
        <f>AVERAGE(CW24,CX24,DA24,DB24,DE24,DF24)</f>
        <v>2.8333333333333335</v>
      </c>
      <c r="DZ24">
        <v>0</v>
      </c>
      <c r="EA24">
        <v>0</v>
      </c>
      <c r="EB24">
        <v>0</v>
      </c>
      <c r="EC24">
        <v>0</v>
      </c>
      <c r="ED24">
        <v>1</v>
      </c>
      <c r="EE24">
        <v>0</v>
      </c>
      <c r="EF24">
        <v>1</v>
      </c>
      <c r="EG24">
        <v>1</v>
      </c>
      <c r="EH24">
        <v>1</v>
      </c>
      <c r="EI24">
        <v>1</v>
      </c>
      <c r="EJ24">
        <v>1</v>
      </c>
      <c r="EK24">
        <v>0</v>
      </c>
      <c r="EL24">
        <v>1</v>
      </c>
      <c r="EM24">
        <v>1</v>
      </c>
      <c r="EN24">
        <v>0</v>
      </c>
      <c r="EO24">
        <v>0</v>
      </c>
      <c r="EP24">
        <v>0</v>
      </c>
      <c r="EQ24">
        <v>1</v>
      </c>
      <c r="ER24">
        <v>0</v>
      </c>
      <c r="ES24">
        <v>1</v>
      </c>
      <c r="ET24">
        <v>1</v>
      </c>
      <c r="EU24">
        <v>0</v>
      </c>
      <c r="EV24">
        <v>0</v>
      </c>
      <c r="EW24">
        <v>11</v>
      </c>
      <c r="EX24">
        <f>11/18</f>
        <v>0.61111111111111116</v>
      </c>
      <c r="EY24">
        <v>4</v>
      </c>
      <c r="EZ24">
        <v>1</v>
      </c>
      <c r="FA24">
        <v>1</v>
      </c>
      <c r="FB24">
        <v>1</v>
      </c>
      <c r="FC24">
        <v>1</v>
      </c>
      <c r="FD24">
        <v>1</v>
      </c>
      <c r="FE24">
        <v>1</v>
      </c>
      <c r="FF24">
        <v>1</v>
      </c>
      <c r="FG24">
        <v>0</v>
      </c>
      <c r="FH24">
        <v>1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8</v>
      </c>
      <c r="FO24">
        <f>8/13</f>
        <v>0.61538461538461542</v>
      </c>
      <c r="FP24">
        <v>5</v>
      </c>
      <c r="FQ24">
        <v>1</v>
      </c>
      <c r="FR24">
        <v>1</v>
      </c>
      <c r="FS24">
        <v>1</v>
      </c>
      <c r="FT24">
        <v>1</v>
      </c>
      <c r="FU24">
        <v>1</v>
      </c>
      <c r="FV24">
        <v>0</v>
      </c>
      <c r="FW24">
        <v>1</v>
      </c>
      <c r="FX24">
        <v>1</v>
      </c>
      <c r="FY24">
        <v>1</v>
      </c>
      <c r="FZ24">
        <v>0</v>
      </c>
      <c r="GA24">
        <v>0</v>
      </c>
      <c r="GB24">
        <v>8</v>
      </c>
      <c r="GC24">
        <f>8/10</f>
        <v>0.8</v>
      </c>
      <c r="GD24">
        <v>5</v>
      </c>
      <c r="GE24">
        <v>1</v>
      </c>
      <c r="GF24">
        <v>2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f>0/12</f>
        <v>0</v>
      </c>
      <c r="GV24">
        <v>3</v>
      </c>
      <c r="GW24" s="41">
        <v>3</v>
      </c>
      <c r="GX24" s="41">
        <v>2</v>
      </c>
      <c r="GY24" s="41">
        <v>2</v>
      </c>
      <c r="GZ24" s="41">
        <v>1</v>
      </c>
      <c r="HA24" s="41">
        <v>5</v>
      </c>
      <c r="HB24" s="41">
        <v>3</v>
      </c>
      <c r="HC24" s="41">
        <v>2</v>
      </c>
      <c r="HD24" s="41">
        <v>1</v>
      </c>
      <c r="HE24" s="41">
        <v>1</v>
      </c>
      <c r="HF24" s="41">
        <v>2</v>
      </c>
      <c r="HG24" s="41">
        <v>1</v>
      </c>
      <c r="HH24" s="41">
        <v>4</v>
      </c>
      <c r="HI24" s="41">
        <v>2</v>
      </c>
      <c r="HJ24" s="41">
        <v>3</v>
      </c>
      <c r="HK24" s="41">
        <v>3</v>
      </c>
      <c r="HL24" s="41">
        <v>3</v>
      </c>
      <c r="HM24" s="41">
        <v>5</v>
      </c>
      <c r="HN24" s="41">
        <v>2</v>
      </c>
      <c r="HO24">
        <v>8</v>
      </c>
      <c r="HP24">
        <v>8</v>
      </c>
      <c r="HQ24">
        <v>8</v>
      </c>
      <c r="HR24">
        <v>8</v>
      </c>
      <c r="HS24">
        <v>8</v>
      </c>
      <c r="HT24">
        <v>5</v>
      </c>
      <c r="HU24" s="37">
        <v>1</v>
      </c>
      <c r="HV24" s="37">
        <v>3</v>
      </c>
      <c r="HW24" s="37">
        <v>1</v>
      </c>
      <c r="HZ24" s="37">
        <v>1.53</v>
      </c>
      <c r="IA24" s="37">
        <v>1.88</v>
      </c>
      <c r="IB24" s="37">
        <v>1.83</v>
      </c>
      <c r="IC24" s="37">
        <v>1.83</v>
      </c>
      <c r="ID24" s="37">
        <v>1.93</v>
      </c>
      <c r="IE24" s="37"/>
    </row>
    <row r="25" spans="1:239" x14ac:dyDescent="0.2">
      <c r="A25" s="83" t="s">
        <v>1446</v>
      </c>
      <c r="B25" s="83" t="s">
        <v>1447</v>
      </c>
      <c r="C25" s="70">
        <v>395</v>
      </c>
      <c r="D25" s="70" t="s">
        <v>1448</v>
      </c>
      <c r="E25">
        <v>0</v>
      </c>
      <c r="F25">
        <v>2</v>
      </c>
      <c r="G25" s="63">
        <v>39777</v>
      </c>
      <c r="H25" s="63">
        <v>43759</v>
      </c>
      <c r="I25">
        <f t="shared" si="0"/>
        <v>10.90958904109589</v>
      </c>
      <c r="K25">
        <v>5</v>
      </c>
      <c r="N25">
        <v>2</v>
      </c>
      <c r="O25">
        <v>50</v>
      </c>
      <c r="P25">
        <v>102</v>
      </c>
      <c r="Q25">
        <v>139.5</v>
      </c>
      <c r="S25" s="41">
        <f>38*2.2</f>
        <v>83.600000000000009</v>
      </c>
      <c r="T25">
        <v>38</v>
      </c>
      <c r="U25">
        <v>19.7</v>
      </c>
      <c r="W25">
        <v>23.4</v>
      </c>
      <c r="Y25">
        <v>39.9</v>
      </c>
      <c r="Z25">
        <v>37.200000000000003</v>
      </c>
      <c r="AA25">
        <v>39.5</v>
      </c>
      <c r="AB25">
        <v>34.6</v>
      </c>
      <c r="AC25">
        <v>32.5</v>
      </c>
      <c r="AD25">
        <v>28.5</v>
      </c>
      <c r="AE25">
        <v>39.9</v>
      </c>
      <c r="AF25">
        <v>34.6</v>
      </c>
      <c r="AP25">
        <v>15.31</v>
      </c>
      <c r="AQ25">
        <v>15.83</v>
      </c>
      <c r="AT25">
        <v>93.5</v>
      </c>
      <c r="AU25">
        <v>97</v>
      </c>
      <c r="AV25">
        <v>116.8</v>
      </c>
      <c r="AY25">
        <v>18</v>
      </c>
      <c r="AZ25">
        <v>15</v>
      </c>
      <c r="BA25">
        <f>18+15</f>
        <v>33</v>
      </c>
      <c r="BF25">
        <v>11</v>
      </c>
      <c r="BG25">
        <v>7</v>
      </c>
      <c r="BJ25">
        <f>11+7</f>
        <v>18</v>
      </c>
      <c r="BL25">
        <v>24</v>
      </c>
      <c r="BM25">
        <v>25</v>
      </c>
      <c r="BN25">
        <v>31</v>
      </c>
      <c r="BT25">
        <v>13</v>
      </c>
      <c r="BU25">
        <v>25</v>
      </c>
      <c r="BV25">
        <v>27</v>
      </c>
      <c r="CK25">
        <v>0</v>
      </c>
      <c r="CL25" t="s">
        <v>355</v>
      </c>
      <c r="CM25">
        <v>1</v>
      </c>
      <c r="CN25">
        <v>1</v>
      </c>
      <c r="CO25" t="s">
        <v>351</v>
      </c>
      <c r="CP25">
        <v>1</v>
      </c>
      <c r="CQ25">
        <v>1</v>
      </c>
      <c r="CR25" t="s">
        <v>387</v>
      </c>
      <c r="CS25">
        <v>1</v>
      </c>
      <c r="CT25">
        <v>2</v>
      </c>
      <c r="CU25">
        <v>4</v>
      </c>
      <c r="CV25">
        <v>5</v>
      </c>
      <c r="CW25" s="37">
        <v>1</v>
      </c>
      <c r="CX25">
        <v>1</v>
      </c>
      <c r="CY25">
        <v>4</v>
      </c>
      <c r="CZ25">
        <v>4</v>
      </c>
      <c r="DA25">
        <v>1</v>
      </c>
      <c r="DB25">
        <v>1</v>
      </c>
      <c r="DC25">
        <v>3</v>
      </c>
      <c r="DD25">
        <v>5</v>
      </c>
      <c r="DE25">
        <v>1</v>
      </c>
      <c r="DF25">
        <v>1</v>
      </c>
      <c r="DG25">
        <f t="shared" si="1"/>
        <v>4.166666666666667</v>
      </c>
      <c r="DH25">
        <v>1</v>
      </c>
      <c r="DZ25">
        <v>0</v>
      </c>
      <c r="EA25">
        <v>0</v>
      </c>
      <c r="EB25">
        <v>0</v>
      </c>
      <c r="EC25">
        <v>0</v>
      </c>
      <c r="ED25">
        <v>1</v>
      </c>
      <c r="EE25">
        <v>1</v>
      </c>
      <c r="EF25">
        <v>0</v>
      </c>
      <c r="EG25">
        <v>1</v>
      </c>
      <c r="EH25">
        <v>1</v>
      </c>
      <c r="EI25">
        <v>1</v>
      </c>
      <c r="EJ25">
        <v>1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1</v>
      </c>
      <c r="ER25">
        <v>0</v>
      </c>
      <c r="ES25">
        <v>1</v>
      </c>
      <c r="ET25">
        <v>0</v>
      </c>
      <c r="EU25">
        <v>0</v>
      </c>
      <c r="EV25">
        <v>0</v>
      </c>
      <c r="EW25">
        <v>8</v>
      </c>
      <c r="EX25">
        <f>8/18</f>
        <v>0.44444444444444442</v>
      </c>
      <c r="EY25">
        <v>7</v>
      </c>
      <c r="EZ25">
        <v>1</v>
      </c>
      <c r="FA25">
        <v>1</v>
      </c>
      <c r="FB25">
        <v>1</v>
      </c>
      <c r="FC25">
        <v>0</v>
      </c>
      <c r="FD25">
        <v>1</v>
      </c>
      <c r="FE25">
        <v>1</v>
      </c>
      <c r="FF25">
        <v>0</v>
      </c>
      <c r="FG25">
        <v>0</v>
      </c>
      <c r="FH25">
        <v>1</v>
      </c>
      <c r="FI25">
        <v>1</v>
      </c>
      <c r="FJ25">
        <v>0</v>
      </c>
      <c r="FK25">
        <v>0</v>
      </c>
      <c r="FL25">
        <v>0</v>
      </c>
      <c r="FM25">
        <v>0</v>
      </c>
      <c r="FN25">
        <v>7</v>
      </c>
      <c r="FO25">
        <f>7/13</f>
        <v>0.53846153846153844</v>
      </c>
      <c r="FP25">
        <v>5</v>
      </c>
      <c r="FQ25">
        <v>0</v>
      </c>
      <c r="FR25">
        <v>0</v>
      </c>
      <c r="FS25">
        <v>1</v>
      </c>
      <c r="FT25">
        <v>0</v>
      </c>
      <c r="FU25">
        <v>0</v>
      </c>
      <c r="FV25">
        <v>0</v>
      </c>
      <c r="FW25">
        <v>1</v>
      </c>
      <c r="FX25">
        <v>1</v>
      </c>
      <c r="FY25">
        <v>1</v>
      </c>
      <c r="FZ25">
        <v>0</v>
      </c>
      <c r="GA25">
        <v>0</v>
      </c>
      <c r="GB25">
        <v>4</v>
      </c>
      <c r="GC25">
        <f>4/10</f>
        <v>0.4</v>
      </c>
      <c r="GD25">
        <v>4</v>
      </c>
      <c r="GE25">
        <v>1</v>
      </c>
      <c r="GF25">
        <v>1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1</v>
      </c>
      <c r="GN25">
        <v>0</v>
      </c>
      <c r="GO25">
        <v>0</v>
      </c>
      <c r="GP25">
        <v>0</v>
      </c>
      <c r="GQ25">
        <v>1</v>
      </c>
      <c r="GR25">
        <v>0</v>
      </c>
      <c r="GS25">
        <v>0</v>
      </c>
      <c r="GT25">
        <v>2</v>
      </c>
      <c r="GU25">
        <f>2/12</f>
        <v>0.16666666666666666</v>
      </c>
      <c r="GV25">
        <v>1</v>
      </c>
      <c r="GW25" s="41">
        <v>3</v>
      </c>
      <c r="GX25" s="41">
        <v>2</v>
      </c>
      <c r="GY25" s="41">
        <v>1</v>
      </c>
      <c r="GZ25" s="41">
        <v>1</v>
      </c>
      <c r="HA25" s="41">
        <v>5</v>
      </c>
      <c r="HB25" s="41">
        <v>4</v>
      </c>
      <c r="HC25" s="41">
        <v>1</v>
      </c>
      <c r="HD25" s="41">
        <v>1</v>
      </c>
      <c r="HE25" s="41">
        <v>1</v>
      </c>
      <c r="HF25" s="41">
        <v>1</v>
      </c>
      <c r="HG25" s="41">
        <v>5</v>
      </c>
      <c r="HH25" s="41">
        <v>2</v>
      </c>
      <c r="HI25" s="41">
        <v>2</v>
      </c>
      <c r="HJ25" s="41">
        <v>3</v>
      </c>
      <c r="HK25" s="41">
        <v>5</v>
      </c>
      <c r="HL25" s="41">
        <v>5</v>
      </c>
      <c r="HM25" s="41">
        <v>5</v>
      </c>
      <c r="HN25" s="41">
        <v>1</v>
      </c>
      <c r="HO25" s="37">
        <v>0</v>
      </c>
      <c r="HP25" s="37">
        <v>2</v>
      </c>
      <c r="HQ25" s="37">
        <v>3</v>
      </c>
      <c r="HR25" s="37">
        <v>1</v>
      </c>
      <c r="HS25" s="37">
        <v>2</v>
      </c>
      <c r="HT25" s="37">
        <v>2</v>
      </c>
      <c r="HU25" s="37">
        <v>0</v>
      </c>
      <c r="HV25" s="37">
        <v>0</v>
      </c>
      <c r="HW25" s="37">
        <v>0</v>
      </c>
      <c r="HZ25" s="37">
        <v>2.48</v>
      </c>
      <c r="IA25" s="37">
        <v>2.35</v>
      </c>
      <c r="IB25" s="37">
        <v>2.04</v>
      </c>
      <c r="IC25" s="37">
        <v>2.2999999999999998</v>
      </c>
      <c r="ID25" s="37">
        <v>2.64</v>
      </c>
      <c r="IE25" s="37"/>
    </row>
    <row r="26" spans="1:239" x14ac:dyDescent="0.2">
      <c r="A26" s="83" t="s">
        <v>1449</v>
      </c>
      <c r="B26" s="83" t="s">
        <v>1450</v>
      </c>
      <c r="C26" s="70">
        <v>396</v>
      </c>
      <c r="D26" s="70" t="s">
        <v>1451</v>
      </c>
      <c r="E26">
        <v>1</v>
      </c>
      <c r="F26">
        <v>1</v>
      </c>
      <c r="G26" s="63">
        <v>39907</v>
      </c>
      <c r="H26" s="63">
        <v>43755</v>
      </c>
      <c r="I26">
        <f t="shared" si="0"/>
        <v>10.542465753424658</v>
      </c>
      <c r="K26">
        <v>5</v>
      </c>
      <c r="N26">
        <v>2</v>
      </c>
      <c r="O26">
        <v>90</v>
      </c>
      <c r="P26">
        <v>110</v>
      </c>
      <c r="Q26">
        <v>155</v>
      </c>
      <c r="S26" s="41">
        <f>51.7*2.2</f>
        <v>113.74000000000001</v>
      </c>
      <c r="T26">
        <v>51.7</v>
      </c>
      <c r="U26">
        <v>21.5</v>
      </c>
      <c r="W26">
        <v>29.6</v>
      </c>
      <c r="Y26">
        <v>31</v>
      </c>
      <c r="Z26">
        <v>25.1</v>
      </c>
      <c r="AA26">
        <v>27.1</v>
      </c>
      <c r="AB26">
        <v>41</v>
      </c>
      <c r="AC26">
        <v>32.5</v>
      </c>
      <c r="AD26">
        <v>34.799999999999997</v>
      </c>
      <c r="AE26">
        <v>31</v>
      </c>
      <c r="AF26">
        <v>41</v>
      </c>
      <c r="AP26">
        <v>15.3</v>
      </c>
      <c r="AQ26">
        <v>17.2</v>
      </c>
      <c r="AT26">
        <v>107.5</v>
      </c>
      <c r="AU26">
        <v>105</v>
      </c>
      <c r="AV26">
        <v>103</v>
      </c>
      <c r="AY26">
        <v>18</v>
      </c>
      <c r="AZ26">
        <v>21</v>
      </c>
      <c r="BA26">
        <f>18+21</f>
        <v>39</v>
      </c>
      <c r="BF26">
        <v>16</v>
      </c>
      <c r="BG26">
        <v>18</v>
      </c>
      <c r="BJ26">
        <f>16+18</f>
        <v>34</v>
      </c>
      <c r="BL26">
        <v>24</v>
      </c>
      <c r="BM26">
        <v>26</v>
      </c>
      <c r="BN26">
        <v>26</v>
      </c>
      <c r="BT26">
        <v>22</v>
      </c>
      <c r="BU26">
        <v>29</v>
      </c>
      <c r="BV26">
        <v>24</v>
      </c>
      <c r="CK26">
        <v>0</v>
      </c>
      <c r="CL26" t="s">
        <v>1819</v>
      </c>
      <c r="CM26">
        <v>1</v>
      </c>
      <c r="CN26">
        <v>2</v>
      </c>
      <c r="CO26" t="s">
        <v>351</v>
      </c>
      <c r="CP26">
        <v>1</v>
      </c>
      <c r="CQ26">
        <v>2</v>
      </c>
      <c r="CR26" t="s">
        <v>352</v>
      </c>
      <c r="CS26">
        <v>1</v>
      </c>
      <c r="CT26">
        <v>1</v>
      </c>
      <c r="CU26">
        <v>4</v>
      </c>
      <c r="CV26">
        <v>3</v>
      </c>
      <c r="CW26">
        <v>2</v>
      </c>
      <c r="CX26">
        <v>1</v>
      </c>
      <c r="CY26">
        <v>4</v>
      </c>
      <c r="CZ26">
        <v>5</v>
      </c>
      <c r="DA26">
        <v>1</v>
      </c>
      <c r="DB26">
        <v>1</v>
      </c>
      <c r="DC26">
        <v>5</v>
      </c>
      <c r="DD26">
        <v>4</v>
      </c>
      <c r="DE26">
        <v>2</v>
      </c>
      <c r="DF26">
        <v>1</v>
      </c>
      <c r="DG26">
        <f t="shared" si="1"/>
        <v>4.166666666666667</v>
      </c>
      <c r="DH26">
        <f t="shared" ref="DH26:DH36" si="3">AVERAGE(CW26,CX26,DA26,DB26,DE26,DF26)</f>
        <v>1.3333333333333333</v>
      </c>
      <c r="DZ26">
        <v>1</v>
      </c>
      <c r="EA26">
        <v>6</v>
      </c>
      <c r="EB26">
        <v>3</v>
      </c>
      <c r="EC26">
        <v>0</v>
      </c>
      <c r="ED26">
        <v>1</v>
      </c>
      <c r="EE26">
        <v>0</v>
      </c>
      <c r="EF26">
        <v>0</v>
      </c>
      <c r="EG26">
        <v>0</v>
      </c>
      <c r="EH26">
        <v>1</v>
      </c>
      <c r="EI26">
        <v>1</v>
      </c>
      <c r="EJ26">
        <v>1</v>
      </c>
      <c r="EK26">
        <v>1</v>
      </c>
      <c r="EL26">
        <v>1</v>
      </c>
      <c r="EM26">
        <v>0</v>
      </c>
      <c r="EN26">
        <v>1</v>
      </c>
      <c r="EO26">
        <v>0</v>
      </c>
      <c r="EP26">
        <v>0</v>
      </c>
      <c r="EQ26">
        <v>1</v>
      </c>
      <c r="ER26">
        <v>0</v>
      </c>
      <c r="ES26">
        <v>1</v>
      </c>
      <c r="ET26">
        <v>0</v>
      </c>
      <c r="EU26">
        <v>0</v>
      </c>
      <c r="EV26">
        <v>0</v>
      </c>
      <c r="EW26">
        <v>9</v>
      </c>
      <c r="EX26">
        <f>9/18</f>
        <v>0.5</v>
      </c>
      <c r="EY26">
        <v>3</v>
      </c>
      <c r="EZ26">
        <v>1</v>
      </c>
      <c r="FA26">
        <v>1</v>
      </c>
      <c r="FB26">
        <v>1</v>
      </c>
      <c r="FC26">
        <v>1</v>
      </c>
      <c r="FD26">
        <v>1</v>
      </c>
      <c r="FE26">
        <v>1</v>
      </c>
      <c r="FF26">
        <v>0</v>
      </c>
      <c r="FG26">
        <v>0</v>
      </c>
      <c r="FH26">
        <v>1</v>
      </c>
      <c r="FI26">
        <v>1</v>
      </c>
      <c r="FJ26">
        <v>0</v>
      </c>
      <c r="FK26">
        <v>0</v>
      </c>
      <c r="FL26">
        <v>0</v>
      </c>
      <c r="FM26">
        <v>0</v>
      </c>
      <c r="FN26">
        <v>8</v>
      </c>
      <c r="FO26">
        <f>8/13</f>
        <v>0.61538461538461542</v>
      </c>
      <c r="FP26">
        <v>5</v>
      </c>
      <c r="FQ26">
        <v>0</v>
      </c>
      <c r="FR26">
        <v>0</v>
      </c>
      <c r="FS26">
        <v>1</v>
      </c>
      <c r="FT26">
        <v>1</v>
      </c>
      <c r="FU26">
        <v>0</v>
      </c>
      <c r="FV26">
        <v>0</v>
      </c>
      <c r="FW26">
        <v>1</v>
      </c>
      <c r="FX26">
        <v>1</v>
      </c>
      <c r="FY26">
        <v>1</v>
      </c>
      <c r="FZ26">
        <v>0</v>
      </c>
      <c r="GA26">
        <v>0</v>
      </c>
      <c r="GB26">
        <v>5</v>
      </c>
      <c r="GC26">
        <f>5/10</f>
        <v>0.5</v>
      </c>
      <c r="GD26">
        <v>3</v>
      </c>
      <c r="GE26">
        <v>1</v>
      </c>
      <c r="GF26">
        <v>3</v>
      </c>
      <c r="GG26">
        <v>0</v>
      </c>
      <c r="GH26">
        <v>0</v>
      </c>
      <c r="GI26">
        <v>0</v>
      </c>
      <c r="GJ26">
        <v>0</v>
      </c>
      <c r="GK26">
        <v>1</v>
      </c>
      <c r="GL26">
        <v>0</v>
      </c>
      <c r="GM26">
        <v>0</v>
      </c>
      <c r="GN26">
        <v>0</v>
      </c>
      <c r="GO26">
        <v>0</v>
      </c>
      <c r="GP26">
        <v>1</v>
      </c>
      <c r="GQ26">
        <v>1</v>
      </c>
      <c r="GR26">
        <v>0</v>
      </c>
      <c r="GS26">
        <v>0</v>
      </c>
      <c r="GT26">
        <v>3</v>
      </c>
      <c r="GU26">
        <f>3/12</f>
        <v>0.25</v>
      </c>
      <c r="GV26">
        <v>1</v>
      </c>
      <c r="GW26" s="41">
        <v>3</v>
      </c>
      <c r="GX26" s="41">
        <v>2</v>
      </c>
      <c r="GY26" s="41">
        <v>3</v>
      </c>
      <c r="GZ26" s="41">
        <v>1</v>
      </c>
      <c r="HA26" s="41">
        <v>3</v>
      </c>
      <c r="HB26" s="41">
        <v>4</v>
      </c>
      <c r="HC26" s="41">
        <v>1</v>
      </c>
      <c r="HD26" s="41">
        <v>1</v>
      </c>
      <c r="HE26" s="41">
        <v>5</v>
      </c>
      <c r="HF26" s="41">
        <v>5</v>
      </c>
      <c r="HG26" s="41">
        <v>5</v>
      </c>
      <c r="HH26" s="41">
        <v>4</v>
      </c>
      <c r="HI26" s="41">
        <v>3</v>
      </c>
      <c r="HJ26" s="41">
        <v>4</v>
      </c>
      <c r="HK26" s="41">
        <v>2</v>
      </c>
      <c r="HL26" s="41">
        <v>1</v>
      </c>
      <c r="HM26" s="41">
        <v>1</v>
      </c>
      <c r="HN26" s="41">
        <v>2</v>
      </c>
      <c r="HO26">
        <v>7</v>
      </c>
      <c r="HP26">
        <v>3</v>
      </c>
      <c r="HQ26">
        <v>4</v>
      </c>
      <c r="HR26">
        <v>3</v>
      </c>
      <c r="HS26">
        <v>3</v>
      </c>
      <c r="HT26">
        <v>2</v>
      </c>
      <c r="HU26" s="37">
        <v>1</v>
      </c>
      <c r="HV26" s="37">
        <v>2</v>
      </c>
      <c r="HW26" s="37">
        <v>2</v>
      </c>
      <c r="HZ26" s="37">
        <v>2.82</v>
      </c>
      <c r="IA26" s="37">
        <v>2.76</v>
      </c>
      <c r="IB26" s="37">
        <v>2.75</v>
      </c>
      <c r="IC26" s="37">
        <v>3.28</v>
      </c>
      <c r="ID26" s="37">
        <v>3.08</v>
      </c>
      <c r="IE26" s="37"/>
    </row>
    <row r="27" spans="1:239" x14ac:dyDescent="0.2">
      <c r="A27" s="83" t="s">
        <v>1452</v>
      </c>
      <c r="B27" s="83" t="s">
        <v>1453</v>
      </c>
      <c r="C27" s="70">
        <v>397</v>
      </c>
      <c r="D27" s="70" t="s">
        <v>1454</v>
      </c>
      <c r="E27">
        <v>0</v>
      </c>
      <c r="F27">
        <v>2</v>
      </c>
      <c r="G27" s="63">
        <v>39553</v>
      </c>
      <c r="H27" s="63">
        <v>43755</v>
      </c>
      <c r="I27">
        <f t="shared" si="0"/>
        <v>11.512328767123288</v>
      </c>
      <c r="K27">
        <v>5</v>
      </c>
      <c r="N27">
        <v>2</v>
      </c>
      <c r="O27">
        <v>90</v>
      </c>
      <c r="P27">
        <v>107</v>
      </c>
      <c r="Q27">
        <v>143</v>
      </c>
      <c r="S27" s="41">
        <v>53.2</v>
      </c>
      <c r="T27">
        <v>53.2</v>
      </c>
      <c r="U27">
        <v>26</v>
      </c>
      <c r="W27">
        <v>34.9</v>
      </c>
      <c r="Y27" s="37"/>
      <c r="Z27" s="37"/>
      <c r="AA27" s="37"/>
      <c r="AB27" s="37"/>
      <c r="AC27" s="37"/>
      <c r="AD27" s="37"/>
      <c r="AP27">
        <v>15.31</v>
      </c>
      <c r="AQ27">
        <v>15.21</v>
      </c>
      <c r="AT27" s="37"/>
      <c r="AU27" s="37"/>
      <c r="AV27" s="37"/>
      <c r="AY27" s="37"/>
      <c r="AZ27" s="37"/>
      <c r="BF27">
        <v>6</v>
      </c>
      <c r="BG27">
        <v>10</v>
      </c>
      <c r="BJ27">
        <f>6+10</f>
        <v>16</v>
      </c>
      <c r="BL27">
        <v>30</v>
      </c>
      <c r="BM27">
        <v>25</v>
      </c>
      <c r="BN27">
        <v>26</v>
      </c>
      <c r="BT27">
        <v>20</v>
      </c>
      <c r="BU27">
        <v>23</v>
      </c>
      <c r="BV27">
        <v>27</v>
      </c>
      <c r="CK27">
        <v>1</v>
      </c>
      <c r="CL27" t="s">
        <v>355</v>
      </c>
      <c r="CM27">
        <v>1</v>
      </c>
      <c r="CN27" s="37"/>
      <c r="CO27" s="41" t="s">
        <v>355</v>
      </c>
      <c r="CP27" s="41">
        <v>1</v>
      </c>
      <c r="CQ27" s="41">
        <v>0.5</v>
      </c>
      <c r="CR27" t="s">
        <v>1820</v>
      </c>
      <c r="CS27">
        <v>1</v>
      </c>
      <c r="CT27" s="37"/>
      <c r="CU27">
        <v>5</v>
      </c>
      <c r="CV27">
        <v>5</v>
      </c>
      <c r="CW27">
        <v>5</v>
      </c>
      <c r="CX27">
        <v>5</v>
      </c>
      <c r="CY27">
        <v>3</v>
      </c>
      <c r="CZ27">
        <v>1</v>
      </c>
      <c r="DA27">
        <v>1</v>
      </c>
      <c r="DB27">
        <v>5</v>
      </c>
      <c r="DC27">
        <v>1</v>
      </c>
      <c r="DD27">
        <v>3</v>
      </c>
      <c r="DE27">
        <v>5</v>
      </c>
      <c r="DF27">
        <v>1</v>
      </c>
      <c r="DG27">
        <f t="shared" si="1"/>
        <v>3</v>
      </c>
      <c r="DH27">
        <f t="shared" si="3"/>
        <v>3.6666666666666665</v>
      </c>
      <c r="DZ27">
        <v>0</v>
      </c>
      <c r="EA27">
        <v>0</v>
      </c>
      <c r="EB27">
        <v>0</v>
      </c>
      <c r="EC27">
        <v>0</v>
      </c>
      <c r="ED27">
        <v>1</v>
      </c>
      <c r="EE27">
        <v>0</v>
      </c>
      <c r="EF27">
        <v>1</v>
      </c>
      <c r="EG27">
        <v>0</v>
      </c>
      <c r="EH27">
        <v>1</v>
      </c>
      <c r="EI27">
        <v>1</v>
      </c>
      <c r="EJ27">
        <v>1</v>
      </c>
      <c r="EK27">
        <v>0</v>
      </c>
      <c r="EL27">
        <v>1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1</v>
      </c>
      <c r="ET27">
        <v>0</v>
      </c>
      <c r="EU27">
        <v>0</v>
      </c>
      <c r="EV27">
        <v>0</v>
      </c>
      <c r="EW27">
        <v>7</v>
      </c>
      <c r="EX27">
        <f>7/18</f>
        <v>0.3888888888888889</v>
      </c>
      <c r="EY27">
        <v>5</v>
      </c>
      <c r="EZ27">
        <v>1</v>
      </c>
      <c r="FA27">
        <v>1</v>
      </c>
      <c r="FB27">
        <v>1</v>
      </c>
      <c r="FC27">
        <v>1</v>
      </c>
      <c r="FD27">
        <v>1</v>
      </c>
      <c r="FE27">
        <v>1</v>
      </c>
      <c r="FF27">
        <v>1</v>
      </c>
      <c r="FG27">
        <v>1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8</v>
      </c>
      <c r="FO27">
        <f>8/13</f>
        <v>0.61538461538461542</v>
      </c>
      <c r="FP27">
        <v>3</v>
      </c>
      <c r="FQ27">
        <v>0</v>
      </c>
      <c r="FR27">
        <v>0</v>
      </c>
      <c r="FS27">
        <v>1</v>
      </c>
      <c r="FT27">
        <v>0</v>
      </c>
      <c r="FU27">
        <v>0</v>
      </c>
      <c r="FV27">
        <v>0</v>
      </c>
      <c r="FW27">
        <v>1</v>
      </c>
      <c r="FX27">
        <v>1</v>
      </c>
      <c r="FY27">
        <v>0</v>
      </c>
      <c r="FZ27">
        <v>0</v>
      </c>
      <c r="GA27">
        <v>0</v>
      </c>
      <c r="GB27">
        <v>3</v>
      </c>
      <c r="GC27">
        <f>3/10</f>
        <v>0.3</v>
      </c>
      <c r="GD27">
        <v>1</v>
      </c>
      <c r="GE27">
        <v>1</v>
      </c>
      <c r="GF27">
        <v>3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f>0/12</f>
        <v>0</v>
      </c>
      <c r="GV27" s="37"/>
      <c r="HO27">
        <v>1</v>
      </c>
      <c r="HP27">
        <v>8</v>
      </c>
      <c r="HQ27">
        <v>3</v>
      </c>
      <c r="HR27" s="86"/>
      <c r="HS27" s="37"/>
      <c r="HT27" s="37"/>
      <c r="HU27" s="37"/>
      <c r="HV27" s="37"/>
      <c r="HW27" s="37"/>
      <c r="HZ27" s="37"/>
      <c r="IA27" s="37"/>
      <c r="IB27" s="37"/>
      <c r="IC27" s="37"/>
      <c r="ID27" s="37"/>
      <c r="IE27" s="37"/>
    </row>
    <row r="28" spans="1:239" x14ac:dyDescent="0.2">
      <c r="A28" s="83" t="s">
        <v>1455</v>
      </c>
      <c r="B28" s="83" t="s">
        <v>1456</v>
      </c>
      <c r="C28" s="70">
        <v>398</v>
      </c>
      <c r="D28" s="70" t="s">
        <v>1457</v>
      </c>
      <c r="E28">
        <v>0</v>
      </c>
      <c r="F28">
        <v>2</v>
      </c>
      <c r="G28" s="63">
        <v>39930</v>
      </c>
      <c r="H28" s="63">
        <v>43755</v>
      </c>
      <c r="I28">
        <f t="shared" si="0"/>
        <v>10.479452054794521</v>
      </c>
      <c r="K28">
        <v>5</v>
      </c>
      <c r="N28">
        <v>4</v>
      </c>
      <c r="O28">
        <v>90</v>
      </c>
      <c r="P28">
        <v>110</v>
      </c>
      <c r="Q28">
        <v>150.5</v>
      </c>
      <c r="S28">
        <f>56.3*2.2</f>
        <v>123.86</v>
      </c>
      <c r="T28">
        <v>56.3</v>
      </c>
      <c r="U28">
        <v>25</v>
      </c>
      <c r="W28">
        <v>29.1</v>
      </c>
      <c r="Y28">
        <v>41.2</v>
      </c>
      <c r="Z28">
        <v>45.5</v>
      </c>
      <c r="AA28">
        <v>29.2</v>
      </c>
      <c r="AB28">
        <v>42.2</v>
      </c>
      <c r="AC28">
        <v>35.200000000000003</v>
      </c>
      <c r="AD28">
        <v>38</v>
      </c>
      <c r="AE28">
        <v>45.5</v>
      </c>
      <c r="AF28">
        <v>42.2</v>
      </c>
      <c r="AP28">
        <v>14.51</v>
      </c>
      <c r="AQ28">
        <v>13.46</v>
      </c>
      <c r="AT28">
        <v>106</v>
      </c>
      <c r="AU28">
        <v>99.5</v>
      </c>
      <c r="AV28">
        <v>99</v>
      </c>
      <c r="AY28">
        <v>21</v>
      </c>
      <c r="AZ28">
        <v>19</v>
      </c>
      <c r="BA28">
        <f>21+19</f>
        <v>40</v>
      </c>
      <c r="BF28">
        <v>11</v>
      </c>
      <c r="BG28">
        <v>13</v>
      </c>
      <c r="BJ28">
        <f>11+13</f>
        <v>24</v>
      </c>
      <c r="BL28">
        <v>24</v>
      </c>
      <c r="BM28">
        <v>27</v>
      </c>
      <c r="BN28">
        <v>27</v>
      </c>
      <c r="BT28">
        <v>22</v>
      </c>
      <c r="BU28">
        <v>28</v>
      </c>
      <c r="BV28">
        <v>26</v>
      </c>
      <c r="CK28">
        <v>1</v>
      </c>
      <c r="CL28" t="s">
        <v>350</v>
      </c>
      <c r="CM28">
        <v>0</v>
      </c>
      <c r="CN28">
        <v>12</v>
      </c>
      <c r="CO28" t="s">
        <v>355</v>
      </c>
      <c r="CP28">
        <v>0</v>
      </c>
      <c r="CQ28">
        <v>12</v>
      </c>
      <c r="CR28" t="s">
        <v>351</v>
      </c>
      <c r="CS28">
        <v>0</v>
      </c>
      <c r="CT28">
        <v>12</v>
      </c>
      <c r="CU28">
        <v>5</v>
      </c>
      <c r="CV28">
        <v>5</v>
      </c>
      <c r="CW28">
        <v>1</v>
      </c>
      <c r="CX28">
        <v>1</v>
      </c>
      <c r="CY28">
        <v>5</v>
      </c>
      <c r="CZ28">
        <v>5</v>
      </c>
      <c r="DA28">
        <v>1</v>
      </c>
      <c r="DB28">
        <v>1</v>
      </c>
      <c r="DC28">
        <v>5</v>
      </c>
      <c r="DD28">
        <v>5</v>
      </c>
      <c r="DE28">
        <v>4</v>
      </c>
      <c r="DF28">
        <v>1</v>
      </c>
      <c r="DG28">
        <f t="shared" si="1"/>
        <v>5</v>
      </c>
      <c r="DH28">
        <f t="shared" si="3"/>
        <v>1.5</v>
      </c>
      <c r="DZ28">
        <v>1</v>
      </c>
      <c r="EA28">
        <v>24</v>
      </c>
      <c r="EB28">
        <v>0</v>
      </c>
      <c r="EC28">
        <v>0</v>
      </c>
      <c r="ED28">
        <v>1</v>
      </c>
      <c r="EE28">
        <v>1</v>
      </c>
      <c r="EF28">
        <v>1</v>
      </c>
      <c r="EG28">
        <v>1</v>
      </c>
      <c r="EH28">
        <v>0</v>
      </c>
      <c r="EI28">
        <v>1</v>
      </c>
      <c r="EJ28">
        <v>1</v>
      </c>
      <c r="EK28">
        <v>1</v>
      </c>
      <c r="EL28">
        <v>1</v>
      </c>
      <c r="EM28">
        <v>1</v>
      </c>
      <c r="EN28">
        <v>1</v>
      </c>
      <c r="EO28">
        <v>0</v>
      </c>
      <c r="EP28">
        <v>0</v>
      </c>
      <c r="EQ28">
        <v>1</v>
      </c>
      <c r="ER28">
        <v>0</v>
      </c>
      <c r="ES28">
        <v>1</v>
      </c>
      <c r="ET28">
        <v>1</v>
      </c>
      <c r="EU28">
        <v>1</v>
      </c>
      <c r="EV28" t="s">
        <v>1821</v>
      </c>
      <c r="EW28">
        <v>13</v>
      </c>
      <c r="EX28">
        <f>13/18</f>
        <v>0.72222222222222221</v>
      </c>
      <c r="EY28">
        <v>5</v>
      </c>
      <c r="EZ28">
        <v>1</v>
      </c>
      <c r="FA28">
        <v>0</v>
      </c>
      <c r="FB28">
        <v>1</v>
      </c>
      <c r="FC28">
        <v>1</v>
      </c>
      <c r="FD28">
        <v>1</v>
      </c>
      <c r="FE28">
        <v>1</v>
      </c>
      <c r="FF28">
        <v>1</v>
      </c>
      <c r="FG28">
        <v>0</v>
      </c>
      <c r="FH28">
        <v>1</v>
      </c>
      <c r="FI28">
        <v>0</v>
      </c>
      <c r="FJ28">
        <v>0</v>
      </c>
      <c r="FK28">
        <v>0</v>
      </c>
      <c r="FL28">
        <v>1</v>
      </c>
      <c r="FM28" t="s">
        <v>1822</v>
      </c>
      <c r="FN28">
        <v>8</v>
      </c>
      <c r="FO28">
        <f>8/13</f>
        <v>0.61538461538461542</v>
      </c>
      <c r="FP28">
        <v>2</v>
      </c>
      <c r="FQ28">
        <v>0</v>
      </c>
      <c r="FR28">
        <v>0</v>
      </c>
      <c r="FS28">
        <v>1</v>
      </c>
      <c r="FT28">
        <v>1</v>
      </c>
      <c r="FU28">
        <v>0</v>
      </c>
      <c r="FV28">
        <v>1</v>
      </c>
      <c r="FW28">
        <v>1</v>
      </c>
      <c r="FX28">
        <v>1</v>
      </c>
      <c r="FY28">
        <v>1</v>
      </c>
      <c r="FZ28">
        <v>1</v>
      </c>
      <c r="GA28" t="s">
        <v>350</v>
      </c>
      <c r="GB28">
        <v>7</v>
      </c>
      <c r="GC28">
        <f>7/10</f>
        <v>0.7</v>
      </c>
      <c r="GD28">
        <v>5</v>
      </c>
      <c r="GE28">
        <v>1</v>
      </c>
      <c r="GF28">
        <v>4</v>
      </c>
      <c r="GG28">
        <v>1</v>
      </c>
      <c r="GH28">
        <v>0</v>
      </c>
      <c r="GI28">
        <v>0</v>
      </c>
      <c r="GJ28">
        <v>1</v>
      </c>
      <c r="GK28">
        <v>0</v>
      </c>
      <c r="GL28">
        <v>1</v>
      </c>
      <c r="GM28">
        <v>1</v>
      </c>
      <c r="GN28">
        <v>0</v>
      </c>
      <c r="GO28">
        <v>0</v>
      </c>
      <c r="GP28">
        <v>1</v>
      </c>
      <c r="GQ28">
        <v>1</v>
      </c>
      <c r="GR28">
        <v>0</v>
      </c>
      <c r="GS28">
        <v>0</v>
      </c>
      <c r="GT28">
        <v>6</v>
      </c>
      <c r="GU28">
        <f>6/12</f>
        <v>0.5</v>
      </c>
      <c r="GV28">
        <v>5</v>
      </c>
      <c r="GW28" s="41">
        <v>3</v>
      </c>
      <c r="GX28" s="41">
        <v>2</v>
      </c>
      <c r="GY28" s="41">
        <v>3</v>
      </c>
      <c r="GZ28" s="41">
        <v>1</v>
      </c>
      <c r="HA28" s="41">
        <v>3</v>
      </c>
      <c r="HB28" s="41">
        <v>4</v>
      </c>
      <c r="HC28" s="41">
        <v>2</v>
      </c>
      <c r="HD28" s="41">
        <v>1</v>
      </c>
      <c r="HE28" s="41">
        <v>3</v>
      </c>
      <c r="HF28" s="41">
        <v>4</v>
      </c>
      <c r="HG28" s="41">
        <v>4</v>
      </c>
      <c r="HH28" s="41">
        <v>4</v>
      </c>
      <c r="HI28" s="41">
        <v>1</v>
      </c>
      <c r="HJ28" s="41">
        <v>2</v>
      </c>
      <c r="HK28" s="41">
        <v>1</v>
      </c>
      <c r="HL28" s="41">
        <v>2</v>
      </c>
      <c r="HM28" s="41">
        <v>2</v>
      </c>
      <c r="HN28" s="41">
        <v>3</v>
      </c>
      <c r="HO28">
        <v>7</v>
      </c>
      <c r="HP28">
        <v>8</v>
      </c>
      <c r="HQ28">
        <v>4</v>
      </c>
      <c r="HR28">
        <v>8</v>
      </c>
      <c r="HS28">
        <v>2</v>
      </c>
      <c r="HT28">
        <v>2</v>
      </c>
      <c r="HU28" s="37">
        <v>2</v>
      </c>
      <c r="HV28" s="37">
        <v>1</v>
      </c>
      <c r="HW28" s="37">
        <v>3</v>
      </c>
      <c r="HZ28" s="37">
        <v>2.56</v>
      </c>
      <c r="IA28" s="37">
        <v>2.5499999999999998</v>
      </c>
      <c r="IB28" s="37">
        <v>2.78</v>
      </c>
      <c r="IC28" s="37">
        <v>2.61</v>
      </c>
      <c r="ID28" s="37">
        <v>2.56</v>
      </c>
      <c r="IE28" s="37"/>
    </row>
    <row r="29" spans="1:239" x14ac:dyDescent="0.2">
      <c r="A29" s="83" t="s">
        <v>1458</v>
      </c>
      <c r="B29" s="83" t="s">
        <v>1459</v>
      </c>
      <c r="C29" s="70">
        <v>399</v>
      </c>
      <c r="D29" s="70" t="s">
        <v>1460</v>
      </c>
      <c r="E29">
        <v>0</v>
      </c>
      <c r="F29">
        <v>2</v>
      </c>
      <c r="G29" s="63">
        <v>39920</v>
      </c>
      <c r="H29" s="63">
        <v>43755</v>
      </c>
      <c r="I29">
        <f t="shared" si="0"/>
        <v>10.506849315068493</v>
      </c>
      <c r="K29">
        <v>5</v>
      </c>
      <c r="N29">
        <v>2</v>
      </c>
      <c r="O29">
        <v>90</v>
      </c>
      <c r="P29">
        <v>105</v>
      </c>
      <c r="Q29">
        <v>141.5</v>
      </c>
      <c r="S29">
        <f>37.3*2.2</f>
        <v>82.06</v>
      </c>
      <c r="T29">
        <v>37.299999999999997</v>
      </c>
      <c r="U29">
        <v>18.8</v>
      </c>
      <c r="W29">
        <v>24.1</v>
      </c>
      <c r="Y29">
        <v>29.9</v>
      </c>
      <c r="Z29">
        <v>23.1</v>
      </c>
      <c r="AA29">
        <v>23</v>
      </c>
      <c r="AB29">
        <v>31.4</v>
      </c>
      <c r="AC29">
        <v>26.4</v>
      </c>
      <c r="AD29">
        <v>26.3</v>
      </c>
      <c r="AE29">
        <v>29.9</v>
      </c>
      <c r="AF29">
        <v>31.4</v>
      </c>
      <c r="AP29">
        <v>17.03</v>
      </c>
      <c r="AQ29">
        <v>16.739999999999998</v>
      </c>
      <c r="AT29">
        <v>93.5</v>
      </c>
      <c r="AU29">
        <v>94</v>
      </c>
      <c r="AV29">
        <v>100</v>
      </c>
      <c r="AY29">
        <v>21</v>
      </c>
      <c r="AZ29">
        <v>24</v>
      </c>
      <c r="BA29">
        <f>21+24</f>
        <v>45</v>
      </c>
      <c r="BF29">
        <v>9</v>
      </c>
      <c r="BG29">
        <v>8</v>
      </c>
      <c r="BJ29">
        <f>9+8</f>
        <v>17</v>
      </c>
      <c r="BL29">
        <v>22</v>
      </c>
      <c r="BM29">
        <v>20</v>
      </c>
      <c r="BN29">
        <v>22</v>
      </c>
      <c r="BT29">
        <v>15</v>
      </c>
      <c r="BU29">
        <v>21</v>
      </c>
      <c r="BV29">
        <v>21</v>
      </c>
      <c r="CK29">
        <v>0</v>
      </c>
      <c r="CL29" t="s">
        <v>1807</v>
      </c>
      <c r="CM29">
        <v>1</v>
      </c>
      <c r="CN29">
        <v>1</v>
      </c>
      <c r="CO29" t="s">
        <v>1823</v>
      </c>
      <c r="CP29">
        <v>1</v>
      </c>
      <c r="CQ29">
        <v>1</v>
      </c>
      <c r="CR29" t="s">
        <v>372</v>
      </c>
      <c r="CS29">
        <v>1</v>
      </c>
      <c r="CT29">
        <v>1</v>
      </c>
      <c r="CU29">
        <v>2</v>
      </c>
      <c r="CV29">
        <v>3</v>
      </c>
      <c r="CW29">
        <v>1</v>
      </c>
      <c r="CX29">
        <v>2</v>
      </c>
      <c r="CY29">
        <v>3</v>
      </c>
      <c r="CZ29">
        <v>1</v>
      </c>
      <c r="DA29">
        <v>1</v>
      </c>
      <c r="DB29">
        <v>1</v>
      </c>
      <c r="DC29">
        <v>2</v>
      </c>
      <c r="DD29">
        <v>4</v>
      </c>
      <c r="DE29">
        <v>3</v>
      </c>
      <c r="DF29">
        <v>2</v>
      </c>
      <c r="DG29">
        <f t="shared" si="1"/>
        <v>2.5</v>
      </c>
      <c r="DH29">
        <f t="shared" si="3"/>
        <v>1.6666666666666667</v>
      </c>
      <c r="DZ29">
        <v>1</v>
      </c>
      <c r="EA29">
        <v>42</v>
      </c>
      <c r="EB29">
        <v>3</v>
      </c>
      <c r="EC29">
        <v>0</v>
      </c>
      <c r="ED29">
        <v>1</v>
      </c>
      <c r="EE29">
        <v>0</v>
      </c>
      <c r="EF29">
        <v>0</v>
      </c>
      <c r="EG29">
        <v>1</v>
      </c>
      <c r="EH29">
        <v>1</v>
      </c>
      <c r="EI29">
        <v>1</v>
      </c>
      <c r="EJ29">
        <v>1</v>
      </c>
      <c r="EK29">
        <v>0</v>
      </c>
      <c r="EL29">
        <v>1</v>
      </c>
      <c r="EM29">
        <v>0</v>
      </c>
      <c r="EN29">
        <v>1</v>
      </c>
      <c r="EO29">
        <v>0</v>
      </c>
      <c r="EP29">
        <v>0</v>
      </c>
      <c r="EQ29">
        <v>0</v>
      </c>
      <c r="ER29">
        <v>0</v>
      </c>
      <c r="ES29">
        <v>1</v>
      </c>
      <c r="ET29">
        <v>0</v>
      </c>
      <c r="EU29">
        <v>0</v>
      </c>
      <c r="EV29">
        <v>0</v>
      </c>
      <c r="EW29">
        <v>8</v>
      </c>
      <c r="EX29">
        <f>8/18</f>
        <v>0.44444444444444442</v>
      </c>
      <c r="EY29">
        <v>1</v>
      </c>
      <c r="EZ29">
        <v>1</v>
      </c>
      <c r="FA29">
        <v>1</v>
      </c>
      <c r="FB29">
        <v>1</v>
      </c>
      <c r="FC29">
        <v>1</v>
      </c>
      <c r="FD29">
        <v>1</v>
      </c>
      <c r="FE29">
        <v>1</v>
      </c>
      <c r="FF29">
        <v>1</v>
      </c>
      <c r="FG29">
        <v>0</v>
      </c>
      <c r="FH29">
        <v>1</v>
      </c>
      <c r="FI29">
        <v>1</v>
      </c>
      <c r="FJ29">
        <v>0</v>
      </c>
      <c r="FK29">
        <v>0</v>
      </c>
      <c r="FL29">
        <v>0</v>
      </c>
      <c r="FM29">
        <v>0</v>
      </c>
      <c r="FN29">
        <v>5</v>
      </c>
      <c r="FO29">
        <f>5/13</f>
        <v>0.38461538461538464</v>
      </c>
      <c r="FP29">
        <v>5</v>
      </c>
      <c r="FQ29">
        <v>1</v>
      </c>
      <c r="FR29">
        <v>0</v>
      </c>
      <c r="FS29">
        <v>0</v>
      </c>
      <c r="FT29">
        <v>1</v>
      </c>
      <c r="FU29">
        <v>0</v>
      </c>
      <c r="FV29">
        <v>0</v>
      </c>
      <c r="FW29">
        <v>1</v>
      </c>
      <c r="FX29">
        <v>1</v>
      </c>
      <c r="FY29">
        <v>0</v>
      </c>
      <c r="FZ29">
        <v>0</v>
      </c>
      <c r="GA29">
        <v>0</v>
      </c>
      <c r="GB29">
        <v>4</v>
      </c>
      <c r="GC29">
        <f>4/10</f>
        <v>0.4</v>
      </c>
      <c r="GD29">
        <v>4</v>
      </c>
      <c r="GE29">
        <v>1</v>
      </c>
      <c r="GF29">
        <v>1</v>
      </c>
      <c r="GG29">
        <v>1</v>
      </c>
      <c r="GH29">
        <v>0</v>
      </c>
      <c r="GI29">
        <v>0</v>
      </c>
      <c r="GJ29">
        <v>1</v>
      </c>
      <c r="GK29">
        <v>1</v>
      </c>
      <c r="GL29">
        <v>0</v>
      </c>
      <c r="GM29">
        <v>0</v>
      </c>
      <c r="GN29">
        <v>0</v>
      </c>
      <c r="GO29">
        <v>0</v>
      </c>
      <c r="GP29">
        <v>1</v>
      </c>
      <c r="GQ29">
        <v>0</v>
      </c>
      <c r="GR29">
        <v>0</v>
      </c>
      <c r="GS29">
        <v>0</v>
      </c>
      <c r="GT29">
        <v>4</v>
      </c>
      <c r="GU29">
        <f>4/12</f>
        <v>0.33333333333333331</v>
      </c>
      <c r="GV29">
        <v>2</v>
      </c>
      <c r="GW29" s="41">
        <v>3</v>
      </c>
      <c r="GX29" s="41">
        <v>2</v>
      </c>
      <c r="GY29" s="41">
        <v>3</v>
      </c>
      <c r="GZ29" s="41">
        <v>1</v>
      </c>
      <c r="HA29" s="41">
        <v>3</v>
      </c>
      <c r="HB29" s="41">
        <v>3</v>
      </c>
      <c r="HC29" s="41">
        <v>2</v>
      </c>
      <c r="HD29" s="41">
        <v>1</v>
      </c>
      <c r="HE29" s="41">
        <v>2</v>
      </c>
      <c r="HF29" s="41">
        <v>2</v>
      </c>
      <c r="HG29" s="41">
        <v>4</v>
      </c>
      <c r="HH29" s="41">
        <v>2</v>
      </c>
      <c r="HI29" s="41">
        <v>2</v>
      </c>
      <c r="HJ29" s="41">
        <v>2</v>
      </c>
      <c r="HK29" s="41">
        <v>2</v>
      </c>
      <c r="HL29" s="41">
        <v>5</v>
      </c>
      <c r="HM29" s="41">
        <v>2</v>
      </c>
      <c r="HN29" s="41">
        <v>4</v>
      </c>
      <c r="HO29">
        <v>3</v>
      </c>
      <c r="HP29">
        <v>7</v>
      </c>
      <c r="HQ29">
        <v>7</v>
      </c>
      <c r="HR29" s="37">
        <v>1</v>
      </c>
      <c r="HS29" s="37">
        <v>2</v>
      </c>
      <c r="HT29" s="37">
        <v>1</v>
      </c>
      <c r="HU29" s="37">
        <v>0</v>
      </c>
      <c r="HV29" s="37">
        <v>0</v>
      </c>
      <c r="HW29" s="37">
        <v>0</v>
      </c>
      <c r="HZ29" s="37">
        <v>2.85</v>
      </c>
      <c r="IA29" s="37">
        <v>2.63</v>
      </c>
      <c r="IB29" s="37">
        <v>2.98</v>
      </c>
      <c r="IC29" s="37">
        <v>2.65</v>
      </c>
      <c r="ID29" s="37">
        <v>2.73</v>
      </c>
      <c r="IE29" s="37"/>
    </row>
    <row r="30" spans="1:239" x14ac:dyDescent="0.2">
      <c r="A30" s="83" t="s">
        <v>1461</v>
      </c>
      <c r="B30" s="83" t="s">
        <v>1462</v>
      </c>
      <c r="C30" s="70">
        <v>400</v>
      </c>
      <c r="D30" s="70" t="s">
        <v>1463</v>
      </c>
      <c r="E30">
        <v>1</v>
      </c>
      <c r="F30">
        <v>1</v>
      </c>
      <c r="G30" s="63">
        <v>40093</v>
      </c>
      <c r="H30" s="63">
        <v>43755</v>
      </c>
      <c r="I30">
        <f t="shared" si="0"/>
        <v>10.032876712328767</v>
      </c>
      <c r="K30">
        <v>5</v>
      </c>
      <c r="N30">
        <v>0</v>
      </c>
      <c r="O30">
        <v>90</v>
      </c>
      <c r="P30">
        <v>101.5</v>
      </c>
      <c r="Q30">
        <v>138</v>
      </c>
      <c r="S30">
        <f>30.2*2.2</f>
        <v>66.44</v>
      </c>
      <c r="T30">
        <v>30.2</v>
      </c>
      <c r="U30">
        <v>15.9</v>
      </c>
      <c r="W30">
        <v>16.600000000000001</v>
      </c>
      <c r="Y30">
        <v>35.799999999999997</v>
      </c>
      <c r="Z30">
        <v>28.3</v>
      </c>
      <c r="AA30">
        <v>31.7</v>
      </c>
      <c r="AB30">
        <v>37</v>
      </c>
      <c r="AC30">
        <v>35.799999999999997</v>
      </c>
      <c r="AD30">
        <v>28.7</v>
      </c>
      <c r="AE30">
        <v>35.799999999999997</v>
      </c>
      <c r="AF30">
        <v>37</v>
      </c>
      <c r="AP30">
        <v>14.28</v>
      </c>
      <c r="AQ30">
        <v>14.37</v>
      </c>
      <c r="AT30">
        <v>114</v>
      </c>
      <c r="AU30">
        <v>103</v>
      </c>
      <c r="AV30">
        <v>96.5</v>
      </c>
      <c r="AY30">
        <v>27</v>
      </c>
      <c r="AZ30">
        <v>32</v>
      </c>
      <c r="BA30">
        <f>27+32</f>
        <v>59</v>
      </c>
      <c r="BF30">
        <v>20</v>
      </c>
      <c r="BG30">
        <v>21</v>
      </c>
      <c r="BJ30">
        <f>20+21</f>
        <v>41</v>
      </c>
      <c r="BL30">
        <v>23</v>
      </c>
      <c r="BM30">
        <v>27</v>
      </c>
      <c r="BN30">
        <v>27</v>
      </c>
      <c r="BT30">
        <v>23</v>
      </c>
      <c r="BU30">
        <v>23</v>
      </c>
      <c r="BV30">
        <v>23</v>
      </c>
      <c r="CK30">
        <v>1</v>
      </c>
      <c r="CL30" t="s">
        <v>437</v>
      </c>
      <c r="CM30">
        <v>0</v>
      </c>
      <c r="CN30">
        <v>5</v>
      </c>
      <c r="CO30" t="s">
        <v>429</v>
      </c>
      <c r="CP30">
        <v>0</v>
      </c>
      <c r="CQ30">
        <v>2</v>
      </c>
      <c r="CR30" s="86" t="s">
        <v>385</v>
      </c>
      <c r="CS30" s="37">
        <v>1</v>
      </c>
      <c r="CT30" s="37">
        <v>2.5</v>
      </c>
      <c r="CU30">
        <v>4</v>
      </c>
      <c r="CV30">
        <v>5</v>
      </c>
      <c r="CW30">
        <v>3</v>
      </c>
      <c r="CX30">
        <v>1</v>
      </c>
      <c r="CY30">
        <v>4</v>
      </c>
      <c r="CZ30">
        <v>5</v>
      </c>
      <c r="DA30">
        <v>4</v>
      </c>
      <c r="DB30">
        <v>1</v>
      </c>
      <c r="DC30">
        <v>4</v>
      </c>
      <c r="DD30">
        <v>5</v>
      </c>
      <c r="DE30">
        <v>5</v>
      </c>
      <c r="DF30">
        <v>1</v>
      </c>
      <c r="DG30">
        <f t="shared" si="1"/>
        <v>4.5</v>
      </c>
      <c r="DH30">
        <f t="shared" si="3"/>
        <v>2.5</v>
      </c>
      <c r="DZ30">
        <v>2</v>
      </c>
      <c r="EA30">
        <v>0</v>
      </c>
      <c r="EB30">
        <v>4</v>
      </c>
      <c r="EC30">
        <v>0</v>
      </c>
      <c r="ED30">
        <v>1</v>
      </c>
      <c r="EE30">
        <v>1</v>
      </c>
      <c r="EF30">
        <v>1</v>
      </c>
      <c r="EG30">
        <v>1</v>
      </c>
      <c r="EH30">
        <v>0</v>
      </c>
      <c r="EI30">
        <v>0</v>
      </c>
      <c r="EJ30">
        <v>1</v>
      </c>
      <c r="EK30">
        <v>1</v>
      </c>
      <c r="EL30">
        <v>1</v>
      </c>
      <c r="EM30">
        <v>1</v>
      </c>
      <c r="EN30">
        <v>1</v>
      </c>
      <c r="EO30">
        <v>0</v>
      </c>
      <c r="EP30">
        <v>0</v>
      </c>
      <c r="EQ30">
        <v>1</v>
      </c>
      <c r="ER30">
        <v>0</v>
      </c>
      <c r="ES30">
        <v>1</v>
      </c>
      <c r="ET30">
        <v>0</v>
      </c>
      <c r="EU30">
        <v>0</v>
      </c>
      <c r="EV30">
        <v>0</v>
      </c>
      <c r="EW30">
        <v>11</v>
      </c>
      <c r="EX30">
        <f>11/18</f>
        <v>0.61111111111111116</v>
      </c>
      <c r="EY30">
        <v>7</v>
      </c>
      <c r="EZ30">
        <v>1</v>
      </c>
      <c r="FA30">
        <v>0</v>
      </c>
      <c r="FB30">
        <v>1</v>
      </c>
      <c r="FC30">
        <v>1</v>
      </c>
      <c r="FD30">
        <v>0</v>
      </c>
      <c r="FE30">
        <v>1</v>
      </c>
      <c r="FF30">
        <v>1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5</v>
      </c>
      <c r="FO30">
        <f>5/13</f>
        <v>0.38461538461538464</v>
      </c>
      <c r="FP30">
        <v>5</v>
      </c>
      <c r="FQ30">
        <v>1</v>
      </c>
      <c r="FR30">
        <v>0</v>
      </c>
      <c r="FS30">
        <v>1</v>
      </c>
      <c r="FT30">
        <v>0</v>
      </c>
      <c r="FU30">
        <v>1</v>
      </c>
      <c r="FV30">
        <v>1</v>
      </c>
      <c r="FW30">
        <v>0</v>
      </c>
      <c r="FX30">
        <v>1</v>
      </c>
      <c r="FY30">
        <v>1</v>
      </c>
      <c r="FZ30">
        <v>1</v>
      </c>
      <c r="GA30" t="s">
        <v>1824</v>
      </c>
      <c r="GB30">
        <v>7</v>
      </c>
      <c r="GC30">
        <f>7/10</f>
        <v>0.7</v>
      </c>
      <c r="GD30">
        <v>3</v>
      </c>
      <c r="GE30">
        <v>1</v>
      </c>
      <c r="GF30">
        <v>1</v>
      </c>
      <c r="GG30">
        <v>0</v>
      </c>
      <c r="GH30">
        <v>0</v>
      </c>
      <c r="GI30">
        <v>1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1</v>
      </c>
      <c r="GQ30">
        <v>1</v>
      </c>
      <c r="GR30">
        <v>0</v>
      </c>
      <c r="GS30">
        <v>0</v>
      </c>
      <c r="GT30">
        <v>3</v>
      </c>
      <c r="GU30">
        <f>3/12</f>
        <v>0.25</v>
      </c>
      <c r="GV30">
        <v>1</v>
      </c>
      <c r="GW30" s="41">
        <v>3</v>
      </c>
      <c r="GX30" s="41">
        <v>2</v>
      </c>
      <c r="GY30" s="41">
        <v>5</v>
      </c>
      <c r="GZ30" s="41">
        <v>1</v>
      </c>
      <c r="HA30" s="41">
        <v>6</v>
      </c>
      <c r="HB30" s="41">
        <v>2</v>
      </c>
      <c r="HC30" s="41">
        <v>2</v>
      </c>
      <c r="HD30" s="41">
        <v>1</v>
      </c>
      <c r="HE30" s="41">
        <v>1</v>
      </c>
      <c r="HF30" s="41">
        <v>5</v>
      </c>
      <c r="HG30" s="41">
        <v>5</v>
      </c>
      <c r="HH30" s="41">
        <v>1</v>
      </c>
      <c r="HI30" s="41">
        <v>1</v>
      </c>
      <c r="HJ30" s="41">
        <v>2</v>
      </c>
      <c r="HK30" s="41">
        <v>1</v>
      </c>
      <c r="HL30" s="41">
        <v>3</v>
      </c>
      <c r="HM30" s="41">
        <v>5</v>
      </c>
      <c r="HN30" s="41">
        <v>3</v>
      </c>
      <c r="HO30">
        <v>8</v>
      </c>
      <c r="HP30">
        <v>2</v>
      </c>
      <c r="HQ30">
        <v>3</v>
      </c>
      <c r="HR30" s="37">
        <v>2</v>
      </c>
      <c r="HS30" s="37">
        <v>1</v>
      </c>
      <c r="HT30" s="37">
        <v>5</v>
      </c>
      <c r="HU30" s="37">
        <v>0</v>
      </c>
      <c r="HV30" s="37">
        <v>1</v>
      </c>
      <c r="HW30" s="37">
        <v>0</v>
      </c>
      <c r="HZ30" s="37">
        <v>2.0299999999999998</v>
      </c>
      <c r="IA30" s="37">
        <v>2.2799999999999998</v>
      </c>
      <c r="IB30" s="37">
        <v>1.92</v>
      </c>
      <c r="IC30" s="37">
        <v>2.36</v>
      </c>
      <c r="ID30" s="37">
        <v>2.56</v>
      </c>
      <c r="IE30" s="37"/>
    </row>
    <row r="31" spans="1:239" x14ac:dyDescent="0.2">
      <c r="A31" s="83" t="s">
        <v>1464</v>
      </c>
      <c r="B31" s="83" t="s">
        <v>1465</v>
      </c>
      <c r="C31" s="70">
        <v>401</v>
      </c>
      <c r="D31" s="70" t="s">
        <v>1466</v>
      </c>
      <c r="E31">
        <v>1</v>
      </c>
      <c r="F31">
        <v>1</v>
      </c>
      <c r="G31" s="63">
        <v>39949</v>
      </c>
      <c r="H31" s="63">
        <v>43755</v>
      </c>
      <c r="I31">
        <f t="shared" si="0"/>
        <v>10.427397260273972</v>
      </c>
      <c r="K31">
        <v>5</v>
      </c>
      <c r="N31">
        <v>2</v>
      </c>
      <c r="O31">
        <v>90</v>
      </c>
      <c r="P31">
        <v>102</v>
      </c>
      <c r="Q31">
        <v>139</v>
      </c>
      <c r="S31">
        <f>28*2.2</f>
        <v>61.600000000000009</v>
      </c>
      <c r="T31">
        <v>28</v>
      </c>
      <c r="U31">
        <v>14.5</v>
      </c>
      <c r="W31">
        <v>10.3</v>
      </c>
      <c r="Y31">
        <v>23.8</v>
      </c>
      <c r="Z31">
        <v>28.8</v>
      </c>
      <c r="AA31">
        <v>28.7</v>
      </c>
      <c r="AB31">
        <v>21.8</v>
      </c>
      <c r="AC31">
        <v>23.2</v>
      </c>
      <c r="AD31">
        <v>24</v>
      </c>
      <c r="AE31">
        <v>28.8</v>
      </c>
      <c r="AF31">
        <v>24</v>
      </c>
      <c r="AP31">
        <v>14.38</v>
      </c>
      <c r="AQ31">
        <v>14.33</v>
      </c>
      <c r="AT31">
        <v>104</v>
      </c>
      <c r="AU31">
        <v>127</v>
      </c>
      <c r="AV31">
        <v>125</v>
      </c>
      <c r="AY31">
        <v>24</v>
      </c>
      <c r="AZ31">
        <v>30</v>
      </c>
      <c r="BA31">
        <f>30+24</f>
        <v>54</v>
      </c>
      <c r="BF31">
        <v>14</v>
      </c>
      <c r="BG31">
        <v>19</v>
      </c>
      <c r="BJ31">
        <f>14+19</f>
        <v>33</v>
      </c>
      <c r="BL31">
        <v>35</v>
      </c>
      <c r="BM31">
        <v>35</v>
      </c>
      <c r="BN31">
        <v>34</v>
      </c>
      <c r="BT31">
        <v>17</v>
      </c>
      <c r="BU31">
        <v>22</v>
      </c>
      <c r="BV31">
        <v>28</v>
      </c>
      <c r="CK31">
        <v>1</v>
      </c>
      <c r="CL31" t="s">
        <v>411</v>
      </c>
      <c r="CM31">
        <v>0</v>
      </c>
      <c r="CN31">
        <v>5</v>
      </c>
      <c r="CO31" t="s">
        <v>401</v>
      </c>
      <c r="CP31">
        <v>1</v>
      </c>
      <c r="CQ31">
        <v>1</v>
      </c>
      <c r="CR31" t="s">
        <v>351</v>
      </c>
      <c r="CS31">
        <v>2</v>
      </c>
      <c r="CT31">
        <v>5</v>
      </c>
      <c r="CU31">
        <v>5</v>
      </c>
      <c r="CV31">
        <v>4</v>
      </c>
      <c r="CW31">
        <v>3</v>
      </c>
      <c r="CX31">
        <v>1</v>
      </c>
      <c r="CY31">
        <v>5</v>
      </c>
      <c r="CZ31">
        <v>4</v>
      </c>
      <c r="DA31">
        <v>1</v>
      </c>
      <c r="DB31">
        <v>1</v>
      </c>
      <c r="DC31">
        <v>5</v>
      </c>
      <c r="DD31">
        <v>5</v>
      </c>
      <c r="DE31">
        <v>5</v>
      </c>
      <c r="DF31">
        <v>4</v>
      </c>
      <c r="DG31">
        <f t="shared" si="1"/>
        <v>4.666666666666667</v>
      </c>
      <c r="DH31">
        <f t="shared" si="3"/>
        <v>2.5</v>
      </c>
      <c r="DZ31">
        <v>0</v>
      </c>
      <c r="EA31">
        <v>0</v>
      </c>
      <c r="EB31">
        <v>1</v>
      </c>
      <c r="EC31">
        <v>18</v>
      </c>
      <c r="ED31">
        <v>1</v>
      </c>
      <c r="EE31">
        <v>1</v>
      </c>
      <c r="EF31">
        <v>1</v>
      </c>
      <c r="EG31">
        <v>0</v>
      </c>
      <c r="EH31">
        <v>1</v>
      </c>
      <c r="EI31">
        <v>0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0</v>
      </c>
      <c r="EP31">
        <v>1</v>
      </c>
      <c r="EQ31">
        <v>1</v>
      </c>
      <c r="ER31">
        <v>0</v>
      </c>
      <c r="ES31">
        <v>1</v>
      </c>
      <c r="ET31">
        <v>1</v>
      </c>
      <c r="EU31">
        <v>0</v>
      </c>
      <c r="EV31">
        <v>0</v>
      </c>
      <c r="EW31">
        <v>13</v>
      </c>
      <c r="EX31">
        <f>13/18</f>
        <v>0.72222222222222221</v>
      </c>
      <c r="EY31">
        <v>5</v>
      </c>
      <c r="EZ31">
        <v>1</v>
      </c>
      <c r="FA31">
        <v>1</v>
      </c>
      <c r="FB31">
        <v>1</v>
      </c>
      <c r="FC31">
        <v>1</v>
      </c>
      <c r="FD31">
        <v>0</v>
      </c>
      <c r="FE31">
        <v>1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5</v>
      </c>
      <c r="FO31">
        <f>5/13</f>
        <v>0.38461538461538464</v>
      </c>
      <c r="FP31">
        <v>5</v>
      </c>
      <c r="FQ31">
        <v>0</v>
      </c>
      <c r="FR31">
        <v>0</v>
      </c>
      <c r="FS31">
        <v>0</v>
      </c>
      <c r="FT31">
        <v>1</v>
      </c>
      <c r="FU31">
        <v>0</v>
      </c>
      <c r="FV31">
        <v>0</v>
      </c>
      <c r="FW31">
        <v>1</v>
      </c>
      <c r="FX31">
        <v>1</v>
      </c>
      <c r="FY31">
        <v>1</v>
      </c>
      <c r="FZ31">
        <v>1</v>
      </c>
      <c r="GA31" t="s">
        <v>1824</v>
      </c>
      <c r="GB31">
        <v>5</v>
      </c>
      <c r="GC31">
        <f>5/10</f>
        <v>0.5</v>
      </c>
      <c r="GD31">
        <v>4</v>
      </c>
      <c r="GE31">
        <v>1</v>
      </c>
      <c r="GF31">
        <v>5</v>
      </c>
      <c r="GG31">
        <v>1</v>
      </c>
      <c r="GH31">
        <v>1</v>
      </c>
      <c r="GI31">
        <v>0</v>
      </c>
      <c r="GJ31">
        <v>1</v>
      </c>
      <c r="GK31">
        <v>1</v>
      </c>
      <c r="GL31">
        <v>1</v>
      </c>
      <c r="GM31">
        <v>1</v>
      </c>
      <c r="GN31">
        <v>0</v>
      </c>
      <c r="GO31">
        <v>0</v>
      </c>
      <c r="GP31">
        <v>1</v>
      </c>
      <c r="GQ31">
        <v>0</v>
      </c>
      <c r="GR31">
        <v>0</v>
      </c>
      <c r="GS31">
        <v>0</v>
      </c>
      <c r="GT31">
        <v>7</v>
      </c>
      <c r="GU31">
        <f>7/12</f>
        <v>0.58333333333333337</v>
      </c>
      <c r="GV31">
        <v>5</v>
      </c>
      <c r="GW31" s="41">
        <v>3</v>
      </c>
      <c r="GX31" s="41">
        <v>4</v>
      </c>
      <c r="GY31" s="41">
        <v>1</v>
      </c>
      <c r="GZ31" s="41">
        <v>1</v>
      </c>
      <c r="HA31" s="41">
        <v>5</v>
      </c>
      <c r="HB31" s="41">
        <v>6</v>
      </c>
      <c r="HC31" s="41">
        <v>2</v>
      </c>
      <c r="HD31" s="41">
        <v>1</v>
      </c>
      <c r="HE31" s="41">
        <v>5</v>
      </c>
      <c r="HF31" s="41">
        <v>4</v>
      </c>
      <c r="HG31" s="41">
        <v>5</v>
      </c>
      <c r="HH31" s="41">
        <v>5</v>
      </c>
      <c r="HI31" s="41">
        <v>4</v>
      </c>
      <c r="HJ31" s="41">
        <v>2</v>
      </c>
      <c r="HK31" s="41">
        <v>2</v>
      </c>
      <c r="HL31" s="41">
        <v>2</v>
      </c>
      <c r="HM31" s="41">
        <v>5</v>
      </c>
      <c r="HN31" s="41">
        <v>2</v>
      </c>
      <c r="HO31">
        <v>4</v>
      </c>
      <c r="HP31">
        <v>2</v>
      </c>
      <c r="HQ31">
        <v>7</v>
      </c>
      <c r="HR31">
        <v>4</v>
      </c>
      <c r="HS31">
        <v>2</v>
      </c>
      <c r="HT31">
        <v>3</v>
      </c>
      <c r="HU31" s="37">
        <v>1</v>
      </c>
      <c r="HV31" s="37">
        <v>3</v>
      </c>
      <c r="HW31" s="37">
        <v>1</v>
      </c>
      <c r="HZ31" s="37">
        <v>1.88</v>
      </c>
      <c r="IA31" s="37">
        <v>2.31</v>
      </c>
      <c r="IB31" s="37">
        <v>2.2599999999999998</v>
      </c>
      <c r="IC31" s="37">
        <v>1.98</v>
      </c>
      <c r="ID31" s="37">
        <v>2.19</v>
      </c>
      <c r="IE31" s="37"/>
    </row>
    <row r="32" spans="1:239" x14ac:dyDescent="0.2">
      <c r="A32" s="83" t="s">
        <v>1467</v>
      </c>
      <c r="B32" s="83" t="s">
        <v>1468</v>
      </c>
      <c r="C32" s="70">
        <v>402</v>
      </c>
      <c r="D32" s="70" t="s">
        <v>1469</v>
      </c>
      <c r="E32">
        <v>0</v>
      </c>
      <c r="F32">
        <v>2</v>
      </c>
      <c r="G32" s="63">
        <v>39802</v>
      </c>
      <c r="H32" s="63">
        <v>43755</v>
      </c>
      <c r="I32">
        <f t="shared" si="0"/>
        <v>10.830136986301369</v>
      </c>
      <c r="K32">
        <v>5</v>
      </c>
      <c r="N32">
        <v>0</v>
      </c>
      <c r="O32">
        <v>90</v>
      </c>
      <c r="P32">
        <v>102.5</v>
      </c>
      <c r="Q32">
        <v>140.5</v>
      </c>
      <c r="S32">
        <f>56.1*2.2</f>
        <v>123.42000000000002</v>
      </c>
      <c r="T32">
        <v>56.1</v>
      </c>
      <c r="U32">
        <v>28.6</v>
      </c>
      <c r="W32">
        <v>38.1</v>
      </c>
      <c r="Y32">
        <v>29.1</v>
      </c>
      <c r="Z32">
        <v>33.5</v>
      </c>
      <c r="AA32">
        <v>23.2</v>
      </c>
      <c r="AB32">
        <v>41.2</v>
      </c>
      <c r="AC32">
        <v>28.2</v>
      </c>
      <c r="AD32">
        <v>34.299999999999997</v>
      </c>
      <c r="AE32">
        <v>28.8</v>
      </c>
      <c r="AF32">
        <v>24</v>
      </c>
      <c r="AP32">
        <v>12.6</v>
      </c>
      <c r="AQ32">
        <v>12.47</v>
      </c>
      <c r="AT32">
        <v>148</v>
      </c>
      <c r="AU32">
        <v>162</v>
      </c>
      <c r="AV32">
        <v>187</v>
      </c>
      <c r="AY32">
        <v>18</v>
      </c>
      <c r="AZ32">
        <v>15</v>
      </c>
      <c r="BA32">
        <f>18+15</f>
        <v>33</v>
      </c>
      <c r="BF32">
        <v>11</v>
      </c>
      <c r="BG32">
        <v>12</v>
      </c>
      <c r="BJ32">
        <f>11+12</f>
        <v>23</v>
      </c>
      <c r="BL32">
        <v>26</v>
      </c>
      <c r="BM32">
        <v>34</v>
      </c>
      <c r="BN32">
        <v>30</v>
      </c>
      <c r="BT32">
        <v>38</v>
      </c>
      <c r="BU32">
        <v>36</v>
      </c>
      <c r="BV32">
        <v>34</v>
      </c>
      <c r="CK32">
        <v>1</v>
      </c>
      <c r="CL32" t="s">
        <v>355</v>
      </c>
      <c r="CM32">
        <v>2</v>
      </c>
      <c r="CN32">
        <v>3</v>
      </c>
      <c r="CO32" t="s">
        <v>350</v>
      </c>
      <c r="CP32">
        <v>1</v>
      </c>
      <c r="CQ32">
        <v>2</v>
      </c>
      <c r="CR32" t="s">
        <v>351</v>
      </c>
      <c r="CS32">
        <v>1</v>
      </c>
      <c r="CT32">
        <v>2</v>
      </c>
      <c r="CU32">
        <v>5</v>
      </c>
      <c r="CV32">
        <v>5</v>
      </c>
      <c r="CW32">
        <v>1</v>
      </c>
      <c r="CX32">
        <v>1</v>
      </c>
      <c r="CY32">
        <v>5</v>
      </c>
      <c r="CZ32">
        <v>5</v>
      </c>
      <c r="DA32">
        <v>1</v>
      </c>
      <c r="DB32">
        <v>1</v>
      </c>
      <c r="DC32">
        <v>5</v>
      </c>
      <c r="DD32">
        <v>3</v>
      </c>
      <c r="DE32">
        <v>3</v>
      </c>
      <c r="DF32">
        <v>1</v>
      </c>
      <c r="DG32">
        <f t="shared" si="1"/>
        <v>4.666666666666667</v>
      </c>
      <c r="DH32">
        <f t="shared" si="3"/>
        <v>1.3333333333333333</v>
      </c>
      <c r="DZ32">
        <v>0</v>
      </c>
      <c r="EA32">
        <v>0</v>
      </c>
      <c r="EB32">
        <v>0</v>
      </c>
      <c r="EC32">
        <v>0</v>
      </c>
      <c r="ED32">
        <v>1</v>
      </c>
      <c r="EE32">
        <v>0</v>
      </c>
      <c r="EF32">
        <v>0</v>
      </c>
      <c r="EG32">
        <v>1</v>
      </c>
      <c r="EH32">
        <v>0</v>
      </c>
      <c r="EI32">
        <v>1</v>
      </c>
      <c r="EJ32">
        <v>1</v>
      </c>
      <c r="EK32">
        <v>1</v>
      </c>
      <c r="EL32">
        <v>1</v>
      </c>
      <c r="EM32">
        <v>0</v>
      </c>
      <c r="EN32">
        <v>0</v>
      </c>
      <c r="EO32">
        <v>1</v>
      </c>
      <c r="EP32">
        <v>0</v>
      </c>
      <c r="EQ32">
        <v>1</v>
      </c>
      <c r="ER32">
        <v>0</v>
      </c>
      <c r="ES32">
        <v>1</v>
      </c>
      <c r="ET32">
        <v>0</v>
      </c>
      <c r="EU32">
        <v>0</v>
      </c>
      <c r="EV32">
        <v>0</v>
      </c>
      <c r="EW32">
        <v>9</v>
      </c>
      <c r="EX32">
        <f>9/18</f>
        <v>0.5</v>
      </c>
      <c r="EY32">
        <v>4</v>
      </c>
      <c r="EZ32">
        <v>1</v>
      </c>
      <c r="FA32">
        <v>1</v>
      </c>
      <c r="FB32">
        <v>1</v>
      </c>
      <c r="FC32">
        <v>1</v>
      </c>
      <c r="FD32">
        <v>1</v>
      </c>
      <c r="FE32">
        <v>1</v>
      </c>
      <c r="FF32">
        <v>1</v>
      </c>
      <c r="FG32">
        <v>0</v>
      </c>
      <c r="FH32">
        <v>1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8</v>
      </c>
      <c r="FO32">
        <f>8/13</f>
        <v>0.61538461538461542</v>
      </c>
      <c r="FP32">
        <v>5</v>
      </c>
      <c r="FQ32">
        <v>0</v>
      </c>
      <c r="FR32">
        <v>1</v>
      </c>
      <c r="FS32">
        <v>0</v>
      </c>
      <c r="FT32">
        <v>1</v>
      </c>
      <c r="FU32">
        <v>0</v>
      </c>
      <c r="FV32">
        <v>0</v>
      </c>
      <c r="FW32">
        <v>1</v>
      </c>
      <c r="FX32">
        <v>1</v>
      </c>
      <c r="FY32">
        <v>1</v>
      </c>
      <c r="FZ32">
        <v>0</v>
      </c>
      <c r="GA32">
        <v>0</v>
      </c>
      <c r="GB32">
        <v>5</v>
      </c>
      <c r="GC32">
        <f>5/10</f>
        <v>0.5</v>
      </c>
      <c r="GD32">
        <v>5</v>
      </c>
      <c r="GE32">
        <v>1</v>
      </c>
      <c r="GF32">
        <v>4</v>
      </c>
      <c r="GG32">
        <v>1</v>
      </c>
      <c r="GH32">
        <v>0</v>
      </c>
      <c r="GI32">
        <v>1</v>
      </c>
      <c r="GJ32">
        <v>1</v>
      </c>
      <c r="GK32">
        <v>0</v>
      </c>
      <c r="GL32">
        <v>0</v>
      </c>
      <c r="GM32">
        <v>1</v>
      </c>
      <c r="GN32">
        <v>0</v>
      </c>
      <c r="GO32">
        <v>0</v>
      </c>
      <c r="GP32">
        <v>0</v>
      </c>
      <c r="GQ32">
        <v>1</v>
      </c>
      <c r="GR32">
        <v>0</v>
      </c>
      <c r="GS32">
        <v>0</v>
      </c>
      <c r="GT32">
        <v>5</v>
      </c>
      <c r="GU32">
        <f>5/12</f>
        <v>0.41666666666666669</v>
      </c>
      <c r="GV32" s="37">
        <v>4</v>
      </c>
      <c r="GW32" s="41">
        <v>3</v>
      </c>
      <c r="GX32" s="41">
        <v>2</v>
      </c>
      <c r="GY32" s="41">
        <v>1</v>
      </c>
      <c r="GZ32" s="41">
        <v>1</v>
      </c>
      <c r="HA32" s="41">
        <v>5</v>
      </c>
      <c r="HB32" s="41">
        <v>3</v>
      </c>
      <c r="HC32" s="41">
        <v>3</v>
      </c>
      <c r="HD32" s="41">
        <v>1</v>
      </c>
      <c r="HE32" s="41">
        <v>2</v>
      </c>
      <c r="HF32" s="41">
        <v>2</v>
      </c>
      <c r="HG32" s="41">
        <v>1</v>
      </c>
      <c r="HH32" s="41">
        <v>2</v>
      </c>
      <c r="HI32" s="41">
        <v>2</v>
      </c>
      <c r="HJ32" s="41">
        <v>2</v>
      </c>
      <c r="HK32" s="41">
        <v>2</v>
      </c>
      <c r="HL32" s="41">
        <v>1</v>
      </c>
      <c r="HM32" s="41">
        <v>2</v>
      </c>
      <c r="HN32" s="41">
        <v>2</v>
      </c>
      <c r="HO32">
        <v>5</v>
      </c>
      <c r="HP32">
        <v>2</v>
      </c>
      <c r="HQ32">
        <v>2</v>
      </c>
      <c r="HR32" s="37">
        <v>1</v>
      </c>
      <c r="HS32" s="37">
        <v>2</v>
      </c>
      <c r="HT32" s="37">
        <v>4</v>
      </c>
      <c r="HU32" s="37">
        <v>3</v>
      </c>
      <c r="HV32" s="37">
        <v>1</v>
      </c>
      <c r="HW32" s="37">
        <v>2</v>
      </c>
      <c r="HZ32" s="37">
        <v>2.2999999999999998</v>
      </c>
      <c r="IA32" s="37">
        <v>2.6</v>
      </c>
      <c r="IB32" s="37">
        <v>2.58</v>
      </c>
      <c r="IC32" s="37">
        <v>2.41</v>
      </c>
      <c r="ID32" s="37">
        <v>2.67</v>
      </c>
      <c r="IE32" s="37"/>
    </row>
    <row r="33" spans="1:239" x14ac:dyDescent="0.2">
      <c r="A33" s="83" t="s">
        <v>1470</v>
      </c>
      <c r="B33" s="83" t="s">
        <v>1471</v>
      </c>
      <c r="C33" s="70">
        <v>403</v>
      </c>
      <c r="D33" s="70" t="s">
        <v>1472</v>
      </c>
      <c r="E33">
        <v>0</v>
      </c>
      <c r="F33">
        <v>2</v>
      </c>
      <c r="G33" s="63">
        <v>40047</v>
      </c>
      <c r="H33" s="63">
        <v>43755</v>
      </c>
      <c r="I33">
        <f t="shared" si="0"/>
        <v>10.158904109589042</v>
      </c>
      <c r="K33">
        <v>5</v>
      </c>
      <c r="N33">
        <v>2</v>
      </c>
      <c r="O33">
        <v>90</v>
      </c>
      <c r="P33">
        <v>102</v>
      </c>
      <c r="Q33">
        <v>135.5</v>
      </c>
      <c r="S33">
        <f>28.8*2.2</f>
        <v>63.360000000000007</v>
      </c>
      <c r="T33">
        <v>28.8</v>
      </c>
      <c r="U33">
        <v>15.8</v>
      </c>
      <c r="W33">
        <v>13.9</v>
      </c>
      <c r="Y33">
        <v>37.6</v>
      </c>
      <c r="Z33">
        <v>37</v>
      </c>
      <c r="AA33">
        <v>35.6</v>
      </c>
      <c r="AB33">
        <v>38</v>
      </c>
      <c r="AC33">
        <v>37.700000000000003</v>
      </c>
      <c r="AD33">
        <v>38.4</v>
      </c>
      <c r="AE33">
        <v>37.6</v>
      </c>
      <c r="AF33">
        <v>38.4</v>
      </c>
      <c r="AP33">
        <v>13.9</v>
      </c>
      <c r="AQ33">
        <v>13.48</v>
      </c>
      <c r="AT33">
        <v>131</v>
      </c>
      <c r="AU33">
        <v>129</v>
      </c>
      <c r="AV33">
        <v>136</v>
      </c>
      <c r="AY33">
        <v>26</v>
      </c>
      <c r="AZ33">
        <v>23</v>
      </c>
      <c r="BA33">
        <f>26+23</f>
        <v>49</v>
      </c>
      <c r="BF33">
        <v>17</v>
      </c>
      <c r="BG33">
        <v>21</v>
      </c>
      <c r="BJ33">
        <f>17+21</f>
        <v>38</v>
      </c>
      <c r="BL33">
        <v>44</v>
      </c>
      <c r="BM33">
        <v>45</v>
      </c>
      <c r="BN33">
        <v>44</v>
      </c>
      <c r="BT33">
        <v>31</v>
      </c>
      <c r="BU33">
        <v>31</v>
      </c>
      <c r="BV33">
        <v>31</v>
      </c>
      <c r="CK33">
        <v>0</v>
      </c>
      <c r="CL33" t="s">
        <v>1825</v>
      </c>
      <c r="CM33">
        <v>1</v>
      </c>
      <c r="CN33">
        <v>1</v>
      </c>
      <c r="CO33" t="s">
        <v>378</v>
      </c>
      <c r="CP33">
        <v>1</v>
      </c>
      <c r="CQ33">
        <v>2</v>
      </c>
      <c r="CR33" t="s">
        <v>355</v>
      </c>
      <c r="CS33">
        <v>1</v>
      </c>
      <c r="CT33">
        <v>1</v>
      </c>
      <c r="CU33">
        <v>5</v>
      </c>
      <c r="CV33">
        <v>4</v>
      </c>
      <c r="CW33">
        <v>3</v>
      </c>
      <c r="CX33">
        <v>4</v>
      </c>
      <c r="CY33">
        <v>5</v>
      </c>
      <c r="CZ33">
        <v>2</v>
      </c>
      <c r="DA33">
        <v>5</v>
      </c>
      <c r="DB33">
        <v>1</v>
      </c>
      <c r="DC33">
        <v>5</v>
      </c>
      <c r="DD33">
        <v>5</v>
      </c>
      <c r="DE33">
        <v>5</v>
      </c>
      <c r="DF33">
        <v>1</v>
      </c>
      <c r="DG33">
        <f t="shared" si="1"/>
        <v>4.333333333333333</v>
      </c>
      <c r="DH33">
        <f t="shared" si="3"/>
        <v>3.1666666666666665</v>
      </c>
      <c r="DZ33">
        <v>2</v>
      </c>
      <c r="EB33">
        <v>0</v>
      </c>
      <c r="EC33">
        <v>0</v>
      </c>
      <c r="ED33">
        <v>1</v>
      </c>
      <c r="EE33">
        <v>1</v>
      </c>
      <c r="EF33">
        <v>1</v>
      </c>
      <c r="EG33">
        <v>0</v>
      </c>
      <c r="EH33">
        <v>1</v>
      </c>
      <c r="EI33">
        <v>1</v>
      </c>
      <c r="EJ33">
        <v>1</v>
      </c>
      <c r="EK33">
        <v>0</v>
      </c>
      <c r="EL33">
        <v>1</v>
      </c>
      <c r="EM33">
        <v>0</v>
      </c>
      <c r="EN33">
        <v>1</v>
      </c>
      <c r="EO33">
        <v>0</v>
      </c>
      <c r="EP33">
        <v>0</v>
      </c>
      <c r="EQ33">
        <v>1</v>
      </c>
      <c r="ER33">
        <v>1</v>
      </c>
      <c r="ES33">
        <v>1</v>
      </c>
      <c r="ET33">
        <v>1</v>
      </c>
      <c r="EU33">
        <v>1</v>
      </c>
      <c r="EV33" t="s">
        <v>1826</v>
      </c>
      <c r="EW33">
        <v>13</v>
      </c>
      <c r="EX33">
        <f>13/18</f>
        <v>0.72222222222222221</v>
      </c>
      <c r="EY33">
        <v>7</v>
      </c>
      <c r="EZ33">
        <v>1</v>
      </c>
      <c r="FA33">
        <v>1</v>
      </c>
      <c r="FB33">
        <v>1</v>
      </c>
      <c r="FC33">
        <v>1</v>
      </c>
      <c r="FD33">
        <v>1</v>
      </c>
      <c r="FE33">
        <v>1</v>
      </c>
      <c r="FF33">
        <v>1</v>
      </c>
      <c r="FG33">
        <v>0</v>
      </c>
      <c r="FH33">
        <v>1</v>
      </c>
      <c r="FI33">
        <v>0</v>
      </c>
      <c r="FJ33">
        <v>0</v>
      </c>
      <c r="FK33">
        <v>0</v>
      </c>
      <c r="FL33">
        <v>1</v>
      </c>
      <c r="FM33" t="s">
        <v>1827</v>
      </c>
      <c r="FN33">
        <v>9</v>
      </c>
      <c r="FO33">
        <f>9/13</f>
        <v>0.69230769230769229</v>
      </c>
      <c r="FP33">
        <v>5</v>
      </c>
      <c r="FQ33">
        <v>1</v>
      </c>
      <c r="FR33">
        <v>0</v>
      </c>
      <c r="FS33">
        <v>1</v>
      </c>
      <c r="FT33">
        <v>1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1</v>
      </c>
      <c r="GA33" t="s">
        <v>1828</v>
      </c>
      <c r="GB33">
        <v>4</v>
      </c>
      <c r="GC33">
        <f>4/10</f>
        <v>0.4</v>
      </c>
      <c r="GD33">
        <v>4</v>
      </c>
      <c r="GE33">
        <v>1</v>
      </c>
      <c r="GF33">
        <v>7</v>
      </c>
      <c r="GG33">
        <v>0</v>
      </c>
      <c r="GH33">
        <v>1</v>
      </c>
      <c r="GI33">
        <v>1</v>
      </c>
      <c r="GJ33">
        <v>0</v>
      </c>
      <c r="GK33">
        <v>0</v>
      </c>
      <c r="GL33">
        <v>0</v>
      </c>
      <c r="GM33">
        <v>1</v>
      </c>
      <c r="GN33">
        <v>0</v>
      </c>
      <c r="GO33">
        <v>1</v>
      </c>
      <c r="GP33">
        <v>0</v>
      </c>
      <c r="GQ33">
        <v>1</v>
      </c>
      <c r="GR33">
        <v>1</v>
      </c>
      <c r="GS33" t="s">
        <v>1829</v>
      </c>
      <c r="GT33">
        <v>6</v>
      </c>
      <c r="GU33">
        <f>6/12</f>
        <v>0.5</v>
      </c>
      <c r="GV33">
        <v>6</v>
      </c>
      <c r="GW33" s="41">
        <v>3</v>
      </c>
      <c r="GX33" s="41">
        <v>2</v>
      </c>
      <c r="GY33" s="41">
        <v>1</v>
      </c>
      <c r="GZ33" s="41">
        <v>1</v>
      </c>
      <c r="HA33" s="41">
        <v>5</v>
      </c>
      <c r="HB33" s="41">
        <v>6</v>
      </c>
      <c r="HC33" s="41">
        <v>4</v>
      </c>
      <c r="HD33" s="41">
        <v>1</v>
      </c>
      <c r="HE33" s="41">
        <v>4</v>
      </c>
      <c r="HF33" s="41">
        <v>5</v>
      </c>
      <c r="HG33" s="41">
        <v>5</v>
      </c>
      <c r="HH33" s="41">
        <v>5</v>
      </c>
      <c r="HI33" s="41">
        <v>5</v>
      </c>
      <c r="HJ33" s="41">
        <v>3</v>
      </c>
      <c r="HK33" s="41">
        <v>4</v>
      </c>
      <c r="HL33" s="41">
        <v>1</v>
      </c>
      <c r="HM33" s="41">
        <v>4</v>
      </c>
      <c r="HN33" s="41">
        <v>1</v>
      </c>
      <c r="HO33" s="37">
        <v>1</v>
      </c>
      <c r="HP33" s="37">
        <v>3</v>
      </c>
      <c r="HQ33" s="37">
        <v>7</v>
      </c>
      <c r="HR33" s="37">
        <v>0</v>
      </c>
      <c r="HS33" s="37">
        <v>3</v>
      </c>
      <c r="HT33" s="37">
        <v>5</v>
      </c>
      <c r="HU33" s="37">
        <v>0</v>
      </c>
      <c r="HV33" s="37">
        <v>1</v>
      </c>
      <c r="HW33" s="37">
        <v>0</v>
      </c>
      <c r="HX33" s="41"/>
      <c r="HZ33" s="87">
        <v>1.63</v>
      </c>
      <c r="IA33" s="37">
        <v>1.7</v>
      </c>
      <c r="IB33" s="37">
        <v>1.87</v>
      </c>
      <c r="IC33" s="37">
        <v>1.67</v>
      </c>
      <c r="ID33" s="37">
        <v>1.7</v>
      </c>
      <c r="IE33" s="37"/>
    </row>
    <row r="34" spans="1:239" x14ac:dyDescent="0.2">
      <c r="A34" s="83" t="s">
        <v>1403</v>
      </c>
      <c r="B34" s="83" t="s">
        <v>1443</v>
      </c>
      <c r="C34" s="70">
        <v>404</v>
      </c>
      <c r="D34" s="70" t="s">
        <v>1473</v>
      </c>
      <c r="E34">
        <v>0</v>
      </c>
      <c r="F34">
        <v>2</v>
      </c>
      <c r="G34" s="63">
        <v>39767</v>
      </c>
      <c r="H34" s="63">
        <v>43755</v>
      </c>
      <c r="I34">
        <f t="shared" si="0"/>
        <v>10.926027397260274</v>
      </c>
      <c r="K34">
        <v>5</v>
      </c>
      <c r="N34">
        <v>2</v>
      </c>
      <c r="O34">
        <v>90</v>
      </c>
      <c r="P34">
        <v>102</v>
      </c>
      <c r="Q34">
        <v>139.5</v>
      </c>
      <c r="S34">
        <f>33.9*2.2</f>
        <v>74.58</v>
      </c>
      <c r="T34">
        <v>33.9</v>
      </c>
      <c r="U34">
        <v>17.5</v>
      </c>
      <c r="W34">
        <v>23.5</v>
      </c>
      <c r="Y34">
        <v>26.3</v>
      </c>
      <c r="Z34">
        <v>29.7</v>
      </c>
      <c r="AA34">
        <v>26</v>
      </c>
      <c r="AB34">
        <v>28.1</v>
      </c>
      <c r="AC34">
        <v>27.5</v>
      </c>
      <c r="AD34">
        <v>28.6</v>
      </c>
      <c r="AE34">
        <v>29.7</v>
      </c>
      <c r="AF34">
        <v>28.6</v>
      </c>
      <c r="AP34">
        <v>15.2</v>
      </c>
      <c r="AQ34">
        <v>14.95</v>
      </c>
      <c r="AT34">
        <v>125</v>
      </c>
      <c r="AU34">
        <v>128</v>
      </c>
      <c r="AV34">
        <v>128</v>
      </c>
      <c r="AY34">
        <v>23</v>
      </c>
      <c r="AZ34">
        <v>20</v>
      </c>
      <c r="BA34">
        <f>20+23</f>
        <v>43</v>
      </c>
      <c r="BF34">
        <v>17</v>
      </c>
      <c r="BG34">
        <v>18</v>
      </c>
      <c r="BJ34">
        <f>17+18</f>
        <v>35</v>
      </c>
      <c r="BL34">
        <v>27</v>
      </c>
      <c r="BM34">
        <v>26</v>
      </c>
      <c r="BN34">
        <v>31</v>
      </c>
      <c r="BT34">
        <v>28</v>
      </c>
      <c r="BU34">
        <v>24</v>
      </c>
      <c r="BV34">
        <v>25</v>
      </c>
      <c r="CK34">
        <v>0</v>
      </c>
      <c r="CL34" t="s">
        <v>372</v>
      </c>
      <c r="CM34">
        <v>1</v>
      </c>
      <c r="CN34">
        <v>2</v>
      </c>
      <c r="CO34" t="s">
        <v>1830</v>
      </c>
      <c r="CP34">
        <v>1</v>
      </c>
      <c r="CQ34">
        <v>2</v>
      </c>
      <c r="CR34" t="s">
        <v>385</v>
      </c>
      <c r="CS34">
        <v>1</v>
      </c>
      <c r="CT34" s="37">
        <v>5</v>
      </c>
      <c r="CU34">
        <v>3</v>
      </c>
      <c r="CV34">
        <v>2</v>
      </c>
      <c r="CW34">
        <v>1</v>
      </c>
      <c r="CX34">
        <v>1</v>
      </c>
      <c r="CY34">
        <v>3</v>
      </c>
      <c r="CZ34">
        <v>1</v>
      </c>
      <c r="DA34">
        <v>1</v>
      </c>
      <c r="DB34">
        <v>1</v>
      </c>
      <c r="DC34">
        <v>3</v>
      </c>
      <c r="DD34">
        <v>2</v>
      </c>
      <c r="DE34">
        <v>2</v>
      </c>
      <c r="DF34">
        <v>1</v>
      </c>
      <c r="DG34">
        <f t="shared" si="1"/>
        <v>2.3333333333333335</v>
      </c>
      <c r="DH34">
        <f t="shared" si="3"/>
        <v>1.1666666666666667</v>
      </c>
      <c r="DZ34">
        <v>4</v>
      </c>
      <c r="EB34">
        <v>0</v>
      </c>
      <c r="EC34">
        <v>0</v>
      </c>
      <c r="ED34">
        <v>1</v>
      </c>
      <c r="EE34">
        <v>0</v>
      </c>
      <c r="EF34">
        <v>0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0</v>
      </c>
      <c r="EM34">
        <v>1</v>
      </c>
      <c r="EN34">
        <v>1</v>
      </c>
      <c r="EO34">
        <v>0</v>
      </c>
      <c r="EP34">
        <v>0</v>
      </c>
      <c r="EQ34">
        <v>0</v>
      </c>
      <c r="ER34">
        <v>1</v>
      </c>
      <c r="ES34">
        <v>1</v>
      </c>
      <c r="ET34">
        <v>1</v>
      </c>
      <c r="EU34">
        <v>0</v>
      </c>
      <c r="EV34">
        <v>0</v>
      </c>
      <c r="EW34">
        <v>11</v>
      </c>
      <c r="EX34">
        <f>11/18</f>
        <v>0.61111111111111116</v>
      </c>
      <c r="EY34">
        <v>7</v>
      </c>
      <c r="EZ34">
        <v>1</v>
      </c>
      <c r="FA34">
        <v>0</v>
      </c>
      <c r="FB34">
        <v>1</v>
      </c>
      <c r="FC34">
        <v>1</v>
      </c>
      <c r="FD34">
        <v>0</v>
      </c>
      <c r="FE34">
        <v>1</v>
      </c>
      <c r="FF34">
        <v>1</v>
      </c>
      <c r="FG34">
        <v>0</v>
      </c>
      <c r="FH34">
        <v>1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6</v>
      </c>
      <c r="FO34">
        <f>6/13</f>
        <v>0.46153846153846156</v>
      </c>
      <c r="FP34">
        <v>5</v>
      </c>
      <c r="FQ34">
        <v>1</v>
      </c>
      <c r="FR34">
        <v>0</v>
      </c>
      <c r="FS34">
        <v>0</v>
      </c>
      <c r="FT34">
        <v>1</v>
      </c>
      <c r="FU34">
        <v>0</v>
      </c>
      <c r="FV34">
        <v>0</v>
      </c>
      <c r="FW34">
        <v>1</v>
      </c>
      <c r="FX34">
        <v>1</v>
      </c>
      <c r="FY34">
        <v>0</v>
      </c>
      <c r="FZ34">
        <v>0</v>
      </c>
      <c r="GA34">
        <v>0</v>
      </c>
      <c r="GB34">
        <v>4</v>
      </c>
      <c r="GC34">
        <f>4/10</f>
        <v>0.4</v>
      </c>
      <c r="GD34">
        <v>3</v>
      </c>
      <c r="GE34">
        <v>2</v>
      </c>
      <c r="GF34">
        <v>1</v>
      </c>
      <c r="GG34">
        <v>1</v>
      </c>
      <c r="GH34">
        <v>0</v>
      </c>
      <c r="GI34">
        <v>2</v>
      </c>
      <c r="GJ34">
        <v>0</v>
      </c>
      <c r="GK34">
        <v>1</v>
      </c>
      <c r="GL34">
        <v>1</v>
      </c>
      <c r="GM34">
        <v>1</v>
      </c>
      <c r="GN34">
        <v>0</v>
      </c>
      <c r="GO34">
        <v>1</v>
      </c>
      <c r="GP34">
        <v>1</v>
      </c>
      <c r="GQ34">
        <v>0</v>
      </c>
      <c r="GR34">
        <v>0</v>
      </c>
      <c r="GS34">
        <v>0</v>
      </c>
      <c r="GT34">
        <v>6</v>
      </c>
      <c r="GU34">
        <f>6/12</f>
        <v>0.5</v>
      </c>
      <c r="GV34">
        <v>2</v>
      </c>
      <c r="GW34" s="41">
        <v>3</v>
      </c>
      <c r="GX34" s="41">
        <v>2</v>
      </c>
      <c r="GY34" s="41">
        <v>3</v>
      </c>
      <c r="GZ34" s="41">
        <v>1</v>
      </c>
      <c r="HA34" s="41">
        <v>4</v>
      </c>
      <c r="HB34" s="41">
        <v>4</v>
      </c>
      <c r="HC34" s="41">
        <v>2</v>
      </c>
      <c r="HD34" s="41">
        <v>1</v>
      </c>
      <c r="HE34" s="41">
        <v>1</v>
      </c>
      <c r="HF34" s="41">
        <v>4</v>
      </c>
      <c r="HG34" s="41">
        <v>3</v>
      </c>
      <c r="HH34" s="41">
        <v>5</v>
      </c>
      <c r="HI34" s="41">
        <v>1</v>
      </c>
      <c r="HJ34" s="41">
        <v>4</v>
      </c>
      <c r="HK34" s="41">
        <v>5</v>
      </c>
      <c r="HL34" s="41">
        <v>3</v>
      </c>
      <c r="HM34" s="41">
        <v>1</v>
      </c>
      <c r="HN34" s="41">
        <v>3</v>
      </c>
      <c r="HO34">
        <v>2</v>
      </c>
      <c r="HP34">
        <v>3</v>
      </c>
      <c r="HQ34">
        <v>3</v>
      </c>
      <c r="HR34">
        <v>3</v>
      </c>
      <c r="HS34">
        <v>2</v>
      </c>
      <c r="HT34">
        <v>2</v>
      </c>
      <c r="HU34" s="37">
        <v>1</v>
      </c>
      <c r="HV34" s="37">
        <v>3</v>
      </c>
      <c r="HW34" s="37">
        <v>5</v>
      </c>
      <c r="HZ34" s="37">
        <v>2.46</v>
      </c>
      <c r="IA34" s="37">
        <v>2.66</v>
      </c>
      <c r="IB34" s="37">
        <v>2.97</v>
      </c>
      <c r="IC34" s="37">
        <v>2.5</v>
      </c>
      <c r="ID34" s="37">
        <v>2.76</v>
      </c>
      <c r="IE34" s="37"/>
    </row>
    <row r="35" spans="1:239" x14ac:dyDescent="0.2">
      <c r="A35" s="83" t="s">
        <v>1474</v>
      </c>
      <c r="B35" s="83" t="s">
        <v>1475</v>
      </c>
      <c r="C35" s="70">
        <v>405</v>
      </c>
      <c r="D35" s="70" t="s">
        <v>1476</v>
      </c>
      <c r="E35">
        <v>1</v>
      </c>
      <c r="F35">
        <v>1</v>
      </c>
      <c r="G35" s="63">
        <v>39840</v>
      </c>
      <c r="H35" s="63">
        <v>43755</v>
      </c>
      <c r="I35">
        <f t="shared" si="0"/>
        <v>10.726027397260275</v>
      </c>
      <c r="K35">
        <v>5</v>
      </c>
      <c r="N35">
        <v>2</v>
      </c>
      <c r="O35">
        <v>90</v>
      </c>
      <c r="P35">
        <v>102</v>
      </c>
      <c r="Q35">
        <v>142.5</v>
      </c>
      <c r="S35">
        <f>32.6*2.2</f>
        <v>71.720000000000013</v>
      </c>
      <c r="T35">
        <v>32.6</v>
      </c>
      <c r="U35">
        <v>16.2</v>
      </c>
      <c r="W35">
        <v>18.2</v>
      </c>
      <c r="Y35">
        <v>24.6</v>
      </c>
      <c r="Z35">
        <v>22.2</v>
      </c>
      <c r="AA35">
        <v>20.6</v>
      </c>
      <c r="AB35">
        <v>25.3</v>
      </c>
      <c r="AC35">
        <v>23.9</v>
      </c>
      <c r="AD35">
        <v>23.3</v>
      </c>
      <c r="AE35">
        <v>24.6</v>
      </c>
      <c r="AF35">
        <v>25.3</v>
      </c>
      <c r="AP35">
        <v>13.93</v>
      </c>
      <c r="AQ35">
        <v>13.34</v>
      </c>
      <c r="AT35">
        <v>164</v>
      </c>
      <c r="AU35">
        <v>148</v>
      </c>
      <c r="AV35">
        <v>158</v>
      </c>
      <c r="AY35">
        <v>33</v>
      </c>
      <c r="AZ35">
        <v>32</v>
      </c>
      <c r="BA35">
        <f>33+32</f>
        <v>65</v>
      </c>
      <c r="BF35">
        <v>21</v>
      </c>
      <c r="BG35">
        <v>18</v>
      </c>
      <c r="BJ35">
        <f>21+18</f>
        <v>39</v>
      </c>
      <c r="BL35">
        <v>29</v>
      </c>
      <c r="BM35">
        <v>24</v>
      </c>
      <c r="BN35">
        <v>28</v>
      </c>
      <c r="BT35">
        <v>25</v>
      </c>
      <c r="BU35">
        <v>27</v>
      </c>
      <c r="BV35">
        <v>27</v>
      </c>
      <c r="CK35">
        <v>0</v>
      </c>
      <c r="CL35" t="s">
        <v>385</v>
      </c>
      <c r="CM35">
        <v>1</v>
      </c>
      <c r="CN35">
        <v>2</v>
      </c>
      <c r="CO35" t="s">
        <v>432</v>
      </c>
      <c r="CP35">
        <v>1</v>
      </c>
      <c r="CQ35" s="37">
        <v>2</v>
      </c>
      <c r="CR35" t="s">
        <v>1848</v>
      </c>
      <c r="CS35">
        <v>1</v>
      </c>
      <c r="CT35" s="37">
        <v>5</v>
      </c>
      <c r="CU35">
        <v>3</v>
      </c>
      <c r="CV35">
        <v>4</v>
      </c>
      <c r="CW35">
        <v>3</v>
      </c>
      <c r="CX35">
        <v>5</v>
      </c>
      <c r="CY35">
        <v>3</v>
      </c>
      <c r="CZ35">
        <v>3</v>
      </c>
      <c r="DA35">
        <v>2</v>
      </c>
      <c r="DB35">
        <v>2</v>
      </c>
      <c r="DC35">
        <v>4</v>
      </c>
      <c r="DD35">
        <v>4</v>
      </c>
      <c r="DE35">
        <v>4</v>
      </c>
      <c r="DF35">
        <v>4</v>
      </c>
      <c r="DG35">
        <f t="shared" si="1"/>
        <v>3.5</v>
      </c>
      <c r="DH35">
        <f t="shared" si="3"/>
        <v>3.3333333333333335</v>
      </c>
      <c r="DZ35">
        <v>2</v>
      </c>
      <c r="EB35">
        <v>1</v>
      </c>
      <c r="EC35">
        <v>5</v>
      </c>
      <c r="ED35">
        <v>1</v>
      </c>
      <c r="EE35">
        <v>0</v>
      </c>
      <c r="EF35">
        <v>1</v>
      </c>
      <c r="EG35">
        <v>0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0</v>
      </c>
      <c r="EN35">
        <v>1</v>
      </c>
      <c r="EO35">
        <v>0</v>
      </c>
      <c r="EP35">
        <v>0</v>
      </c>
      <c r="EQ35">
        <v>1</v>
      </c>
      <c r="ER35">
        <v>0</v>
      </c>
      <c r="ES35">
        <v>1</v>
      </c>
      <c r="ET35">
        <v>0</v>
      </c>
      <c r="EU35">
        <v>0</v>
      </c>
      <c r="EV35">
        <v>0</v>
      </c>
      <c r="EW35">
        <v>10</v>
      </c>
      <c r="EX35">
        <f>10/18</f>
        <v>0.55555555555555558</v>
      </c>
      <c r="EY35">
        <v>7</v>
      </c>
      <c r="EZ35">
        <v>1</v>
      </c>
      <c r="FA35">
        <v>1</v>
      </c>
      <c r="FB35">
        <v>1</v>
      </c>
      <c r="FC35">
        <v>1</v>
      </c>
      <c r="FD35">
        <v>0</v>
      </c>
      <c r="FE35">
        <v>1</v>
      </c>
      <c r="FF35">
        <v>1</v>
      </c>
      <c r="FG35">
        <v>0</v>
      </c>
      <c r="FH35">
        <v>1</v>
      </c>
      <c r="FI35">
        <v>1</v>
      </c>
      <c r="FJ35">
        <v>0</v>
      </c>
      <c r="FK35">
        <v>0</v>
      </c>
      <c r="FL35">
        <v>0</v>
      </c>
      <c r="FM35">
        <v>0</v>
      </c>
      <c r="FN35">
        <v>8</v>
      </c>
      <c r="FO35">
        <f>8/13</f>
        <v>0.61538461538461542</v>
      </c>
      <c r="FP35">
        <v>5</v>
      </c>
      <c r="FQ35">
        <v>1</v>
      </c>
      <c r="FR35">
        <v>1</v>
      </c>
      <c r="FS35">
        <v>0</v>
      </c>
      <c r="FT35">
        <v>1</v>
      </c>
      <c r="FU35">
        <v>0</v>
      </c>
      <c r="FV35">
        <v>0</v>
      </c>
      <c r="FW35">
        <v>1</v>
      </c>
      <c r="FX35">
        <v>0</v>
      </c>
      <c r="FY35">
        <v>1</v>
      </c>
      <c r="FZ35">
        <v>1</v>
      </c>
      <c r="GA35" t="s">
        <v>1829</v>
      </c>
      <c r="GB35">
        <v>6</v>
      </c>
      <c r="GC35">
        <f>6/10</f>
        <v>0.6</v>
      </c>
      <c r="GD35">
        <v>3</v>
      </c>
      <c r="GE35">
        <v>1</v>
      </c>
      <c r="GF35">
        <v>7</v>
      </c>
      <c r="GG35">
        <v>0</v>
      </c>
      <c r="GH35">
        <v>1</v>
      </c>
      <c r="GI35">
        <v>1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1</v>
      </c>
      <c r="GP35">
        <v>0</v>
      </c>
      <c r="GQ35">
        <v>1</v>
      </c>
      <c r="GR35">
        <v>0</v>
      </c>
      <c r="GS35">
        <v>0</v>
      </c>
      <c r="GT35">
        <v>4</v>
      </c>
      <c r="GU35">
        <f>4/12</f>
        <v>0.33333333333333331</v>
      </c>
      <c r="GV35">
        <v>4</v>
      </c>
      <c r="GW35" s="41">
        <v>3</v>
      </c>
      <c r="GX35" s="41">
        <v>3</v>
      </c>
      <c r="GY35" s="41">
        <v>1</v>
      </c>
      <c r="GZ35" s="41">
        <v>1</v>
      </c>
      <c r="HA35" s="41">
        <v>6</v>
      </c>
      <c r="HB35" s="41">
        <v>2</v>
      </c>
      <c r="HC35" s="41">
        <v>2</v>
      </c>
      <c r="HD35" s="41">
        <v>1</v>
      </c>
      <c r="HE35" s="41">
        <v>1</v>
      </c>
      <c r="HF35" s="41">
        <v>5</v>
      </c>
      <c r="HG35" s="41">
        <v>4</v>
      </c>
      <c r="HH35" s="41">
        <v>2</v>
      </c>
      <c r="HI35" s="41">
        <v>2</v>
      </c>
      <c r="HJ35" s="41">
        <v>2</v>
      </c>
      <c r="HK35" s="41">
        <v>5</v>
      </c>
      <c r="HL35" s="41">
        <v>1</v>
      </c>
      <c r="HM35" s="41">
        <v>2</v>
      </c>
      <c r="HN35" s="41">
        <v>4</v>
      </c>
      <c r="HO35" s="37">
        <v>8</v>
      </c>
      <c r="HP35" s="37">
        <v>8</v>
      </c>
      <c r="HQ35" s="37">
        <v>8</v>
      </c>
      <c r="HR35">
        <v>8</v>
      </c>
      <c r="HS35">
        <v>8</v>
      </c>
      <c r="HT35">
        <v>3</v>
      </c>
      <c r="HU35" s="37">
        <v>5</v>
      </c>
      <c r="HV35" s="37">
        <v>5</v>
      </c>
      <c r="HW35" s="37">
        <v>4</v>
      </c>
      <c r="HZ35" s="37">
        <v>2.0099999999999998</v>
      </c>
      <c r="IA35" s="37">
        <v>2.16</v>
      </c>
      <c r="IB35" s="37">
        <v>1.97</v>
      </c>
      <c r="IC35" s="37">
        <v>2.08</v>
      </c>
      <c r="ID35" s="37">
        <v>2.21</v>
      </c>
      <c r="IE35" s="37"/>
    </row>
    <row r="36" spans="1:239" x14ac:dyDescent="0.2">
      <c r="A36" s="83" t="s">
        <v>1477</v>
      </c>
      <c r="B36" s="83" t="s">
        <v>1478</v>
      </c>
      <c r="C36" s="70">
        <v>406</v>
      </c>
      <c r="D36" s="70" t="s">
        <v>1479</v>
      </c>
      <c r="E36">
        <v>1</v>
      </c>
      <c r="F36">
        <v>1</v>
      </c>
      <c r="G36" s="63">
        <v>39543</v>
      </c>
      <c r="H36" s="63">
        <v>43755</v>
      </c>
      <c r="I36">
        <f t="shared" si="0"/>
        <v>11.53972602739726</v>
      </c>
      <c r="K36">
        <v>5</v>
      </c>
      <c r="N36">
        <v>4</v>
      </c>
      <c r="O36">
        <v>90</v>
      </c>
      <c r="P36">
        <v>100</v>
      </c>
      <c r="Q36">
        <v>140</v>
      </c>
      <c r="S36">
        <f>30.3*2.2</f>
        <v>66.660000000000011</v>
      </c>
      <c r="T36">
        <v>30.3</v>
      </c>
      <c r="U36">
        <v>15.5</v>
      </c>
      <c r="W36">
        <v>14.7</v>
      </c>
      <c r="Y36">
        <v>35.5</v>
      </c>
      <c r="Z36">
        <v>33.700000000000003</v>
      </c>
      <c r="AA36">
        <v>33.200000000000003</v>
      </c>
      <c r="AB36">
        <v>34.1</v>
      </c>
      <c r="AC36">
        <v>29.5</v>
      </c>
      <c r="AD36">
        <v>32.5</v>
      </c>
      <c r="AE36">
        <v>35.5</v>
      </c>
      <c r="AF36">
        <v>34.1</v>
      </c>
      <c r="AP36">
        <v>11.82</v>
      </c>
      <c r="AQ36">
        <v>10.58</v>
      </c>
      <c r="AT36">
        <v>152</v>
      </c>
      <c r="AU36">
        <v>171</v>
      </c>
      <c r="AV36">
        <v>169</v>
      </c>
      <c r="AY36">
        <v>35</v>
      </c>
      <c r="AZ36">
        <v>33</v>
      </c>
      <c r="BA36">
        <f>35+33</f>
        <v>68</v>
      </c>
      <c r="BF36">
        <v>20</v>
      </c>
      <c r="BG36">
        <v>24</v>
      </c>
      <c r="BJ36">
        <f>20+24</f>
        <v>44</v>
      </c>
      <c r="BL36">
        <v>44</v>
      </c>
      <c r="BM36">
        <v>45</v>
      </c>
      <c r="BN36">
        <v>44</v>
      </c>
      <c r="BT36">
        <v>24</v>
      </c>
      <c r="BU36">
        <v>33</v>
      </c>
      <c r="BV36">
        <v>33</v>
      </c>
      <c r="CK36">
        <v>1</v>
      </c>
      <c r="CL36" t="s">
        <v>411</v>
      </c>
      <c r="CM36">
        <v>0</v>
      </c>
      <c r="CN36">
        <v>5</v>
      </c>
      <c r="CO36" t="s">
        <v>348</v>
      </c>
      <c r="CP36">
        <v>1</v>
      </c>
      <c r="CQ36">
        <v>1</v>
      </c>
      <c r="CR36" t="s">
        <v>1831</v>
      </c>
      <c r="CS36">
        <v>1</v>
      </c>
      <c r="CT36">
        <v>1</v>
      </c>
      <c r="CU36">
        <v>4</v>
      </c>
      <c r="CV36">
        <v>5</v>
      </c>
      <c r="CW36">
        <v>3</v>
      </c>
      <c r="CX36">
        <v>2</v>
      </c>
      <c r="CY36">
        <v>5</v>
      </c>
      <c r="CZ36">
        <v>5</v>
      </c>
      <c r="DA36">
        <v>2</v>
      </c>
      <c r="DB36">
        <v>1</v>
      </c>
      <c r="DC36">
        <v>5</v>
      </c>
      <c r="DD36">
        <v>5</v>
      </c>
      <c r="DE36">
        <v>4</v>
      </c>
      <c r="DF36">
        <v>1</v>
      </c>
      <c r="DG36">
        <f t="shared" si="1"/>
        <v>4.833333333333333</v>
      </c>
      <c r="DH36">
        <f t="shared" si="3"/>
        <v>2.1666666666666665</v>
      </c>
      <c r="DZ36">
        <v>1</v>
      </c>
      <c r="EA36">
        <v>12</v>
      </c>
      <c r="EB36">
        <v>1</v>
      </c>
      <c r="EC36">
        <v>7</v>
      </c>
      <c r="ED36">
        <v>1</v>
      </c>
      <c r="EE36">
        <v>0</v>
      </c>
      <c r="EF36">
        <v>0</v>
      </c>
      <c r="EG36">
        <v>1</v>
      </c>
      <c r="EH36">
        <v>0</v>
      </c>
      <c r="EI36">
        <v>0</v>
      </c>
      <c r="EJ36">
        <v>1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1</v>
      </c>
      <c r="ER36">
        <v>0</v>
      </c>
      <c r="ES36">
        <v>1</v>
      </c>
      <c r="ET36">
        <v>0</v>
      </c>
      <c r="EU36">
        <v>0</v>
      </c>
      <c r="EV36">
        <v>0</v>
      </c>
      <c r="EW36">
        <v>5</v>
      </c>
      <c r="EX36">
        <f>5/18</f>
        <v>0.27777777777777779</v>
      </c>
      <c r="EY36">
        <v>6</v>
      </c>
      <c r="EZ36">
        <v>1</v>
      </c>
      <c r="FA36">
        <v>1</v>
      </c>
      <c r="FB36">
        <v>0</v>
      </c>
      <c r="FC36">
        <v>1</v>
      </c>
      <c r="FD36">
        <v>0</v>
      </c>
      <c r="FE36">
        <v>1</v>
      </c>
      <c r="FF36">
        <v>1</v>
      </c>
      <c r="FG36">
        <v>0</v>
      </c>
      <c r="FH36">
        <v>1</v>
      </c>
      <c r="FI36">
        <v>0</v>
      </c>
      <c r="FJ36">
        <v>0</v>
      </c>
      <c r="FK36">
        <v>1</v>
      </c>
      <c r="FL36">
        <v>0</v>
      </c>
      <c r="FM36">
        <v>0</v>
      </c>
      <c r="FN36">
        <v>7</v>
      </c>
      <c r="FO36">
        <f>7/13</f>
        <v>0.53846153846153844</v>
      </c>
      <c r="FP36">
        <v>5</v>
      </c>
      <c r="FQ36">
        <v>0</v>
      </c>
      <c r="FR36">
        <v>1</v>
      </c>
      <c r="FS36">
        <v>0</v>
      </c>
      <c r="FT36">
        <v>1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2</v>
      </c>
      <c r="GC36">
        <f>2/10</f>
        <v>0.2</v>
      </c>
      <c r="GD36">
        <v>5</v>
      </c>
      <c r="GE36">
        <v>1</v>
      </c>
      <c r="GF36">
        <v>6</v>
      </c>
      <c r="GG36">
        <v>1</v>
      </c>
      <c r="GH36">
        <v>1</v>
      </c>
      <c r="GI36">
        <v>0</v>
      </c>
      <c r="GJ36">
        <v>1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3</v>
      </c>
      <c r="GU36">
        <f>3/12</f>
        <v>0.25</v>
      </c>
      <c r="GV36">
        <v>7</v>
      </c>
      <c r="GW36" s="41">
        <v>2</v>
      </c>
      <c r="GX36" s="41">
        <v>1</v>
      </c>
      <c r="GY36" s="41">
        <v>2</v>
      </c>
      <c r="GZ36" s="41">
        <v>3</v>
      </c>
      <c r="HA36" s="41">
        <v>5</v>
      </c>
      <c r="HB36" s="41">
        <v>6</v>
      </c>
      <c r="HC36" s="41">
        <v>4</v>
      </c>
      <c r="HD36" s="41">
        <v>1</v>
      </c>
      <c r="HE36" s="41">
        <v>5</v>
      </c>
      <c r="HF36" s="41">
        <v>3</v>
      </c>
      <c r="HG36" s="41">
        <v>4</v>
      </c>
      <c r="HH36" s="41">
        <v>2</v>
      </c>
      <c r="HI36" s="41">
        <v>2</v>
      </c>
      <c r="HJ36" s="41">
        <v>2</v>
      </c>
      <c r="HK36" s="41">
        <v>1</v>
      </c>
      <c r="HL36" s="41">
        <v>2</v>
      </c>
      <c r="HM36" s="41">
        <v>2</v>
      </c>
      <c r="HN36" s="41">
        <v>1</v>
      </c>
      <c r="HO36">
        <v>8</v>
      </c>
      <c r="HP36">
        <v>8</v>
      </c>
      <c r="HQ36">
        <v>8</v>
      </c>
      <c r="HR36">
        <v>7</v>
      </c>
      <c r="HS36">
        <v>8</v>
      </c>
      <c r="HT36">
        <v>8</v>
      </c>
      <c r="HU36" s="37">
        <v>6</v>
      </c>
      <c r="HV36" s="37">
        <v>2</v>
      </c>
      <c r="HW36" s="37">
        <v>2</v>
      </c>
      <c r="HZ36" s="37">
        <v>1.88</v>
      </c>
      <c r="IA36" s="37">
        <v>1.7</v>
      </c>
      <c r="IB36" s="37">
        <v>2.0099999999999998</v>
      </c>
      <c r="IC36" s="37">
        <v>1.96</v>
      </c>
      <c r="ID36" s="37">
        <v>1.93</v>
      </c>
      <c r="IE36" s="37"/>
    </row>
    <row r="37" spans="1:239" x14ac:dyDescent="0.2">
      <c r="A37" s="41" t="s">
        <v>1383</v>
      </c>
      <c r="B37" s="41" t="s">
        <v>1480</v>
      </c>
      <c r="C37" s="66">
        <v>223</v>
      </c>
      <c r="D37" s="66" t="s">
        <v>1481</v>
      </c>
      <c r="E37">
        <v>1</v>
      </c>
      <c r="F37">
        <v>1</v>
      </c>
      <c r="G37" s="63">
        <v>39389</v>
      </c>
      <c r="H37" s="63">
        <v>43756</v>
      </c>
      <c r="I37">
        <f t="shared" si="0"/>
        <v>11.964383561643835</v>
      </c>
      <c r="K37">
        <v>6</v>
      </c>
      <c r="N37">
        <v>0</v>
      </c>
      <c r="O37" s="37"/>
      <c r="P37">
        <v>111</v>
      </c>
      <c r="Q37">
        <v>156</v>
      </c>
      <c r="S37" s="41">
        <f>79.9*2.2</f>
        <v>175.78000000000003</v>
      </c>
      <c r="T37">
        <v>79.900000000000006</v>
      </c>
      <c r="U37">
        <v>32.799999999999997</v>
      </c>
      <c r="W37">
        <v>45.7</v>
      </c>
      <c r="Y37" s="41">
        <v>56.8</v>
      </c>
      <c r="Z37" s="41">
        <v>59.5</v>
      </c>
      <c r="AA37" s="41">
        <v>67.099999999999994</v>
      </c>
      <c r="AB37" s="41">
        <v>59.8</v>
      </c>
      <c r="AC37" s="41">
        <v>58.6</v>
      </c>
      <c r="AD37" s="41">
        <v>48.7</v>
      </c>
      <c r="AE37" s="41">
        <v>67.099999999999994</v>
      </c>
      <c r="AF37" s="41">
        <v>59.8</v>
      </c>
      <c r="AP37">
        <v>11.7</v>
      </c>
      <c r="AQ37">
        <v>11.58</v>
      </c>
      <c r="AT37">
        <v>154</v>
      </c>
      <c r="AU37">
        <v>172</v>
      </c>
      <c r="AV37">
        <v>180</v>
      </c>
      <c r="AY37">
        <v>25</v>
      </c>
      <c r="AZ37">
        <v>28</v>
      </c>
      <c r="BA37">
        <f>AZ37+AY37</f>
        <v>53</v>
      </c>
      <c r="BF37">
        <v>24</v>
      </c>
      <c r="BG37">
        <v>18</v>
      </c>
      <c r="BJ37">
        <f>24+18</f>
        <v>42</v>
      </c>
      <c r="BL37">
        <v>44</v>
      </c>
      <c r="BM37">
        <v>42</v>
      </c>
      <c r="BN37">
        <v>41</v>
      </c>
      <c r="BT37">
        <v>43</v>
      </c>
      <c r="BU37">
        <v>40</v>
      </c>
      <c r="BV37">
        <v>39</v>
      </c>
      <c r="CK37">
        <v>1</v>
      </c>
      <c r="CL37" t="s">
        <v>417</v>
      </c>
      <c r="CM37">
        <v>2</v>
      </c>
      <c r="CN37">
        <v>20</v>
      </c>
      <c r="CO37" t="s">
        <v>360</v>
      </c>
      <c r="CP37">
        <v>2</v>
      </c>
      <c r="CQ37">
        <v>10</v>
      </c>
      <c r="CR37" t="s">
        <v>389</v>
      </c>
      <c r="CS37">
        <v>2</v>
      </c>
      <c r="CT37">
        <v>5</v>
      </c>
      <c r="CU37">
        <v>5</v>
      </c>
      <c r="CV37">
        <v>5</v>
      </c>
      <c r="CW37">
        <v>4</v>
      </c>
      <c r="CX37">
        <v>5</v>
      </c>
      <c r="CY37">
        <v>5</v>
      </c>
      <c r="CZ37">
        <v>4</v>
      </c>
      <c r="DA37">
        <v>5</v>
      </c>
      <c r="DB37">
        <v>3</v>
      </c>
      <c r="DC37">
        <v>5</v>
      </c>
      <c r="DD37">
        <v>5</v>
      </c>
      <c r="DE37">
        <v>5</v>
      </c>
      <c r="DF37">
        <v>3</v>
      </c>
      <c r="DG37">
        <f t="shared" si="1"/>
        <v>4.833333333333333</v>
      </c>
      <c r="DH37">
        <f>AVERAGE(DF37,DE37,DB37,DA37,CX37,CW37)</f>
        <v>4.166666666666667</v>
      </c>
      <c r="DI37" s="41">
        <v>4</v>
      </c>
      <c r="DJ37" s="41">
        <v>3</v>
      </c>
      <c r="DK37" s="41">
        <v>4</v>
      </c>
      <c r="DL37" s="41">
        <v>4</v>
      </c>
      <c r="DM37" s="41">
        <v>1</v>
      </c>
      <c r="DN37" s="41">
        <v>2</v>
      </c>
      <c r="DO37" s="41">
        <v>3</v>
      </c>
      <c r="DP37" s="41">
        <v>1</v>
      </c>
      <c r="DQ37" s="41">
        <v>2</v>
      </c>
      <c r="DR37" s="41">
        <f>AVERAGE(DI37,DO37,DK37,DL37,DP37,DQ37)</f>
        <v>3</v>
      </c>
      <c r="DS37" s="41">
        <v>6</v>
      </c>
      <c r="DT37" s="41">
        <v>5</v>
      </c>
      <c r="DU37" s="41">
        <v>6</v>
      </c>
      <c r="DV37" s="41">
        <v>6</v>
      </c>
      <c r="DW37" s="41">
        <v>5</v>
      </c>
      <c r="DX37" s="41">
        <v>6</v>
      </c>
      <c r="DY37">
        <f t="shared" ref="DY37:DY50" si="4">AVERAGE(DS37:DX37)</f>
        <v>5.666666666666667</v>
      </c>
      <c r="DZ37">
        <v>1</v>
      </c>
      <c r="EA37" s="41">
        <v>21</v>
      </c>
      <c r="EB37">
        <v>2</v>
      </c>
      <c r="ED37">
        <v>1</v>
      </c>
      <c r="EE37">
        <v>0</v>
      </c>
      <c r="EF37">
        <v>1</v>
      </c>
      <c r="EG37">
        <v>1</v>
      </c>
      <c r="EH37">
        <v>1</v>
      </c>
      <c r="EI37">
        <v>1</v>
      </c>
      <c r="EJ37">
        <v>1</v>
      </c>
      <c r="EK37">
        <v>1</v>
      </c>
      <c r="EL37">
        <v>1</v>
      </c>
      <c r="EM37">
        <v>1</v>
      </c>
      <c r="EN37">
        <v>1</v>
      </c>
      <c r="EO37">
        <v>0</v>
      </c>
      <c r="EP37">
        <v>1</v>
      </c>
      <c r="EQ37">
        <v>1</v>
      </c>
      <c r="ER37">
        <v>1</v>
      </c>
      <c r="ES37">
        <v>1</v>
      </c>
      <c r="ET37">
        <v>1</v>
      </c>
      <c r="EU37">
        <v>0</v>
      </c>
      <c r="EV37">
        <v>0</v>
      </c>
      <c r="EW37">
        <v>15</v>
      </c>
      <c r="EX37">
        <f>15/18</f>
        <v>0.83333333333333337</v>
      </c>
      <c r="EY37">
        <v>6</v>
      </c>
      <c r="EZ37">
        <v>1</v>
      </c>
      <c r="FA37">
        <v>1</v>
      </c>
      <c r="FB37">
        <v>1</v>
      </c>
      <c r="FC37">
        <v>1</v>
      </c>
      <c r="FD37">
        <v>1</v>
      </c>
      <c r="FE37">
        <v>1</v>
      </c>
      <c r="FF37">
        <v>0</v>
      </c>
      <c r="FG37">
        <v>0</v>
      </c>
      <c r="FH37">
        <v>1</v>
      </c>
      <c r="FI37">
        <v>1</v>
      </c>
      <c r="FJ37">
        <v>0</v>
      </c>
      <c r="FK37">
        <v>0</v>
      </c>
      <c r="FL37">
        <v>0</v>
      </c>
      <c r="FM37">
        <v>0</v>
      </c>
      <c r="FN37">
        <v>8</v>
      </c>
      <c r="FO37">
        <f>8/13</f>
        <v>0.61538461538461542</v>
      </c>
      <c r="FP37">
        <v>5</v>
      </c>
      <c r="FQ37">
        <v>1</v>
      </c>
      <c r="FR37">
        <v>0</v>
      </c>
      <c r="FS37">
        <v>0</v>
      </c>
      <c r="FT37">
        <v>1</v>
      </c>
      <c r="FU37">
        <v>0</v>
      </c>
      <c r="FV37">
        <v>0</v>
      </c>
      <c r="FW37">
        <v>0</v>
      </c>
      <c r="FX37">
        <v>1</v>
      </c>
      <c r="FY37">
        <v>0</v>
      </c>
      <c r="FZ37">
        <v>0</v>
      </c>
      <c r="GA37">
        <v>0</v>
      </c>
      <c r="GB37">
        <v>3</v>
      </c>
      <c r="GC37">
        <f>3/10</f>
        <v>0.3</v>
      </c>
      <c r="GD37">
        <v>4</v>
      </c>
      <c r="GE37">
        <v>1</v>
      </c>
      <c r="GF37">
        <v>5</v>
      </c>
      <c r="GG37">
        <v>1</v>
      </c>
      <c r="GH37">
        <v>1</v>
      </c>
      <c r="GI37">
        <v>1</v>
      </c>
      <c r="GJ37">
        <v>0</v>
      </c>
      <c r="GK37">
        <v>1</v>
      </c>
      <c r="GL37">
        <v>1</v>
      </c>
      <c r="GM37">
        <v>1</v>
      </c>
      <c r="GN37">
        <v>0</v>
      </c>
      <c r="GO37">
        <v>0</v>
      </c>
      <c r="GP37">
        <v>1</v>
      </c>
      <c r="GQ37">
        <v>0</v>
      </c>
      <c r="GR37">
        <v>0</v>
      </c>
      <c r="GS37">
        <v>0</v>
      </c>
      <c r="GT37">
        <v>7</v>
      </c>
      <c r="GU37">
        <f>7/12</f>
        <v>0.58333333333333337</v>
      </c>
      <c r="GV37">
        <v>7</v>
      </c>
      <c r="GW37" s="41">
        <v>3</v>
      </c>
      <c r="GX37" s="41">
        <v>2</v>
      </c>
      <c r="GY37" s="41">
        <v>3</v>
      </c>
      <c r="GZ37" s="41">
        <v>3</v>
      </c>
      <c r="HA37" s="41">
        <v>5</v>
      </c>
      <c r="HB37" s="41">
        <v>6</v>
      </c>
      <c r="HC37" s="41">
        <v>4</v>
      </c>
      <c r="HD37" s="41">
        <v>1</v>
      </c>
      <c r="HE37" s="41">
        <v>4</v>
      </c>
      <c r="HF37" s="41">
        <v>3</v>
      </c>
      <c r="HG37" s="41">
        <v>4</v>
      </c>
      <c r="HH37" s="41">
        <v>2</v>
      </c>
      <c r="HI37" s="41">
        <v>2</v>
      </c>
      <c r="HJ37" s="41">
        <v>2</v>
      </c>
      <c r="HK37" s="41">
        <v>1</v>
      </c>
      <c r="HL37" s="41">
        <v>2</v>
      </c>
      <c r="HM37" s="41">
        <v>2</v>
      </c>
      <c r="HN37" s="41">
        <v>1</v>
      </c>
      <c r="HO37" s="41">
        <v>3</v>
      </c>
      <c r="HP37" s="41">
        <v>3</v>
      </c>
      <c r="HQ37" s="41">
        <v>2</v>
      </c>
      <c r="HR37" s="41">
        <v>2</v>
      </c>
      <c r="HS37" s="41">
        <v>2</v>
      </c>
      <c r="HT37" s="41">
        <v>6</v>
      </c>
      <c r="HU37" s="41">
        <v>4</v>
      </c>
      <c r="HV37" s="41">
        <v>0</v>
      </c>
      <c r="HW37" s="41">
        <v>2</v>
      </c>
      <c r="HZ37">
        <v>2.0099999999999998</v>
      </c>
      <c r="IA37">
        <v>2.6</v>
      </c>
      <c r="IB37">
        <v>1.99</v>
      </c>
      <c r="IC37">
        <v>1.94</v>
      </c>
      <c r="ID37">
        <v>2.31</v>
      </c>
    </row>
    <row r="38" spans="1:239" x14ac:dyDescent="0.2">
      <c r="A38" s="41" t="s">
        <v>1482</v>
      </c>
      <c r="B38" s="41" t="s">
        <v>1483</v>
      </c>
      <c r="C38" s="66">
        <v>228</v>
      </c>
      <c r="D38" s="66" t="s">
        <v>1484</v>
      </c>
      <c r="E38">
        <v>1</v>
      </c>
      <c r="F38">
        <v>1</v>
      </c>
      <c r="G38" s="63">
        <v>39651</v>
      </c>
      <c r="H38" s="63">
        <v>43756</v>
      </c>
      <c r="I38">
        <f t="shared" si="0"/>
        <v>11.246575342465754</v>
      </c>
      <c r="K38">
        <v>6</v>
      </c>
      <c r="N38">
        <v>2</v>
      </c>
      <c r="O38" s="37"/>
      <c r="P38">
        <v>108</v>
      </c>
      <c r="Q38">
        <v>149</v>
      </c>
      <c r="S38" s="41">
        <f>57.2*2.2</f>
        <v>125.84000000000002</v>
      </c>
      <c r="T38">
        <v>57.2</v>
      </c>
      <c r="U38">
        <v>25.8</v>
      </c>
      <c r="W38">
        <v>35.6</v>
      </c>
      <c r="Y38" s="41">
        <v>52.6</v>
      </c>
      <c r="Z38" s="41">
        <v>57.6</v>
      </c>
      <c r="AA38" s="41">
        <v>53.5</v>
      </c>
      <c r="AB38" s="41">
        <v>50.7</v>
      </c>
      <c r="AC38" s="41">
        <v>52.8</v>
      </c>
      <c r="AD38" s="41">
        <v>48.6</v>
      </c>
      <c r="AE38" s="41">
        <v>57.6</v>
      </c>
      <c r="AF38" s="41">
        <v>52.8</v>
      </c>
      <c r="AP38">
        <v>12.49</v>
      </c>
      <c r="AQ38">
        <v>12.43</v>
      </c>
      <c r="AT38">
        <v>125</v>
      </c>
      <c r="AU38">
        <v>126</v>
      </c>
      <c r="AV38">
        <v>130</v>
      </c>
      <c r="AY38">
        <v>28</v>
      </c>
      <c r="AZ38">
        <v>28</v>
      </c>
      <c r="BA38">
        <f>28+28</f>
        <v>56</v>
      </c>
      <c r="BF38">
        <v>20</v>
      </c>
      <c r="BG38">
        <v>10</v>
      </c>
      <c r="BJ38">
        <f>20+10</f>
        <v>30</v>
      </c>
      <c r="BL38">
        <v>36</v>
      </c>
      <c r="BM38">
        <v>38</v>
      </c>
      <c r="BN38">
        <v>39</v>
      </c>
      <c r="BT38">
        <v>30</v>
      </c>
      <c r="BU38">
        <v>34</v>
      </c>
      <c r="BV38">
        <v>32</v>
      </c>
      <c r="CK38">
        <v>0</v>
      </c>
      <c r="CL38" t="s">
        <v>361</v>
      </c>
      <c r="CM38">
        <v>1</v>
      </c>
      <c r="CN38">
        <v>3</v>
      </c>
      <c r="CO38" t="s">
        <v>401</v>
      </c>
      <c r="CP38">
        <v>1</v>
      </c>
      <c r="CQ38">
        <v>1</v>
      </c>
      <c r="CR38" t="s">
        <v>363</v>
      </c>
      <c r="CS38">
        <v>1</v>
      </c>
      <c r="CT38">
        <v>1</v>
      </c>
      <c r="CU38">
        <v>5</v>
      </c>
      <c r="CV38">
        <v>5</v>
      </c>
      <c r="CW38">
        <v>2</v>
      </c>
      <c r="CX38">
        <v>1</v>
      </c>
      <c r="CY38">
        <v>5</v>
      </c>
      <c r="CZ38">
        <v>5</v>
      </c>
      <c r="DA38">
        <v>1</v>
      </c>
      <c r="DB38">
        <v>1</v>
      </c>
      <c r="DC38">
        <v>5</v>
      </c>
      <c r="DD38">
        <v>5</v>
      </c>
      <c r="DE38">
        <v>1</v>
      </c>
      <c r="DF38">
        <v>1</v>
      </c>
      <c r="DG38">
        <f>AVERAGE(CV38,CW38,CY38,CZ38,DC38,DD38)</f>
        <v>4.5</v>
      </c>
      <c r="DH38">
        <f>AVERAGE(CW38,DA38,DE38,CX38,DB38,DF38)</f>
        <v>1.1666666666666667</v>
      </c>
      <c r="DI38" s="41">
        <v>4</v>
      </c>
      <c r="DJ38" s="41">
        <v>2</v>
      </c>
      <c r="DK38" s="41">
        <v>3</v>
      </c>
      <c r="DL38" s="41">
        <v>2</v>
      </c>
      <c r="DM38" s="41">
        <v>1</v>
      </c>
      <c r="DN38" s="41">
        <v>1</v>
      </c>
      <c r="DO38" s="41">
        <v>2</v>
      </c>
      <c r="DP38" s="41">
        <v>1</v>
      </c>
      <c r="DQ38" s="41">
        <v>1</v>
      </c>
      <c r="DR38" s="41">
        <f>AVERAGE(DI38,DO38,DK38,DL38,DP38,DQ38)</f>
        <v>2.1666666666666665</v>
      </c>
      <c r="DS38" s="41">
        <v>3</v>
      </c>
      <c r="DT38" s="41">
        <v>4</v>
      </c>
      <c r="DU38" s="41">
        <v>4</v>
      </c>
      <c r="DV38" s="41">
        <v>5</v>
      </c>
      <c r="DW38" s="41">
        <v>2</v>
      </c>
      <c r="DX38" s="41">
        <v>5</v>
      </c>
      <c r="DY38">
        <f t="shared" si="4"/>
        <v>3.8333333333333335</v>
      </c>
      <c r="EB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1</v>
      </c>
      <c r="EK38">
        <v>1</v>
      </c>
      <c r="EL38">
        <v>1</v>
      </c>
      <c r="EM38">
        <v>1</v>
      </c>
      <c r="EN38">
        <v>1</v>
      </c>
      <c r="EO38">
        <v>0</v>
      </c>
      <c r="EP38">
        <v>0</v>
      </c>
      <c r="EQ38">
        <v>1</v>
      </c>
      <c r="ER38">
        <v>1</v>
      </c>
      <c r="ES38">
        <v>1</v>
      </c>
      <c r="ET38">
        <v>1</v>
      </c>
      <c r="EU38">
        <v>0</v>
      </c>
      <c r="EV38">
        <v>0</v>
      </c>
      <c r="EW38">
        <v>15</v>
      </c>
      <c r="EX38">
        <f>15/18</f>
        <v>0.83333333333333337</v>
      </c>
      <c r="EY38">
        <v>7</v>
      </c>
      <c r="EZ38">
        <v>0</v>
      </c>
      <c r="FA38">
        <v>1</v>
      </c>
      <c r="FB38">
        <v>1</v>
      </c>
      <c r="FC38">
        <v>0</v>
      </c>
      <c r="FD38">
        <v>1</v>
      </c>
      <c r="FE38">
        <v>1</v>
      </c>
      <c r="FF38">
        <v>1</v>
      </c>
      <c r="FG38">
        <v>0</v>
      </c>
      <c r="FH38">
        <v>1</v>
      </c>
      <c r="FI38">
        <v>1</v>
      </c>
      <c r="FJ38">
        <v>0</v>
      </c>
      <c r="FK38">
        <v>0</v>
      </c>
      <c r="FL38">
        <v>0</v>
      </c>
      <c r="FM38">
        <v>0</v>
      </c>
      <c r="FN38">
        <v>7</v>
      </c>
      <c r="FO38">
        <f>7/13</f>
        <v>0.53846153846153844</v>
      </c>
      <c r="FP38" s="41">
        <v>5</v>
      </c>
      <c r="FQ38">
        <v>0</v>
      </c>
      <c r="FR38">
        <v>1</v>
      </c>
      <c r="FS38">
        <v>1</v>
      </c>
      <c r="FT38">
        <v>0</v>
      </c>
      <c r="FU38">
        <v>0</v>
      </c>
      <c r="FV38">
        <v>0</v>
      </c>
      <c r="FW38">
        <v>1</v>
      </c>
      <c r="FX38">
        <v>0</v>
      </c>
      <c r="FY38">
        <v>1</v>
      </c>
      <c r="FZ38">
        <v>0</v>
      </c>
      <c r="GA38">
        <v>0</v>
      </c>
      <c r="GB38">
        <v>4</v>
      </c>
      <c r="GC38">
        <f>4/10</f>
        <v>0.4</v>
      </c>
      <c r="GD38">
        <v>5</v>
      </c>
      <c r="GE38">
        <v>1</v>
      </c>
      <c r="GF38">
        <v>7</v>
      </c>
      <c r="GG38">
        <v>0</v>
      </c>
      <c r="GH38">
        <v>1</v>
      </c>
      <c r="GI38">
        <v>1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2</v>
      </c>
      <c r="GU38">
        <f>2/12</f>
        <v>0.16666666666666666</v>
      </c>
      <c r="GV38">
        <v>5</v>
      </c>
      <c r="GW38" s="41">
        <v>3</v>
      </c>
      <c r="GX38" s="41">
        <v>1</v>
      </c>
      <c r="GY38" s="41">
        <v>1</v>
      </c>
      <c r="GZ38" s="41">
        <v>1</v>
      </c>
      <c r="HA38" s="41">
        <v>6</v>
      </c>
      <c r="HB38" s="41">
        <v>5</v>
      </c>
      <c r="HC38" s="41">
        <v>5</v>
      </c>
      <c r="HD38" s="41">
        <v>1</v>
      </c>
      <c r="HE38" s="41">
        <v>1</v>
      </c>
      <c r="HF38" s="41">
        <v>5</v>
      </c>
      <c r="HG38" s="41">
        <v>5</v>
      </c>
      <c r="HH38" s="41">
        <v>5</v>
      </c>
      <c r="HI38" s="41">
        <v>4</v>
      </c>
      <c r="HJ38" s="41">
        <v>3</v>
      </c>
      <c r="HK38" s="41">
        <v>2</v>
      </c>
      <c r="HL38" s="41">
        <v>2</v>
      </c>
      <c r="HM38" s="41">
        <v>2</v>
      </c>
      <c r="HN38" s="41">
        <v>2</v>
      </c>
      <c r="HO38" s="41">
        <v>5</v>
      </c>
      <c r="HP38" s="41">
        <v>8</v>
      </c>
      <c r="HQ38" s="41">
        <v>5</v>
      </c>
      <c r="HR38" s="41">
        <v>8</v>
      </c>
      <c r="HS38" s="41">
        <v>3</v>
      </c>
      <c r="HT38" s="41">
        <v>1</v>
      </c>
      <c r="HU38" s="41">
        <v>3</v>
      </c>
      <c r="HV38" s="41">
        <v>3</v>
      </c>
      <c r="HW38" s="41">
        <v>2</v>
      </c>
      <c r="HZ38">
        <v>2.81</v>
      </c>
      <c r="IA38">
        <v>1.98</v>
      </c>
      <c r="IB38">
        <v>2.8</v>
      </c>
      <c r="IC38">
        <v>2.16</v>
      </c>
      <c r="ID38">
        <v>2.7</v>
      </c>
    </row>
    <row r="39" spans="1:239" x14ac:dyDescent="0.2">
      <c r="A39" s="41" t="s">
        <v>1485</v>
      </c>
      <c r="B39" s="41" t="s">
        <v>1486</v>
      </c>
      <c r="C39" s="66">
        <v>221</v>
      </c>
      <c r="D39" s="66" t="s">
        <v>1487</v>
      </c>
      <c r="E39">
        <v>1</v>
      </c>
      <c r="F39">
        <v>1</v>
      </c>
      <c r="G39" s="63">
        <v>39234</v>
      </c>
      <c r="H39" s="63">
        <v>43756</v>
      </c>
      <c r="I39">
        <f t="shared" si="0"/>
        <v>12.389041095890411</v>
      </c>
      <c r="K39">
        <v>6</v>
      </c>
      <c r="N39">
        <v>0</v>
      </c>
      <c r="O39" s="37"/>
      <c r="P39">
        <v>100</v>
      </c>
      <c r="Q39">
        <v>150</v>
      </c>
      <c r="S39" s="41">
        <f>37*2.2</f>
        <v>81.400000000000006</v>
      </c>
      <c r="T39">
        <v>27</v>
      </c>
      <c r="U39">
        <v>12</v>
      </c>
      <c r="W39">
        <v>7.8</v>
      </c>
      <c r="Y39" s="41">
        <v>37</v>
      </c>
      <c r="Z39" s="41">
        <v>31.2</v>
      </c>
      <c r="AA39" s="41">
        <v>37.700000000000003</v>
      </c>
      <c r="AB39" s="41">
        <v>37.4</v>
      </c>
      <c r="AC39" s="41">
        <v>31.1</v>
      </c>
      <c r="AD39" s="41">
        <v>38.9</v>
      </c>
      <c r="AE39" s="41">
        <v>37.700000000000003</v>
      </c>
      <c r="AF39" s="41">
        <v>38.9</v>
      </c>
      <c r="AP39">
        <v>12.45</v>
      </c>
      <c r="AQ39">
        <v>11.4</v>
      </c>
      <c r="AT39">
        <v>150</v>
      </c>
      <c r="AU39">
        <v>159</v>
      </c>
      <c r="AV39">
        <v>168</v>
      </c>
      <c r="AY39">
        <v>15</v>
      </c>
      <c r="AZ39">
        <v>20</v>
      </c>
      <c r="BA39">
        <f>15+20</f>
        <v>35</v>
      </c>
      <c r="BF39">
        <v>15</v>
      </c>
      <c r="BG39">
        <v>17</v>
      </c>
      <c r="BJ39">
        <f>15+17</f>
        <v>32</v>
      </c>
      <c r="BL39">
        <v>21</v>
      </c>
      <c r="BM39">
        <v>30</v>
      </c>
      <c r="BN39">
        <v>26</v>
      </c>
      <c r="BT39">
        <v>14</v>
      </c>
      <c r="BU39">
        <v>25</v>
      </c>
      <c r="BV39">
        <v>11</v>
      </c>
      <c r="CK39">
        <v>0</v>
      </c>
      <c r="CL39" t="s">
        <v>429</v>
      </c>
      <c r="CM39">
        <v>2</v>
      </c>
      <c r="CN39">
        <v>1</v>
      </c>
      <c r="CO39" s="41" t="s">
        <v>355</v>
      </c>
      <c r="CP39">
        <v>2</v>
      </c>
      <c r="CQ39">
        <v>1</v>
      </c>
      <c r="CR39" s="41" t="s">
        <v>351</v>
      </c>
      <c r="CS39">
        <v>2</v>
      </c>
      <c r="CT39">
        <v>1</v>
      </c>
      <c r="CU39">
        <v>3</v>
      </c>
      <c r="CV39">
        <v>3</v>
      </c>
      <c r="CW39">
        <v>1</v>
      </c>
      <c r="CX39">
        <v>1</v>
      </c>
      <c r="CY39">
        <v>5</v>
      </c>
      <c r="CZ39">
        <v>1</v>
      </c>
      <c r="DA39">
        <v>1</v>
      </c>
      <c r="DB39">
        <v>3</v>
      </c>
      <c r="DC39">
        <v>3</v>
      </c>
      <c r="DD39">
        <v>3</v>
      </c>
      <c r="DE39">
        <v>3</v>
      </c>
      <c r="DF39">
        <v>5</v>
      </c>
      <c r="DG39">
        <f>AVERAGE(CU39,CY39,DC39,CZ39,CV39,DD39)</f>
        <v>3</v>
      </c>
      <c r="DH39">
        <f>AVERAGE(CW39,DA39,DE39,CX39,DB39,DF39)</f>
        <v>2.3333333333333335</v>
      </c>
      <c r="DI39" s="41">
        <v>3</v>
      </c>
      <c r="DJ39" s="41">
        <v>4</v>
      </c>
      <c r="DK39" s="41">
        <v>3</v>
      </c>
      <c r="DL39" s="41">
        <v>2</v>
      </c>
      <c r="DM39" s="41">
        <v>1</v>
      </c>
      <c r="DN39" s="41">
        <v>3</v>
      </c>
      <c r="DO39" s="41">
        <v>4</v>
      </c>
      <c r="DP39" s="41">
        <v>1</v>
      </c>
      <c r="DQ39" s="41">
        <v>3</v>
      </c>
      <c r="DR39" s="41">
        <f>AVERAGE(DI39,DO39,DK39,DL39,DP39,DQ39)</f>
        <v>2.6666666666666665</v>
      </c>
      <c r="DS39" s="41">
        <v>5</v>
      </c>
      <c r="DT39" s="41">
        <v>5</v>
      </c>
      <c r="DU39" s="41">
        <v>3</v>
      </c>
      <c r="DV39" s="41">
        <v>6</v>
      </c>
      <c r="DW39" s="41">
        <v>3</v>
      </c>
      <c r="DX39" s="41">
        <v>4</v>
      </c>
      <c r="DY39">
        <f t="shared" si="4"/>
        <v>4.333333333333333</v>
      </c>
      <c r="DZ39" s="41">
        <v>2</v>
      </c>
      <c r="EB39">
        <v>0</v>
      </c>
      <c r="ED39">
        <v>0</v>
      </c>
      <c r="EE39">
        <v>1</v>
      </c>
      <c r="EF39">
        <v>0</v>
      </c>
      <c r="EG39">
        <v>0</v>
      </c>
      <c r="EH39">
        <v>1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1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3</v>
      </c>
      <c r="EX39">
        <f>3/18</f>
        <v>0.16666666666666666</v>
      </c>
      <c r="EY39">
        <v>1</v>
      </c>
      <c r="EZ39">
        <v>1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1</v>
      </c>
      <c r="FH39">
        <v>1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3</v>
      </c>
      <c r="FO39" s="65">
        <f>3/13</f>
        <v>0.23076923076923078</v>
      </c>
      <c r="FP39" s="65">
        <v>1</v>
      </c>
      <c r="FQ39" s="65">
        <v>0</v>
      </c>
      <c r="FR39" s="65">
        <v>1</v>
      </c>
      <c r="FS39" s="65">
        <v>1</v>
      </c>
      <c r="FT39" s="65">
        <v>0</v>
      </c>
      <c r="FU39" s="65">
        <v>0</v>
      </c>
      <c r="FV39" s="65">
        <v>0</v>
      </c>
      <c r="FW39" s="65">
        <v>0</v>
      </c>
      <c r="FX39" s="65">
        <v>0</v>
      </c>
      <c r="FY39" s="65">
        <v>0</v>
      </c>
      <c r="FZ39" s="65">
        <v>0</v>
      </c>
      <c r="GA39" s="65">
        <v>0</v>
      </c>
      <c r="GB39" s="65">
        <v>2</v>
      </c>
      <c r="GC39">
        <f>2/10</f>
        <v>0.2</v>
      </c>
      <c r="GD39">
        <v>3</v>
      </c>
      <c r="GE39">
        <v>1</v>
      </c>
      <c r="GF39">
        <v>2</v>
      </c>
      <c r="GG39">
        <v>1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1</v>
      </c>
      <c r="GU39">
        <f>1/12</f>
        <v>8.3333333333333329E-2</v>
      </c>
      <c r="GV39">
        <v>2</v>
      </c>
      <c r="GW39" s="41">
        <v>3</v>
      </c>
      <c r="GX39" s="41">
        <v>2</v>
      </c>
      <c r="GY39" s="41">
        <v>2</v>
      </c>
      <c r="GZ39" s="41">
        <v>5</v>
      </c>
      <c r="HA39" s="41">
        <v>6</v>
      </c>
      <c r="HB39" s="41">
        <v>2</v>
      </c>
      <c r="HC39" s="41">
        <v>3</v>
      </c>
      <c r="HD39" s="41">
        <v>5</v>
      </c>
      <c r="HE39" s="41">
        <v>2</v>
      </c>
      <c r="HF39" s="41">
        <v>2</v>
      </c>
      <c r="HG39" s="41">
        <v>2</v>
      </c>
      <c r="HH39" s="41">
        <v>2</v>
      </c>
      <c r="HI39" s="41">
        <v>1</v>
      </c>
      <c r="HJ39" s="41">
        <v>5</v>
      </c>
      <c r="HK39" s="41">
        <v>2</v>
      </c>
      <c r="HL39" s="41">
        <v>2</v>
      </c>
      <c r="HM39" s="41">
        <v>4</v>
      </c>
      <c r="HN39" s="41">
        <v>2</v>
      </c>
      <c r="HO39">
        <v>2</v>
      </c>
      <c r="HP39">
        <v>2</v>
      </c>
      <c r="HQ39">
        <v>2</v>
      </c>
      <c r="HR39">
        <v>5</v>
      </c>
      <c r="HS39">
        <v>3</v>
      </c>
      <c r="HT39">
        <v>1</v>
      </c>
      <c r="HU39">
        <v>7</v>
      </c>
      <c r="HV39">
        <v>1</v>
      </c>
      <c r="HW39">
        <v>1</v>
      </c>
      <c r="HZ39">
        <v>1.79</v>
      </c>
      <c r="IA39">
        <v>1.56</v>
      </c>
      <c r="IB39">
        <v>1.61</v>
      </c>
      <c r="IC39">
        <v>1.41</v>
      </c>
      <c r="ID39">
        <v>1.19</v>
      </c>
    </row>
    <row r="40" spans="1:239" x14ac:dyDescent="0.2">
      <c r="A40" s="41" t="s">
        <v>1488</v>
      </c>
      <c r="B40" s="41" t="s">
        <v>1489</v>
      </c>
      <c r="C40" s="66">
        <v>229</v>
      </c>
      <c r="D40" s="66" t="s">
        <v>1490</v>
      </c>
      <c r="E40">
        <v>1</v>
      </c>
      <c r="F40">
        <v>1</v>
      </c>
      <c r="G40" s="63">
        <v>39438</v>
      </c>
      <c r="H40" s="63">
        <v>43756</v>
      </c>
      <c r="I40">
        <f t="shared" si="0"/>
        <v>11.830136986301369</v>
      </c>
      <c r="K40">
        <v>6</v>
      </c>
      <c r="N40">
        <v>2</v>
      </c>
      <c r="O40" s="37"/>
      <c r="P40">
        <v>108</v>
      </c>
      <c r="Q40">
        <v>153</v>
      </c>
      <c r="S40" s="41">
        <f>41.7*2.2</f>
        <v>91.740000000000009</v>
      </c>
      <c r="T40">
        <v>41.7</v>
      </c>
      <c r="U40">
        <v>17.8</v>
      </c>
      <c r="W40">
        <v>19.7</v>
      </c>
      <c r="Y40" s="41">
        <v>41.9</v>
      </c>
      <c r="Z40" s="41">
        <v>40.299999999999997</v>
      </c>
      <c r="AA40" s="41">
        <v>37.1</v>
      </c>
      <c r="AB40" s="41">
        <v>41.6</v>
      </c>
      <c r="AC40" s="41">
        <v>38</v>
      </c>
      <c r="AD40" s="41">
        <v>27.4</v>
      </c>
      <c r="AE40" s="41">
        <v>41.9</v>
      </c>
      <c r="AF40" s="41">
        <v>41.6</v>
      </c>
      <c r="AP40">
        <v>12.42</v>
      </c>
      <c r="AQ40">
        <v>12.04</v>
      </c>
      <c r="AT40">
        <v>126</v>
      </c>
      <c r="AU40">
        <v>130</v>
      </c>
      <c r="AV40">
        <v>120</v>
      </c>
      <c r="AY40" s="41">
        <v>29</v>
      </c>
      <c r="AZ40" s="41">
        <v>29</v>
      </c>
      <c r="BA40">
        <f>29+29</f>
        <v>58</v>
      </c>
      <c r="BF40" s="41">
        <v>23</v>
      </c>
      <c r="BG40" s="41">
        <v>23</v>
      </c>
      <c r="BJ40">
        <f>23+23</f>
        <v>46</v>
      </c>
      <c r="BL40">
        <v>36</v>
      </c>
      <c r="BM40">
        <v>32</v>
      </c>
      <c r="BN40">
        <v>20</v>
      </c>
      <c r="BT40">
        <v>23</v>
      </c>
      <c r="BU40">
        <v>23</v>
      </c>
      <c r="BV40">
        <v>29</v>
      </c>
      <c r="CK40">
        <v>1</v>
      </c>
      <c r="CL40" t="s">
        <v>363</v>
      </c>
      <c r="CM40">
        <v>2</v>
      </c>
      <c r="CN40">
        <v>7</v>
      </c>
      <c r="CO40" t="s">
        <v>416</v>
      </c>
      <c r="CP40">
        <v>1</v>
      </c>
      <c r="CQ40">
        <v>0</v>
      </c>
      <c r="CR40" t="s">
        <v>401</v>
      </c>
      <c r="CS40">
        <v>2</v>
      </c>
      <c r="CT40">
        <v>2</v>
      </c>
      <c r="CU40">
        <v>5</v>
      </c>
      <c r="CV40">
        <v>5</v>
      </c>
      <c r="CW40">
        <v>4</v>
      </c>
      <c r="CX40">
        <v>4</v>
      </c>
      <c r="CY40">
        <v>5</v>
      </c>
      <c r="CZ40">
        <v>5</v>
      </c>
      <c r="DA40" s="41">
        <v>5</v>
      </c>
      <c r="DB40" s="41">
        <v>3</v>
      </c>
      <c r="DC40" s="41">
        <v>5</v>
      </c>
      <c r="DD40" s="41">
        <v>5</v>
      </c>
      <c r="DE40" s="41">
        <v>5</v>
      </c>
      <c r="DF40" s="41">
        <v>4</v>
      </c>
      <c r="DG40" s="41">
        <f>AVERAGE(DC40,DD40,CY40,CZ40,CV40,CU40)</f>
        <v>5</v>
      </c>
      <c r="DH40" s="41">
        <f>AVERAGE(DF40,DE40,DB40,DA40,CX40,CW40)</f>
        <v>4.166666666666667</v>
      </c>
      <c r="DI40" s="41">
        <v>4</v>
      </c>
      <c r="DJ40" s="41">
        <v>3</v>
      </c>
      <c r="DK40" s="41">
        <v>4</v>
      </c>
      <c r="DL40" s="41">
        <v>3</v>
      </c>
      <c r="DM40" s="41">
        <v>2</v>
      </c>
      <c r="DN40" s="41">
        <v>1</v>
      </c>
      <c r="DO40" s="41">
        <v>3</v>
      </c>
      <c r="DP40" s="41">
        <v>2</v>
      </c>
      <c r="DQ40" s="41">
        <v>1</v>
      </c>
      <c r="DR40" s="41">
        <f>AVERAGE(DI40,DO40,DK40,DL40,DP40,DQ40)</f>
        <v>2.8333333333333335</v>
      </c>
      <c r="DS40" s="41">
        <v>6</v>
      </c>
      <c r="DT40" s="41">
        <v>6</v>
      </c>
      <c r="DU40" s="41">
        <v>6</v>
      </c>
      <c r="DV40" s="41">
        <v>6</v>
      </c>
      <c r="DW40" s="41">
        <v>5</v>
      </c>
      <c r="DX40" s="41">
        <v>6</v>
      </c>
      <c r="DY40" s="41">
        <f t="shared" si="4"/>
        <v>5.833333333333333</v>
      </c>
      <c r="DZ40" s="41">
        <v>2</v>
      </c>
      <c r="EA40" s="41"/>
      <c r="EB40" s="41">
        <v>0</v>
      </c>
      <c r="EC40" s="41"/>
      <c r="ED40">
        <v>1</v>
      </c>
      <c r="EE40">
        <v>1</v>
      </c>
      <c r="EF40">
        <v>1</v>
      </c>
      <c r="EG40">
        <v>1</v>
      </c>
      <c r="EH40">
        <v>1</v>
      </c>
      <c r="EI40">
        <v>1</v>
      </c>
      <c r="EJ40">
        <v>1</v>
      </c>
      <c r="EK40">
        <v>1</v>
      </c>
      <c r="EL40">
        <v>1</v>
      </c>
      <c r="EM40">
        <v>1</v>
      </c>
      <c r="EN40">
        <v>1</v>
      </c>
      <c r="EO40">
        <v>0</v>
      </c>
      <c r="EP40">
        <v>0</v>
      </c>
      <c r="EQ40">
        <v>1</v>
      </c>
      <c r="ER40">
        <v>1</v>
      </c>
      <c r="ES40">
        <v>1</v>
      </c>
      <c r="ET40">
        <v>1</v>
      </c>
      <c r="EU40">
        <v>0</v>
      </c>
      <c r="EV40">
        <v>0</v>
      </c>
      <c r="EW40">
        <v>15</v>
      </c>
      <c r="EX40">
        <f>15/18</f>
        <v>0.83333333333333337</v>
      </c>
      <c r="EY40">
        <v>7</v>
      </c>
      <c r="EZ40">
        <v>1</v>
      </c>
      <c r="FA40">
        <v>1</v>
      </c>
      <c r="FB40">
        <v>1</v>
      </c>
      <c r="FC40">
        <v>0</v>
      </c>
      <c r="FD40">
        <v>1</v>
      </c>
      <c r="FE40">
        <v>0</v>
      </c>
      <c r="FF40">
        <v>1</v>
      </c>
      <c r="FG40">
        <v>1</v>
      </c>
      <c r="FH40">
        <v>1</v>
      </c>
      <c r="FI40">
        <v>1</v>
      </c>
      <c r="FJ40">
        <v>0</v>
      </c>
      <c r="FK40">
        <v>0</v>
      </c>
      <c r="FL40">
        <v>0</v>
      </c>
      <c r="FM40">
        <v>0</v>
      </c>
      <c r="FN40">
        <v>8</v>
      </c>
      <c r="FO40">
        <f>8/13</f>
        <v>0.61538461538461542</v>
      </c>
      <c r="FP40">
        <v>1</v>
      </c>
      <c r="FQ40">
        <v>1</v>
      </c>
      <c r="FR40">
        <v>1</v>
      </c>
      <c r="FS40">
        <v>1</v>
      </c>
      <c r="FT40">
        <v>1</v>
      </c>
      <c r="FU40">
        <v>0</v>
      </c>
      <c r="FV40">
        <v>0</v>
      </c>
      <c r="FW40">
        <v>1</v>
      </c>
      <c r="FX40">
        <v>1</v>
      </c>
      <c r="FY40">
        <v>1</v>
      </c>
      <c r="FZ40">
        <v>0</v>
      </c>
      <c r="GA40">
        <v>0</v>
      </c>
      <c r="GB40">
        <v>7</v>
      </c>
      <c r="GC40">
        <f>7/10</f>
        <v>0.7</v>
      </c>
      <c r="GD40">
        <v>4</v>
      </c>
      <c r="GE40">
        <v>1</v>
      </c>
      <c r="GF40">
        <v>7</v>
      </c>
      <c r="GG40">
        <v>0</v>
      </c>
      <c r="GH40">
        <v>1</v>
      </c>
      <c r="GI40">
        <v>1</v>
      </c>
      <c r="GJ40">
        <v>0</v>
      </c>
      <c r="GK40">
        <v>0</v>
      </c>
      <c r="GL40">
        <v>0</v>
      </c>
      <c r="GM40">
        <v>1</v>
      </c>
      <c r="GN40">
        <v>0</v>
      </c>
      <c r="GO40">
        <v>1</v>
      </c>
      <c r="GP40">
        <v>0</v>
      </c>
      <c r="GQ40">
        <v>1</v>
      </c>
      <c r="GR40">
        <v>0</v>
      </c>
      <c r="GS40">
        <v>0</v>
      </c>
      <c r="GT40">
        <v>5</v>
      </c>
      <c r="GU40" s="67">
        <f>5/12</f>
        <v>0.41666666666666669</v>
      </c>
      <c r="GV40" s="67">
        <v>6</v>
      </c>
      <c r="GW40" s="73">
        <v>2</v>
      </c>
      <c r="GX40" s="73">
        <v>3</v>
      </c>
      <c r="GY40" s="73">
        <v>2</v>
      </c>
      <c r="GZ40" s="73">
        <v>1</v>
      </c>
      <c r="HA40" s="73">
        <v>6</v>
      </c>
      <c r="HB40" s="73">
        <v>5</v>
      </c>
      <c r="HC40" s="73">
        <v>6</v>
      </c>
      <c r="HD40" s="73">
        <v>1</v>
      </c>
      <c r="HE40" s="73">
        <v>1</v>
      </c>
      <c r="HF40" s="73">
        <v>5</v>
      </c>
      <c r="HG40" s="73">
        <v>3</v>
      </c>
      <c r="HH40" s="73">
        <v>4</v>
      </c>
      <c r="HI40" s="73">
        <v>3</v>
      </c>
      <c r="HJ40" s="73">
        <v>3</v>
      </c>
      <c r="HK40" s="73">
        <v>1</v>
      </c>
      <c r="HL40" s="73">
        <v>2</v>
      </c>
      <c r="HM40" s="73">
        <v>5</v>
      </c>
      <c r="HN40" s="73">
        <v>2</v>
      </c>
      <c r="HO40" s="73">
        <v>8</v>
      </c>
      <c r="HP40" s="73">
        <v>8</v>
      </c>
      <c r="HQ40" s="73">
        <v>8</v>
      </c>
      <c r="HR40" s="41">
        <v>4</v>
      </c>
      <c r="HS40" s="41">
        <v>8</v>
      </c>
      <c r="HT40" s="41">
        <v>3</v>
      </c>
      <c r="HU40" s="41">
        <v>2</v>
      </c>
      <c r="HV40" s="41">
        <v>3</v>
      </c>
      <c r="HW40" s="41">
        <v>1</v>
      </c>
      <c r="HZ40" s="41">
        <v>2.1</v>
      </c>
      <c r="IA40" s="41">
        <v>2.1800000000000002</v>
      </c>
      <c r="IB40" s="41">
        <v>2.0299999999999998</v>
      </c>
      <c r="IC40" s="41">
        <v>1.88</v>
      </c>
      <c r="ID40" s="41">
        <v>2.08</v>
      </c>
    </row>
    <row r="41" spans="1:239" x14ac:dyDescent="0.2">
      <c r="A41" s="41" t="s">
        <v>1491</v>
      </c>
      <c r="B41" s="41" t="s">
        <v>1492</v>
      </c>
      <c r="C41" s="66">
        <v>230</v>
      </c>
      <c r="D41" s="66" t="s">
        <v>1493</v>
      </c>
      <c r="E41">
        <v>1</v>
      </c>
      <c r="F41">
        <v>1</v>
      </c>
      <c r="G41" s="63">
        <v>39193</v>
      </c>
      <c r="H41" s="63">
        <v>43756</v>
      </c>
      <c r="I41">
        <f t="shared" si="0"/>
        <v>12.501369863013698</v>
      </c>
      <c r="K41">
        <v>6</v>
      </c>
      <c r="N41">
        <v>2</v>
      </c>
      <c r="O41" s="37"/>
      <c r="P41">
        <v>109</v>
      </c>
      <c r="Q41">
        <v>153</v>
      </c>
      <c r="S41" s="41">
        <f>39.5*2.2</f>
        <v>86.9</v>
      </c>
      <c r="T41">
        <v>39.5</v>
      </c>
      <c r="U41">
        <v>16.899999999999999</v>
      </c>
      <c r="W41">
        <v>15.2</v>
      </c>
      <c r="Y41" s="41">
        <v>54.2</v>
      </c>
      <c r="Z41" s="41">
        <v>50.2</v>
      </c>
      <c r="AA41" s="41">
        <v>50.6</v>
      </c>
      <c r="AB41" s="41">
        <v>59.2</v>
      </c>
      <c r="AC41" s="41">
        <v>49.1</v>
      </c>
      <c r="AD41" s="41">
        <v>49.5</v>
      </c>
      <c r="AP41">
        <v>12.69</v>
      </c>
      <c r="AQ41">
        <v>11.84</v>
      </c>
      <c r="AT41">
        <v>104</v>
      </c>
      <c r="AU41">
        <v>122</v>
      </c>
      <c r="AV41">
        <v>130</v>
      </c>
      <c r="AY41">
        <v>30</v>
      </c>
      <c r="AZ41">
        <v>30</v>
      </c>
      <c r="BA41">
        <f>30+30</f>
        <v>60</v>
      </c>
      <c r="BF41">
        <v>27</v>
      </c>
      <c r="BG41">
        <v>24</v>
      </c>
      <c r="BL41">
        <v>34</v>
      </c>
      <c r="BM41">
        <v>39</v>
      </c>
      <c r="BN41">
        <v>36</v>
      </c>
      <c r="BT41">
        <v>19</v>
      </c>
      <c r="BU41">
        <v>31</v>
      </c>
      <c r="BV41">
        <v>34</v>
      </c>
      <c r="CK41">
        <v>1</v>
      </c>
      <c r="CL41" t="s">
        <v>417</v>
      </c>
      <c r="CM41">
        <v>1</v>
      </c>
      <c r="CN41">
        <v>1</v>
      </c>
      <c r="CO41" t="s">
        <v>416</v>
      </c>
      <c r="CP41">
        <v>1</v>
      </c>
      <c r="CQ41">
        <v>2</v>
      </c>
      <c r="CR41" t="s">
        <v>363</v>
      </c>
      <c r="CS41">
        <v>2</v>
      </c>
      <c r="CT41">
        <v>1</v>
      </c>
      <c r="CU41">
        <v>5</v>
      </c>
      <c r="CV41">
        <v>5</v>
      </c>
      <c r="CW41">
        <v>4</v>
      </c>
      <c r="CX41">
        <v>4</v>
      </c>
      <c r="CY41">
        <v>5</v>
      </c>
      <c r="CZ41">
        <v>5</v>
      </c>
      <c r="DA41" s="41">
        <v>4</v>
      </c>
      <c r="DB41" s="41">
        <v>1</v>
      </c>
      <c r="DC41" s="41">
        <v>5</v>
      </c>
      <c r="DD41" s="41">
        <v>5</v>
      </c>
      <c r="DE41" s="41">
        <v>4</v>
      </c>
      <c r="DF41" s="41">
        <v>1</v>
      </c>
      <c r="DG41" s="41">
        <f>AVERAGE(CU41,CV41,CY41,CZ41,DC41,DD41)</f>
        <v>5</v>
      </c>
      <c r="DH41" s="41">
        <f>AVERAGE(DF41,DE41,DB41,DA41,CX41,CW41)</f>
        <v>3</v>
      </c>
      <c r="DI41" s="41">
        <v>4</v>
      </c>
      <c r="DJ41" s="41">
        <v>1</v>
      </c>
      <c r="DK41" s="41">
        <v>4</v>
      </c>
      <c r="DL41" s="41">
        <v>3</v>
      </c>
      <c r="DM41" s="41">
        <v>2</v>
      </c>
      <c r="DN41" s="41">
        <v>1</v>
      </c>
      <c r="DO41" s="41">
        <v>3</v>
      </c>
      <c r="DP41" s="41">
        <v>2</v>
      </c>
      <c r="DQ41" s="41">
        <v>1</v>
      </c>
      <c r="DR41" s="41">
        <f>AVERAGE(DI41,DO41,DK41,DL41,DP41+DQ41)</f>
        <v>3.4</v>
      </c>
      <c r="DS41" s="41">
        <v>6</v>
      </c>
      <c r="DT41" s="41">
        <v>6</v>
      </c>
      <c r="DU41" s="41">
        <v>6</v>
      </c>
      <c r="DV41" s="41">
        <v>6</v>
      </c>
      <c r="DW41" s="41">
        <v>4</v>
      </c>
      <c r="DX41" s="41">
        <v>6</v>
      </c>
      <c r="DY41" s="41">
        <f t="shared" si="4"/>
        <v>5.666666666666667</v>
      </c>
      <c r="DZ41">
        <v>1</v>
      </c>
      <c r="EA41">
        <v>19</v>
      </c>
      <c r="EB41">
        <v>0</v>
      </c>
      <c r="ED41">
        <v>0</v>
      </c>
      <c r="EE41">
        <v>1</v>
      </c>
      <c r="EF41">
        <v>1</v>
      </c>
      <c r="EG41">
        <v>1</v>
      </c>
      <c r="EH41">
        <v>1</v>
      </c>
      <c r="EI41">
        <v>1</v>
      </c>
      <c r="EJ41">
        <v>1</v>
      </c>
      <c r="EK41">
        <v>1</v>
      </c>
      <c r="EL41">
        <v>1</v>
      </c>
      <c r="EM41">
        <v>0</v>
      </c>
      <c r="EN41">
        <v>1</v>
      </c>
      <c r="EO41">
        <v>0</v>
      </c>
      <c r="EP41">
        <v>0</v>
      </c>
      <c r="EQ41">
        <v>1</v>
      </c>
      <c r="ER41">
        <v>0</v>
      </c>
      <c r="ES41">
        <v>1</v>
      </c>
      <c r="ET41">
        <v>1</v>
      </c>
      <c r="EU41">
        <v>0</v>
      </c>
      <c r="EV41">
        <v>0</v>
      </c>
      <c r="EW41">
        <v>12</v>
      </c>
      <c r="EX41">
        <f>12/18</f>
        <v>0.66666666666666663</v>
      </c>
      <c r="EY41">
        <v>5</v>
      </c>
      <c r="EZ41">
        <v>1</v>
      </c>
      <c r="FA41">
        <v>0</v>
      </c>
      <c r="FB41">
        <v>1</v>
      </c>
      <c r="FC41">
        <v>0</v>
      </c>
      <c r="FD41">
        <v>0</v>
      </c>
      <c r="FE41">
        <v>1</v>
      </c>
      <c r="FF41">
        <v>1</v>
      </c>
      <c r="FG41">
        <v>0</v>
      </c>
      <c r="FH41">
        <v>1</v>
      </c>
      <c r="FI41">
        <v>1</v>
      </c>
      <c r="FJ41">
        <v>0</v>
      </c>
      <c r="FK41">
        <v>1</v>
      </c>
      <c r="FL41">
        <v>0</v>
      </c>
      <c r="FM41">
        <v>0</v>
      </c>
      <c r="FN41">
        <v>7</v>
      </c>
      <c r="FO41">
        <f>7/13</f>
        <v>0.53846153846153844</v>
      </c>
      <c r="FP41">
        <v>5</v>
      </c>
      <c r="FQ41">
        <v>1</v>
      </c>
      <c r="FR41">
        <v>1</v>
      </c>
      <c r="FS41">
        <v>1</v>
      </c>
      <c r="FT41">
        <v>1</v>
      </c>
      <c r="FU41">
        <v>0</v>
      </c>
      <c r="FV41">
        <v>0</v>
      </c>
      <c r="FW41">
        <v>0</v>
      </c>
      <c r="FX41">
        <v>1</v>
      </c>
      <c r="FY41">
        <v>1</v>
      </c>
      <c r="FZ41">
        <v>0</v>
      </c>
      <c r="GA41">
        <v>0</v>
      </c>
      <c r="GB41">
        <v>6</v>
      </c>
      <c r="GC41">
        <f>6/10</f>
        <v>0.6</v>
      </c>
      <c r="GD41">
        <v>4</v>
      </c>
      <c r="GE41">
        <v>1</v>
      </c>
      <c r="GF41">
        <v>2</v>
      </c>
      <c r="GG41">
        <v>1</v>
      </c>
      <c r="GH41">
        <v>0</v>
      </c>
      <c r="GI41">
        <v>1</v>
      </c>
      <c r="GJ41">
        <v>0</v>
      </c>
      <c r="GK41">
        <v>1</v>
      </c>
      <c r="GL41">
        <v>0</v>
      </c>
      <c r="GM41">
        <v>0</v>
      </c>
      <c r="GN41">
        <v>0</v>
      </c>
      <c r="GO41">
        <v>0</v>
      </c>
      <c r="GP41">
        <v>1</v>
      </c>
      <c r="GQ41">
        <v>1</v>
      </c>
      <c r="GR41">
        <v>0</v>
      </c>
      <c r="GS41">
        <v>0</v>
      </c>
      <c r="GT41">
        <v>5</v>
      </c>
      <c r="GU41">
        <f>5/12</f>
        <v>0.41666666666666669</v>
      </c>
      <c r="GV41" s="67">
        <v>1</v>
      </c>
      <c r="GW41" s="73">
        <v>3</v>
      </c>
      <c r="GX41" s="73">
        <v>3</v>
      </c>
      <c r="GY41" s="73">
        <v>2</v>
      </c>
      <c r="GZ41" s="73">
        <v>1</v>
      </c>
      <c r="HA41" s="73">
        <v>6</v>
      </c>
      <c r="HB41" s="73">
        <v>5</v>
      </c>
      <c r="HC41" s="73">
        <v>6</v>
      </c>
      <c r="HD41" s="73">
        <v>1</v>
      </c>
      <c r="HE41" s="73">
        <v>1</v>
      </c>
      <c r="HF41" s="73">
        <v>5</v>
      </c>
      <c r="HG41" s="73">
        <v>3</v>
      </c>
      <c r="HH41" s="73">
        <v>3</v>
      </c>
      <c r="HI41" s="73">
        <v>4</v>
      </c>
      <c r="HJ41" s="73">
        <v>4</v>
      </c>
      <c r="HK41" s="73">
        <v>3</v>
      </c>
      <c r="HL41" s="73">
        <v>2</v>
      </c>
      <c r="HM41" s="73">
        <v>5</v>
      </c>
      <c r="HN41" s="73">
        <v>2</v>
      </c>
      <c r="HO41" s="73">
        <v>8</v>
      </c>
      <c r="HP41" s="73">
        <v>8</v>
      </c>
      <c r="HQ41" s="73">
        <v>8</v>
      </c>
      <c r="HR41" s="73">
        <v>4</v>
      </c>
      <c r="HS41" s="73">
        <v>8</v>
      </c>
      <c r="HT41" s="73">
        <v>8</v>
      </c>
      <c r="HU41" s="73">
        <v>4</v>
      </c>
      <c r="HV41" s="73">
        <v>3</v>
      </c>
      <c r="HW41" s="73">
        <v>2</v>
      </c>
      <c r="HZ41">
        <v>1.74</v>
      </c>
      <c r="IA41">
        <v>1.47</v>
      </c>
      <c r="IB41">
        <v>1.63</v>
      </c>
      <c r="IC41">
        <v>1.84</v>
      </c>
      <c r="ID41">
        <v>1.74</v>
      </c>
    </row>
    <row r="42" spans="1:239" x14ac:dyDescent="0.2">
      <c r="A42" s="41" t="s">
        <v>1494</v>
      </c>
      <c r="B42" s="41" t="s">
        <v>1495</v>
      </c>
      <c r="C42" s="66">
        <v>231</v>
      </c>
      <c r="D42" s="66" t="s">
        <v>1496</v>
      </c>
      <c r="E42">
        <v>0</v>
      </c>
      <c r="F42">
        <v>2</v>
      </c>
      <c r="G42" s="63">
        <v>39600</v>
      </c>
      <c r="H42" s="63">
        <v>43756</v>
      </c>
      <c r="I42">
        <f t="shared" si="0"/>
        <v>11.386301369863014</v>
      </c>
      <c r="K42">
        <v>6</v>
      </c>
      <c r="N42">
        <v>2</v>
      </c>
      <c r="O42" s="37"/>
      <c r="P42">
        <v>108</v>
      </c>
      <c r="Q42">
        <v>154</v>
      </c>
      <c r="S42" s="41">
        <f>74.2*2.2</f>
        <v>163.24</v>
      </c>
      <c r="T42">
        <v>74.2</v>
      </c>
      <c r="U42">
        <v>31.3</v>
      </c>
      <c r="W42">
        <v>35.299999999999997</v>
      </c>
      <c r="Y42" s="41">
        <v>72.400000000000006</v>
      </c>
      <c r="Z42" s="41">
        <v>80.099999999999994</v>
      </c>
      <c r="AA42" s="41">
        <v>64.599999999999994</v>
      </c>
      <c r="AB42" s="41">
        <v>83.2</v>
      </c>
      <c r="AC42" s="41">
        <v>69.3</v>
      </c>
      <c r="AD42" s="41">
        <v>50.8</v>
      </c>
      <c r="AP42">
        <v>12.1</v>
      </c>
      <c r="AQ42">
        <v>12.05</v>
      </c>
      <c r="AT42">
        <v>145</v>
      </c>
      <c r="AU42">
        <v>130</v>
      </c>
      <c r="AV42">
        <v>155</v>
      </c>
      <c r="AY42">
        <v>35</v>
      </c>
      <c r="AZ42">
        <v>41</v>
      </c>
      <c r="BA42">
        <f>35+41</f>
        <v>76</v>
      </c>
      <c r="BF42">
        <v>19</v>
      </c>
      <c r="BG42">
        <v>20</v>
      </c>
      <c r="BL42">
        <v>58</v>
      </c>
      <c r="BM42">
        <v>62</v>
      </c>
      <c r="BN42">
        <v>65</v>
      </c>
      <c r="BT42">
        <v>46</v>
      </c>
      <c r="BU42">
        <v>41</v>
      </c>
      <c r="BV42">
        <v>33</v>
      </c>
      <c r="CK42">
        <v>1</v>
      </c>
      <c r="CL42" t="s">
        <v>370</v>
      </c>
      <c r="CM42">
        <v>2</v>
      </c>
      <c r="CN42">
        <v>8</v>
      </c>
      <c r="CO42" t="s">
        <v>357</v>
      </c>
      <c r="CP42">
        <v>1</v>
      </c>
      <c r="CQ42">
        <v>1</v>
      </c>
      <c r="CR42" t="s">
        <v>363</v>
      </c>
      <c r="CS42">
        <v>2</v>
      </c>
      <c r="CT42">
        <v>0</v>
      </c>
      <c r="CU42">
        <v>4</v>
      </c>
      <c r="CV42">
        <v>5</v>
      </c>
      <c r="CW42">
        <v>2</v>
      </c>
      <c r="CX42" s="41">
        <v>2</v>
      </c>
      <c r="CY42" s="41">
        <v>4</v>
      </c>
      <c r="CZ42" s="41">
        <v>3</v>
      </c>
      <c r="DA42" s="41">
        <v>4</v>
      </c>
      <c r="DB42" s="41">
        <v>2</v>
      </c>
      <c r="DC42" s="41">
        <v>3</v>
      </c>
      <c r="DD42" s="41">
        <v>5</v>
      </c>
      <c r="DE42" s="41">
        <v>1</v>
      </c>
      <c r="DF42" s="41">
        <v>3</v>
      </c>
      <c r="DG42" s="41">
        <f>AVERAGE(CU42,CV42,CY42,CZ42,DC42,DD42)</f>
        <v>4</v>
      </c>
      <c r="DH42" s="41">
        <f>AVERAGE(CW42,CX42,DA42,DB42,DE42,DF42)</f>
        <v>2.3333333333333335</v>
      </c>
      <c r="DI42" s="41">
        <v>3</v>
      </c>
      <c r="DJ42" s="41">
        <v>2</v>
      </c>
      <c r="DK42" s="41">
        <v>1</v>
      </c>
      <c r="DL42" s="41">
        <v>2</v>
      </c>
      <c r="DM42" s="41">
        <v>2</v>
      </c>
      <c r="DN42" s="41">
        <v>3</v>
      </c>
      <c r="DO42" s="41">
        <v>2</v>
      </c>
      <c r="DP42" s="41">
        <v>2</v>
      </c>
      <c r="DQ42" s="41">
        <v>3</v>
      </c>
      <c r="DR42" s="41">
        <f>AVERAGE(DI42,DO42,DK42,DL42,DP42,DQ42)</f>
        <v>2.1666666666666665</v>
      </c>
      <c r="DS42" s="41">
        <v>4</v>
      </c>
      <c r="DT42" s="41">
        <v>4</v>
      </c>
      <c r="DU42" s="41">
        <v>4</v>
      </c>
      <c r="DV42" s="41">
        <v>4</v>
      </c>
      <c r="DW42" s="41">
        <v>3</v>
      </c>
      <c r="DX42" s="41">
        <v>4</v>
      </c>
      <c r="DY42" s="41">
        <f t="shared" si="4"/>
        <v>3.8333333333333335</v>
      </c>
      <c r="DZ42" s="41">
        <v>0</v>
      </c>
      <c r="EA42" s="41"/>
      <c r="EB42" s="41"/>
      <c r="EC42" s="41">
        <v>0</v>
      </c>
      <c r="ED42" s="41">
        <v>1</v>
      </c>
      <c r="EE42" s="41">
        <v>1</v>
      </c>
      <c r="EF42" s="41">
        <v>1</v>
      </c>
      <c r="EG42" s="41">
        <v>0</v>
      </c>
      <c r="EH42" s="41">
        <v>1</v>
      </c>
      <c r="EI42" s="41">
        <v>1</v>
      </c>
      <c r="EJ42" s="41">
        <v>1</v>
      </c>
      <c r="EK42" s="41">
        <v>1</v>
      </c>
      <c r="EL42" s="41">
        <v>1</v>
      </c>
      <c r="EM42" s="41">
        <v>0</v>
      </c>
      <c r="EN42" s="41">
        <v>1</v>
      </c>
      <c r="EO42" s="41">
        <v>0</v>
      </c>
      <c r="EP42" s="41">
        <v>0</v>
      </c>
      <c r="EQ42" s="41">
        <v>1</v>
      </c>
      <c r="ER42" s="41">
        <v>1</v>
      </c>
      <c r="ES42" s="41">
        <v>1</v>
      </c>
      <c r="ET42" s="41">
        <v>0</v>
      </c>
      <c r="EU42" s="41">
        <v>0</v>
      </c>
      <c r="EV42" s="41">
        <v>0</v>
      </c>
      <c r="EW42" s="41">
        <v>12</v>
      </c>
      <c r="EX42" s="41">
        <f>12/18</f>
        <v>0.66666666666666663</v>
      </c>
      <c r="EY42" s="41">
        <v>7</v>
      </c>
      <c r="EZ42" s="41">
        <v>1</v>
      </c>
      <c r="FA42" s="41">
        <v>1</v>
      </c>
      <c r="FB42" s="41">
        <v>1</v>
      </c>
      <c r="FC42" s="41">
        <v>1</v>
      </c>
      <c r="FD42" s="41">
        <v>1</v>
      </c>
      <c r="FE42" s="41">
        <v>1</v>
      </c>
      <c r="FF42" s="41">
        <v>1</v>
      </c>
      <c r="FG42" s="41">
        <v>0</v>
      </c>
      <c r="FH42" s="41">
        <v>1</v>
      </c>
      <c r="FI42" s="41">
        <v>1</v>
      </c>
      <c r="FJ42" s="41">
        <v>0</v>
      </c>
      <c r="FK42" s="41">
        <v>0</v>
      </c>
      <c r="FL42" s="41">
        <v>0</v>
      </c>
      <c r="FM42" s="41">
        <v>0</v>
      </c>
      <c r="FN42" s="41">
        <v>9</v>
      </c>
      <c r="FO42" s="41">
        <f>9/13</f>
        <v>0.69230769230769229</v>
      </c>
      <c r="FP42" s="41">
        <v>1</v>
      </c>
      <c r="FQ42" s="41">
        <v>1</v>
      </c>
      <c r="FR42" s="41">
        <v>1</v>
      </c>
      <c r="FS42" s="41">
        <v>0</v>
      </c>
      <c r="FT42" s="41">
        <v>1</v>
      </c>
      <c r="FU42" s="41">
        <v>0</v>
      </c>
      <c r="FV42" s="41">
        <v>0</v>
      </c>
      <c r="FW42" s="41">
        <v>1</v>
      </c>
      <c r="FX42" s="41">
        <v>1</v>
      </c>
      <c r="FY42" s="41">
        <v>1</v>
      </c>
      <c r="FZ42" s="41">
        <v>0</v>
      </c>
      <c r="GA42" s="41">
        <v>0</v>
      </c>
      <c r="GB42" s="41">
        <v>6</v>
      </c>
      <c r="GC42" s="41">
        <f>6/10</f>
        <v>0.6</v>
      </c>
      <c r="GD42" s="41">
        <v>5</v>
      </c>
      <c r="GE42" s="41">
        <v>2</v>
      </c>
      <c r="GF42" s="41">
        <v>7</v>
      </c>
      <c r="GG42" s="41">
        <v>0</v>
      </c>
      <c r="GH42" s="41">
        <v>0</v>
      </c>
      <c r="GI42" s="41">
        <v>0</v>
      </c>
      <c r="GJ42" s="41">
        <v>1</v>
      </c>
      <c r="GK42" s="41">
        <v>1</v>
      </c>
      <c r="GL42" s="41">
        <v>0</v>
      </c>
      <c r="GM42" s="41">
        <v>0</v>
      </c>
      <c r="GN42" s="41">
        <v>0</v>
      </c>
      <c r="GO42" s="41">
        <v>0</v>
      </c>
      <c r="GP42" s="41">
        <v>1</v>
      </c>
      <c r="GQ42" s="41">
        <v>0</v>
      </c>
      <c r="GR42" s="41">
        <v>0</v>
      </c>
      <c r="GS42" s="41">
        <v>0</v>
      </c>
      <c r="GT42" s="41">
        <v>3</v>
      </c>
      <c r="GU42" s="41">
        <f>3/12</f>
        <v>0.25</v>
      </c>
      <c r="GV42" s="41">
        <v>2</v>
      </c>
      <c r="GW42" s="41">
        <v>3</v>
      </c>
      <c r="GX42" s="41">
        <v>2</v>
      </c>
      <c r="GY42" s="41">
        <v>5</v>
      </c>
      <c r="GZ42" s="41">
        <v>1</v>
      </c>
      <c r="HA42" s="41">
        <v>5</v>
      </c>
      <c r="HB42" s="41">
        <v>5</v>
      </c>
      <c r="HC42" s="41">
        <v>3</v>
      </c>
      <c r="HD42" s="41">
        <v>1</v>
      </c>
      <c r="HE42" s="41">
        <v>4</v>
      </c>
      <c r="HF42" s="41">
        <v>3</v>
      </c>
      <c r="HG42" s="41">
        <v>3</v>
      </c>
      <c r="HH42" s="41">
        <v>5</v>
      </c>
      <c r="HI42" s="41">
        <v>5</v>
      </c>
      <c r="HJ42" s="41">
        <v>2</v>
      </c>
      <c r="HK42" s="41">
        <v>2</v>
      </c>
      <c r="HL42" s="41">
        <v>1</v>
      </c>
      <c r="HM42" s="41">
        <v>3</v>
      </c>
      <c r="HN42" s="41">
        <v>2</v>
      </c>
      <c r="HO42" s="73">
        <v>6</v>
      </c>
      <c r="HP42" s="73">
        <v>8</v>
      </c>
      <c r="HQ42" s="73">
        <v>6</v>
      </c>
      <c r="HR42" s="73">
        <v>3</v>
      </c>
      <c r="HS42" s="73">
        <v>2</v>
      </c>
      <c r="HT42" s="73">
        <v>3</v>
      </c>
      <c r="HU42" s="73">
        <v>3</v>
      </c>
      <c r="HV42" s="73">
        <v>1</v>
      </c>
      <c r="HW42" s="73">
        <v>2</v>
      </c>
      <c r="HZ42">
        <v>1.79</v>
      </c>
      <c r="IA42">
        <v>1.88</v>
      </c>
      <c r="IB42">
        <v>1.89</v>
      </c>
      <c r="IC42">
        <v>2.87</v>
      </c>
      <c r="ID42">
        <v>2.06</v>
      </c>
    </row>
    <row r="43" spans="1:239" x14ac:dyDescent="0.2">
      <c r="A43" s="41" t="s">
        <v>1497</v>
      </c>
      <c r="B43" s="41" t="s">
        <v>1498</v>
      </c>
      <c r="C43" s="66">
        <v>407</v>
      </c>
      <c r="D43" s="66" t="s">
        <v>1499</v>
      </c>
      <c r="E43">
        <v>0</v>
      </c>
      <c r="F43">
        <v>2</v>
      </c>
      <c r="G43" s="63">
        <v>39510</v>
      </c>
      <c r="H43" s="63">
        <v>43756</v>
      </c>
      <c r="I43">
        <f t="shared" si="0"/>
        <v>11.632876712328768</v>
      </c>
      <c r="K43">
        <v>6</v>
      </c>
      <c r="N43">
        <v>4</v>
      </c>
      <c r="O43" s="37"/>
      <c r="P43">
        <v>108</v>
      </c>
      <c r="Q43">
        <v>151</v>
      </c>
      <c r="S43" s="41">
        <f>57.4*2.2</f>
        <v>126.28</v>
      </c>
      <c r="T43">
        <v>57.4</v>
      </c>
      <c r="U43">
        <v>25.2</v>
      </c>
      <c r="W43">
        <v>25.9</v>
      </c>
      <c r="Y43" s="41">
        <v>60.7</v>
      </c>
      <c r="Z43" s="41">
        <v>46.6</v>
      </c>
      <c r="AA43" s="41">
        <v>39.4</v>
      </c>
      <c r="AB43" s="41">
        <v>50</v>
      </c>
      <c r="AC43" s="41">
        <v>54.6</v>
      </c>
      <c r="AD43" s="41">
        <v>44.3</v>
      </c>
      <c r="AP43">
        <v>13.5</v>
      </c>
      <c r="AQ43">
        <v>15.18</v>
      </c>
      <c r="AT43">
        <v>127</v>
      </c>
      <c r="AU43">
        <v>130</v>
      </c>
      <c r="AV43">
        <v>144</v>
      </c>
      <c r="AY43">
        <v>13</v>
      </c>
      <c r="AZ43">
        <v>27</v>
      </c>
      <c r="BA43">
        <f>13+27</f>
        <v>40</v>
      </c>
      <c r="BF43">
        <v>21</v>
      </c>
      <c r="BG43">
        <v>19</v>
      </c>
      <c r="BL43">
        <v>45</v>
      </c>
      <c r="BM43">
        <v>45</v>
      </c>
      <c r="BN43">
        <v>41</v>
      </c>
      <c r="BT43">
        <v>27</v>
      </c>
      <c r="BU43">
        <v>28</v>
      </c>
      <c r="BV43">
        <v>35</v>
      </c>
      <c r="CK43">
        <v>1</v>
      </c>
      <c r="CL43" t="s">
        <v>370</v>
      </c>
      <c r="CM43">
        <v>0</v>
      </c>
      <c r="CN43">
        <v>8</v>
      </c>
      <c r="CO43" t="s">
        <v>357</v>
      </c>
      <c r="CP43">
        <v>0</v>
      </c>
      <c r="CQ43">
        <v>8</v>
      </c>
      <c r="CR43" t="s">
        <v>1797</v>
      </c>
      <c r="CS43">
        <v>0</v>
      </c>
      <c r="CT43">
        <v>8</v>
      </c>
      <c r="CU43">
        <v>5</v>
      </c>
      <c r="CV43">
        <v>4</v>
      </c>
      <c r="CW43">
        <v>3</v>
      </c>
      <c r="CX43" s="41">
        <v>5</v>
      </c>
      <c r="CY43" s="41">
        <v>5</v>
      </c>
      <c r="CZ43" s="41">
        <v>4</v>
      </c>
      <c r="DA43" s="41">
        <v>3</v>
      </c>
      <c r="DB43" s="41">
        <v>5</v>
      </c>
      <c r="DC43" s="41">
        <v>5</v>
      </c>
      <c r="DD43" s="41">
        <v>5</v>
      </c>
      <c r="DE43" s="41">
        <v>5</v>
      </c>
      <c r="DF43" s="41">
        <v>5</v>
      </c>
      <c r="DG43">
        <f>AVERAGE(CU43,CV43,CY43,CZ43,DC43,DD43)</f>
        <v>4.666666666666667</v>
      </c>
      <c r="DH43">
        <f>AVERAGE(CW43,CX43,DA43,DB43,DE43,DF43)</f>
        <v>4.333333333333333</v>
      </c>
      <c r="DI43" s="41">
        <v>3</v>
      </c>
      <c r="DJ43" s="41">
        <v>3</v>
      </c>
      <c r="DK43" s="37"/>
      <c r="DL43" s="41">
        <v>1</v>
      </c>
      <c r="DM43" s="41">
        <v>2</v>
      </c>
      <c r="DN43" s="41">
        <v>2</v>
      </c>
      <c r="DO43" s="41">
        <v>3</v>
      </c>
      <c r="DP43" s="41">
        <v>2</v>
      </c>
      <c r="DQ43" s="41">
        <v>2</v>
      </c>
      <c r="DR43" s="37"/>
      <c r="DS43" s="41">
        <v>3</v>
      </c>
      <c r="DT43" s="41">
        <v>4</v>
      </c>
      <c r="DU43" s="41">
        <v>3</v>
      </c>
      <c r="DV43" s="41">
        <v>4</v>
      </c>
      <c r="DW43" s="41">
        <v>3</v>
      </c>
      <c r="DX43" s="41">
        <v>4</v>
      </c>
      <c r="DY43">
        <f t="shared" si="4"/>
        <v>3.5</v>
      </c>
      <c r="DZ43">
        <v>0</v>
      </c>
      <c r="EA43">
        <v>0</v>
      </c>
      <c r="EB43">
        <v>3</v>
      </c>
      <c r="ED43" s="41">
        <v>1</v>
      </c>
      <c r="EE43" s="41">
        <v>0</v>
      </c>
      <c r="EF43" s="41">
        <v>1</v>
      </c>
      <c r="EG43" s="41">
        <v>1</v>
      </c>
      <c r="EH43" s="41">
        <v>0</v>
      </c>
      <c r="EI43" s="41">
        <v>1</v>
      </c>
      <c r="EJ43" s="41">
        <v>1</v>
      </c>
      <c r="EK43" s="41">
        <v>0</v>
      </c>
      <c r="EL43" s="41">
        <v>1</v>
      </c>
      <c r="EM43" s="41">
        <v>0</v>
      </c>
      <c r="EN43" s="41">
        <v>1</v>
      </c>
      <c r="EO43" s="41">
        <v>1</v>
      </c>
      <c r="EP43" s="41">
        <v>0</v>
      </c>
      <c r="EQ43" s="41">
        <v>1</v>
      </c>
      <c r="ER43" s="41">
        <v>0</v>
      </c>
      <c r="ES43" s="41">
        <v>1</v>
      </c>
      <c r="ET43" s="41">
        <v>0</v>
      </c>
      <c r="EU43" s="41">
        <v>1</v>
      </c>
      <c r="EV43" s="41">
        <v>0</v>
      </c>
      <c r="EW43" s="41">
        <v>11</v>
      </c>
      <c r="EX43">
        <f>11/18</f>
        <v>0.61111111111111116</v>
      </c>
      <c r="EY43" s="41">
        <v>5</v>
      </c>
      <c r="EZ43" s="41">
        <v>0</v>
      </c>
      <c r="FA43" s="41">
        <v>1</v>
      </c>
      <c r="FB43" s="41">
        <v>1</v>
      </c>
      <c r="FC43" s="41">
        <v>0</v>
      </c>
      <c r="FD43" s="41">
        <v>1</v>
      </c>
      <c r="FE43" s="41">
        <v>1</v>
      </c>
      <c r="FF43" s="41">
        <v>1</v>
      </c>
      <c r="FG43" s="41">
        <v>0</v>
      </c>
      <c r="FH43" s="41">
        <v>1</v>
      </c>
      <c r="FI43" s="41">
        <v>1</v>
      </c>
      <c r="FJ43" s="41">
        <v>0</v>
      </c>
      <c r="FK43" s="41">
        <v>0</v>
      </c>
      <c r="FL43" s="41">
        <v>0</v>
      </c>
      <c r="FM43" s="41">
        <v>0</v>
      </c>
      <c r="FN43" s="41">
        <v>7</v>
      </c>
      <c r="FO43">
        <f>7/13</f>
        <v>0.53846153846153844</v>
      </c>
      <c r="FP43" s="41">
        <v>5</v>
      </c>
      <c r="FQ43" s="41">
        <v>1</v>
      </c>
      <c r="FR43" s="41">
        <v>0</v>
      </c>
      <c r="FS43" s="41">
        <v>1</v>
      </c>
      <c r="FT43" s="41">
        <v>1</v>
      </c>
      <c r="FU43" s="41">
        <v>0</v>
      </c>
      <c r="FV43" s="41">
        <v>0</v>
      </c>
      <c r="FW43" s="41">
        <v>1</v>
      </c>
      <c r="FX43" s="41">
        <v>1</v>
      </c>
      <c r="FY43" s="41">
        <v>1</v>
      </c>
      <c r="FZ43" s="41">
        <v>1</v>
      </c>
      <c r="GA43" s="41" t="s">
        <v>1798</v>
      </c>
      <c r="GB43" s="41">
        <v>7</v>
      </c>
      <c r="GC43">
        <f>7/10</f>
        <v>0.7</v>
      </c>
      <c r="GD43" s="41">
        <v>5</v>
      </c>
      <c r="GE43" s="41">
        <v>1</v>
      </c>
      <c r="GF43" s="41">
        <v>5</v>
      </c>
      <c r="GG43" s="41">
        <v>1</v>
      </c>
      <c r="GH43" s="41">
        <v>0</v>
      </c>
      <c r="GI43" s="41">
        <v>0</v>
      </c>
      <c r="GJ43" s="41">
        <v>0</v>
      </c>
      <c r="GK43" s="41">
        <v>1</v>
      </c>
      <c r="GL43" s="41">
        <v>0</v>
      </c>
      <c r="GM43" s="41">
        <v>0</v>
      </c>
      <c r="GN43" s="41">
        <v>0</v>
      </c>
      <c r="GO43" s="41">
        <v>0</v>
      </c>
      <c r="GP43" s="41">
        <v>1</v>
      </c>
      <c r="GQ43" s="41">
        <v>0</v>
      </c>
      <c r="GR43" s="41">
        <v>0</v>
      </c>
      <c r="GS43" s="41">
        <v>0</v>
      </c>
      <c r="GT43" s="41">
        <v>3</v>
      </c>
      <c r="GU43">
        <f>3/12</f>
        <v>0.25</v>
      </c>
      <c r="GV43" s="41">
        <v>5</v>
      </c>
      <c r="GW43" s="73">
        <v>3</v>
      </c>
      <c r="GX43" s="73">
        <v>2</v>
      </c>
      <c r="GY43" s="73">
        <v>6</v>
      </c>
      <c r="GZ43" s="73">
        <v>1</v>
      </c>
      <c r="HA43" s="73">
        <v>6</v>
      </c>
      <c r="HB43" s="73">
        <v>4</v>
      </c>
      <c r="HC43" s="73">
        <v>2</v>
      </c>
      <c r="HD43" s="73">
        <v>1</v>
      </c>
      <c r="HE43" s="73">
        <v>1</v>
      </c>
      <c r="HF43" s="73">
        <v>5</v>
      </c>
      <c r="HG43" s="73">
        <v>5</v>
      </c>
      <c r="HH43" s="73">
        <v>2</v>
      </c>
      <c r="HI43" s="73">
        <v>3</v>
      </c>
      <c r="HJ43" s="73">
        <v>3</v>
      </c>
      <c r="HK43" s="73">
        <v>3</v>
      </c>
      <c r="HL43" s="73">
        <v>1</v>
      </c>
      <c r="HM43" s="73">
        <v>2</v>
      </c>
      <c r="HN43" s="73">
        <v>3</v>
      </c>
      <c r="HO43" s="73">
        <v>3</v>
      </c>
      <c r="HP43" s="73">
        <v>2</v>
      </c>
      <c r="HQ43" s="73">
        <v>4</v>
      </c>
      <c r="HR43" s="73">
        <v>2</v>
      </c>
      <c r="HS43" s="73">
        <v>2</v>
      </c>
      <c r="HT43" s="73">
        <v>2</v>
      </c>
      <c r="HU43" s="73">
        <v>7</v>
      </c>
      <c r="HV43" s="73">
        <v>1</v>
      </c>
      <c r="HW43" s="73">
        <v>4</v>
      </c>
      <c r="HZ43">
        <v>2.6</v>
      </c>
      <c r="IA43">
        <v>2.67</v>
      </c>
      <c r="IB43">
        <v>3.56</v>
      </c>
      <c r="IC43">
        <v>3.78</v>
      </c>
      <c r="ID43">
        <v>3.1</v>
      </c>
    </row>
    <row r="44" spans="1:239" x14ac:dyDescent="0.2">
      <c r="A44" s="41" t="s">
        <v>1500</v>
      </c>
      <c r="B44" s="41" t="s">
        <v>1501</v>
      </c>
      <c r="C44" s="66">
        <v>408</v>
      </c>
      <c r="D44" s="66" t="s">
        <v>1499</v>
      </c>
      <c r="E44">
        <v>0</v>
      </c>
      <c r="F44">
        <v>2</v>
      </c>
      <c r="G44" s="63">
        <v>39511</v>
      </c>
      <c r="H44" s="63">
        <v>43756</v>
      </c>
      <c r="I44">
        <f t="shared" si="0"/>
        <v>11.63013698630137</v>
      </c>
      <c r="K44">
        <v>6</v>
      </c>
      <c r="N44">
        <v>2</v>
      </c>
      <c r="O44" s="37"/>
      <c r="P44">
        <v>108.5</v>
      </c>
      <c r="Q44">
        <v>154.5</v>
      </c>
      <c r="S44" s="41">
        <f>54.2*2.2</f>
        <v>119.24000000000001</v>
      </c>
      <c r="T44">
        <v>54.2</v>
      </c>
      <c r="U44">
        <v>22.9</v>
      </c>
      <c r="W44">
        <v>24.5</v>
      </c>
      <c r="Y44" s="41">
        <v>38.799999999999997</v>
      </c>
      <c r="Z44" s="41">
        <v>30.4</v>
      </c>
      <c r="AA44" s="41">
        <v>30.7</v>
      </c>
      <c r="AB44" s="41">
        <v>35.799999999999997</v>
      </c>
      <c r="AC44" s="41">
        <v>29.6</v>
      </c>
      <c r="AD44" s="41">
        <v>36.700000000000003</v>
      </c>
      <c r="AP44">
        <v>14.3</v>
      </c>
      <c r="AQ44">
        <v>13.5</v>
      </c>
      <c r="AT44">
        <v>121</v>
      </c>
      <c r="AU44">
        <v>113</v>
      </c>
      <c r="AV44">
        <v>115</v>
      </c>
      <c r="AY44">
        <v>11</v>
      </c>
      <c r="AZ44">
        <v>16</v>
      </c>
      <c r="BA44">
        <f>16+11</f>
        <v>27</v>
      </c>
      <c r="BF44">
        <v>14</v>
      </c>
      <c r="BG44">
        <v>14</v>
      </c>
      <c r="BL44">
        <v>34</v>
      </c>
      <c r="BM44">
        <v>28</v>
      </c>
      <c r="BN44">
        <v>37</v>
      </c>
      <c r="BT44">
        <v>33</v>
      </c>
      <c r="BU44">
        <v>38</v>
      </c>
      <c r="BV44">
        <v>27</v>
      </c>
      <c r="CK44">
        <v>0</v>
      </c>
      <c r="CL44" t="s">
        <v>1792</v>
      </c>
      <c r="CM44">
        <v>1</v>
      </c>
      <c r="CN44">
        <v>0</v>
      </c>
      <c r="CO44" t="s">
        <v>415</v>
      </c>
      <c r="CP44">
        <v>1</v>
      </c>
      <c r="CQ44" s="41">
        <v>0</v>
      </c>
      <c r="CR44" t="s">
        <v>363</v>
      </c>
      <c r="CS44">
        <v>1</v>
      </c>
      <c r="CT44">
        <v>0</v>
      </c>
      <c r="CU44">
        <v>4</v>
      </c>
      <c r="CV44">
        <v>5</v>
      </c>
      <c r="CW44">
        <v>5</v>
      </c>
      <c r="CX44">
        <v>5</v>
      </c>
      <c r="CY44">
        <v>4</v>
      </c>
      <c r="CZ44">
        <v>4</v>
      </c>
      <c r="DA44">
        <v>5</v>
      </c>
      <c r="DB44">
        <v>4</v>
      </c>
      <c r="DC44">
        <v>4</v>
      </c>
      <c r="DD44">
        <v>5</v>
      </c>
      <c r="DE44">
        <v>5</v>
      </c>
      <c r="DF44">
        <v>4</v>
      </c>
      <c r="DG44">
        <f>AVERAGE(DC44,DD44,CZ44,CY44,CW44,CV44)</f>
        <v>4.5</v>
      </c>
      <c r="DH44">
        <f>AVERAGE(DF44,DE44,DB44,DA44,CX44,CW44)</f>
        <v>4.666666666666667</v>
      </c>
      <c r="DI44" s="41">
        <v>3</v>
      </c>
      <c r="DJ44" s="41">
        <v>4</v>
      </c>
      <c r="DK44" s="41">
        <v>3</v>
      </c>
      <c r="DL44" s="41">
        <v>2</v>
      </c>
      <c r="DM44" s="41">
        <v>4</v>
      </c>
      <c r="DN44" s="41">
        <v>3</v>
      </c>
      <c r="DO44" s="41">
        <v>2</v>
      </c>
      <c r="DP44" s="41">
        <v>4</v>
      </c>
      <c r="DQ44" s="41">
        <v>3</v>
      </c>
      <c r="DR44" s="41">
        <f>AVERAGE(DO44,DI44,DK44,DL44,DP44,DQ44)</f>
        <v>2.8333333333333335</v>
      </c>
      <c r="DS44" s="41">
        <v>4</v>
      </c>
      <c r="DT44" s="41">
        <v>4</v>
      </c>
      <c r="DU44" s="41">
        <v>3</v>
      </c>
      <c r="DV44" s="41">
        <v>2</v>
      </c>
      <c r="DW44" s="41">
        <v>1</v>
      </c>
      <c r="DX44" s="41">
        <v>3</v>
      </c>
      <c r="DY44">
        <f t="shared" si="4"/>
        <v>2.8333333333333335</v>
      </c>
      <c r="DZ44">
        <v>0</v>
      </c>
      <c r="EA44">
        <v>0</v>
      </c>
      <c r="EB44">
        <v>2</v>
      </c>
      <c r="ED44">
        <v>1</v>
      </c>
      <c r="EE44">
        <v>0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0</v>
      </c>
      <c r="EN44">
        <v>1</v>
      </c>
      <c r="EO44">
        <v>1</v>
      </c>
      <c r="EP44">
        <v>0</v>
      </c>
      <c r="EQ44">
        <v>1</v>
      </c>
      <c r="ER44">
        <v>1</v>
      </c>
      <c r="ES44">
        <v>1</v>
      </c>
      <c r="ET44">
        <v>0</v>
      </c>
      <c r="EU44">
        <v>0</v>
      </c>
      <c r="EV44">
        <v>0</v>
      </c>
      <c r="EW44">
        <v>13</v>
      </c>
      <c r="EX44">
        <f>13/18</f>
        <v>0.72222222222222221</v>
      </c>
      <c r="EY44">
        <v>4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0</v>
      </c>
      <c r="FH44">
        <v>1</v>
      </c>
      <c r="FI44">
        <v>1</v>
      </c>
      <c r="FJ44">
        <v>0</v>
      </c>
      <c r="FK44">
        <v>0</v>
      </c>
      <c r="FL44">
        <v>0</v>
      </c>
      <c r="FM44">
        <v>0</v>
      </c>
      <c r="FN44">
        <v>9</v>
      </c>
      <c r="FO44">
        <f>9/13</f>
        <v>0.69230769230769229</v>
      </c>
      <c r="FP44">
        <v>5</v>
      </c>
      <c r="FQ44">
        <v>0</v>
      </c>
      <c r="FR44">
        <v>1</v>
      </c>
      <c r="FS44">
        <v>1</v>
      </c>
      <c r="FT44">
        <v>1</v>
      </c>
      <c r="FU44">
        <v>0</v>
      </c>
      <c r="FV44">
        <v>0</v>
      </c>
      <c r="FW44">
        <v>0</v>
      </c>
      <c r="FX44">
        <v>1</v>
      </c>
      <c r="FY44">
        <v>1</v>
      </c>
      <c r="FZ44">
        <v>1</v>
      </c>
      <c r="GA44" t="s">
        <v>1793</v>
      </c>
      <c r="GB44">
        <v>6</v>
      </c>
      <c r="GC44">
        <f>6/10</f>
        <v>0.6</v>
      </c>
      <c r="GD44">
        <v>4</v>
      </c>
      <c r="GE44">
        <v>1</v>
      </c>
      <c r="GF44">
        <v>1</v>
      </c>
      <c r="GG44">
        <v>1</v>
      </c>
      <c r="GH44">
        <v>0</v>
      </c>
      <c r="GI44">
        <v>1</v>
      </c>
      <c r="GJ44">
        <v>1</v>
      </c>
      <c r="GK44">
        <v>1</v>
      </c>
      <c r="GL44">
        <v>0</v>
      </c>
      <c r="GM44">
        <v>0</v>
      </c>
      <c r="GN44">
        <v>0</v>
      </c>
      <c r="GO44">
        <v>0</v>
      </c>
      <c r="GP44">
        <v>1</v>
      </c>
      <c r="GQ44">
        <v>0</v>
      </c>
      <c r="GR44">
        <v>0</v>
      </c>
      <c r="GS44">
        <v>0</v>
      </c>
      <c r="GT44">
        <v>5</v>
      </c>
      <c r="GU44">
        <f>5/12</f>
        <v>0.41666666666666669</v>
      </c>
      <c r="GV44">
        <v>4</v>
      </c>
      <c r="GW44" s="73">
        <v>4</v>
      </c>
      <c r="GX44" s="73">
        <v>2</v>
      </c>
      <c r="GY44" s="73">
        <v>4</v>
      </c>
      <c r="GZ44" s="73">
        <v>1</v>
      </c>
      <c r="HA44" s="73">
        <v>5</v>
      </c>
      <c r="HB44" s="73">
        <v>5</v>
      </c>
      <c r="HC44" s="73">
        <v>3</v>
      </c>
      <c r="HD44" s="73">
        <v>1</v>
      </c>
      <c r="HE44" s="73">
        <v>1</v>
      </c>
      <c r="HF44" s="73">
        <v>3</v>
      </c>
      <c r="HG44" s="73">
        <v>3</v>
      </c>
      <c r="HH44" s="73">
        <v>3</v>
      </c>
      <c r="HI44" s="73">
        <v>3</v>
      </c>
      <c r="HJ44" s="73">
        <v>5</v>
      </c>
      <c r="HK44" s="73">
        <v>5</v>
      </c>
      <c r="HL44" s="73">
        <v>1</v>
      </c>
      <c r="HM44" s="73">
        <v>5</v>
      </c>
      <c r="HN44" s="73">
        <v>4</v>
      </c>
      <c r="HO44" s="73">
        <v>2</v>
      </c>
      <c r="HP44" s="73">
        <v>2</v>
      </c>
      <c r="HQ44" s="73">
        <v>1</v>
      </c>
      <c r="HR44" s="73">
        <v>1</v>
      </c>
      <c r="HS44" s="73">
        <v>1</v>
      </c>
      <c r="HT44" s="73">
        <v>1</v>
      </c>
      <c r="HU44" s="73">
        <v>1</v>
      </c>
      <c r="HV44" s="73">
        <v>1</v>
      </c>
      <c r="HW44" s="73">
        <v>0</v>
      </c>
      <c r="HZ44">
        <v>2.13</v>
      </c>
      <c r="IA44">
        <v>1.86</v>
      </c>
      <c r="IB44">
        <v>2.2999999999999998</v>
      </c>
      <c r="IC44">
        <v>2.38</v>
      </c>
      <c r="ID44">
        <v>2.48</v>
      </c>
    </row>
    <row r="45" spans="1:239" x14ac:dyDescent="0.2">
      <c r="A45" s="41" t="s">
        <v>1502</v>
      </c>
      <c r="B45" s="41" t="s">
        <v>1503</v>
      </c>
      <c r="C45" s="66">
        <v>409</v>
      </c>
      <c r="D45" s="66" t="s">
        <v>1504</v>
      </c>
      <c r="E45" s="41">
        <v>0</v>
      </c>
      <c r="F45">
        <v>2</v>
      </c>
      <c r="G45" s="63">
        <v>39385</v>
      </c>
      <c r="H45" s="63">
        <v>43756</v>
      </c>
      <c r="I45">
        <f t="shared" si="0"/>
        <v>11.975342465753425</v>
      </c>
      <c r="K45">
        <v>6</v>
      </c>
      <c r="N45">
        <v>2</v>
      </c>
      <c r="O45" s="37"/>
      <c r="P45">
        <v>114.5</v>
      </c>
      <c r="Q45">
        <v>162</v>
      </c>
      <c r="S45" s="41">
        <f>59.4*2.2</f>
        <v>130.68</v>
      </c>
      <c r="T45">
        <v>59.4</v>
      </c>
      <c r="U45">
        <v>22.6</v>
      </c>
      <c r="W45">
        <v>19.5</v>
      </c>
      <c r="Y45" s="41">
        <v>80.599999999999994</v>
      </c>
      <c r="Z45" s="41">
        <v>82.1</v>
      </c>
      <c r="AA45" s="41">
        <v>80.7</v>
      </c>
      <c r="AB45" s="41">
        <v>74.900000000000006</v>
      </c>
      <c r="AC45" s="41">
        <v>80</v>
      </c>
      <c r="AD45" s="41">
        <v>82.4</v>
      </c>
      <c r="AP45">
        <v>12.34</v>
      </c>
      <c r="AQ45">
        <v>11.45</v>
      </c>
      <c r="AT45">
        <v>160</v>
      </c>
      <c r="AU45">
        <v>115</v>
      </c>
      <c r="AV45">
        <v>139</v>
      </c>
      <c r="AY45">
        <v>23</v>
      </c>
      <c r="AZ45">
        <v>28</v>
      </c>
      <c r="BA45">
        <f>28+23</f>
        <v>51</v>
      </c>
      <c r="BF45">
        <v>21</v>
      </c>
      <c r="BG45">
        <v>18</v>
      </c>
      <c r="BL45">
        <v>48</v>
      </c>
      <c r="BM45">
        <v>45</v>
      </c>
      <c r="BN45">
        <v>52</v>
      </c>
      <c r="BT45">
        <v>38</v>
      </c>
      <c r="BU45">
        <v>38</v>
      </c>
      <c r="BV45">
        <v>36</v>
      </c>
      <c r="CK45">
        <v>1</v>
      </c>
      <c r="CL45" t="s">
        <v>1794</v>
      </c>
      <c r="CM45">
        <v>0</v>
      </c>
      <c r="CN45">
        <v>6</v>
      </c>
      <c r="CO45" t="s">
        <v>1799</v>
      </c>
      <c r="CP45">
        <v>0</v>
      </c>
      <c r="CQ45" s="41">
        <v>3</v>
      </c>
      <c r="CR45" t="s">
        <v>351</v>
      </c>
      <c r="CS45">
        <v>1</v>
      </c>
      <c r="CT45">
        <v>2</v>
      </c>
      <c r="CU45">
        <v>4</v>
      </c>
      <c r="CV45">
        <v>5</v>
      </c>
      <c r="CW45">
        <v>2</v>
      </c>
      <c r="CX45">
        <v>1</v>
      </c>
      <c r="CY45">
        <v>5</v>
      </c>
      <c r="CZ45">
        <v>5</v>
      </c>
      <c r="DA45">
        <v>1</v>
      </c>
      <c r="DB45">
        <v>1</v>
      </c>
      <c r="DC45">
        <v>5</v>
      </c>
      <c r="DD45">
        <v>4</v>
      </c>
      <c r="DE45">
        <v>5</v>
      </c>
      <c r="DF45">
        <v>1</v>
      </c>
      <c r="DG45">
        <f t="shared" ref="DG45:DG55" si="5">AVERAGE(CU45,CV45,CY45,CZ45,DC45,DD45)</f>
        <v>4.666666666666667</v>
      </c>
      <c r="DH45">
        <f t="shared" ref="DH45:DH71" si="6">AVERAGE(CW45,CX45,DA45,DB45,DE45,DF45)</f>
        <v>1.8333333333333333</v>
      </c>
      <c r="DI45" s="41">
        <v>3</v>
      </c>
      <c r="DJ45" s="41">
        <v>1</v>
      </c>
      <c r="DK45" s="41">
        <v>3</v>
      </c>
      <c r="DL45" s="41">
        <v>3</v>
      </c>
      <c r="DM45" s="41">
        <v>2</v>
      </c>
      <c r="DN45" s="41">
        <v>2</v>
      </c>
      <c r="DO45" s="41">
        <v>1</v>
      </c>
      <c r="DP45" s="41">
        <v>2</v>
      </c>
      <c r="DQ45" s="41">
        <v>2</v>
      </c>
      <c r="DR45" s="41">
        <f>AVERAGE(DI45,DO45,DK45,DL45,DP45,DQ45)</f>
        <v>2.3333333333333335</v>
      </c>
      <c r="DS45" s="41">
        <v>4</v>
      </c>
      <c r="DT45" s="41">
        <v>4</v>
      </c>
      <c r="DU45" s="41">
        <v>4</v>
      </c>
      <c r="DV45" s="41">
        <v>4</v>
      </c>
      <c r="DW45" s="41">
        <v>4</v>
      </c>
      <c r="DX45" s="41">
        <v>4</v>
      </c>
      <c r="DY45">
        <f t="shared" si="4"/>
        <v>4</v>
      </c>
      <c r="DZ45">
        <v>0</v>
      </c>
      <c r="EA45">
        <v>0</v>
      </c>
      <c r="EB45">
        <v>2</v>
      </c>
      <c r="ED45">
        <v>1</v>
      </c>
      <c r="EE45">
        <v>1</v>
      </c>
      <c r="EF45">
        <v>1</v>
      </c>
      <c r="EG45">
        <v>1</v>
      </c>
      <c r="EH45">
        <v>1</v>
      </c>
      <c r="EI45">
        <v>1</v>
      </c>
      <c r="EJ45">
        <v>1</v>
      </c>
      <c r="EK45">
        <v>1</v>
      </c>
      <c r="EL45">
        <v>1</v>
      </c>
      <c r="EM45">
        <v>0</v>
      </c>
      <c r="EN45">
        <v>1</v>
      </c>
      <c r="EO45">
        <v>1</v>
      </c>
      <c r="EP45">
        <v>0</v>
      </c>
      <c r="EQ45">
        <v>1</v>
      </c>
      <c r="ER45">
        <v>0</v>
      </c>
      <c r="ES45">
        <v>1</v>
      </c>
      <c r="ET45">
        <v>1</v>
      </c>
      <c r="EU45">
        <v>0</v>
      </c>
      <c r="EV45">
        <v>0</v>
      </c>
      <c r="EW45">
        <v>13</v>
      </c>
      <c r="EX45">
        <f>13/18</f>
        <v>0.72222222222222221</v>
      </c>
      <c r="EY45">
        <v>7</v>
      </c>
      <c r="EZ45">
        <v>1</v>
      </c>
      <c r="FA45">
        <v>1</v>
      </c>
      <c r="FB45">
        <v>1</v>
      </c>
      <c r="FC45">
        <v>1</v>
      </c>
      <c r="FD45">
        <v>1</v>
      </c>
      <c r="FE45">
        <v>1</v>
      </c>
      <c r="FF45">
        <v>1</v>
      </c>
      <c r="FG45">
        <v>0</v>
      </c>
      <c r="FH45">
        <v>1</v>
      </c>
      <c r="FI45">
        <v>1</v>
      </c>
      <c r="FJ45">
        <v>0</v>
      </c>
      <c r="FK45">
        <v>1</v>
      </c>
      <c r="FL45">
        <v>0</v>
      </c>
      <c r="FM45">
        <v>0</v>
      </c>
      <c r="FN45">
        <v>10</v>
      </c>
      <c r="FO45">
        <f>10/13</f>
        <v>0.76923076923076927</v>
      </c>
      <c r="FP45">
        <v>4</v>
      </c>
      <c r="FQ45">
        <v>1</v>
      </c>
      <c r="FR45">
        <v>1</v>
      </c>
      <c r="FS45">
        <v>1</v>
      </c>
      <c r="FT45">
        <v>1</v>
      </c>
      <c r="FU45">
        <v>0</v>
      </c>
      <c r="FV45">
        <v>0</v>
      </c>
      <c r="FW45">
        <v>1</v>
      </c>
      <c r="FX45">
        <v>1</v>
      </c>
      <c r="FY45">
        <v>1</v>
      </c>
      <c r="FZ45">
        <v>0</v>
      </c>
      <c r="GA45">
        <v>0</v>
      </c>
      <c r="GB45">
        <v>7</v>
      </c>
      <c r="GC45">
        <f>7/10</f>
        <v>0.7</v>
      </c>
      <c r="GD45">
        <v>5</v>
      </c>
      <c r="GE45">
        <v>1</v>
      </c>
      <c r="GF45">
        <v>7</v>
      </c>
      <c r="GG45">
        <v>1</v>
      </c>
      <c r="GH45">
        <v>0</v>
      </c>
      <c r="GI45">
        <v>1</v>
      </c>
      <c r="GJ45">
        <v>1</v>
      </c>
      <c r="GK45">
        <v>1</v>
      </c>
      <c r="GL45">
        <v>0</v>
      </c>
      <c r="GM45">
        <v>0</v>
      </c>
      <c r="GN45">
        <v>0</v>
      </c>
      <c r="GO45">
        <v>0</v>
      </c>
      <c r="GP45">
        <v>1</v>
      </c>
      <c r="GQ45">
        <v>0</v>
      </c>
      <c r="GR45">
        <v>0</v>
      </c>
      <c r="GS45">
        <v>0</v>
      </c>
      <c r="GT45">
        <v>5</v>
      </c>
      <c r="GU45">
        <f>5/12</f>
        <v>0.41666666666666669</v>
      </c>
      <c r="GV45">
        <v>7</v>
      </c>
      <c r="GW45" s="73">
        <v>3</v>
      </c>
      <c r="GX45" s="73">
        <v>3</v>
      </c>
      <c r="GY45" s="73">
        <v>4</v>
      </c>
      <c r="GZ45" s="73">
        <v>1</v>
      </c>
      <c r="HA45" s="73">
        <v>6</v>
      </c>
      <c r="HB45" s="73">
        <v>3</v>
      </c>
      <c r="HC45" s="73">
        <v>3</v>
      </c>
      <c r="HD45" s="73">
        <v>1</v>
      </c>
      <c r="HE45" s="73">
        <v>1</v>
      </c>
      <c r="HF45" s="73">
        <v>5</v>
      </c>
      <c r="HG45" s="73">
        <v>3</v>
      </c>
      <c r="HH45" s="73">
        <v>5</v>
      </c>
      <c r="HI45" s="73">
        <v>5</v>
      </c>
      <c r="HJ45" s="73">
        <v>1</v>
      </c>
      <c r="HK45" s="73">
        <v>4</v>
      </c>
      <c r="HL45" s="73">
        <v>1</v>
      </c>
      <c r="HM45" s="73">
        <v>3</v>
      </c>
      <c r="HN45" s="73">
        <v>3</v>
      </c>
      <c r="HO45" s="73">
        <v>7</v>
      </c>
      <c r="HP45" s="73">
        <v>8</v>
      </c>
      <c r="HQ45" s="73">
        <v>6</v>
      </c>
      <c r="HR45" s="73">
        <v>2</v>
      </c>
      <c r="HS45" s="73">
        <v>1</v>
      </c>
      <c r="HT45" s="73">
        <v>1</v>
      </c>
      <c r="HU45" s="73">
        <v>0</v>
      </c>
      <c r="HV45" s="73">
        <v>1</v>
      </c>
      <c r="HW45" s="73">
        <v>2</v>
      </c>
      <c r="HZ45">
        <v>1.89</v>
      </c>
      <c r="IA45">
        <v>1.66</v>
      </c>
      <c r="IB45">
        <v>1.86</v>
      </c>
      <c r="IC45">
        <v>1.86</v>
      </c>
      <c r="ID45">
        <v>1.66</v>
      </c>
    </row>
    <row r="46" spans="1:239" x14ac:dyDescent="0.2">
      <c r="A46" s="41" t="s">
        <v>1505</v>
      </c>
      <c r="B46" s="41" t="s">
        <v>1506</v>
      </c>
      <c r="C46" s="66">
        <v>410</v>
      </c>
      <c r="D46" s="66" t="s">
        <v>1507</v>
      </c>
      <c r="E46">
        <v>0</v>
      </c>
      <c r="F46">
        <v>2</v>
      </c>
      <c r="G46" s="63">
        <v>39479</v>
      </c>
      <c r="H46" s="63">
        <v>43756</v>
      </c>
      <c r="I46">
        <f t="shared" si="0"/>
        <v>11.717808219178082</v>
      </c>
      <c r="K46">
        <v>6</v>
      </c>
      <c r="N46">
        <v>2</v>
      </c>
      <c r="O46" s="37"/>
      <c r="P46">
        <v>103</v>
      </c>
      <c r="Q46">
        <v>140</v>
      </c>
      <c r="S46" s="41">
        <f>30.4*2.2</f>
        <v>66.88</v>
      </c>
      <c r="T46">
        <v>30.4</v>
      </c>
      <c r="U46">
        <v>15.5</v>
      </c>
      <c r="W46">
        <v>9.1</v>
      </c>
      <c r="Y46" s="41">
        <v>40.5</v>
      </c>
      <c r="Z46" s="41">
        <v>35.5</v>
      </c>
      <c r="AA46" s="41">
        <v>39.9</v>
      </c>
      <c r="AB46" s="41">
        <v>41.7</v>
      </c>
      <c r="AC46" s="41">
        <v>37.1</v>
      </c>
      <c r="AD46" s="41">
        <v>41.3</v>
      </c>
      <c r="AP46">
        <v>13.2</v>
      </c>
      <c r="AQ46">
        <v>14.33</v>
      </c>
      <c r="AT46">
        <v>123</v>
      </c>
      <c r="AU46">
        <v>130</v>
      </c>
      <c r="AV46">
        <v>121</v>
      </c>
      <c r="AY46">
        <v>34</v>
      </c>
      <c r="AZ46">
        <v>34</v>
      </c>
      <c r="BA46">
        <f>34+34</f>
        <v>68</v>
      </c>
      <c r="BF46">
        <v>19</v>
      </c>
      <c r="BG46">
        <v>23</v>
      </c>
      <c r="BL46">
        <v>34</v>
      </c>
      <c r="BM46">
        <v>32</v>
      </c>
      <c r="BN46">
        <v>32</v>
      </c>
      <c r="BT46">
        <v>30</v>
      </c>
      <c r="BU46">
        <v>27</v>
      </c>
      <c r="BV46">
        <v>30</v>
      </c>
      <c r="CK46">
        <v>0</v>
      </c>
      <c r="CL46" t="s">
        <v>385</v>
      </c>
      <c r="CM46">
        <v>1</v>
      </c>
      <c r="CN46">
        <v>0.2</v>
      </c>
      <c r="CO46" s="41" t="s">
        <v>385</v>
      </c>
      <c r="CP46" s="41">
        <v>1</v>
      </c>
      <c r="CQ46" s="41">
        <v>0.5</v>
      </c>
      <c r="CR46" t="s">
        <v>1800</v>
      </c>
      <c r="CS46">
        <v>2</v>
      </c>
      <c r="CT46">
        <v>0.2</v>
      </c>
      <c r="CU46">
        <v>3</v>
      </c>
      <c r="CV46">
        <v>5</v>
      </c>
      <c r="CW46">
        <v>1</v>
      </c>
      <c r="CX46">
        <v>3</v>
      </c>
      <c r="CY46">
        <v>3</v>
      </c>
      <c r="CZ46">
        <v>3</v>
      </c>
      <c r="DA46">
        <v>1</v>
      </c>
      <c r="DB46">
        <v>3</v>
      </c>
      <c r="DC46">
        <v>3</v>
      </c>
      <c r="DD46">
        <v>5</v>
      </c>
      <c r="DE46">
        <v>3</v>
      </c>
      <c r="DF46">
        <v>1</v>
      </c>
      <c r="DG46">
        <f t="shared" si="5"/>
        <v>3.6666666666666665</v>
      </c>
      <c r="DH46">
        <f t="shared" si="6"/>
        <v>2</v>
      </c>
      <c r="DI46" s="41">
        <v>3</v>
      </c>
      <c r="DJ46" s="41">
        <v>3</v>
      </c>
      <c r="DK46" s="41">
        <v>2</v>
      </c>
      <c r="DL46" s="41">
        <v>2</v>
      </c>
      <c r="DM46" s="41">
        <v>2</v>
      </c>
      <c r="DN46" s="41">
        <v>2</v>
      </c>
      <c r="DO46" s="41">
        <v>3</v>
      </c>
      <c r="DP46" s="41">
        <v>2</v>
      </c>
      <c r="DQ46" s="41">
        <v>2</v>
      </c>
      <c r="DR46" s="41">
        <f>AVERAGE(DI45,DO45,DK45,DL45,DP45,DQ45)</f>
        <v>2.3333333333333335</v>
      </c>
      <c r="DS46" s="41">
        <v>3</v>
      </c>
      <c r="DT46" s="41">
        <v>4</v>
      </c>
      <c r="DU46" s="41">
        <v>3</v>
      </c>
      <c r="DV46" s="41">
        <v>4</v>
      </c>
      <c r="DW46" s="41">
        <v>3</v>
      </c>
      <c r="DX46" s="41">
        <v>3</v>
      </c>
      <c r="DY46">
        <f t="shared" si="4"/>
        <v>3.3333333333333335</v>
      </c>
      <c r="DZ46">
        <v>5</v>
      </c>
      <c r="EB46">
        <v>1</v>
      </c>
      <c r="ED46">
        <v>1</v>
      </c>
      <c r="EE46">
        <v>1</v>
      </c>
      <c r="EF46">
        <v>1</v>
      </c>
      <c r="EG46">
        <v>0</v>
      </c>
      <c r="EH46">
        <v>1</v>
      </c>
      <c r="EI46">
        <v>1</v>
      </c>
      <c r="EJ46">
        <v>1</v>
      </c>
      <c r="EK46">
        <v>0</v>
      </c>
      <c r="EL46">
        <v>0</v>
      </c>
      <c r="EM46">
        <v>0</v>
      </c>
      <c r="EN46">
        <v>1</v>
      </c>
      <c r="EO46">
        <v>0</v>
      </c>
      <c r="EP46">
        <v>0</v>
      </c>
      <c r="EQ46">
        <v>0</v>
      </c>
      <c r="ER46">
        <v>0</v>
      </c>
      <c r="ES46">
        <v>1</v>
      </c>
      <c r="ET46">
        <v>1</v>
      </c>
      <c r="EU46">
        <v>0</v>
      </c>
      <c r="EV46">
        <v>0</v>
      </c>
      <c r="EW46">
        <v>9</v>
      </c>
      <c r="EX46">
        <f>9/18</f>
        <v>0.5</v>
      </c>
      <c r="EY46">
        <v>3</v>
      </c>
      <c r="EZ46">
        <v>1</v>
      </c>
      <c r="FA46">
        <v>1</v>
      </c>
      <c r="FB46">
        <v>1</v>
      </c>
      <c r="FC46">
        <v>1</v>
      </c>
      <c r="FD46">
        <v>0</v>
      </c>
      <c r="FE46">
        <v>0</v>
      </c>
      <c r="FF46">
        <v>1</v>
      </c>
      <c r="FG46">
        <v>0</v>
      </c>
      <c r="FH46">
        <v>1</v>
      </c>
      <c r="FI46">
        <v>1</v>
      </c>
      <c r="FJ46">
        <v>0</v>
      </c>
      <c r="FK46">
        <v>0</v>
      </c>
      <c r="FL46">
        <v>0</v>
      </c>
      <c r="FM46">
        <v>0</v>
      </c>
      <c r="FN46">
        <v>7</v>
      </c>
      <c r="FO46">
        <f>7/13</f>
        <v>0.53846153846153844</v>
      </c>
      <c r="FP46">
        <v>5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1</v>
      </c>
      <c r="FX46">
        <v>0</v>
      </c>
      <c r="FY46">
        <v>0</v>
      </c>
      <c r="FZ46">
        <v>0</v>
      </c>
      <c r="GA46">
        <v>0</v>
      </c>
      <c r="GB46">
        <v>1</v>
      </c>
      <c r="GC46">
        <f>1/10</f>
        <v>0.1</v>
      </c>
      <c r="GD46">
        <v>1</v>
      </c>
      <c r="GE46">
        <v>1</v>
      </c>
      <c r="GF46">
        <v>0</v>
      </c>
      <c r="GG46">
        <v>0</v>
      </c>
      <c r="GH46">
        <v>1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1</v>
      </c>
      <c r="GU46">
        <f>1/12</f>
        <v>8.3333333333333329E-2</v>
      </c>
      <c r="GV46">
        <v>1</v>
      </c>
      <c r="GW46" s="73">
        <v>3</v>
      </c>
      <c r="GX46" s="73">
        <v>1</v>
      </c>
      <c r="GY46" s="73">
        <v>1</v>
      </c>
      <c r="GZ46" s="73">
        <v>1</v>
      </c>
      <c r="HA46" s="73">
        <v>2</v>
      </c>
      <c r="HB46" s="73">
        <v>6</v>
      </c>
      <c r="HC46" s="73">
        <v>4</v>
      </c>
      <c r="HD46" s="73">
        <v>1</v>
      </c>
      <c r="HE46" s="73">
        <v>1</v>
      </c>
      <c r="HF46" s="73">
        <v>1</v>
      </c>
      <c r="HG46" s="73">
        <v>4</v>
      </c>
      <c r="HH46" s="73">
        <v>2</v>
      </c>
      <c r="HI46" s="73">
        <v>2</v>
      </c>
      <c r="HJ46" s="73">
        <v>5</v>
      </c>
      <c r="HK46" s="73">
        <v>5</v>
      </c>
      <c r="HL46" s="73">
        <v>1</v>
      </c>
      <c r="HM46" s="73">
        <v>5</v>
      </c>
      <c r="HN46" s="73">
        <v>5</v>
      </c>
      <c r="HO46" s="73">
        <v>8</v>
      </c>
      <c r="HP46" s="73">
        <v>8</v>
      </c>
      <c r="HQ46" s="73">
        <v>8</v>
      </c>
      <c r="HR46" s="73">
        <v>3</v>
      </c>
      <c r="HS46" s="73">
        <v>1</v>
      </c>
      <c r="HT46" s="73">
        <v>8</v>
      </c>
      <c r="HU46" s="73">
        <v>2</v>
      </c>
      <c r="HV46" s="73">
        <v>4</v>
      </c>
      <c r="HW46" s="73">
        <v>3</v>
      </c>
      <c r="HZ46">
        <v>1.64</v>
      </c>
      <c r="IA46">
        <v>1.74</v>
      </c>
      <c r="IB46">
        <v>1.69</v>
      </c>
      <c r="IC46">
        <v>1.39</v>
      </c>
      <c r="ID46">
        <v>1.64</v>
      </c>
    </row>
    <row r="47" spans="1:239" x14ac:dyDescent="0.2">
      <c r="A47" s="41" t="s">
        <v>1508</v>
      </c>
      <c r="B47" s="41" t="s">
        <v>1501</v>
      </c>
      <c r="C47" s="66">
        <v>411</v>
      </c>
      <c r="D47" s="66" t="s">
        <v>1509</v>
      </c>
      <c r="E47">
        <v>0</v>
      </c>
      <c r="F47">
        <v>2</v>
      </c>
      <c r="G47" s="63">
        <v>39072</v>
      </c>
      <c r="H47" s="63">
        <v>43756</v>
      </c>
      <c r="I47">
        <f t="shared" si="0"/>
        <v>12.832876712328767</v>
      </c>
      <c r="K47">
        <v>6</v>
      </c>
      <c r="N47">
        <v>2</v>
      </c>
      <c r="O47" s="37"/>
      <c r="P47">
        <v>117</v>
      </c>
      <c r="Q47">
        <v>165</v>
      </c>
      <c r="S47" s="41">
        <f>54.9*2.2</f>
        <v>120.78</v>
      </c>
      <c r="T47">
        <v>54.9</v>
      </c>
      <c r="U47">
        <v>20.2</v>
      </c>
      <c r="W47">
        <v>10.4</v>
      </c>
      <c r="Y47" s="41">
        <v>59.4</v>
      </c>
      <c r="Z47" s="41">
        <v>54.3</v>
      </c>
      <c r="AA47" s="41">
        <v>57.8</v>
      </c>
      <c r="AB47" s="41">
        <v>72.7</v>
      </c>
      <c r="AC47" s="41">
        <v>68.400000000000006</v>
      </c>
      <c r="AD47" s="41">
        <v>72.8</v>
      </c>
      <c r="AP47">
        <v>12.2</v>
      </c>
      <c r="AQ47">
        <v>12.3</v>
      </c>
      <c r="AT47">
        <v>145</v>
      </c>
      <c r="AU47">
        <v>158</v>
      </c>
      <c r="AV47">
        <v>169</v>
      </c>
      <c r="AY47">
        <v>35</v>
      </c>
      <c r="AZ47">
        <v>35</v>
      </c>
      <c r="BA47">
        <f>35+35</f>
        <v>70</v>
      </c>
      <c r="BF47">
        <v>18</v>
      </c>
      <c r="BG47">
        <v>24</v>
      </c>
      <c r="BL47">
        <v>54</v>
      </c>
      <c r="BM47">
        <v>53</v>
      </c>
      <c r="BN47">
        <v>53</v>
      </c>
      <c r="BT47">
        <v>48</v>
      </c>
      <c r="BU47">
        <v>32</v>
      </c>
      <c r="BV47">
        <v>48</v>
      </c>
      <c r="CK47">
        <v>1</v>
      </c>
      <c r="CL47" t="s">
        <v>370</v>
      </c>
      <c r="CM47">
        <v>2</v>
      </c>
      <c r="CN47">
        <v>30</v>
      </c>
      <c r="CO47" t="s">
        <v>1794</v>
      </c>
      <c r="CP47">
        <v>2</v>
      </c>
      <c r="CQ47">
        <v>13</v>
      </c>
      <c r="CR47" t="s">
        <v>363</v>
      </c>
      <c r="CS47">
        <v>2</v>
      </c>
      <c r="CT47">
        <v>12</v>
      </c>
      <c r="CU47">
        <v>5</v>
      </c>
      <c r="CV47">
        <v>4</v>
      </c>
      <c r="CW47">
        <v>3</v>
      </c>
      <c r="CX47">
        <v>1</v>
      </c>
      <c r="CY47">
        <v>5</v>
      </c>
      <c r="CZ47">
        <v>4</v>
      </c>
      <c r="DA47">
        <v>2</v>
      </c>
      <c r="DB47">
        <v>2</v>
      </c>
      <c r="DC47">
        <v>5</v>
      </c>
      <c r="DD47">
        <v>5</v>
      </c>
      <c r="DE47">
        <v>3</v>
      </c>
      <c r="DF47">
        <v>2</v>
      </c>
      <c r="DG47">
        <f t="shared" si="5"/>
        <v>4.666666666666667</v>
      </c>
      <c r="DH47">
        <f t="shared" si="6"/>
        <v>2.1666666666666665</v>
      </c>
      <c r="DI47" s="41">
        <v>3</v>
      </c>
      <c r="DJ47" s="41">
        <v>3</v>
      </c>
      <c r="DK47" s="41">
        <v>3</v>
      </c>
      <c r="DL47" s="41">
        <v>3</v>
      </c>
      <c r="DM47" s="41">
        <v>2</v>
      </c>
      <c r="DN47" s="41">
        <v>1</v>
      </c>
      <c r="DO47" s="41">
        <v>3</v>
      </c>
      <c r="DP47" s="41">
        <v>2</v>
      </c>
      <c r="DQ47" s="41">
        <v>1</v>
      </c>
      <c r="DR47" s="41">
        <f>AVERAGE(DI47,DO47,DK47,DL47,DP47,DQ47)</f>
        <v>2.5</v>
      </c>
      <c r="DS47" s="41">
        <v>5</v>
      </c>
      <c r="DT47" s="41">
        <v>5</v>
      </c>
      <c r="DU47" s="41">
        <v>5</v>
      </c>
      <c r="DV47" s="41">
        <v>4</v>
      </c>
      <c r="DW47" s="41">
        <v>4</v>
      </c>
      <c r="DX47" s="41">
        <v>5</v>
      </c>
      <c r="DY47">
        <f t="shared" si="4"/>
        <v>4.666666666666667</v>
      </c>
      <c r="DZ47">
        <v>0</v>
      </c>
      <c r="EA47">
        <v>0</v>
      </c>
      <c r="EB47">
        <v>7</v>
      </c>
      <c r="ED47">
        <v>1</v>
      </c>
      <c r="EE47">
        <v>1</v>
      </c>
      <c r="EF47">
        <v>1</v>
      </c>
      <c r="EG47">
        <v>1</v>
      </c>
      <c r="EH47">
        <v>0</v>
      </c>
      <c r="EI47">
        <v>1</v>
      </c>
      <c r="EJ47">
        <v>1</v>
      </c>
      <c r="EK47">
        <v>1</v>
      </c>
      <c r="EL47">
        <v>1</v>
      </c>
      <c r="EM47">
        <v>0</v>
      </c>
      <c r="EN47">
        <v>1</v>
      </c>
      <c r="EO47">
        <v>1</v>
      </c>
      <c r="EP47">
        <v>0</v>
      </c>
      <c r="EQ47">
        <v>1</v>
      </c>
      <c r="ER47">
        <v>0</v>
      </c>
      <c r="ES47">
        <v>1</v>
      </c>
      <c r="ET47">
        <v>1</v>
      </c>
      <c r="EU47">
        <v>0</v>
      </c>
      <c r="EV47">
        <v>0</v>
      </c>
      <c r="EW47">
        <v>13</v>
      </c>
      <c r="EX47">
        <f>13/18</f>
        <v>0.72222222222222221</v>
      </c>
      <c r="EY47">
        <v>7</v>
      </c>
      <c r="EZ47">
        <v>1</v>
      </c>
      <c r="FA47">
        <v>0</v>
      </c>
      <c r="FB47">
        <v>1</v>
      </c>
      <c r="FC47">
        <v>0</v>
      </c>
      <c r="FD47">
        <v>1</v>
      </c>
      <c r="FE47">
        <v>1</v>
      </c>
      <c r="FF47">
        <v>1</v>
      </c>
      <c r="FG47">
        <v>0</v>
      </c>
      <c r="FH47">
        <v>1</v>
      </c>
      <c r="FI47">
        <v>1</v>
      </c>
      <c r="FJ47">
        <v>0</v>
      </c>
      <c r="FK47">
        <v>0</v>
      </c>
      <c r="FL47">
        <v>0</v>
      </c>
      <c r="FM47">
        <v>0</v>
      </c>
      <c r="FN47">
        <v>7</v>
      </c>
      <c r="FO47">
        <f>7/13</f>
        <v>0.53846153846153844</v>
      </c>
      <c r="FP47">
        <v>4</v>
      </c>
      <c r="FQ47">
        <v>0</v>
      </c>
      <c r="FR47">
        <v>1</v>
      </c>
      <c r="FS47">
        <v>1</v>
      </c>
      <c r="FT47">
        <v>1</v>
      </c>
      <c r="FU47">
        <v>0</v>
      </c>
      <c r="FV47">
        <v>0</v>
      </c>
      <c r="FW47">
        <v>1</v>
      </c>
      <c r="FX47">
        <v>1</v>
      </c>
      <c r="FY47">
        <v>1</v>
      </c>
      <c r="FZ47">
        <v>1</v>
      </c>
      <c r="GA47" t="s">
        <v>1795</v>
      </c>
      <c r="GB47">
        <v>7</v>
      </c>
      <c r="GC47">
        <f>7/10</f>
        <v>0.7</v>
      </c>
      <c r="GD47">
        <v>5</v>
      </c>
      <c r="GE47">
        <v>1</v>
      </c>
      <c r="GF47">
        <v>6</v>
      </c>
      <c r="GG47">
        <v>1</v>
      </c>
      <c r="GH47">
        <v>1</v>
      </c>
      <c r="GI47">
        <v>1</v>
      </c>
      <c r="GJ47">
        <v>1</v>
      </c>
      <c r="GK47">
        <v>1</v>
      </c>
      <c r="GL47">
        <v>1</v>
      </c>
      <c r="GM47">
        <v>0</v>
      </c>
      <c r="GN47">
        <v>0</v>
      </c>
      <c r="GO47">
        <v>0</v>
      </c>
      <c r="GP47">
        <v>1</v>
      </c>
      <c r="GQ47">
        <v>1</v>
      </c>
      <c r="GR47">
        <v>0</v>
      </c>
      <c r="GS47">
        <v>0</v>
      </c>
      <c r="GT47">
        <v>8</v>
      </c>
      <c r="GU47">
        <f>8/12</f>
        <v>0.66666666666666663</v>
      </c>
      <c r="GV47">
        <v>6</v>
      </c>
      <c r="GW47" s="73">
        <v>4</v>
      </c>
      <c r="GX47" s="73">
        <v>2</v>
      </c>
      <c r="GY47" s="73">
        <v>1</v>
      </c>
      <c r="GZ47" s="73">
        <v>1</v>
      </c>
      <c r="HA47" s="73">
        <v>5</v>
      </c>
      <c r="HB47" s="73">
        <v>3</v>
      </c>
      <c r="HC47" s="73">
        <v>5</v>
      </c>
      <c r="HD47" s="73">
        <v>1</v>
      </c>
      <c r="HE47" s="73">
        <v>4</v>
      </c>
      <c r="HF47" s="73">
        <v>4</v>
      </c>
      <c r="HG47" s="73">
        <v>5</v>
      </c>
      <c r="HH47" s="73">
        <v>5</v>
      </c>
      <c r="HI47" s="73">
        <v>3</v>
      </c>
      <c r="HJ47" s="73">
        <v>3</v>
      </c>
      <c r="HK47" s="73">
        <v>2</v>
      </c>
      <c r="HL47" s="73">
        <v>1</v>
      </c>
      <c r="HM47" s="73">
        <v>2</v>
      </c>
      <c r="HN47" s="73">
        <v>4</v>
      </c>
      <c r="HO47" s="73">
        <v>8</v>
      </c>
      <c r="HP47" s="73">
        <v>8</v>
      </c>
      <c r="HQ47" s="73">
        <v>8</v>
      </c>
      <c r="HR47" s="73">
        <v>8</v>
      </c>
      <c r="HS47" s="73">
        <v>8</v>
      </c>
      <c r="HT47" s="73">
        <v>5</v>
      </c>
      <c r="HU47" s="73">
        <v>3</v>
      </c>
      <c r="HV47" s="73">
        <v>7</v>
      </c>
      <c r="HW47" s="73">
        <v>3</v>
      </c>
      <c r="HZ47">
        <v>1.96</v>
      </c>
      <c r="IA47">
        <v>1.89</v>
      </c>
      <c r="IB47">
        <v>1.36</v>
      </c>
      <c r="IC47">
        <v>1.39</v>
      </c>
      <c r="ID47">
        <v>1.78</v>
      </c>
    </row>
    <row r="48" spans="1:239" x14ac:dyDescent="0.2">
      <c r="A48" s="41" t="s">
        <v>1510</v>
      </c>
      <c r="B48" s="41" t="s">
        <v>1511</v>
      </c>
      <c r="C48" s="66">
        <v>412</v>
      </c>
      <c r="D48" s="66" t="s">
        <v>1512</v>
      </c>
      <c r="E48">
        <v>1</v>
      </c>
      <c r="F48">
        <v>1</v>
      </c>
      <c r="G48" s="63">
        <v>39156</v>
      </c>
      <c r="H48" s="63">
        <v>43756</v>
      </c>
      <c r="I48">
        <f t="shared" si="0"/>
        <v>12.602739726027398</v>
      </c>
      <c r="K48">
        <v>6</v>
      </c>
      <c r="N48">
        <v>2</v>
      </c>
      <c r="O48" s="37"/>
      <c r="P48">
        <v>111</v>
      </c>
      <c r="Q48">
        <v>157.5</v>
      </c>
      <c r="S48" s="41">
        <f>43*2.2</f>
        <v>94.600000000000009</v>
      </c>
      <c r="T48">
        <v>43</v>
      </c>
      <c r="U48">
        <v>17.399999999999999</v>
      </c>
      <c r="W48">
        <v>18.7</v>
      </c>
      <c r="Y48" s="41">
        <v>49.6</v>
      </c>
      <c r="Z48" s="41">
        <v>47</v>
      </c>
      <c r="AA48" s="41">
        <v>47.6</v>
      </c>
      <c r="AB48" s="41">
        <v>45.2</v>
      </c>
      <c r="AC48" s="41">
        <v>47.7</v>
      </c>
      <c r="AD48" s="41">
        <v>47.5</v>
      </c>
      <c r="AP48">
        <v>15.37</v>
      </c>
      <c r="AQ48">
        <v>12.51</v>
      </c>
      <c r="AT48">
        <v>116</v>
      </c>
      <c r="AU48">
        <v>150</v>
      </c>
      <c r="AV48">
        <v>130</v>
      </c>
      <c r="AY48">
        <v>22</v>
      </c>
      <c r="AZ48">
        <v>20</v>
      </c>
      <c r="BA48">
        <f>20+22</f>
        <v>42</v>
      </c>
      <c r="BF48">
        <v>21</v>
      </c>
      <c r="BG48">
        <v>21</v>
      </c>
      <c r="BL48">
        <v>37</v>
      </c>
      <c r="BM48">
        <v>39</v>
      </c>
      <c r="BN48">
        <v>39</v>
      </c>
      <c r="BT48">
        <v>25</v>
      </c>
      <c r="BU48">
        <v>26</v>
      </c>
      <c r="BV48">
        <v>24</v>
      </c>
      <c r="CK48">
        <v>0</v>
      </c>
      <c r="CL48" t="s">
        <v>393</v>
      </c>
      <c r="CM48">
        <v>1</v>
      </c>
      <c r="CN48">
        <v>0.5</v>
      </c>
      <c r="CO48" t="s">
        <v>411</v>
      </c>
      <c r="CP48">
        <v>1</v>
      </c>
      <c r="CQ48">
        <v>1</v>
      </c>
      <c r="CR48" t="s">
        <v>1801</v>
      </c>
      <c r="CS48">
        <v>1</v>
      </c>
      <c r="CT48">
        <v>0.5</v>
      </c>
      <c r="CU48">
        <v>1</v>
      </c>
      <c r="CV48">
        <v>2</v>
      </c>
      <c r="CW48">
        <v>1</v>
      </c>
      <c r="CX48">
        <v>4</v>
      </c>
      <c r="CY48">
        <v>1</v>
      </c>
      <c r="CZ48">
        <v>3</v>
      </c>
      <c r="DA48">
        <v>3</v>
      </c>
      <c r="DB48">
        <v>5</v>
      </c>
      <c r="DC48">
        <v>1</v>
      </c>
      <c r="DD48">
        <v>4</v>
      </c>
      <c r="DE48">
        <v>3</v>
      </c>
      <c r="DF48">
        <v>5</v>
      </c>
      <c r="DG48">
        <f t="shared" si="5"/>
        <v>2</v>
      </c>
      <c r="DH48">
        <f t="shared" si="6"/>
        <v>3.5</v>
      </c>
      <c r="DI48" s="41">
        <v>1</v>
      </c>
      <c r="DJ48" s="41">
        <v>2</v>
      </c>
      <c r="DK48" s="41">
        <v>1</v>
      </c>
      <c r="DL48" s="41">
        <v>3</v>
      </c>
      <c r="DM48" s="41">
        <v>2</v>
      </c>
      <c r="DN48" s="41">
        <v>2</v>
      </c>
      <c r="DO48" s="41">
        <v>2</v>
      </c>
      <c r="DP48" s="41">
        <v>2</v>
      </c>
      <c r="DQ48" s="41">
        <v>2</v>
      </c>
      <c r="DR48" s="41">
        <f>AVERAGE(DI48,DO48,DK48,DP48,DL48,DQ48)</f>
        <v>1.8333333333333333</v>
      </c>
      <c r="DS48" s="41">
        <v>2</v>
      </c>
      <c r="DT48" s="41">
        <v>1</v>
      </c>
      <c r="DU48" s="41">
        <v>3</v>
      </c>
      <c r="DV48" s="41">
        <v>4</v>
      </c>
      <c r="DW48" s="41">
        <v>1</v>
      </c>
      <c r="DX48" s="41">
        <v>3</v>
      </c>
      <c r="DY48">
        <f t="shared" si="4"/>
        <v>2.3333333333333335</v>
      </c>
      <c r="DZ48">
        <v>1</v>
      </c>
      <c r="EA48">
        <v>1.9</v>
      </c>
      <c r="EB48">
        <v>0</v>
      </c>
      <c r="EC48">
        <v>0</v>
      </c>
      <c r="ED48">
        <v>1</v>
      </c>
      <c r="EE48">
        <v>0</v>
      </c>
      <c r="EF48">
        <v>1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0</v>
      </c>
      <c r="EN48">
        <v>1</v>
      </c>
      <c r="EO48">
        <v>0</v>
      </c>
      <c r="EP48">
        <v>1</v>
      </c>
      <c r="EQ48">
        <v>0</v>
      </c>
      <c r="ER48">
        <v>0</v>
      </c>
      <c r="ES48">
        <v>1</v>
      </c>
      <c r="ET48">
        <v>1</v>
      </c>
      <c r="EU48">
        <v>1</v>
      </c>
      <c r="EV48" t="s">
        <v>1802</v>
      </c>
      <c r="EW48">
        <v>12</v>
      </c>
      <c r="EX48">
        <f>12/18</f>
        <v>0.66666666666666663</v>
      </c>
      <c r="EY48">
        <v>4</v>
      </c>
      <c r="EZ48">
        <v>0</v>
      </c>
      <c r="FA48">
        <v>0</v>
      </c>
      <c r="FB48">
        <v>1</v>
      </c>
      <c r="FC48">
        <v>0</v>
      </c>
      <c r="FD48">
        <v>0</v>
      </c>
      <c r="FE48">
        <v>1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1</v>
      </c>
      <c r="FL48">
        <v>0</v>
      </c>
      <c r="FM48">
        <v>0</v>
      </c>
      <c r="FN48">
        <v>3</v>
      </c>
      <c r="FO48">
        <f>3/13</f>
        <v>0.23076923076923078</v>
      </c>
      <c r="FP48">
        <v>2</v>
      </c>
      <c r="FQ48">
        <v>1</v>
      </c>
      <c r="FR48">
        <v>0</v>
      </c>
      <c r="FS48">
        <v>1</v>
      </c>
      <c r="FT48">
        <v>1</v>
      </c>
      <c r="FU48">
        <v>0</v>
      </c>
      <c r="FV48">
        <v>1</v>
      </c>
      <c r="FW48">
        <v>1</v>
      </c>
      <c r="FX48">
        <v>1</v>
      </c>
      <c r="FY48">
        <v>1</v>
      </c>
      <c r="FZ48">
        <v>0</v>
      </c>
      <c r="GA48">
        <v>0</v>
      </c>
      <c r="GB48">
        <v>7</v>
      </c>
      <c r="GC48">
        <f>7/10</f>
        <v>0.7</v>
      </c>
      <c r="GD48">
        <v>3</v>
      </c>
      <c r="GE48">
        <v>1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1</v>
      </c>
      <c r="GQ48">
        <v>1</v>
      </c>
      <c r="GR48">
        <v>0</v>
      </c>
      <c r="GS48">
        <v>0</v>
      </c>
      <c r="GT48">
        <v>2</v>
      </c>
      <c r="GU48">
        <f>2/12</f>
        <v>0.16666666666666666</v>
      </c>
      <c r="GV48">
        <v>1</v>
      </c>
      <c r="GW48" s="73">
        <v>4</v>
      </c>
      <c r="GX48" s="73">
        <v>2</v>
      </c>
      <c r="GY48" s="73">
        <v>1</v>
      </c>
      <c r="GZ48" s="73">
        <v>1</v>
      </c>
      <c r="HA48" s="73">
        <v>1</v>
      </c>
      <c r="HB48" s="73">
        <v>3</v>
      </c>
      <c r="HC48" s="73">
        <v>2</v>
      </c>
      <c r="HD48" s="73">
        <v>1</v>
      </c>
      <c r="HE48" s="73">
        <v>1</v>
      </c>
      <c r="HF48" s="73">
        <v>1</v>
      </c>
      <c r="HG48" s="73">
        <v>1</v>
      </c>
      <c r="HH48" s="73">
        <v>1</v>
      </c>
      <c r="HI48" s="73">
        <v>1</v>
      </c>
      <c r="HJ48" s="73">
        <v>3</v>
      </c>
      <c r="HK48" s="73">
        <v>1</v>
      </c>
      <c r="HL48" s="73">
        <v>1</v>
      </c>
      <c r="HM48" s="73">
        <v>1</v>
      </c>
      <c r="HN48" s="73">
        <v>1</v>
      </c>
      <c r="HO48" s="73">
        <v>7</v>
      </c>
      <c r="HP48" s="73">
        <v>6</v>
      </c>
      <c r="HQ48" s="73">
        <v>8</v>
      </c>
      <c r="HR48" s="73">
        <v>3</v>
      </c>
      <c r="HS48" s="73">
        <v>3</v>
      </c>
      <c r="HT48" s="73">
        <v>2</v>
      </c>
      <c r="HU48" s="73">
        <v>1</v>
      </c>
      <c r="HV48" s="73">
        <v>2</v>
      </c>
      <c r="HW48" s="73">
        <v>2</v>
      </c>
      <c r="HZ48">
        <v>1.31</v>
      </c>
      <c r="IA48">
        <v>1.1200000000000001</v>
      </c>
      <c r="IB48">
        <v>1.67</v>
      </c>
      <c r="IC48">
        <v>1.78</v>
      </c>
      <c r="ID48">
        <v>1.59</v>
      </c>
    </row>
    <row r="49" spans="1:239" x14ac:dyDescent="0.2">
      <c r="A49" s="41" t="s">
        <v>1513</v>
      </c>
      <c r="B49" s="41" t="s">
        <v>1514</v>
      </c>
      <c r="C49" s="66">
        <v>413</v>
      </c>
      <c r="D49" s="66" t="s">
        <v>1515</v>
      </c>
      <c r="E49">
        <v>1</v>
      </c>
      <c r="F49">
        <v>1</v>
      </c>
      <c r="G49" s="63">
        <v>39659</v>
      </c>
      <c r="H49" s="63">
        <v>43756</v>
      </c>
      <c r="I49">
        <f t="shared" si="0"/>
        <v>11.224657534246575</v>
      </c>
      <c r="K49">
        <v>6</v>
      </c>
      <c r="N49">
        <v>4</v>
      </c>
      <c r="O49" s="37"/>
      <c r="P49">
        <v>106</v>
      </c>
      <c r="Q49">
        <v>152.5</v>
      </c>
      <c r="S49" s="41">
        <f>32.6*2.2</f>
        <v>71.720000000000013</v>
      </c>
      <c r="T49">
        <v>32.6</v>
      </c>
      <c r="U49">
        <v>14.1</v>
      </c>
      <c r="W49">
        <v>10.7</v>
      </c>
      <c r="Y49" s="41">
        <v>44.2</v>
      </c>
      <c r="Z49" s="41">
        <v>47.9</v>
      </c>
      <c r="AA49" s="41">
        <v>41.9</v>
      </c>
      <c r="AB49" s="41">
        <v>46.7</v>
      </c>
      <c r="AC49" s="41">
        <v>47</v>
      </c>
      <c r="AD49" s="41">
        <v>41.9</v>
      </c>
      <c r="AP49">
        <v>12.75</v>
      </c>
      <c r="AQ49">
        <v>12.19</v>
      </c>
      <c r="AT49">
        <v>122</v>
      </c>
      <c r="AU49">
        <v>132</v>
      </c>
      <c r="AV49">
        <v>143</v>
      </c>
      <c r="AY49">
        <v>27</v>
      </c>
      <c r="AZ49">
        <v>33</v>
      </c>
      <c r="BA49">
        <f>33+27</f>
        <v>60</v>
      </c>
      <c r="BF49">
        <v>17</v>
      </c>
      <c r="BG49">
        <v>21</v>
      </c>
      <c r="BL49">
        <v>32</v>
      </c>
      <c r="BM49">
        <v>31</v>
      </c>
      <c r="BN49">
        <v>28</v>
      </c>
      <c r="BT49">
        <v>28</v>
      </c>
      <c r="BU49">
        <v>30</v>
      </c>
      <c r="BV49">
        <v>27</v>
      </c>
      <c r="CK49">
        <v>0</v>
      </c>
      <c r="CL49" t="s">
        <v>351</v>
      </c>
      <c r="CM49">
        <v>1</v>
      </c>
      <c r="CN49">
        <v>1</v>
      </c>
      <c r="CO49" t="s">
        <v>1803</v>
      </c>
      <c r="CP49">
        <v>1</v>
      </c>
      <c r="CQ49">
        <v>2</v>
      </c>
      <c r="CR49" t="s">
        <v>352</v>
      </c>
      <c r="CS49">
        <v>1</v>
      </c>
      <c r="CT49">
        <v>1</v>
      </c>
      <c r="CU49">
        <v>3</v>
      </c>
      <c r="CV49">
        <v>3</v>
      </c>
      <c r="CW49">
        <v>2</v>
      </c>
      <c r="CX49">
        <v>4</v>
      </c>
      <c r="CY49">
        <v>3</v>
      </c>
      <c r="CZ49">
        <v>2</v>
      </c>
      <c r="DA49">
        <v>1</v>
      </c>
      <c r="DB49">
        <v>1</v>
      </c>
      <c r="DC49">
        <v>2</v>
      </c>
      <c r="DD49">
        <v>3</v>
      </c>
      <c r="DE49">
        <v>1</v>
      </c>
      <c r="DF49">
        <v>1</v>
      </c>
      <c r="DG49">
        <f t="shared" si="5"/>
        <v>2.6666666666666665</v>
      </c>
      <c r="DH49">
        <f t="shared" si="6"/>
        <v>1.6666666666666667</v>
      </c>
      <c r="DI49" s="41">
        <v>2</v>
      </c>
      <c r="DJ49" s="41">
        <v>4</v>
      </c>
      <c r="DK49" s="41">
        <v>1</v>
      </c>
      <c r="DL49" s="41">
        <v>1</v>
      </c>
      <c r="DM49" s="41">
        <v>3</v>
      </c>
      <c r="DN49" s="41">
        <v>3</v>
      </c>
      <c r="DO49" s="41">
        <v>4</v>
      </c>
      <c r="DP49" s="41">
        <v>3</v>
      </c>
      <c r="DQ49" s="41">
        <v>3</v>
      </c>
      <c r="DR49" s="41">
        <f>AVERAGE(DI49,DO49,DK49,DL49,DP49,DQ49)</f>
        <v>2.3333333333333335</v>
      </c>
      <c r="DS49" s="41">
        <v>2</v>
      </c>
      <c r="DT49" s="41">
        <v>3</v>
      </c>
      <c r="DU49" s="41">
        <v>3</v>
      </c>
      <c r="DV49" s="41">
        <v>3</v>
      </c>
      <c r="DW49" s="41">
        <v>4</v>
      </c>
      <c r="DX49" s="41">
        <v>3</v>
      </c>
      <c r="DY49">
        <f t="shared" si="4"/>
        <v>3</v>
      </c>
      <c r="DZ49">
        <v>1</v>
      </c>
      <c r="EA49">
        <v>25</v>
      </c>
      <c r="EB49">
        <v>2</v>
      </c>
      <c r="ED49">
        <v>1</v>
      </c>
      <c r="EE49">
        <v>1</v>
      </c>
      <c r="EF49">
        <v>1</v>
      </c>
      <c r="EG49">
        <v>0</v>
      </c>
      <c r="EH49">
        <v>1</v>
      </c>
      <c r="EI49">
        <v>1</v>
      </c>
      <c r="EJ49">
        <v>1</v>
      </c>
      <c r="EK49">
        <v>1</v>
      </c>
      <c r="EL49">
        <v>1</v>
      </c>
      <c r="EM49">
        <v>1</v>
      </c>
      <c r="EN49">
        <v>1</v>
      </c>
      <c r="EO49">
        <v>0</v>
      </c>
      <c r="EP49">
        <v>1</v>
      </c>
      <c r="EQ49">
        <v>1</v>
      </c>
      <c r="ER49">
        <v>1</v>
      </c>
      <c r="ES49">
        <v>1</v>
      </c>
      <c r="ET49">
        <v>1</v>
      </c>
      <c r="EU49">
        <v>0</v>
      </c>
      <c r="EV49">
        <v>0</v>
      </c>
      <c r="EW49">
        <v>15</v>
      </c>
      <c r="EX49">
        <f>15/18</f>
        <v>0.83333333333333337</v>
      </c>
      <c r="EY49">
        <v>3</v>
      </c>
      <c r="EZ49">
        <v>0</v>
      </c>
      <c r="FA49">
        <v>0</v>
      </c>
      <c r="FB49">
        <v>1</v>
      </c>
      <c r="FC49">
        <v>0</v>
      </c>
      <c r="FD49">
        <v>0</v>
      </c>
      <c r="FE49">
        <v>1</v>
      </c>
      <c r="FF49">
        <v>1</v>
      </c>
      <c r="FG49">
        <v>0</v>
      </c>
      <c r="FH49">
        <v>1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4</v>
      </c>
      <c r="FO49">
        <f>4/13</f>
        <v>0.30769230769230771</v>
      </c>
      <c r="FP49">
        <v>4</v>
      </c>
      <c r="FQ49">
        <v>1</v>
      </c>
      <c r="FR49">
        <v>1</v>
      </c>
      <c r="FS49">
        <v>0</v>
      </c>
      <c r="FT49">
        <v>1</v>
      </c>
      <c r="FU49">
        <v>0</v>
      </c>
      <c r="FV49">
        <v>0</v>
      </c>
      <c r="FW49">
        <v>0</v>
      </c>
      <c r="FX49">
        <v>1</v>
      </c>
      <c r="FY49">
        <v>1</v>
      </c>
      <c r="FZ49">
        <v>0</v>
      </c>
      <c r="GA49">
        <v>0</v>
      </c>
      <c r="GB49">
        <v>5</v>
      </c>
      <c r="GC49">
        <f>5/10</f>
        <v>0.5</v>
      </c>
      <c r="GD49">
        <v>3</v>
      </c>
      <c r="GE49">
        <v>1</v>
      </c>
      <c r="GF49">
        <v>2</v>
      </c>
      <c r="GG49">
        <v>0</v>
      </c>
      <c r="GH49">
        <v>0</v>
      </c>
      <c r="GI49">
        <v>0</v>
      </c>
      <c r="GJ49">
        <v>0</v>
      </c>
      <c r="GK49">
        <v>1</v>
      </c>
      <c r="GL49">
        <v>0</v>
      </c>
      <c r="GM49">
        <v>0</v>
      </c>
      <c r="GN49">
        <v>0</v>
      </c>
      <c r="GO49">
        <v>1</v>
      </c>
      <c r="GP49">
        <v>0</v>
      </c>
      <c r="GQ49">
        <v>0</v>
      </c>
      <c r="GR49">
        <v>0</v>
      </c>
      <c r="GS49">
        <v>0</v>
      </c>
      <c r="GT49">
        <v>2</v>
      </c>
      <c r="GU49">
        <f>2/12</f>
        <v>0.16666666666666666</v>
      </c>
      <c r="GV49">
        <v>1</v>
      </c>
      <c r="GW49" s="73">
        <v>4</v>
      </c>
      <c r="GX49" s="73">
        <v>2</v>
      </c>
      <c r="GY49" s="73">
        <v>1</v>
      </c>
      <c r="GZ49" s="73">
        <v>1</v>
      </c>
      <c r="HA49" s="73">
        <v>4</v>
      </c>
      <c r="HB49" s="73">
        <v>3</v>
      </c>
      <c r="HC49" s="73">
        <v>2</v>
      </c>
      <c r="HD49" s="73">
        <v>1</v>
      </c>
      <c r="HE49" s="73">
        <v>1</v>
      </c>
      <c r="HF49" s="73">
        <v>3</v>
      </c>
      <c r="HG49" s="73">
        <v>1</v>
      </c>
      <c r="HH49" s="73">
        <v>2</v>
      </c>
      <c r="HI49" s="73">
        <v>2</v>
      </c>
      <c r="HJ49" s="73">
        <v>5</v>
      </c>
      <c r="HK49" s="73">
        <v>5</v>
      </c>
      <c r="HL49" s="73">
        <v>3</v>
      </c>
      <c r="HM49" s="73">
        <v>3</v>
      </c>
      <c r="HN49" s="73">
        <v>1</v>
      </c>
      <c r="HO49" s="73">
        <v>6</v>
      </c>
      <c r="HP49" s="73">
        <v>2</v>
      </c>
      <c r="HQ49" s="73">
        <v>4</v>
      </c>
      <c r="HR49" s="73">
        <v>2</v>
      </c>
      <c r="HS49" s="73">
        <v>3</v>
      </c>
      <c r="HT49" s="73">
        <v>1</v>
      </c>
      <c r="HU49" s="73">
        <v>3</v>
      </c>
      <c r="HV49" s="73">
        <v>2</v>
      </c>
      <c r="HW49" s="73">
        <v>2</v>
      </c>
      <c r="HZ49">
        <v>1.31</v>
      </c>
      <c r="IA49">
        <v>1.1200000000000001</v>
      </c>
      <c r="IB49">
        <v>1.67</v>
      </c>
      <c r="IC49">
        <v>1.78</v>
      </c>
      <c r="ID49">
        <v>1.59</v>
      </c>
    </row>
    <row r="50" spans="1:239" x14ac:dyDescent="0.2">
      <c r="A50" s="41" t="s">
        <v>1516</v>
      </c>
      <c r="B50" s="41" t="s">
        <v>1517</v>
      </c>
      <c r="C50" s="66">
        <v>414</v>
      </c>
      <c r="D50" s="66" t="s">
        <v>1518</v>
      </c>
      <c r="E50">
        <v>0</v>
      </c>
      <c r="F50">
        <v>2</v>
      </c>
      <c r="G50" s="63">
        <v>39654</v>
      </c>
      <c r="H50" s="63">
        <v>43756</v>
      </c>
      <c r="I50">
        <f t="shared" si="0"/>
        <v>11.238356164383562</v>
      </c>
      <c r="K50">
        <v>6</v>
      </c>
      <c r="N50">
        <v>2</v>
      </c>
      <c r="O50" s="37"/>
      <c r="P50">
        <v>104</v>
      </c>
      <c r="Q50">
        <v>141</v>
      </c>
      <c r="S50" s="41">
        <f>34.8*2.2</f>
        <v>76.56</v>
      </c>
      <c r="T50">
        <v>34.799999999999997</v>
      </c>
      <c r="U50">
        <v>17.5</v>
      </c>
      <c r="W50">
        <v>15.1</v>
      </c>
      <c r="Y50" s="41">
        <v>46.3</v>
      </c>
      <c r="Z50" s="41">
        <v>42.8</v>
      </c>
      <c r="AA50" s="41">
        <v>45.1</v>
      </c>
      <c r="AB50" s="41">
        <v>40.4</v>
      </c>
      <c r="AC50" s="41">
        <v>46.8</v>
      </c>
      <c r="AD50" s="41">
        <v>45.8</v>
      </c>
      <c r="AP50">
        <v>12.05</v>
      </c>
      <c r="AQ50">
        <v>12.46</v>
      </c>
      <c r="AT50">
        <v>170</v>
      </c>
      <c r="AU50">
        <v>172</v>
      </c>
      <c r="AV50">
        <v>175</v>
      </c>
      <c r="AY50">
        <v>32</v>
      </c>
      <c r="AZ50">
        <v>39</v>
      </c>
      <c r="BA50">
        <f>32+39</f>
        <v>71</v>
      </c>
      <c r="BF50">
        <v>27</v>
      </c>
      <c r="BG50">
        <v>28</v>
      </c>
      <c r="BL50">
        <v>56</v>
      </c>
      <c r="BM50">
        <v>58</v>
      </c>
      <c r="BN50">
        <v>56</v>
      </c>
      <c r="BT50">
        <v>40</v>
      </c>
      <c r="BU50">
        <v>38</v>
      </c>
      <c r="BV50">
        <v>40</v>
      </c>
      <c r="CK50">
        <v>1</v>
      </c>
      <c r="CL50" t="s">
        <v>1794</v>
      </c>
      <c r="CM50">
        <v>2</v>
      </c>
      <c r="CN50">
        <v>33</v>
      </c>
      <c r="CO50" t="s">
        <v>355</v>
      </c>
      <c r="CP50">
        <v>2</v>
      </c>
      <c r="CQ50">
        <v>33</v>
      </c>
      <c r="CR50" t="s">
        <v>351</v>
      </c>
      <c r="CS50">
        <v>2</v>
      </c>
      <c r="CT50">
        <v>33</v>
      </c>
      <c r="CU50">
        <v>5</v>
      </c>
      <c r="CV50">
        <v>5</v>
      </c>
      <c r="CW50">
        <v>5</v>
      </c>
      <c r="CX50">
        <v>1</v>
      </c>
      <c r="CY50">
        <v>5</v>
      </c>
      <c r="CZ50">
        <v>5</v>
      </c>
      <c r="DA50">
        <v>4</v>
      </c>
      <c r="DB50">
        <v>1</v>
      </c>
      <c r="DC50">
        <v>5</v>
      </c>
      <c r="DD50">
        <v>5</v>
      </c>
      <c r="DE50">
        <v>4</v>
      </c>
      <c r="DF50">
        <v>2</v>
      </c>
      <c r="DG50">
        <f t="shared" si="5"/>
        <v>5</v>
      </c>
      <c r="DH50">
        <f t="shared" si="6"/>
        <v>2.8333333333333335</v>
      </c>
      <c r="DI50" s="41">
        <v>1</v>
      </c>
      <c r="DJ50" s="41">
        <v>1</v>
      </c>
      <c r="DK50" s="41">
        <v>4</v>
      </c>
      <c r="DL50" s="41">
        <v>3</v>
      </c>
      <c r="DM50" s="41">
        <v>2</v>
      </c>
      <c r="DN50" s="41">
        <v>1</v>
      </c>
      <c r="DO50" s="41">
        <v>1</v>
      </c>
      <c r="DP50" s="41">
        <v>2</v>
      </c>
      <c r="DQ50" s="41">
        <v>1</v>
      </c>
      <c r="DR50" s="41">
        <f>AVERAGE(DI50,DO50,DK50,DL50,DP50,DQ50)</f>
        <v>2</v>
      </c>
      <c r="DS50" s="41">
        <v>6</v>
      </c>
      <c r="DT50" s="41">
        <v>6</v>
      </c>
      <c r="DU50" s="41">
        <v>6</v>
      </c>
      <c r="DV50" s="41">
        <v>6</v>
      </c>
      <c r="DW50" s="41">
        <v>5</v>
      </c>
      <c r="DX50" s="41">
        <v>6</v>
      </c>
      <c r="DY50">
        <f t="shared" si="4"/>
        <v>5.833333333333333</v>
      </c>
      <c r="DZ50">
        <v>2</v>
      </c>
      <c r="EB50">
        <v>0</v>
      </c>
      <c r="EC50">
        <v>0</v>
      </c>
      <c r="ED50">
        <v>1</v>
      </c>
      <c r="EE50">
        <v>0</v>
      </c>
      <c r="EF50">
        <v>1</v>
      </c>
      <c r="EG50">
        <v>1</v>
      </c>
      <c r="EH50">
        <v>1</v>
      </c>
      <c r="EI50">
        <v>1</v>
      </c>
      <c r="EJ50">
        <v>1</v>
      </c>
      <c r="EK50">
        <v>0</v>
      </c>
      <c r="EL50">
        <v>1</v>
      </c>
      <c r="EM50">
        <v>0</v>
      </c>
      <c r="EN50">
        <v>1</v>
      </c>
      <c r="EO50">
        <v>0</v>
      </c>
      <c r="EP50">
        <v>0</v>
      </c>
      <c r="EQ50">
        <v>1</v>
      </c>
      <c r="ER50">
        <v>0</v>
      </c>
      <c r="ES50">
        <v>1</v>
      </c>
      <c r="ET50">
        <v>1</v>
      </c>
      <c r="EU50">
        <v>1</v>
      </c>
      <c r="EV50" t="s">
        <v>402</v>
      </c>
      <c r="EW50">
        <v>12</v>
      </c>
      <c r="EX50">
        <f>12/18</f>
        <v>0.66666666666666663</v>
      </c>
      <c r="EY50">
        <v>7</v>
      </c>
      <c r="EZ50">
        <v>1</v>
      </c>
      <c r="FA50">
        <v>1</v>
      </c>
      <c r="FB50">
        <v>1</v>
      </c>
      <c r="FC50">
        <v>1</v>
      </c>
      <c r="FD50">
        <v>1</v>
      </c>
      <c r="FE50">
        <v>1</v>
      </c>
      <c r="FF50">
        <v>1</v>
      </c>
      <c r="FG50">
        <v>0</v>
      </c>
      <c r="FH50">
        <v>1</v>
      </c>
      <c r="FI50">
        <v>1</v>
      </c>
      <c r="FJ50">
        <v>0</v>
      </c>
      <c r="FK50">
        <v>1</v>
      </c>
      <c r="FL50">
        <v>0</v>
      </c>
      <c r="FM50">
        <v>0</v>
      </c>
      <c r="FN50">
        <v>10</v>
      </c>
      <c r="FO50">
        <f>10/13</f>
        <v>0.76923076923076927</v>
      </c>
      <c r="FP50">
        <v>5</v>
      </c>
      <c r="FQ50">
        <v>1</v>
      </c>
      <c r="FR50">
        <v>1</v>
      </c>
      <c r="FS50">
        <v>1</v>
      </c>
      <c r="FT50">
        <v>1</v>
      </c>
      <c r="FU50">
        <v>0</v>
      </c>
      <c r="FV50">
        <v>0</v>
      </c>
      <c r="FW50">
        <v>1</v>
      </c>
      <c r="FX50">
        <v>1</v>
      </c>
      <c r="FY50">
        <v>1</v>
      </c>
      <c r="FZ50">
        <v>1</v>
      </c>
      <c r="GA50" t="s">
        <v>1795</v>
      </c>
      <c r="GB50">
        <v>7</v>
      </c>
      <c r="GC50">
        <f>7/10</f>
        <v>0.7</v>
      </c>
      <c r="GD50">
        <v>4</v>
      </c>
      <c r="GE50">
        <v>2</v>
      </c>
      <c r="GF50">
        <v>1</v>
      </c>
      <c r="GG50">
        <v>0</v>
      </c>
      <c r="GH50">
        <v>0</v>
      </c>
      <c r="GI50">
        <v>0</v>
      </c>
      <c r="GJ50">
        <v>1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1</v>
      </c>
      <c r="GU50">
        <f>1/12</f>
        <v>8.3333333333333329E-2</v>
      </c>
      <c r="GV50">
        <v>1</v>
      </c>
      <c r="GW50" s="41">
        <v>2</v>
      </c>
      <c r="GX50" s="41">
        <v>2</v>
      </c>
      <c r="GY50" s="41">
        <v>4</v>
      </c>
      <c r="GZ50" s="41">
        <v>1</v>
      </c>
      <c r="HA50" s="41">
        <v>5</v>
      </c>
      <c r="HB50" s="41">
        <v>4</v>
      </c>
      <c r="HC50" s="41">
        <v>4</v>
      </c>
      <c r="HD50" s="41">
        <v>1</v>
      </c>
      <c r="HE50" s="41">
        <v>4</v>
      </c>
      <c r="HF50" s="41">
        <v>3</v>
      </c>
      <c r="HG50" s="41">
        <v>2</v>
      </c>
      <c r="HH50" s="41">
        <v>3</v>
      </c>
      <c r="HI50" s="41">
        <v>4</v>
      </c>
      <c r="HJ50" s="41">
        <v>4</v>
      </c>
      <c r="HK50" s="41">
        <v>2</v>
      </c>
      <c r="HL50" s="41">
        <v>1</v>
      </c>
      <c r="HM50" s="41">
        <v>2</v>
      </c>
      <c r="HN50" s="41">
        <v>2</v>
      </c>
      <c r="HO50" s="41">
        <v>8</v>
      </c>
      <c r="HP50" s="41">
        <v>8</v>
      </c>
      <c r="HQ50" s="41">
        <v>7</v>
      </c>
      <c r="HR50" s="41">
        <v>8</v>
      </c>
      <c r="HS50" s="41">
        <v>8</v>
      </c>
      <c r="HT50" s="41">
        <v>8</v>
      </c>
      <c r="HU50" s="41">
        <v>5</v>
      </c>
      <c r="HV50" s="41">
        <v>1</v>
      </c>
      <c r="HW50" s="41">
        <v>5</v>
      </c>
      <c r="HZ50" s="41">
        <v>2.08</v>
      </c>
      <c r="IA50" s="41">
        <v>2.2000000000000002</v>
      </c>
      <c r="IB50" s="41">
        <v>1.1499999999999999</v>
      </c>
      <c r="IC50" s="41">
        <v>1.52</v>
      </c>
      <c r="ID50" s="41">
        <v>1.39</v>
      </c>
      <c r="IE50" s="41"/>
    </row>
    <row r="51" spans="1:239" x14ac:dyDescent="0.2">
      <c r="A51" s="41" t="s">
        <v>1519</v>
      </c>
      <c r="B51" s="41" t="s">
        <v>1520</v>
      </c>
      <c r="C51" s="66">
        <v>415</v>
      </c>
      <c r="D51" s="66" t="s">
        <v>1521</v>
      </c>
      <c r="E51">
        <v>1</v>
      </c>
      <c r="F51">
        <v>1</v>
      </c>
      <c r="G51" s="63">
        <v>39587</v>
      </c>
      <c r="H51" s="63">
        <v>43756</v>
      </c>
      <c r="I51">
        <f t="shared" ref="I51:I71" si="7">(H51-G51)/365</f>
        <v>11.421917808219177</v>
      </c>
      <c r="K51">
        <v>6</v>
      </c>
      <c r="N51">
        <v>2</v>
      </c>
      <c r="O51" s="37"/>
      <c r="P51">
        <v>102</v>
      </c>
      <c r="Q51">
        <v>145</v>
      </c>
      <c r="S51" s="41">
        <f>31.6*2</f>
        <v>63.2</v>
      </c>
      <c r="T51">
        <v>31.6</v>
      </c>
      <c r="U51">
        <v>15</v>
      </c>
      <c r="W51">
        <v>10.3</v>
      </c>
      <c r="Y51" s="37"/>
      <c r="Z51" s="37"/>
      <c r="AA51" s="37"/>
      <c r="AB51" s="37"/>
      <c r="AC51" s="37"/>
      <c r="AD51" s="37"/>
      <c r="AP51">
        <v>11.83</v>
      </c>
      <c r="AQ51">
        <v>11.73</v>
      </c>
      <c r="AT51" s="37"/>
      <c r="AU51" s="37"/>
      <c r="AV51" s="37"/>
      <c r="AY51">
        <v>32</v>
      </c>
      <c r="AZ51">
        <v>33</v>
      </c>
      <c r="BA51">
        <f>33+32</f>
        <v>65</v>
      </c>
      <c r="BF51">
        <v>24</v>
      </c>
      <c r="BG51">
        <v>21</v>
      </c>
      <c r="BL51">
        <v>25</v>
      </c>
      <c r="BM51">
        <v>26</v>
      </c>
      <c r="BN51">
        <v>26</v>
      </c>
      <c r="BT51">
        <v>26</v>
      </c>
      <c r="BU51">
        <v>26</v>
      </c>
      <c r="BV51">
        <v>25</v>
      </c>
      <c r="CK51">
        <v>1</v>
      </c>
      <c r="CL51" t="s">
        <v>393</v>
      </c>
      <c r="CM51">
        <v>0</v>
      </c>
      <c r="CN51">
        <v>1</v>
      </c>
      <c r="CO51" t="s">
        <v>350</v>
      </c>
      <c r="CP51">
        <v>1</v>
      </c>
      <c r="CQ51">
        <v>0.5</v>
      </c>
      <c r="CR51" t="s">
        <v>437</v>
      </c>
      <c r="CS51">
        <v>0</v>
      </c>
      <c r="CT51">
        <v>1</v>
      </c>
      <c r="CU51">
        <v>4</v>
      </c>
      <c r="CV51">
        <v>5</v>
      </c>
      <c r="CW51">
        <v>4</v>
      </c>
      <c r="CX51">
        <v>2</v>
      </c>
      <c r="CY51">
        <v>5</v>
      </c>
      <c r="CZ51">
        <v>5</v>
      </c>
      <c r="DA51">
        <v>3</v>
      </c>
      <c r="DB51">
        <v>1</v>
      </c>
      <c r="DC51">
        <v>5</v>
      </c>
      <c r="DD51">
        <v>5</v>
      </c>
      <c r="DE51">
        <v>4</v>
      </c>
      <c r="DF51">
        <v>1</v>
      </c>
      <c r="DG51">
        <f t="shared" si="5"/>
        <v>4.833333333333333</v>
      </c>
      <c r="DH51">
        <f t="shared" si="6"/>
        <v>2.5</v>
      </c>
      <c r="DZ51">
        <v>5</v>
      </c>
      <c r="EB51">
        <v>2</v>
      </c>
      <c r="ED51">
        <v>1</v>
      </c>
      <c r="EE51">
        <v>1</v>
      </c>
      <c r="EF51">
        <v>1</v>
      </c>
      <c r="EG51">
        <v>0</v>
      </c>
      <c r="EH51">
        <v>0</v>
      </c>
      <c r="EI51">
        <v>1</v>
      </c>
      <c r="EJ51">
        <v>1</v>
      </c>
      <c r="EK51">
        <v>1</v>
      </c>
      <c r="EL51">
        <v>1</v>
      </c>
      <c r="EM51">
        <v>0</v>
      </c>
      <c r="EN51">
        <v>1</v>
      </c>
      <c r="EO51">
        <v>0</v>
      </c>
      <c r="EP51">
        <v>0</v>
      </c>
      <c r="EQ51">
        <v>1</v>
      </c>
      <c r="ER51">
        <v>0</v>
      </c>
      <c r="ES51">
        <v>1</v>
      </c>
      <c r="ET51">
        <v>1</v>
      </c>
      <c r="EU51">
        <v>1</v>
      </c>
      <c r="EV51" t="s">
        <v>1804</v>
      </c>
      <c r="EW51">
        <v>12</v>
      </c>
      <c r="EX51">
        <f>12/18</f>
        <v>0.66666666666666663</v>
      </c>
      <c r="EY51">
        <v>7</v>
      </c>
      <c r="EZ51">
        <v>1</v>
      </c>
      <c r="FA51">
        <v>1</v>
      </c>
      <c r="FB51">
        <v>1</v>
      </c>
      <c r="FC51">
        <v>1</v>
      </c>
      <c r="FD51">
        <v>1</v>
      </c>
      <c r="FE51">
        <v>1</v>
      </c>
      <c r="FF51">
        <v>1</v>
      </c>
      <c r="FG51">
        <v>0</v>
      </c>
      <c r="FH51">
        <v>1</v>
      </c>
      <c r="FI51">
        <v>1</v>
      </c>
      <c r="FJ51">
        <v>0</v>
      </c>
      <c r="FK51">
        <v>1</v>
      </c>
      <c r="FL51">
        <v>0</v>
      </c>
      <c r="FM51">
        <v>0</v>
      </c>
      <c r="FN51">
        <v>10</v>
      </c>
      <c r="FO51">
        <f>10/13</f>
        <v>0.76923076923076927</v>
      </c>
      <c r="FP51">
        <v>7</v>
      </c>
      <c r="FQ51">
        <v>1</v>
      </c>
      <c r="FR51">
        <v>1</v>
      </c>
      <c r="FS51">
        <v>1</v>
      </c>
      <c r="FT51">
        <v>1</v>
      </c>
      <c r="FU51">
        <v>0</v>
      </c>
      <c r="FV51">
        <v>0</v>
      </c>
      <c r="FW51">
        <v>0</v>
      </c>
      <c r="FX51">
        <v>1</v>
      </c>
      <c r="FY51">
        <v>1</v>
      </c>
      <c r="FZ51">
        <v>0</v>
      </c>
      <c r="GA51">
        <v>0</v>
      </c>
      <c r="GB51">
        <v>6</v>
      </c>
      <c r="GC51">
        <f>6/10</f>
        <v>0.6</v>
      </c>
      <c r="GD51">
        <v>4</v>
      </c>
      <c r="GE51">
        <v>2</v>
      </c>
      <c r="GF51">
        <v>1</v>
      </c>
      <c r="GG51">
        <v>1</v>
      </c>
      <c r="GH51">
        <v>1</v>
      </c>
      <c r="GI51">
        <v>1</v>
      </c>
      <c r="GJ51">
        <v>1</v>
      </c>
      <c r="GK51">
        <v>1</v>
      </c>
      <c r="GL51">
        <v>1</v>
      </c>
      <c r="GM51">
        <v>0</v>
      </c>
      <c r="GN51">
        <v>0</v>
      </c>
      <c r="GO51">
        <v>0</v>
      </c>
      <c r="GP51">
        <v>1</v>
      </c>
      <c r="GQ51">
        <v>0</v>
      </c>
      <c r="GR51">
        <v>0</v>
      </c>
      <c r="GS51">
        <v>0</v>
      </c>
      <c r="GT51">
        <v>7</v>
      </c>
      <c r="GU51">
        <f>7/12</f>
        <v>0.58333333333333337</v>
      </c>
      <c r="GV51">
        <v>2</v>
      </c>
      <c r="GW51" s="37"/>
      <c r="GX51" s="37"/>
      <c r="GY51" s="37"/>
      <c r="GZ51" s="37"/>
      <c r="HA51" s="37"/>
      <c r="HB51" s="37"/>
      <c r="HC51" s="37"/>
      <c r="HD51" s="37"/>
      <c r="HE51" s="37"/>
      <c r="HF51" s="37"/>
      <c r="HG51" s="37"/>
      <c r="HH51" s="37"/>
      <c r="HI51" s="37"/>
      <c r="HJ51" s="37"/>
      <c r="HK51" s="37"/>
      <c r="HL51" s="37"/>
      <c r="HM51" s="37"/>
      <c r="HN51" s="37"/>
      <c r="HO51" s="37"/>
      <c r="HP51" s="37"/>
      <c r="HQ51" s="37"/>
      <c r="HR51" s="37"/>
      <c r="HS51" s="37"/>
      <c r="HT51" s="37"/>
      <c r="HU51" s="37"/>
      <c r="HV51" s="37"/>
      <c r="HW51" s="37"/>
      <c r="HZ51" s="37"/>
      <c r="IA51" s="37"/>
      <c r="IB51" s="37"/>
      <c r="IC51" s="37"/>
      <c r="ID51" s="37"/>
      <c r="IE51" s="37"/>
    </row>
    <row r="52" spans="1:239" x14ac:dyDescent="0.2">
      <c r="A52" s="41" t="s">
        <v>1522</v>
      </c>
      <c r="B52" s="41" t="s">
        <v>1523</v>
      </c>
      <c r="C52" s="66">
        <v>416</v>
      </c>
      <c r="D52" s="66" t="s">
        <v>1524</v>
      </c>
      <c r="E52">
        <v>1</v>
      </c>
      <c r="F52">
        <v>1</v>
      </c>
      <c r="G52" s="63">
        <v>39340</v>
      </c>
      <c r="H52" s="63">
        <v>43756</v>
      </c>
      <c r="I52">
        <f t="shared" si="7"/>
        <v>12.098630136986301</v>
      </c>
      <c r="K52">
        <v>6</v>
      </c>
      <c r="N52">
        <v>4</v>
      </c>
      <c r="O52" s="37"/>
      <c r="P52">
        <v>113</v>
      </c>
      <c r="Q52">
        <v>163</v>
      </c>
      <c r="S52" s="41">
        <f>57*2.2</f>
        <v>125.4</v>
      </c>
      <c r="T52">
        <v>57</v>
      </c>
      <c r="U52">
        <v>21.5</v>
      </c>
      <c r="W52">
        <v>29.5</v>
      </c>
      <c r="Y52" s="41">
        <v>52</v>
      </c>
      <c r="Z52" s="41">
        <v>49.9</v>
      </c>
      <c r="AA52" s="41">
        <v>61.5</v>
      </c>
      <c r="AB52" s="41">
        <v>58.1</v>
      </c>
      <c r="AC52" s="41">
        <v>48.1</v>
      </c>
      <c r="AD52" s="41">
        <v>50.1</v>
      </c>
      <c r="AP52">
        <v>12.7</v>
      </c>
      <c r="AQ52">
        <v>11.78</v>
      </c>
      <c r="AT52">
        <v>146</v>
      </c>
      <c r="AU52">
        <v>154</v>
      </c>
      <c r="AV52">
        <v>130</v>
      </c>
      <c r="AY52">
        <v>35</v>
      </c>
      <c r="AZ52">
        <v>33</v>
      </c>
      <c r="BA52">
        <f>33+35</f>
        <v>68</v>
      </c>
      <c r="BF52">
        <v>22</v>
      </c>
      <c r="BG52">
        <v>23</v>
      </c>
      <c r="BL52">
        <v>34</v>
      </c>
      <c r="BM52">
        <v>33</v>
      </c>
      <c r="BN52">
        <v>30</v>
      </c>
      <c r="BT52">
        <v>34</v>
      </c>
      <c r="BU52">
        <v>36</v>
      </c>
      <c r="BV52">
        <v>37</v>
      </c>
      <c r="CK52">
        <v>1</v>
      </c>
      <c r="CL52" t="s">
        <v>390</v>
      </c>
      <c r="CM52">
        <v>1</v>
      </c>
      <c r="CN52">
        <v>1</v>
      </c>
      <c r="CO52" t="s">
        <v>385</v>
      </c>
      <c r="CP52">
        <v>1</v>
      </c>
      <c r="CQ52">
        <v>1</v>
      </c>
      <c r="CR52" t="s">
        <v>348</v>
      </c>
      <c r="CS52">
        <v>1</v>
      </c>
      <c r="CT52">
        <v>0.5</v>
      </c>
      <c r="CU52">
        <v>5</v>
      </c>
      <c r="CV52">
        <v>4</v>
      </c>
      <c r="CW52">
        <v>1</v>
      </c>
      <c r="CX52">
        <v>1</v>
      </c>
      <c r="CY52">
        <v>5</v>
      </c>
      <c r="CZ52">
        <v>3</v>
      </c>
      <c r="DA52">
        <v>1</v>
      </c>
      <c r="DB52">
        <v>1</v>
      </c>
      <c r="DC52">
        <v>5</v>
      </c>
      <c r="DD52">
        <v>5</v>
      </c>
      <c r="DE52">
        <v>3</v>
      </c>
      <c r="DF52">
        <v>1</v>
      </c>
      <c r="DG52">
        <f t="shared" si="5"/>
        <v>4.5</v>
      </c>
      <c r="DH52">
        <f t="shared" si="6"/>
        <v>1.3333333333333333</v>
      </c>
      <c r="DI52" s="41">
        <v>3</v>
      </c>
      <c r="DJ52" s="41">
        <v>3</v>
      </c>
      <c r="DK52" s="41">
        <v>3</v>
      </c>
      <c r="DL52" s="41">
        <v>2</v>
      </c>
      <c r="DM52" s="41">
        <v>3</v>
      </c>
      <c r="DN52" s="41">
        <v>2</v>
      </c>
      <c r="DO52" s="41">
        <v>3</v>
      </c>
      <c r="DP52" s="41">
        <v>3</v>
      </c>
      <c r="DQ52" s="41">
        <v>2</v>
      </c>
      <c r="DR52" s="41">
        <f>AVERAGE(DI52,DO52,DK52,DL52,DP52,DQ52)</f>
        <v>2.6666666666666665</v>
      </c>
      <c r="DS52" s="41">
        <v>5</v>
      </c>
      <c r="DT52" s="41">
        <v>4</v>
      </c>
      <c r="DU52" s="41">
        <v>5</v>
      </c>
      <c r="DV52" s="41">
        <v>4</v>
      </c>
      <c r="DW52" s="41">
        <v>4</v>
      </c>
      <c r="DX52" s="41">
        <v>4</v>
      </c>
      <c r="DY52">
        <f t="shared" ref="DY52:DY69" si="8">AVERAGE(DS52:DX52)</f>
        <v>4.333333333333333</v>
      </c>
      <c r="DZ52">
        <v>2</v>
      </c>
      <c r="EB52">
        <v>6</v>
      </c>
      <c r="ED52">
        <v>1</v>
      </c>
      <c r="EE52">
        <v>0</v>
      </c>
      <c r="EF52">
        <v>0</v>
      </c>
      <c r="EG52">
        <v>1</v>
      </c>
      <c r="EH52">
        <v>1</v>
      </c>
      <c r="EI52">
        <v>1</v>
      </c>
      <c r="EJ52">
        <v>1</v>
      </c>
      <c r="EK52">
        <v>0</v>
      </c>
      <c r="EL52">
        <v>1</v>
      </c>
      <c r="EM52">
        <v>0</v>
      </c>
      <c r="EN52">
        <v>1</v>
      </c>
      <c r="EO52">
        <v>0</v>
      </c>
      <c r="EP52">
        <v>1</v>
      </c>
      <c r="EQ52">
        <v>1</v>
      </c>
      <c r="ER52">
        <v>0</v>
      </c>
      <c r="ES52">
        <v>0</v>
      </c>
      <c r="ET52">
        <v>1</v>
      </c>
      <c r="EU52">
        <v>0</v>
      </c>
      <c r="EV52">
        <v>0</v>
      </c>
      <c r="EW52">
        <v>10</v>
      </c>
      <c r="EX52">
        <f>10/18</f>
        <v>0.55555555555555558</v>
      </c>
      <c r="EY52">
        <v>3</v>
      </c>
      <c r="EZ52">
        <v>0</v>
      </c>
      <c r="FA52">
        <v>1</v>
      </c>
      <c r="FB52">
        <v>1</v>
      </c>
      <c r="FC52">
        <v>0</v>
      </c>
      <c r="FD52">
        <v>0</v>
      </c>
      <c r="FE52">
        <v>0</v>
      </c>
      <c r="FF52">
        <v>1</v>
      </c>
      <c r="FG52">
        <v>0</v>
      </c>
      <c r="FH52">
        <v>1</v>
      </c>
      <c r="FI52">
        <v>1</v>
      </c>
      <c r="FJ52">
        <v>0</v>
      </c>
      <c r="FK52">
        <v>1</v>
      </c>
      <c r="FL52">
        <v>0</v>
      </c>
      <c r="FM52">
        <v>0</v>
      </c>
      <c r="FN52">
        <v>6</v>
      </c>
      <c r="FO52">
        <f>6/12</f>
        <v>0.5</v>
      </c>
      <c r="FP52">
        <v>4</v>
      </c>
      <c r="FQ52">
        <v>1</v>
      </c>
      <c r="FR52">
        <v>0</v>
      </c>
      <c r="FS52">
        <v>1</v>
      </c>
      <c r="FT52">
        <v>1</v>
      </c>
      <c r="FU52">
        <v>0</v>
      </c>
      <c r="FV52">
        <v>0</v>
      </c>
      <c r="FW52">
        <v>0</v>
      </c>
      <c r="FX52">
        <v>1</v>
      </c>
      <c r="FY52">
        <v>1</v>
      </c>
      <c r="FZ52">
        <v>1</v>
      </c>
      <c r="GA52" t="s">
        <v>1805</v>
      </c>
      <c r="GB52">
        <v>6</v>
      </c>
      <c r="GC52">
        <f>6/10</f>
        <v>0.6</v>
      </c>
      <c r="GD52">
        <v>4</v>
      </c>
      <c r="GE52">
        <v>1</v>
      </c>
      <c r="GF52">
        <v>5</v>
      </c>
      <c r="GG52">
        <v>1</v>
      </c>
      <c r="GH52">
        <v>0</v>
      </c>
      <c r="GI52">
        <v>0</v>
      </c>
      <c r="GJ52">
        <v>1</v>
      </c>
      <c r="GK52">
        <v>1</v>
      </c>
      <c r="GL52">
        <v>0</v>
      </c>
      <c r="GM52">
        <v>0</v>
      </c>
      <c r="GN52">
        <v>0</v>
      </c>
      <c r="GO52">
        <v>0</v>
      </c>
      <c r="GP52">
        <v>1</v>
      </c>
      <c r="GQ52">
        <v>0</v>
      </c>
      <c r="GR52">
        <v>0</v>
      </c>
      <c r="GS52">
        <v>0</v>
      </c>
      <c r="GT52">
        <v>4</v>
      </c>
      <c r="GU52">
        <f>4/12</f>
        <v>0.33333333333333331</v>
      </c>
      <c r="GV52">
        <v>3</v>
      </c>
      <c r="GW52" s="41">
        <v>3</v>
      </c>
      <c r="GX52" s="41">
        <v>2</v>
      </c>
      <c r="GY52" s="41">
        <v>3</v>
      </c>
      <c r="GZ52" s="41">
        <v>1</v>
      </c>
      <c r="HA52" s="41">
        <v>3</v>
      </c>
      <c r="HB52" s="41">
        <v>3</v>
      </c>
      <c r="HC52" s="41">
        <v>3</v>
      </c>
      <c r="HD52" s="41">
        <v>1</v>
      </c>
      <c r="HE52" s="41">
        <v>1</v>
      </c>
      <c r="HF52" s="41">
        <v>3</v>
      </c>
      <c r="HG52" s="41">
        <v>1</v>
      </c>
      <c r="HH52" s="41">
        <v>3</v>
      </c>
      <c r="HI52" s="41">
        <v>3</v>
      </c>
      <c r="HJ52" s="41">
        <v>3</v>
      </c>
      <c r="HK52" s="41">
        <v>1</v>
      </c>
      <c r="HL52" s="41">
        <v>1</v>
      </c>
      <c r="HM52" s="41">
        <v>5</v>
      </c>
      <c r="HN52" s="41">
        <v>3</v>
      </c>
      <c r="HO52" s="41">
        <v>8</v>
      </c>
      <c r="HP52" s="41">
        <v>8</v>
      </c>
      <c r="HQ52" s="41">
        <v>8</v>
      </c>
      <c r="HR52" s="41">
        <v>8</v>
      </c>
      <c r="HS52" s="41">
        <v>8</v>
      </c>
      <c r="HT52" s="41">
        <v>8</v>
      </c>
      <c r="HU52" s="41">
        <v>5</v>
      </c>
      <c r="HV52" s="41">
        <v>7</v>
      </c>
      <c r="HW52" s="41">
        <v>8</v>
      </c>
      <c r="HZ52" s="41">
        <v>1.84</v>
      </c>
      <c r="IA52" s="41">
        <v>1.47</v>
      </c>
      <c r="IB52" s="41">
        <v>1.62</v>
      </c>
      <c r="IC52" s="41">
        <v>1.79</v>
      </c>
      <c r="ID52" s="41">
        <v>1.64</v>
      </c>
      <c r="IE52" s="41"/>
    </row>
    <row r="53" spans="1:239" x14ac:dyDescent="0.2">
      <c r="A53" s="41" t="s">
        <v>1525</v>
      </c>
      <c r="B53" s="41" t="s">
        <v>1526</v>
      </c>
      <c r="C53" s="66">
        <v>417</v>
      </c>
      <c r="D53" s="66" t="s">
        <v>1527</v>
      </c>
      <c r="E53">
        <v>0</v>
      </c>
      <c r="F53">
        <v>2</v>
      </c>
      <c r="G53" s="63">
        <v>39423</v>
      </c>
      <c r="H53" s="63">
        <v>43756</v>
      </c>
      <c r="I53">
        <f t="shared" si="7"/>
        <v>11.871232876712329</v>
      </c>
      <c r="K53">
        <v>6</v>
      </c>
      <c r="N53">
        <v>4</v>
      </c>
      <c r="O53" s="37"/>
      <c r="P53">
        <v>108</v>
      </c>
      <c r="Q53">
        <v>151</v>
      </c>
      <c r="S53" s="41">
        <f>36.6*2.2</f>
        <v>80.52000000000001</v>
      </c>
      <c r="T53">
        <v>36.6</v>
      </c>
      <c r="U53">
        <v>16.100000000000001</v>
      </c>
      <c r="W53">
        <v>13.1</v>
      </c>
      <c r="Y53" s="41">
        <v>67.2</v>
      </c>
      <c r="Z53" s="41">
        <v>58.5</v>
      </c>
      <c r="AA53" s="41">
        <v>75.099999999999994</v>
      </c>
      <c r="AB53" s="41">
        <v>46.8</v>
      </c>
      <c r="AC53" s="41">
        <v>50.2</v>
      </c>
      <c r="AD53" s="41">
        <v>57.1</v>
      </c>
      <c r="AP53" s="41">
        <v>11.5</v>
      </c>
      <c r="AQ53" s="41">
        <v>14.4</v>
      </c>
      <c r="AT53">
        <v>179</v>
      </c>
      <c r="AU53">
        <v>197</v>
      </c>
      <c r="AV53">
        <v>206</v>
      </c>
      <c r="AY53">
        <v>40</v>
      </c>
      <c r="AZ53">
        <v>34</v>
      </c>
      <c r="BA53">
        <f>40+34</f>
        <v>74</v>
      </c>
      <c r="BF53">
        <v>24</v>
      </c>
      <c r="BG53">
        <v>19</v>
      </c>
      <c r="BL53">
        <v>42</v>
      </c>
      <c r="BM53">
        <v>44</v>
      </c>
      <c r="BN53">
        <v>45</v>
      </c>
      <c r="BT53">
        <v>46</v>
      </c>
      <c r="BU53">
        <v>38</v>
      </c>
      <c r="BV53">
        <v>42</v>
      </c>
      <c r="CK53">
        <v>1</v>
      </c>
      <c r="CL53" t="s">
        <v>1794</v>
      </c>
      <c r="CM53">
        <v>2</v>
      </c>
      <c r="CN53">
        <v>5</v>
      </c>
      <c r="CO53" t="s">
        <v>351</v>
      </c>
      <c r="CP53">
        <v>0</v>
      </c>
      <c r="CQ53">
        <v>5</v>
      </c>
      <c r="CR53" t="s">
        <v>352</v>
      </c>
      <c r="CS53">
        <v>0</v>
      </c>
      <c r="CT53">
        <v>5</v>
      </c>
      <c r="CU53">
        <v>3</v>
      </c>
      <c r="CV53">
        <v>3</v>
      </c>
      <c r="CW53">
        <v>3</v>
      </c>
      <c r="CX53">
        <v>1</v>
      </c>
      <c r="CY53">
        <v>5</v>
      </c>
      <c r="CZ53">
        <v>3</v>
      </c>
      <c r="DA53">
        <v>1</v>
      </c>
      <c r="DB53">
        <v>1</v>
      </c>
      <c r="DC53">
        <v>3</v>
      </c>
      <c r="DD53">
        <v>4</v>
      </c>
      <c r="DE53">
        <v>5</v>
      </c>
      <c r="DF53">
        <v>3</v>
      </c>
      <c r="DG53">
        <f t="shared" si="5"/>
        <v>3.5</v>
      </c>
      <c r="DH53">
        <f t="shared" si="6"/>
        <v>2.3333333333333335</v>
      </c>
      <c r="DI53" s="41">
        <v>4</v>
      </c>
      <c r="DJ53" s="41">
        <v>2</v>
      </c>
      <c r="DK53" s="41">
        <v>4</v>
      </c>
      <c r="DL53" s="41">
        <v>3</v>
      </c>
      <c r="DM53" s="41">
        <v>1</v>
      </c>
      <c r="DN53" s="41">
        <v>1</v>
      </c>
      <c r="DO53" s="41">
        <v>2</v>
      </c>
      <c r="DP53" s="41">
        <v>1</v>
      </c>
      <c r="DQ53" s="41">
        <v>1</v>
      </c>
      <c r="DR53" s="41">
        <f>AVERAGE(DL53,DK53,DI53,DO53,DP53,DQ53)</f>
        <v>2.5</v>
      </c>
      <c r="DS53" s="41">
        <v>6</v>
      </c>
      <c r="DT53" s="41">
        <v>6</v>
      </c>
      <c r="DU53" s="41">
        <v>5</v>
      </c>
      <c r="DV53" s="41">
        <v>6</v>
      </c>
      <c r="DW53" s="41">
        <v>4</v>
      </c>
      <c r="DX53" s="41">
        <v>6</v>
      </c>
      <c r="DY53">
        <f t="shared" si="8"/>
        <v>5.5</v>
      </c>
      <c r="DZ53">
        <v>1</v>
      </c>
      <c r="EA53">
        <v>0.1</v>
      </c>
      <c r="EB53">
        <v>0</v>
      </c>
      <c r="EC53">
        <v>0</v>
      </c>
      <c r="ED53">
        <v>1</v>
      </c>
      <c r="EE53">
        <v>1</v>
      </c>
      <c r="EF53">
        <v>1</v>
      </c>
      <c r="EG53">
        <v>1</v>
      </c>
      <c r="EH53">
        <v>0</v>
      </c>
      <c r="EI53">
        <v>1</v>
      </c>
      <c r="EJ53">
        <v>1</v>
      </c>
      <c r="EK53">
        <v>0</v>
      </c>
      <c r="EL53">
        <v>1</v>
      </c>
      <c r="EM53">
        <v>0</v>
      </c>
      <c r="EN53">
        <v>1</v>
      </c>
      <c r="EO53">
        <v>1</v>
      </c>
      <c r="EP53">
        <v>1</v>
      </c>
      <c r="EQ53">
        <v>0</v>
      </c>
      <c r="ER53">
        <v>0</v>
      </c>
      <c r="ES53">
        <v>1</v>
      </c>
      <c r="ET53">
        <v>0</v>
      </c>
      <c r="EU53">
        <v>1</v>
      </c>
      <c r="EV53" t="s">
        <v>1806</v>
      </c>
      <c r="EW53">
        <v>12</v>
      </c>
      <c r="EX53">
        <f>12/18</f>
        <v>0.66666666666666663</v>
      </c>
      <c r="EY53">
        <v>5</v>
      </c>
      <c r="EZ53">
        <v>1</v>
      </c>
      <c r="FA53">
        <v>1</v>
      </c>
      <c r="FB53">
        <v>1</v>
      </c>
      <c r="FC53">
        <v>0</v>
      </c>
      <c r="FD53">
        <v>0</v>
      </c>
      <c r="FE53">
        <v>0</v>
      </c>
      <c r="FF53">
        <v>1</v>
      </c>
      <c r="FG53">
        <v>0</v>
      </c>
      <c r="FH53">
        <v>1</v>
      </c>
      <c r="FI53">
        <v>1</v>
      </c>
      <c r="FJ53">
        <v>0</v>
      </c>
      <c r="FK53">
        <v>0</v>
      </c>
      <c r="FL53">
        <v>1</v>
      </c>
      <c r="FM53" t="s">
        <v>351</v>
      </c>
      <c r="FN53">
        <v>7</v>
      </c>
      <c r="FO53">
        <f>7/13</f>
        <v>0.53846153846153844</v>
      </c>
      <c r="FP53">
        <v>5</v>
      </c>
      <c r="FQ53">
        <v>1</v>
      </c>
      <c r="FR53">
        <v>1</v>
      </c>
      <c r="FS53">
        <v>1</v>
      </c>
      <c r="FT53">
        <v>1</v>
      </c>
      <c r="FU53">
        <v>0</v>
      </c>
      <c r="FV53">
        <v>1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5</v>
      </c>
      <c r="GC53">
        <f>5/10</f>
        <v>0.5</v>
      </c>
      <c r="GD53">
        <v>3</v>
      </c>
      <c r="GE53">
        <v>1</v>
      </c>
      <c r="GF53">
        <v>1</v>
      </c>
      <c r="GG53">
        <v>1</v>
      </c>
      <c r="GH53">
        <v>1</v>
      </c>
      <c r="GI53">
        <v>0</v>
      </c>
      <c r="GJ53">
        <v>1</v>
      </c>
      <c r="GK53">
        <v>1</v>
      </c>
      <c r="GL53">
        <v>0</v>
      </c>
      <c r="GM53">
        <v>0</v>
      </c>
      <c r="GN53">
        <v>1</v>
      </c>
      <c r="GO53">
        <v>0</v>
      </c>
      <c r="GP53">
        <v>1</v>
      </c>
      <c r="GQ53">
        <v>0</v>
      </c>
      <c r="GR53">
        <v>0</v>
      </c>
      <c r="GS53">
        <v>0</v>
      </c>
      <c r="GT53">
        <v>6</v>
      </c>
      <c r="GU53">
        <f>6/12</f>
        <v>0.5</v>
      </c>
      <c r="GV53">
        <v>1</v>
      </c>
      <c r="GW53" s="41">
        <v>2</v>
      </c>
      <c r="GX53" s="41">
        <v>2</v>
      </c>
      <c r="GY53" s="41">
        <v>1</v>
      </c>
      <c r="GZ53" s="41">
        <v>2</v>
      </c>
      <c r="HA53" s="41">
        <v>4</v>
      </c>
      <c r="HB53" s="41">
        <v>3</v>
      </c>
      <c r="HC53" s="41">
        <v>5</v>
      </c>
      <c r="HD53" s="41">
        <v>3</v>
      </c>
      <c r="HE53" s="41">
        <v>1</v>
      </c>
      <c r="HF53" s="41">
        <v>3</v>
      </c>
      <c r="HG53" s="41">
        <v>3</v>
      </c>
      <c r="HH53" s="41">
        <v>5</v>
      </c>
      <c r="HI53" s="41">
        <v>5</v>
      </c>
      <c r="HJ53" s="41">
        <v>5</v>
      </c>
      <c r="HK53" s="41">
        <v>5</v>
      </c>
      <c r="HL53" s="41">
        <v>3</v>
      </c>
      <c r="HM53" s="41">
        <v>1</v>
      </c>
      <c r="HN53" s="41">
        <v>1</v>
      </c>
      <c r="HO53" s="41">
        <v>8</v>
      </c>
      <c r="HP53" s="41">
        <v>8</v>
      </c>
      <c r="HQ53" s="41">
        <v>8</v>
      </c>
      <c r="HR53" s="41">
        <v>8</v>
      </c>
      <c r="HS53" s="41">
        <v>8</v>
      </c>
      <c r="HT53" s="41">
        <v>8</v>
      </c>
      <c r="HU53" s="41">
        <v>3</v>
      </c>
      <c r="HV53" s="41">
        <v>5</v>
      </c>
      <c r="HW53" s="41">
        <v>8</v>
      </c>
      <c r="HZ53" s="41">
        <v>1.63</v>
      </c>
      <c r="IA53" s="41">
        <v>1.54</v>
      </c>
      <c r="IB53" s="41">
        <v>1.61</v>
      </c>
      <c r="IC53" s="41">
        <v>1.52</v>
      </c>
      <c r="ID53" s="41">
        <v>1.52</v>
      </c>
      <c r="IE53" s="41"/>
    </row>
    <row r="54" spans="1:239" x14ac:dyDescent="0.2">
      <c r="A54" s="41" t="s">
        <v>1528</v>
      </c>
      <c r="B54" s="41" t="s">
        <v>1529</v>
      </c>
      <c r="C54" s="66">
        <v>418</v>
      </c>
      <c r="D54" s="66" t="s">
        <v>1530</v>
      </c>
      <c r="E54">
        <v>0</v>
      </c>
      <c r="F54">
        <v>2</v>
      </c>
      <c r="G54" s="63">
        <v>39622</v>
      </c>
      <c r="H54" s="63">
        <v>43756</v>
      </c>
      <c r="I54">
        <f t="shared" si="7"/>
        <v>11.326027397260274</v>
      </c>
      <c r="K54">
        <v>6</v>
      </c>
      <c r="N54">
        <v>2</v>
      </c>
      <c r="O54" s="37"/>
      <c r="P54">
        <v>109</v>
      </c>
      <c r="Q54">
        <v>156.5</v>
      </c>
      <c r="S54" s="41">
        <f>65*2.2</f>
        <v>143</v>
      </c>
      <c r="T54">
        <v>65</v>
      </c>
      <c r="U54">
        <v>26.7</v>
      </c>
      <c r="W54">
        <v>32.4</v>
      </c>
      <c r="Y54" s="41">
        <v>49.7</v>
      </c>
      <c r="Z54" s="41">
        <v>49.5</v>
      </c>
      <c r="AA54" s="41">
        <v>48.1</v>
      </c>
      <c r="AB54" s="41">
        <v>47.5</v>
      </c>
      <c r="AC54" s="41">
        <v>52.8</v>
      </c>
      <c r="AD54" s="41">
        <v>46.8</v>
      </c>
      <c r="AP54" s="41">
        <v>14.56</v>
      </c>
      <c r="AQ54" s="41">
        <v>13.95</v>
      </c>
      <c r="AT54">
        <v>122</v>
      </c>
      <c r="AU54">
        <v>121</v>
      </c>
      <c r="AV54">
        <v>117</v>
      </c>
      <c r="AY54" s="41">
        <v>13</v>
      </c>
      <c r="AZ54" s="41">
        <v>10</v>
      </c>
      <c r="BA54">
        <f>10+13</f>
        <v>23</v>
      </c>
      <c r="BF54">
        <v>11</v>
      </c>
      <c r="BG54">
        <v>12</v>
      </c>
      <c r="BL54" s="41">
        <v>31</v>
      </c>
      <c r="BM54" s="41">
        <v>39</v>
      </c>
      <c r="BN54" s="41">
        <v>32</v>
      </c>
      <c r="BT54" s="41">
        <v>33</v>
      </c>
      <c r="BU54" s="41">
        <v>28</v>
      </c>
      <c r="BV54" s="41">
        <v>33</v>
      </c>
      <c r="CK54">
        <v>0</v>
      </c>
      <c r="CL54" t="s">
        <v>355</v>
      </c>
      <c r="CM54">
        <v>2</v>
      </c>
      <c r="CN54">
        <v>1</v>
      </c>
      <c r="CO54" t="s">
        <v>350</v>
      </c>
      <c r="CP54">
        <v>2</v>
      </c>
      <c r="CQ54">
        <v>2</v>
      </c>
      <c r="CR54" t="s">
        <v>352</v>
      </c>
      <c r="CS54">
        <v>1</v>
      </c>
      <c r="CT54">
        <v>0.1</v>
      </c>
      <c r="CU54">
        <v>4</v>
      </c>
      <c r="CV54">
        <v>4</v>
      </c>
      <c r="CW54">
        <v>1</v>
      </c>
      <c r="CX54">
        <v>2</v>
      </c>
      <c r="CY54">
        <v>5</v>
      </c>
      <c r="CZ54">
        <v>4</v>
      </c>
      <c r="DA54">
        <v>1</v>
      </c>
      <c r="DB54">
        <v>1</v>
      </c>
      <c r="DC54">
        <v>4</v>
      </c>
      <c r="DD54">
        <v>4</v>
      </c>
      <c r="DE54">
        <v>2</v>
      </c>
      <c r="DF54">
        <v>3</v>
      </c>
      <c r="DG54">
        <f t="shared" si="5"/>
        <v>4.166666666666667</v>
      </c>
      <c r="DH54">
        <f t="shared" si="6"/>
        <v>1.6666666666666667</v>
      </c>
      <c r="DI54" s="41">
        <v>3</v>
      </c>
      <c r="DJ54" s="41">
        <v>2</v>
      </c>
      <c r="DK54" s="41">
        <v>2</v>
      </c>
      <c r="DL54" s="41">
        <v>2</v>
      </c>
      <c r="DM54" s="41">
        <v>2</v>
      </c>
      <c r="DN54" s="41">
        <v>1</v>
      </c>
      <c r="DO54" s="41">
        <v>2</v>
      </c>
      <c r="DP54" s="41">
        <v>2</v>
      </c>
      <c r="DQ54" s="41">
        <v>1</v>
      </c>
      <c r="DR54" s="41">
        <f>AVERAGE(DQ54,DP54,DO54,DI54,DK54,DL54)</f>
        <v>2</v>
      </c>
      <c r="DS54" s="41">
        <v>4</v>
      </c>
      <c r="DT54" s="41">
        <v>4</v>
      </c>
      <c r="DU54" s="41">
        <v>5</v>
      </c>
      <c r="DV54" s="41">
        <v>4</v>
      </c>
      <c r="DW54" s="41">
        <v>4</v>
      </c>
      <c r="DX54" s="41">
        <v>5</v>
      </c>
      <c r="DY54">
        <f t="shared" si="8"/>
        <v>4.333333333333333</v>
      </c>
      <c r="DZ54">
        <v>8</v>
      </c>
      <c r="EA54" s="41"/>
      <c r="EB54">
        <v>3</v>
      </c>
      <c r="EC54" s="41"/>
      <c r="ED54" s="41">
        <v>1</v>
      </c>
      <c r="EE54" s="41">
        <v>1</v>
      </c>
      <c r="EF54" s="41">
        <v>1</v>
      </c>
      <c r="EG54" s="41">
        <v>0</v>
      </c>
      <c r="EH54" s="41">
        <v>1</v>
      </c>
      <c r="EI54" s="41">
        <v>1</v>
      </c>
      <c r="EJ54" s="41">
        <v>1</v>
      </c>
      <c r="EK54" s="41">
        <v>1</v>
      </c>
      <c r="EL54" s="41">
        <v>1</v>
      </c>
      <c r="EM54" s="41">
        <v>0</v>
      </c>
      <c r="EN54" s="41">
        <v>1</v>
      </c>
      <c r="EO54" s="41">
        <v>0</v>
      </c>
      <c r="EP54" s="41">
        <v>0</v>
      </c>
      <c r="EQ54" s="41">
        <v>1</v>
      </c>
      <c r="ER54" s="41">
        <v>1</v>
      </c>
      <c r="ES54" s="41">
        <v>1</v>
      </c>
      <c r="ET54" s="41">
        <v>1</v>
      </c>
      <c r="EU54" s="41">
        <v>0</v>
      </c>
      <c r="EV54" s="41">
        <v>0</v>
      </c>
      <c r="EW54" s="41">
        <v>13</v>
      </c>
      <c r="EX54">
        <f>13/18</f>
        <v>0.72222222222222221</v>
      </c>
      <c r="EY54">
        <v>7</v>
      </c>
      <c r="EZ54">
        <v>1</v>
      </c>
      <c r="FA54">
        <v>1</v>
      </c>
      <c r="FB54">
        <v>1</v>
      </c>
      <c r="FC54">
        <v>1</v>
      </c>
      <c r="FD54">
        <v>1</v>
      </c>
      <c r="FE54">
        <v>1</v>
      </c>
      <c r="FF54">
        <v>0</v>
      </c>
      <c r="FG54">
        <v>0</v>
      </c>
      <c r="FH54">
        <v>1</v>
      </c>
      <c r="FI54">
        <v>1</v>
      </c>
      <c r="FJ54">
        <v>0</v>
      </c>
      <c r="FK54">
        <v>1</v>
      </c>
      <c r="FL54">
        <v>0</v>
      </c>
      <c r="FM54">
        <v>0</v>
      </c>
      <c r="FN54">
        <v>9</v>
      </c>
      <c r="FO54">
        <f>9/13</f>
        <v>0.69230769230769229</v>
      </c>
      <c r="FP54">
        <v>6</v>
      </c>
      <c r="FQ54">
        <v>1</v>
      </c>
      <c r="FR54">
        <v>1</v>
      </c>
      <c r="FS54">
        <v>1</v>
      </c>
      <c r="FT54">
        <v>1</v>
      </c>
      <c r="FU54">
        <v>1</v>
      </c>
      <c r="FV54">
        <v>0</v>
      </c>
      <c r="FW54">
        <v>1</v>
      </c>
      <c r="FX54">
        <v>1</v>
      </c>
      <c r="FY54">
        <v>1</v>
      </c>
      <c r="FZ54">
        <v>1</v>
      </c>
      <c r="GA54" t="s">
        <v>1807</v>
      </c>
      <c r="GB54">
        <v>9</v>
      </c>
      <c r="GC54">
        <f>9/10</f>
        <v>0.9</v>
      </c>
      <c r="GD54">
        <v>5</v>
      </c>
      <c r="GE54">
        <v>1</v>
      </c>
      <c r="GF54">
        <v>4</v>
      </c>
      <c r="GG54">
        <v>1</v>
      </c>
      <c r="GH54">
        <v>1</v>
      </c>
      <c r="GI54">
        <v>1</v>
      </c>
      <c r="GJ54">
        <v>1</v>
      </c>
      <c r="GK54">
        <v>1</v>
      </c>
      <c r="GL54">
        <v>0</v>
      </c>
      <c r="GM54">
        <v>1</v>
      </c>
      <c r="GN54">
        <v>0</v>
      </c>
      <c r="GO54">
        <v>0</v>
      </c>
      <c r="GP54">
        <v>1</v>
      </c>
      <c r="GQ54">
        <v>1</v>
      </c>
      <c r="GR54">
        <v>0</v>
      </c>
      <c r="GS54">
        <v>0</v>
      </c>
      <c r="GT54">
        <v>8</v>
      </c>
      <c r="GU54">
        <f>8/12</f>
        <v>0.66666666666666663</v>
      </c>
      <c r="GV54">
        <v>6</v>
      </c>
      <c r="GW54" s="41">
        <v>3</v>
      </c>
      <c r="GX54" s="41">
        <v>2</v>
      </c>
      <c r="GY54" s="41">
        <v>3</v>
      </c>
      <c r="GZ54" s="41">
        <v>1</v>
      </c>
      <c r="HA54" s="41">
        <v>5</v>
      </c>
      <c r="HB54" s="41">
        <v>4</v>
      </c>
      <c r="HC54" s="41">
        <v>4</v>
      </c>
      <c r="HD54" s="41">
        <v>1</v>
      </c>
      <c r="HE54" s="41">
        <v>1</v>
      </c>
      <c r="HF54" s="41">
        <v>4</v>
      </c>
      <c r="HG54" s="41">
        <v>3</v>
      </c>
      <c r="HH54" s="41">
        <v>5</v>
      </c>
      <c r="HI54" s="41">
        <v>5</v>
      </c>
      <c r="HJ54" s="41">
        <v>3</v>
      </c>
      <c r="HK54" s="41">
        <v>4</v>
      </c>
      <c r="HL54" s="41">
        <v>1</v>
      </c>
      <c r="HM54" s="41">
        <v>1</v>
      </c>
      <c r="HN54" s="41">
        <v>3</v>
      </c>
      <c r="HO54" s="41">
        <v>3</v>
      </c>
      <c r="HP54" s="41">
        <v>8</v>
      </c>
      <c r="HQ54" s="41">
        <v>6</v>
      </c>
      <c r="HR54" s="41">
        <v>2</v>
      </c>
      <c r="HS54" s="41">
        <v>2</v>
      </c>
      <c r="HT54" s="41">
        <v>2</v>
      </c>
      <c r="HU54" s="41">
        <v>2</v>
      </c>
      <c r="HV54" s="41">
        <v>1</v>
      </c>
      <c r="HW54" s="41">
        <v>1</v>
      </c>
      <c r="HZ54" s="41">
        <v>2.2000000000000002</v>
      </c>
      <c r="IA54" s="41">
        <v>1.99</v>
      </c>
      <c r="IB54" s="41">
        <v>2.1800000000000002</v>
      </c>
      <c r="IC54" s="41">
        <v>2.27</v>
      </c>
      <c r="ID54" s="41">
        <v>2.16</v>
      </c>
      <c r="IE54" s="41"/>
    </row>
    <row r="55" spans="1:239" x14ac:dyDescent="0.2">
      <c r="A55" s="41" t="s">
        <v>1531</v>
      </c>
      <c r="B55" s="41" t="s">
        <v>1532</v>
      </c>
      <c r="C55" s="66">
        <v>419</v>
      </c>
      <c r="D55" s="66" t="s">
        <v>1533</v>
      </c>
      <c r="E55">
        <v>0</v>
      </c>
      <c r="F55">
        <v>2</v>
      </c>
      <c r="G55" s="63">
        <v>39635</v>
      </c>
      <c r="H55" s="63">
        <v>43756</v>
      </c>
      <c r="I55">
        <f t="shared" si="7"/>
        <v>11.29041095890411</v>
      </c>
      <c r="K55">
        <v>6</v>
      </c>
      <c r="N55">
        <v>1</v>
      </c>
      <c r="O55" s="37"/>
      <c r="P55">
        <v>103</v>
      </c>
      <c r="Q55">
        <v>137</v>
      </c>
      <c r="S55" s="41">
        <f>35.8*2.2</f>
        <v>78.760000000000005</v>
      </c>
      <c r="T55">
        <v>35.799999999999997</v>
      </c>
      <c r="U55">
        <v>19.100000000000001</v>
      </c>
      <c r="W55">
        <v>18.399999999999999</v>
      </c>
      <c r="Y55" s="41">
        <v>29.9</v>
      </c>
      <c r="Z55" s="41">
        <v>70.5</v>
      </c>
      <c r="AA55" s="41">
        <v>71.099999999999994</v>
      </c>
      <c r="AB55" s="41">
        <v>32.200000000000003</v>
      </c>
      <c r="AC55" s="41">
        <v>23.1</v>
      </c>
      <c r="AD55" s="41">
        <v>39.200000000000003</v>
      </c>
      <c r="AP55" s="41">
        <v>14.08</v>
      </c>
      <c r="AQ55" s="41">
        <v>13.65</v>
      </c>
      <c r="AT55">
        <v>110</v>
      </c>
      <c r="AU55">
        <v>108</v>
      </c>
      <c r="AV55">
        <v>100</v>
      </c>
      <c r="AY55">
        <v>20</v>
      </c>
      <c r="AZ55">
        <v>18</v>
      </c>
      <c r="BA55">
        <f>20+18</f>
        <v>38</v>
      </c>
      <c r="BF55">
        <v>21</v>
      </c>
      <c r="BG55">
        <v>12</v>
      </c>
      <c r="BL55">
        <v>32</v>
      </c>
      <c r="BM55">
        <v>28</v>
      </c>
      <c r="BN55">
        <v>31</v>
      </c>
      <c r="BT55">
        <v>26</v>
      </c>
      <c r="BU55">
        <v>26</v>
      </c>
      <c r="BV55">
        <v>25</v>
      </c>
      <c r="CK55">
        <v>1</v>
      </c>
      <c r="CL55" t="s">
        <v>351</v>
      </c>
      <c r="CM55">
        <v>0</v>
      </c>
      <c r="CN55">
        <v>1</v>
      </c>
      <c r="CO55" t="s">
        <v>1808</v>
      </c>
      <c r="CP55">
        <v>1</v>
      </c>
      <c r="CQ55">
        <v>1</v>
      </c>
      <c r="CR55" t="s">
        <v>350</v>
      </c>
      <c r="CS55">
        <v>1</v>
      </c>
      <c r="CT55">
        <v>1</v>
      </c>
      <c r="CU55">
        <v>4</v>
      </c>
      <c r="CV55">
        <v>3</v>
      </c>
      <c r="CW55">
        <v>1</v>
      </c>
      <c r="CX55">
        <v>3</v>
      </c>
      <c r="CY55">
        <v>5</v>
      </c>
      <c r="CZ55">
        <v>4</v>
      </c>
      <c r="DA55">
        <v>1</v>
      </c>
      <c r="DB55">
        <v>2</v>
      </c>
      <c r="DC55">
        <v>3</v>
      </c>
      <c r="DD55">
        <v>4</v>
      </c>
      <c r="DE55">
        <v>5</v>
      </c>
      <c r="DF55">
        <v>2</v>
      </c>
      <c r="DG55">
        <f t="shared" si="5"/>
        <v>3.8333333333333335</v>
      </c>
      <c r="DH55">
        <f t="shared" si="6"/>
        <v>2.3333333333333335</v>
      </c>
      <c r="DI55" s="41">
        <v>2</v>
      </c>
      <c r="DJ55" s="41">
        <v>4</v>
      </c>
      <c r="DK55" s="41">
        <v>3</v>
      </c>
      <c r="DL55" s="41">
        <v>1</v>
      </c>
      <c r="DM55" s="41">
        <v>3</v>
      </c>
      <c r="DN55" s="41">
        <v>2</v>
      </c>
      <c r="DO55" s="41">
        <v>4</v>
      </c>
      <c r="DP55" s="41">
        <v>3</v>
      </c>
      <c r="DQ55" s="41">
        <v>2</v>
      </c>
      <c r="DR55" s="41">
        <f>AVERAGE(DI55,DO55,DK55,DL55,DP55,DQ55)</f>
        <v>2.5</v>
      </c>
      <c r="DS55" s="41">
        <v>4</v>
      </c>
      <c r="DT55" s="41">
        <v>3</v>
      </c>
      <c r="DU55" s="41">
        <v>6</v>
      </c>
      <c r="DV55" s="41">
        <v>3</v>
      </c>
      <c r="DW55" s="41">
        <v>1</v>
      </c>
      <c r="DX55" s="41">
        <v>3</v>
      </c>
      <c r="DY55">
        <f t="shared" si="8"/>
        <v>3.3333333333333335</v>
      </c>
      <c r="DZ55">
        <v>0</v>
      </c>
      <c r="EA55">
        <v>0</v>
      </c>
      <c r="EB55">
        <v>2</v>
      </c>
      <c r="ED55" s="41">
        <v>1</v>
      </c>
      <c r="EE55" s="41">
        <v>1</v>
      </c>
      <c r="EF55" s="41">
        <v>1</v>
      </c>
      <c r="EG55" s="41">
        <v>0</v>
      </c>
      <c r="EH55" s="41">
        <v>1</v>
      </c>
      <c r="EI55" s="41">
        <v>1</v>
      </c>
      <c r="EJ55" s="41">
        <v>1</v>
      </c>
      <c r="EK55" s="41">
        <v>0</v>
      </c>
      <c r="EL55" s="41">
        <v>1</v>
      </c>
      <c r="EM55" s="41">
        <v>0</v>
      </c>
      <c r="EN55" s="41">
        <v>1</v>
      </c>
      <c r="EO55" s="41">
        <v>0</v>
      </c>
      <c r="EP55" s="41">
        <v>0</v>
      </c>
      <c r="EQ55" s="41">
        <v>0</v>
      </c>
      <c r="ER55" s="41">
        <v>0</v>
      </c>
      <c r="ES55" s="41">
        <v>1</v>
      </c>
      <c r="ET55" s="41">
        <v>0</v>
      </c>
      <c r="EU55" s="41">
        <v>0</v>
      </c>
      <c r="EV55" s="41">
        <v>0</v>
      </c>
      <c r="EW55" s="41">
        <v>9</v>
      </c>
      <c r="EX55">
        <f>9/18</f>
        <v>0.5</v>
      </c>
      <c r="EY55">
        <v>4</v>
      </c>
      <c r="EZ55">
        <v>0</v>
      </c>
      <c r="FA55">
        <v>0</v>
      </c>
      <c r="FB55">
        <v>1</v>
      </c>
      <c r="FC55">
        <v>0</v>
      </c>
      <c r="FD55">
        <v>0</v>
      </c>
      <c r="FE55">
        <v>1</v>
      </c>
      <c r="FF55">
        <v>1</v>
      </c>
      <c r="FG55">
        <v>0</v>
      </c>
      <c r="FH55">
        <v>1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4</v>
      </c>
      <c r="FO55">
        <f>4/13</f>
        <v>0.30769230769230771</v>
      </c>
      <c r="FP55">
        <v>4</v>
      </c>
      <c r="FQ55">
        <v>0</v>
      </c>
      <c r="FR55">
        <v>0</v>
      </c>
      <c r="FS55">
        <v>0</v>
      </c>
      <c r="FT55">
        <v>1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1</v>
      </c>
      <c r="GC55">
        <f>1/10</f>
        <v>0.1</v>
      </c>
      <c r="GD55">
        <v>5</v>
      </c>
      <c r="GE55">
        <v>1</v>
      </c>
      <c r="GF55">
        <v>4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f>0/12</f>
        <v>0</v>
      </c>
      <c r="GV55">
        <v>1</v>
      </c>
      <c r="GW55" s="41">
        <v>3</v>
      </c>
      <c r="GX55" s="41">
        <v>2</v>
      </c>
      <c r="GY55" s="41">
        <v>3</v>
      </c>
      <c r="GZ55" s="41">
        <v>1</v>
      </c>
      <c r="HA55" s="41">
        <v>4</v>
      </c>
      <c r="HB55" s="41">
        <v>3</v>
      </c>
      <c r="HC55" s="41">
        <v>1</v>
      </c>
      <c r="HD55" s="41">
        <v>1</v>
      </c>
      <c r="HE55" s="41">
        <v>1</v>
      </c>
      <c r="HF55" s="41">
        <v>3</v>
      </c>
      <c r="HG55" s="41">
        <v>1</v>
      </c>
      <c r="HH55" s="41">
        <v>1</v>
      </c>
      <c r="HI55" s="41">
        <v>5</v>
      </c>
      <c r="HJ55" s="41">
        <v>2</v>
      </c>
      <c r="HK55" s="41">
        <v>2</v>
      </c>
      <c r="HL55" s="41">
        <v>1</v>
      </c>
      <c r="HM55" s="41">
        <v>1</v>
      </c>
      <c r="HN55" s="41">
        <v>3</v>
      </c>
      <c r="HO55" s="41">
        <v>8</v>
      </c>
      <c r="HP55" s="41">
        <v>8</v>
      </c>
      <c r="HQ55" s="41">
        <v>8</v>
      </c>
      <c r="HR55" s="41">
        <v>8</v>
      </c>
      <c r="HS55" s="41">
        <v>5</v>
      </c>
      <c r="HT55" s="41">
        <v>4</v>
      </c>
      <c r="HU55" s="41">
        <v>1</v>
      </c>
      <c r="HV55" s="41">
        <v>7</v>
      </c>
      <c r="HW55" s="41">
        <v>2</v>
      </c>
      <c r="HZ55" s="41">
        <v>3.12</v>
      </c>
      <c r="IA55" s="41">
        <v>2.15</v>
      </c>
      <c r="IB55" s="41">
        <v>1.99</v>
      </c>
      <c r="IC55" s="41">
        <v>2.0099999999999998</v>
      </c>
      <c r="ID55" s="41">
        <v>1.78</v>
      </c>
      <c r="IE55" s="41"/>
    </row>
    <row r="56" spans="1:239" s="41" customFormat="1" x14ac:dyDescent="0.2">
      <c r="A56" s="41" t="s">
        <v>1534</v>
      </c>
      <c r="B56" s="41" t="s">
        <v>1535</v>
      </c>
      <c r="C56" s="68">
        <v>234</v>
      </c>
      <c r="D56" s="68" t="s">
        <v>1536</v>
      </c>
      <c r="E56" s="41">
        <v>1</v>
      </c>
      <c r="F56" s="41">
        <v>1</v>
      </c>
      <c r="G56" s="74">
        <v>39119</v>
      </c>
      <c r="H56" s="74">
        <v>43755</v>
      </c>
      <c r="I56" s="41">
        <f t="shared" si="7"/>
        <v>12.701369863013699</v>
      </c>
      <c r="K56" s="41">
        <v>7</v>
      </c>
      <c r="N56" s="41">
        <v>2</v>
      </c>
      <c r="O56" s="41">
        <v>150</v>
      </c>
      <c r="P56" s="41">
        <v>108.5</v>
      </c>
      <c r="Q56" s="41">
        <v>157.5</v>
      </c>
      <c r="S56" s="41">
        <f>46*2.2</f>
        <v>101.2</v>
      </c>
      <c r="T56" s="41">
        <v>46</v>
      </c>
      <c r="U56" s="41">
        <v>18.7</v>
      </c>
      <c r="W56" s="41">
        <v>20.5</v>
      </c>
      <c r="Y56" s="37"/>
      <c r="Z56" s="37"/>
      <c r="AA56" s="37"/>
      <c r="AB56" s="37"/>
      <c r="AC56" s="37"/>
      <c r="AD56" s="37"/>
      <c r="AL56" s="41">
        <v>53</v>
      </c>
      <c r="AP56" s="41">
        <v>12.17</v>
      </c>
      <c r="AQ56" s="41">
        <v>13.02</v>
      </c>
      <c r="AT56" s="41">
        <v>145</v>
      </c>
      <c r="AU56" s="41">
        <v>148</v>
      </c>
      <c r="AV56" s="41">
        <v>141</v>
      </c>
      <c r="AY56" s="41">
        <v>32</v>
      </c>
      <c r="AZ56" s="41">
        <v>32</v>
      </c>
      <c r="BA56" s="41">
        <f>32+32</f>
        <v>64</v>
      </c>
      <c r="BF56" s="41">
        <v>24</v>
      </c>
      <c r="BG56" s="41">
        <v>29</v>
      </c>
      <c r="BL56" s="41">
        <v>51</v>
      </c>
      <c r="BM56" s="41">
        <v>48</v>
      </c>
      <c r="BN56" s="41">
        <v>52</v>
      </c>
      <c r="BT56" s="41">
        <v>32</v>
      </c>
      <c r="BU56" s="41">
        <v>32</v>
      </c>
      <c r="BV56" s="41">
        <v>30</v>
      </c>
      <c r="CK56" s="41">
        <v>1</v>
      </c>
      <c r="CL56" s="41" t="s">
        <v>411</v>
      </c>
      <c r="CM56" s="41">
        <v>0</v>
      </c>
      <c r="CN56" s="41">
        <v>10</v>
      </c>
      <c r="CO56" s="41" t="s">
        <v>393</v>
      </c>
      <c r="CP56" s="41">
        <v>2</v>
      </c>
      <c r="CQ56" s="41">
        <v>5</v>
      </c>
      <c r="CR56" s="41" t="s">
        <v>350</v>
      </c>
      <c r="CS56" s="41">
        <v>1</v>
      </c>
      <c r="CT56" s="41">
        <v>5</v>
      </c>
      <c r="CU56" s="41">
        <v>5</v>
      </c>
      <c r="CV56" s="41">
        <v>5</v>
      </c>
      <c r="CW56" s="41">
        <v>4</v>
      </c>
      <c r="CX56" s="41">
        <v>1</v>
      </c>
      <c r="CY56" s="41">
        <v>5</v>
      </c>
      <c r="CZ56" s="41">
        <v>4</v>
      </c>
      <c r="DA56" s="41">
        <v>4</v>
      </c>
      <c r="DB56" s="41">
        <v>2</v>
      </c>
      <c r="DC56" s="41">
        <v>5</v>
      </c>
      <c r="DD56" s="41">
        <v>5</v>
      </c>
      <c r="DE56" s="41">
        <v>4</v>
      </c>
      <c r="DF56" s="41">
        <v>4</v>
      </c>
      <c r="DG56" s="41">
        <v>2</v>
      </c>
      <c r="DH56" s="41">
        <f t="shared" si="6"/>
        <v>3.1666666666666665</v>
      </c>
      <c r="DI56" s="41">
        <v>4</v>
      </c>
      <c r="DJ56" s="41">
        <v>2</v>
      </c>
      <c r="DK56" s="41">
        <v>4</v>
      </c>
      <c r="DL56" s="41">
        <v>3</v>
      </c>
      <c r="DM56" s="41">
        <v>1</v>
      </c>
      <c r="DN56" s="41">
        <v>1</v>
      </c>
      <c r="DO56" s="41">
        <v>2</v>
      </c>
      <c r="DP56" s="41">
        <v>1</v>
      </c>
      <c r="DQ56" s="41">
        <v>1</v>
      </c>
      <c r="DR56" s="41">
        <f>AVERAGE(DI56,DO56,DK56,DL56,DP56,DQ56)</f>
        <v>2.5</v>
      </c>
      <c r="DS56" s="41">
        <v>6</v>
      </c>
      <c r="DT56" s="41">
        <v>6</v>
      </c>
      <c r="DU56" s="41">
        <v>5</v>
      </c>
      <c r="DV56" s="41">
        <v>6</v>
      </c>
      <c r="DW56" s="41">
        <v>5</v>
      </c>
      <c r="DX56" s="41">
        <v>6</v>
      </c>
      <c r="DY56" s="41">
        <f t="shared" si="8"/>
        <v>5.666666666666667</v>
      </c>
      <c r="DZ56" s="41">
        <v>2</v>
      </c>
      <c r="EA56" s="41">
        <v>0</v>
      </c>
      <c r="EB56" s="41">
        <v>1</v>
      </c>
      <c r="EC56" s="41">
        <v>14</v>
      </c>
      <c r="ED56" s="41">
        <v>1</v>
      </c>
      <c r="EE56" s="41">
        <v>0</v>
      </c>
      <c r="EF56" s="41">
        <v>1</v>
      </c>
      <c r="EG56" s="41">
        <v>0</v>
      </c>
      <c r="EH56" s="41">
        <v>1</v>
      </c>
      <c r="EI56" s="41">
        <v>1</v>
      </c>
      <c r="EJ56" s="41">
        <v>1</v>
      </c>
      <c r="EK56" s="41">
        <v>1</v>
      </c>
      <c r="EL56" s="41">
        <v>1</v>
      </c>
      <c r="EM56" s="41">
        <v>0</v>
      </c>
      <c r="EN56" s="41">
        <v>1</v>
      </c>
      <c r="EO56" s="41">
        <v>0</v>
      </c>
      <c r="EP56" s="41">
        <v>0</v>
      </c>
      <c r="EQ56" s="41">
        <v>1</v>
      </c>
      <c r="ER56" s="41">
        <v>1</v>
      </c>
      <c r="ES56" s="41">
        <v>1</v>
      </c>
      <c r="ET56" s="41">
        <v>1</v>
      </c>
      <c r="EU56" s="41">
        <v>0</v>
      </c>
      <c r="EV56" s="41">
        <v>0</v>
      </c>
      <c r="EW56" s="41">
        <v>12</v>
      </c>
      <c r="EX56" s="41">
        <f>12/18</f>
        <v>0.66666666666666663</v>
      </c>
      <c r="EY56" s="41">
        <v>7</v>
      </c>
      <c r="EZ56" s="41">
        <v>1</v>
      </c>
      <c r="FA56" s="41">
        <v>1</v>
      </c>
      <c r="FB56" s="41">
        <v>1</v>
      </c>
      <c r="FC56" s="41">
        <v>1</v>
      </c>
      <c r="FD56" s="41">
        <v>1</v>
      </c>
      <c r="FE56" s="41">
        <v>1</v>
      </c>
      <c r="FF56" s="41">
        <v>1</v>
      </c>
      <c r="FG56" s="41">
        <v>0</v>
      </c>
      <c r="FH56" s="41">
        <v>1</v>
      </c>
      <c r="FI56" s="41">
        <v>1</v>
      </c>
      <c r="FJ56" s="41">
        <v>0</v>
      </c>
      <c r="FK56" s="41">
        <v>0</v>
      </c>
      <c r="FL56" s="41">
        <v>0</v>
      </c>
      <c r="FM56" s="41">
        <v>0</v>
      </c>
      <c r="FN56" s="41">
        <v>9</v>
      </c>
      <c r="FO56" s="41">
        <f>9/13</f>
        <v>0.69230769230769229</v>
      </c>
      <c r="FP56" s="41">
        <v>7</v>
      </c>
      <c r="FQ56" s="41">
        <v>1</v>
      </c>
      <c r="FR56" s="41">
        <v>1</v>
      </c>
      <c r="FS56" s="41">
        <v>0</v>
      </c>
      <c r="FT56" s="41">
        <v>0</v>
      </c>
      <c r="FU56" s="41">
        <v>0</v>
      </c>
      <c r="FV56" s="41">
        <v>0</v>
      </c>
      <c r="FW56" s="41">
        <v>1</v>
      </c>
      <c r="FX56" s="41">
        <v>1</v>
      </c>
      <c r="FY56" s="41">
        <v>0</v>
      </c>
      <c r="FZ56" s="41">
        <v>0</v>
      </c>
      <c r="GA56" s="41">
        <v>0</v>
      </c>
      <c r="GB56" s="41">
        <v>4</v>
      </c>
      <c r="GC56" s="41">
        <f>4/10</f>
        <v>0.4</v>
      </c>
      <c r="GD56" s="41">
        <v>2</v>
      </c>
      <c r="GE56" s="41">
        <v>1</v>
      </c>
      <c r="GF56" s="41">
        <v>6</v>
      </c>
      <c r="GG56" s="41">
        <v>0</v>
      </c>
      <c r="GH56" s="41">
        <v>1</v>
      </c>
      <c r="GI56" s="41">
        <v>1</v>
      </c>
      <c r="GJ56" s="41">
        <v>0</v>
      </c>
      <c r="GK56" s="41">
        <v>0</v>
      </c>
      <c r="GL56" s="41">
        <v>0</v>
      </c>
      <c r="GM56" s="41">
        <v>0</v>
      </c>
      <c r="GN56" s="41">
        <v>0</v>
      </c>
      <c r="GO56" s="41">
        <v>1</v>
      </c>
      <c r="GP56" s="41">
        <v>0</v>
      </c>
      <c r="GQ56" s="41">
        <v>1</v>
      </c>
      <c r="GR56" s="41">
        <v>0</v>
      </c>
      <c r="GS56" s="41">
        <v>0</v>
      </c>
      <c r="GT56" s="41">
        <v>4</v>
      </c>
      <c r="GU56" s="41">
        <f>4/12</f>
        <v>0.33333333333333331</v>
      </c>
      <c r="GV56" s="41">
        <v>5</v>
      </c>
      <c r="GW56" s="41">
        <v>4</v>
      </c>
      <c r="GX56" s="41">
        <v>3</v>
      </c>
      <c r="GY56" s="41">
        <v>6</v>
      </c>
      <c r="GZ56" s="41">
        <v>1</v>
      </c>
      <c r="HA56" s="41">
        <v>6</v>
      </c>
      <c r="HB56" s="41">
        <v>5</v>
      </c>
      <c r="HC56" s="41">
        <v>4</v>
      </c>
      <c r="HD56" s="41">
        <v>1</v>
      </c>
      <c r="HE56" s="41">
        <v>2</v>
      </c>
      <c r="HF56" s="41">
        <v>5</v>
      </c>
      <c r="HG56" s="41">
        <v>4</v>
      </c>
      <c r="HH56" s="41">
        <v>4</v>
      </c>
      <c r="HI56" s="41">
        <v>5</v>
      </c>
      <c r="HJ56" s="41">
        <v>3</v>
      </c>
      <c r="HK56" s="41">
        <v>1</v>
      </c>
      <c r="HL56" s="41">
        <v>1</v>
      </c>
      <c r="HM56" s="41">
        <v>4</v>
      </c>
      <c r="HN56" s="41">
        <v>2</v>
      </c>
      <c r="HO56" s="37"/>
      <c r="HP56" s="37"/>
      <c r="HQ56" s="37"/>
      <c r="HR56" s="37"/>
      <c r="HS56" s="37"/>
      <c r="HT56" s="37"/>
      <c r="HU56" s="37"/>
      <c r="HV56" s="37"/>
      <c r="HW56" s="37"/>
      <c r="HZ56" s="37"/>
      <c r="IA56" s="37"/>
      <c r="IB56" s="37"/>
      <c r="IC56" s="37"/>
      <c r="ID56" s="37"/>
      <c r="IE56" s="37"/>
    </row>
    <row r="57" spans="1:239" s="41" customFormat="1" x14ac:dyDescent="0.2">
      <c r="A57" s="41" t="s">
        <v>1537</v>
      </c>
      <c r="B57" s="41" t="s">
        <v>1538</v>
      </c>
      <c r="C57" s="68">
        <v>236</v>
      </c>
      <c r="D57" s="68" t="s">
        <v>1539</v>
      </c>
      <c r="E57" s="41">
        <v>0</v>
      </c>
      <c r="F57" s="41">
        <v>2</v>
      </c>
      <c r="G57" s="74">
        <v>39084</v>
      </c>
      <c r="H57" s="74">
        <v>43755</v>
      </c>
      <c r="I57" s="41">
        <f t="shared" si="7"/>
        <v>12.797260273972602</v>
      </c>
      <c r="K57" s="41">
        <v>7</v>
      </c>
      <c r="N57" s="41">
        <v>2</v>
      </c>
      <c r="O57" s="41">
        <v>150</v>
      </c>
      <c r="P57" s="41">
        <v>109</v>
      </c>
      <c r="Q57" s="41">
        <v>155</v>
      </c>
      <c r="S57" s="41">
        <f>35.3*2.2</f>
        <v>77.66</v>
      </c>
      <c r="T57" s="41">
        <v>35.299999999999997</v>
      </c>
      <c r="U57" s="41">
        <v>14.7</v>
      </c>
      <c r="W57" s="41">
        <v>6.4</v>
      </c>
      <c r="Y57" s="41">
        <v>46.8</v>
      </c>
      <c r="Z57" s="41">
        <v>49.3</v>
      </c>
      <c r="AA57" s="41">
        <v>20</v>
      </c>
      <c r="AB57" s="41">
        <v>37.700000000000003</v>
      </c>
      <c r="AC57" s="41">
        <v>39</v>
      </c>
      <c r="AD57" s="41">
        <v>28.3</v>
      </c>
      <c r="AL57" s="41">
        <v>23</v>
      </c>
      <c r="AP57" s="41">
        <v>12.1</v>
      </c>
      <c r="AQ57" s="41">
        <v>12.16</v>
      </c>
      <c r="AT57" s="41">
        <v>128</v>
      </c>
      <c r="AU57" s="41">
        <v>131</v>
      </c>
      <c r="AV57" s="41">
        <v>124</v>
      </c>
      <c r="AY57" s="41">
        <v>20</v>
      </c>
      <c r="AZ57" s="41">
        <v>26</v>
      </c>
      <c r="BA57" s="41">
        <f>26+20</f>
        <v>46</v>
      </c>
      <c r="BF57" s="41">
        <v>22</v>
      </c>
      <c r="BG57" s="41">
        <v>26</v>
      </c>
      <c r="BL57" s="41">
        <v>43</v>
      </c>
      <c r="BM57" s="41">
        <v>43</v>
      </c>
      <c r="BN57" s="41">
        <v>46</v>
      </c>
      <c r="BT57" s="41">
        <v>34</v>
      </c>
      <c r="BU57" s="41">
        <v>35</v>
      </c>
      <c r="BV57" s="41">
        <v>34</v>
      </c>
      <c r="CK57" s="41">
        <v>0</v>
      </c>
      <c r="CL57" s="41" t="s">
        <v>350</v>
      </c>
      <c r="CM57" s="41">
        <v>1</v>
      </c>
      <c r="CN57" s="41">
        <v>3</v>
      </c>
      <c r="CO57" s="41" t="s">
        <v>1832</v>
      </c>
      <c r="CP57" s="41">
        <v>1</v>
      </c>
      <c r="CQ57" s="41">
        <v>1</v>
      </c>
      <c r="CR57" s="41" t="s">
        <v>351</v>
      </c>
      <c r="CS57" s="41">
        <v>1</v>
      </c>
      <c r="CT57" s="41">
        <v>3</v>
      </c>
      <c r="CU57" s="41">
        <v>5</v>
      </c>
      <c r="CV57" s="41">
        <v>5</v>
      </c>
      <c r="CW57" s="41">
        <v>4</v>
      </c>
      <c r="CX57" s="41">
        <v>4</v>
      </c>
      <c r="CY57" s="41">
        <v>5</v>
      </c>
      <c r="CZ57" s="41">
        <v>5</v>
      </c>
      <c r="DA57" s="41">
        <v>4</v>
      </c>
      <c r="DB57" s="41">
        <v>4</v>
      </c>
      <c r="DC57" s="41">
        <v>5</v>
      </c>
      <c r="DD57" s="41">
        <v>5</v>
      </c>
      <c r="DE57" s="41">
        <v>1</v>
      </c>
      <c r="DF57" s="41">
        <v>1</v>
      </c>
      <c r="DG57" s="41">
        <f t="shared" ref="DG57:DG71" si="9">AVERAGE(CU57,CV57,CY57,CZ57,DC57,DD57)</f>
        <v>5</v>
      </c>
      <c r="DH57" s="41">
        <f t="shared" si="6"/>
        <v>3</v>
      </c>
      <c r="DI57" s="41">
        <v>3</v>
      </c>
      <c r="DJ57" s="41">
        <v>3</v>
      </c>
      <c r="DK57" s="41">
        <v>3</v>
      </c>
      <c r="DL57" s="41">
        <v>3</v>
      </c>
      <c r="DM57" s="41">
        <v>2</v>
      </c>
      <c r="DN57" s="41">
        <v>3</v>
      </c>
      <c r="DO57" s="41">
        <v>3</v>
      </c>
      <c r="DP57" s="41">
        <v>2</v>
      </c>
      <c r="DQ57" s="41">
        <v>3</v>
      </c>
      <c r="DR57" s="41">
        <f>AVERAGE(DI57,DO57,DK57,DL57,DM57,DN57)</f>
        <v>2.8333333333333335</v>
      </c>
      <c r="DS57" s="41">
        <v>5</v>
      </c>
      <c r="DT57" s="41">
        <v>5</v>
      </c>
      <c r="DU57" s="41">
        <v>5</v>
      </c>
      <c r="DV57" s="41">
        <v>5</v>
      </c>
      <c r="DW57" s="41">
        <v>5</v>
      </c>
      <c r="DX57" s="41">
        <v>5</v>
      </c>
      <c r="DY57" s="41">
        <f t="shared" si="8"/>
        <v>5</v>
      </c>
      <c r="EB57" s="41">
        <v>2</v>
      </c>
      <c r="ED57" s="41">
        <v>1</v>
      </c>
      <c r="EE57" s="41">
        <v>1</v>
      </c>
      <c r="EF57" s="41">
        <v>1</v>
      </c>
      <c r="EG57" s="41">
        <v>1</v>
      </c>
      <c r="EH57" s="41">
        <v>1</v>
      </c>
      <c r="EI57" s="41">
        <v>1</v>
      </c>
      <c r="EJ57" s="41">
        <v>1</v>
      </c>
      <c r="EK57" s="41">
        <v>0</v>
      </c>
      <c r="EL57" s="41">
        <v>1</v>
      </c>
      <c r="EM57" s="41">
        <v>0</v>
      </c>
      <c r="EN57" s="41">
        <v>0</v>
      </c>
      <c r="EO57" s="41">
        <v>0</v>
      </c>
      <c r="EP57" s="41">
        <v>0</v>
      </c>
      <c r="EQ57" s="41">
        <v>1</v>
      </c>
      <c r="ER57" s="41">
        <v>1</v>
      </c>
      <c r="ES57" s="41">
        <v>1</v>
      </c>
      <c r="ET57" s="41">
        <v>1</v>
      </c>
      <c r="EU57" s="41">
        <v>0</v>
      </c>
      <c r="EV57" s="41">
        <v>0</v>
      </c>
      <c r="EW57" s="41">
        <v>12</v>
      </c>
      <c r="EX57" s="41">
        <f>12/18</f>
        <v>0.66666666666666663</v>
      </c>
      <c r="EY57" s="41">
        <v>6</v>
      </c>
      <c r="EZ57" s="41">
        <v>0</v>
      </c>
      <c r="FA57" s="41">
        <v>1</v>
      </c>
      <c r="FB57" s="41">
        <v>1</v>
      </c>
      <c r="FC57" s="41">
        <v>0</v>
      </c>
      <c r="FD57" s="41">
        <v>0</v>
      </c>
      <c r="FE57" s="41">
        <v>1</v>
      </c>
      <c r="FF57" s="41">
        <v>1</v>
      </c>
      <c r="FG57" s="41">
        <v>0</v>
      </c>
      <c r="FH57" s="41">
        <v>1</v>
      </c>
      <c r="FI57" s="41">
        <v>1</v>
      </c>
      <c r="FJ57" s="41">
        <v>0</v>
      </c>
      <c r="FK57" s="41">
        <v>0</v>
      </c>
      <c r="FL57" s="41">
        <v>0</v>
      </c>
      <c r="FM57" s="41">
        <v>0</v>
      </c>
      <c r="FN57" s="41">
        <v>6</v>
      </c>
      <c r="FO57" s="41">
        <f>6/13</f>
        <v>0.46153846153846156</v>
      </c>
      <c r="FP57" s="41">
        <v>5</v>
      </c>
      <c r="FQ57" s="41">
        <v>1</v>
      </c>
      <c r="FR57" s="41">
        <v>1</v>
      </c>
      <c r="FS57" s="41">
        <v>1</v>
      </c>
      <c r="FT57" s="41">
        <v>1</v>
      </c>
      <c r="FU57" s="41">
        <v>0</v>
      </c>
      <c r="FV57" s="41">
        <v>0</v>
      </c>
      <c r="FW57" s="41">
        <v>1</v>
      </c>
      <c r="FX57" s="41">
        <v>1</v>
      </c>
      <c r="FY57" s="41">
        <v>1</v>
      </c>
      <c r="FZ57" s="41">
        <v>0</v>
      </c>
      <c r="GA57" s="41">
        <v>0</v>
      </c>
      <c r="GB57" s="41">
        <v>7</v>
      </c>
      <c r="GC57" s="41">
        <f>7/10</f>
        <v>0.7</v>
      </c>
      <c r="GD57" s="41">
        <v>5</v>
      </c>
      <c r="GE57" s="41">
        <v>1</v>
      </c>
      <c r="GF57" s="41">
        <v>5</v>
      </c>
      <c r="GG57" s="41">
        <v>1</v>
      </c>
      <c r="GH57" s="41">
        <v>1</v>
      </c>
      <c r="GI57" s="41">
        <v>1</v>
      </c>
      <c r="GJ57" s="41">
        <v>1</v>
      </c>
      <c r="GK57" s="41">
        <v>0</v>
      </c>
      <c r="GL57" s="41">
        <v>0</v>
      </c>
      <c r="GM57" s="41">
        <v>0</v>
      </c>
      <c r="GN57" s="41">
        <v>0</v>
      </c>
      <c r="GO57" s="41">
        <v>1</v>
      </c>
      <c r="GP57" s="41">
        <v>0</v>
      </c>
      <c r="GQ57" s="41">
        <v>1</v>
      </c>
      <c r="GR57" s="41">
        <v>0</v>
      </c>
      <c r="GS57" s="41">
        <v>0</v>
      </c>
      <c r="GT57" s="41">
        <v>6</v>
      </c>
      <c r="GU57" s="41">
        <f>6/12</f>
        <v>0.5</v>
      </c>
      <c r="GV57" s="41">
        <v>4</v>
      </c>
      <c r="GW57" s="41">
        <v>3</v>
      </c>
      <c r="GX57" s="41">
        <v>2</v>
      </c>
      <c r="GY57" s="41">
        <v>4</v>
      </c>
      <c r="GZ57" s="41">
        <v>1</v>
      </c>
      <c r="HA57" s="41">
        <v>6</v>
      </c>
      <c r="HB57" s="41">
        <v>6</v>
      </c>
      <c r="HC57" s="41">
        <v>5</v>
      </c>
      <c r="HD57" s="41">
        <v>1</v>
      </c>
      <c r="HE57" s="41">
        <v>3</v>
      </c>
      <c r="HF57" s="41">
        <v>3</v>
      </c>
      <c r="HG57" s="41">
        <v>4</v>
      </c>
      <c r="HH57" s="41">
        <v>5</v>
      </c>
      <c r="HI57" s="41">
        <v>5</v>
      </c>
      <c r="HJ57" s="41">
        <v>3</v>
      </c>
      <c r="HK57" s="41">
        <v>3</v>
      </c>
      <c r="HL57" s="41">
        <v>1</v>
      </c>
      <c r="HM57" s="41">
        <v>2</v>
      </c>
      <c r="HN57" s="41">
        <v>2</v>
      </c>
      <c r="HO57" s="37"/>
      <c r="HP57" s="37"/>
      <c r="HQ57" s="37"/>
      <c r="HR57" s="37"/>
      <c r="HS57" s="37"/>
      <c r="HT57" s="37"/>
      <c r="HU57" s="37"/>
      <c r="HV57" s="37"/>
      <c r="HW57" s="37"/>
      <c r="HZ57" s="37"/>
      <c r="IA57" s="37"/>
      <c r="IB57" s="37"/>
      <c r="IC57" s="37"/>
      <c r="ID57" s="37"/>
      <c r="IE57" s="37"/>
    </row>
    <row r="58" spans="1:239" s="41" customFormat="1" x14ac:dyDescent="0.2">
      <c r="A58" s="41" t="s">
        <v>1522</v>
      </c>
      <c r="B58" s="41" t="s">
        <v>1540</v>
      </c>
      <c r="C58" s="68">
        <v>239</v>
      </c>
      <c r="D58" s="68" t="s">
        <v>1541</v>
      </c>
      <c r="E58" s="41">
        <v>1</v>
      </c>
      <c r="F58" s="41">
        <v>1</v>
      </c>
      <c r="G58" s="74">
        <v>38930</v>
      </c>
      <c r="H58" s="74">
        <v>43755</v>
      </c>
      <c r="I58" s="41">
        <f t="shared" si="7"/>
        <v>13.219178082191782</v>
      </c>
      <c r="K58" s="41">
        <v>7</v>
      </c>
      <c r="N58" s="41">
        <v>1</v>
      </c>
      <c r="O58" s="41">
        <v>150</v>
      </c>
      <c r="P58" s="41">
        <v>114</v>
      </c>
      <c r="Q58" s="41">
        <v>158.5</v>
      </c>
      <c r="S58" s="76">
        <f>48*2.2</f>
        <v>105.60000000000001</v>
      </c>
      <c r="T58" s="41">
        <v>48</v>
      </c>
      <c r="U58" s="41">
        <v>19.2</v>
      </c>
      <c r="W58" s="41">
        <v>21.3</v>
      </c>
      <c r="Y58" s="41">
        <v>54.6</v>
      </c>
      <c r="Z58" s="41">
        <v>43</v>
      </c>
      <c r="AA58" s="41">
        <v>50.1</v>
      </c>
      <c r="AB58" s="41">
        <v>50.4</v>
      </c>
      <c r="AC58" s="41">
        <v>45.8</v>
      </c>
      <c r="AD58" s="41">
        <v>49.7</v>
      </c>
      <c r="AL58" s="41">
        <v>34</v>
      </c>
      <c r="AP58" s="41">
        <v>11.14</v>
      </c>
      <c r="AQ58" s="41">
        <v>11.18</v>
      </c>
      <c r="AT58" s="41">
        <v>173</v>
      </c>
      <c r="AU58" s="41">
        <v>174</v>
      </c>
      <c r="AV58" s="41">
        <v>169</v>
      </c>
      <c r="AY58" s="41">
        <v>40</v>
      </c>
      <c r="AZ58" s="41">
        <v>35</v>
      </c>
      <c r="BA58" s="41">
        <f>35+40</f>
        <v>75</v>
      </c>
      <c r="BF58" s="41">
        <v>22</v>
      </c>
      <c r="BG58" s="41">
        <v>29</v>
      </c>
      <c r="BL58" s="41">
        <v>40</v>
      </c>
      <c r="BM58" s="41">
        <v>42</v>
      </c>
      <c r="BN58" s="41">
        <v>40</v>
      </c>
      <c r="BT58" s="41">
        <v>36</v>
      </c>
      <c r="BU58" s="41">
        <v>25</v>
      </c>
      <c r="BV58" s="41">
        <v>40</v>
      </c>
      <c r="CK58" s="41">
        <v>0</v>
      </c>
      <c r="CL58" s="41" t="s">
        <v>390</v>
      </c>
      <c r="CM58" s="41">
        <v>1</v>
      </c>
      <c r="CN58" s="41">
        <v>2</v>
      </c>
      <c r="CO58" s="41" t="s">
        <v>439</v>
      </c>
      <c r="CP58" s="41">
        <v>1</v>
      </c>
      <c r="CQ58" s="41">
        <v>2</v>
      </c>
      <c r="CR58" s="41" t="s">
        <v>1833</v>
      </c>
      <c r="CS58" s="41">
        <v>1</v>
      </c>
      <c r="CT58" s="41">
        <v>2</v>
      </c>
      <c r="CU58" s="41">
        <v>5</v>
      </c>
      <c r="CV58" s="41">
        <v>5</v>
      </c>
      <c r="CW58" s="41">
        <v>3</v>
      </c>
      <c r="CX58" s="41">
        <v>2</v>
      </c>
      <c r="CY58" s="41">
        <v>5</v>
      </c>
      <c r="CZ58" s="41">
        <v>5</v>
      </c>
      <c r="DA58" s="41">
        <v>4</v>
      </c>
      <c r="DB58" s="41">
        <v>1</v>
      </c>
      <c r="DC58" s="41">
        <v>5</v>
      </c>
      <c r="DD58" s="41">
        <v>5</v>
      </c>
      <c r="DE58" s="41">
        <v>5</v>
      </c>
      <c r="DF58" s="41">
        <v>2</v>
      </c>
      <c r="DG58" s="41">
        <f t="shared" si="9"/>
        <v>5</v>
      </c>
      <c r="DH58" s="41">
        <f t="shared" si="6"/>
        <v>2.8333333333333335</v>
      </c>
      <c r="DI58" s="41">
        <v>4</v>
      </c>
      <c r="DJ58" s="41">
        <v>4</v>
      </c>
      <c r="DK58" s="41">
        <v>3</v>
      </c>
      <c r="DL58" s="41">
        <v>4</v>
      </c>
      <c r="DM58" s="41">
        <v>2</v>
      </c>
      <c r="DN58" s="41">
        <v>3</v>
      </c>
      <c r="DO58" s="41">
        <v>4</v>
      </c>
      <c r="DP58" s="41">
        <v>2</v>
      </c>
      <c r="DQ58" s="41">
        <v>3</v>
      </c>
      <c r="DR58" s="41">
        <f t="shared" ref="DR58:DR70" si="10">AVERAGE(DI58,DO58,DK58,DL58,DP58,DQ58)</f>
        <v>3.3333333333333335</v>
      </c>
      <c r="DS58" s="41">
        <v>3</v>
      </c>
      <c r="DT58" s="41">
        <v>5</v>
      </c>
      <c r="DU58" s="41">
        <v>6</v>
      </c>
      <c r="DV58" s="41">
        <v>6</v>
      </c>
      <c r="DW58" s="41">
        <v>5</v>
      </c>
      <c r="DX58" s="41">
        <v>6</v>
      </c>
      <c r="DY58" s="41">
        <f t="shared" si="8"/>
        <v>5.166666666666667</v>
      </c>
      <c r="DZ58" s="41">
        <v>2</v>
      </c>
      <c r="EB58" s="41">
        <v>6</v>
      </c>
      <c r="ED58" s="41">
        <v>1</v>
      </c>
      <c r="EE58" s="41">
        <v>1</v>
      </c>
      <c r="EF58" s="41">
        <v>1</v>
      </c>
      <c r="EG58" s="41">
        <v>1</v>
      </c>
      <c r="EH58" s="41">
        <v>1</v>
      </c>
      <c r="EI58" s="41">
        <v>1</v>
      </c>
      <c r="EJ58" s="41">
        <v>1</v>
      </c>
      <c r="EK58" s="41">
        <v>1</v>
      </c>
      <c r="EL58" s="41">
        <v>1</v>
      </c>
      <c r="EM58" s="41">
        <v>1</v>
      </c>
      <c r="EN58" s="41">
        <v>0</v>
      </c>
      <c r="EO58" s="41">
        <v>1</v>
      </c>
      <c r="EP58" s="41">
        <v>1</v>
      </c>
      <c r="EQ58" s="41">
        <v>0</v>
      </c>
      <c r="ER58" s="41">
        <v>1</v>
      </c>
      <c r="ES58" s="41">
        <v>1</v>
      </c>
      <c r="ET58" s="41">
        <v>0</v>
      </c>
      <c r="EU58" s="41">
        <v>0</v>
      </c>
      <c r="EV58" s="41">
        <v>0</v>
      </c>
      <c r="EW58" s="41">
        <v>15</v>
      </c>
      <c r="EX58" s="41">
        <f>15/18</f>
        <v>0.83333333333333337</v>
      </c>
      <c r="EY58" s="41">
        <v>4</v>
      </c>
      <c r="EZ58" s="41">
        <v>0</v>
      </c>
      <c r="FA58" s="41">
        <v>1</v>
      </c>
      <c r="FB58" s="41">
        <v>1</v>
      </c>
      <c r="FC58" s="41">
        <v>0</v>
      </c>
      <c r="FD58" s="41">
        <v>0</v>
      </c>
      <c r="FE58" s="41">
        <v>0</v>
      </c>
      <c r="FF58" s="41">
        <v>1</v>
      </c>
      <c r="FG58" s="41">
        <v>0</v>
      </c>
      <c r="FH58" s="41">
        <v>1</v>
      </c>
      <c r="FI58" s="41">
        <v>1</v>
      </c>
      <c r="FJ58" s="41">
        <v>0</v>
      </c>
      <c r="FK58" s="41">
        <v>0</v>
      </c>
      <c r="FL58" s="41">
        <v>0</v>
      </c>
      <c r="FM58" s="41">
        <v>0</v>
      </c>
      <c r="FN58" s="41">
        <v>5</v>
      </c>
      <c r="FO58" s="41">
        <f>5/13</f>
        <v>0.38461538461538464</v>
      </c>
      <c r="FP58" s="41">
        <v>2</v>
      </c>
      <c r="FQ58" s="41">
        <v>1</v>
      </c>
      <c r="FR58" s="41">
        <v>1</v>
      </c>
      <c r="FS58" s="41">
        <v>1</v>
      </c>
      <c r="FT58" s="41">
        <v>1</v>
      </c>
      <c r="FU58" s="41">
        <v>1</v>
      </c>
      <c r="FV58" s="41">
        <v>0</v>
      </c>
      <c r="FW58" s="41">
        <v>0</v>
      </c>
      <c r="FX58" s="41">
        <v>1</v>
      </c>
      <c r="FY58" s="41">
        <v>1</v>
      </c>
      <c r="FZ58" s="41">
        <v>0</v>
      </c>
      <c r="GA58" s="41">
        <v>0</v>
      </c>
      <c r="GB58" s="41">
        <v>7</v>
      </c>
      <c r="GC58" s="41">
        <f>7/10</f>
        <v>0.7</v>
      </c>
      <c r="GD58" s="41">
        <v>5</v>
      </c>
      <c r="GE58" s="41">
        <v>1</v>
      </c>
      <c r="GF58" s="41">
        <v>3</v>
      </c>
      <c r="GG58" s="41">
        <v>1</v>
      </c>
      <c r="GH58" s="41">
        <v>1</v>
      </c>
      <c r="GI58" s="41">
        <v>0</v>
      </c>
      <c r="GJ58" s="41">
        <v>1</v>
      </c>
      <c r="GK58" s="41">
        <v>1</v>
      </c>
      <c r="GL58" s="41">
        <v>1</v>
      </c>
      <c r="GM58" s="41">
        <v>1</v>
      </c>
      <c r="GN58" s="41">
        <v>0</v>
      </c>
      <c r="GO58" s="41">
        <v>0</v>
      </c>
      <c r="GP58" s="41">
        <v>1</v>
      </c>
      <c r="GQ58" s="41">
        <v>0</v>
      </c>
      <c r="GR58" s="41">
        <v>0</v>
      </c>
      <c r="GS58" s="41">
        <v>0</v>
      </c>
      <c r="GT58" s="41">
        <v>7</v>
      </c>
      <c r="GU58" s="41">
        <f>7/12</f>
        <v>0.58333333333333337</v>
      </c>
      <c r="GV58" s="41">
        <v>2</v>
      </c>
      <c r="GW58" s="41">
        <v>4</v>
      </c>
      <c r="GX58" s="41">
        <v>2</v>
      </c>
      <c r="GY58" s="41">
        <v>1</v>
      </c>
      <c r="GZ58" s="41">
        <v>4</v>
      </c>
      <c r="HA58" s="41">
        <v>5</v>
      </c>
      <c r="HB58" s="41">
        <v>4</v>
      </c>
      <c r="HC58" s="41">
        <v>4</v>
      </c>
      <c r="HD58" s="41">
        <v>4</v>
      </c>
      <c r="HE58" s="41">
        <v>2</v>
      </c>
      <c r="HF58" s="41">
        <v>3</v>
      </c>
      <c r="HG58" s="41">
        <v>3</v>
      </c>
      <c r="HH58" s="41">
        <v>3</v>
      </c>
      <c r="HI58" s="41">
        <v>2</v>
      </c>
      <c r="HJ58" s="41">
        <v>2</v>
      </c>
      <c r="HK58" s="41">
        <v>2</v>
      </c>
      <c r="HL58" s="41">
        <v>2</v>
      </c>
      <c r="HM58" s="41">
        <v>4</v>
      </c>
      <c r="HN58" s="41">
        <v>1</v>
      </c>
      <c r="HO58" s="37"/>
      <c r="HP58" s="37"/>
      <c r="HQ58" s="37"/>
      <c r="HR58" s="37"/>
      <c r="HS58" s="37"/>
      <c r="HT58" s="37"/>
      <c r="HU58" s="37"/>
      <c r="HV58" s="37"/>
      <c r="HW58" s="37"/>
      <c r="HZ58" s="37"/>
      <c r="IA58" s="37"/>
      <c r="IB58" s="37"/>
      <c r="IC58" s="37"/>
      <c r="ID58" s="37"/>
      <c r="IE58" s="37"/>
    </row>
    <row r="59" spans="1:239" s="41" customFormat="1" x14ac:dyDescent="0.2">
      <c r="A59" s="41" t="s">
        <v>1542</v>
      </c>
      <c r="B59" s="41" t="s">
        <v>1543</v>
      </c>
      <c r="C59" s="68">
        <v>242</v>
      </c>
      <c r="D59" s="68" t="s">
        <v>1544</v>
      </c>
      <c r="E59" s="41">
        <v>1</v>
      </c>
      <c r="F59" s="41">
        <v>1</v>
      </c>
      <c r="G59" s="74">
        <v>39324</v>
      </c>
      <c r="H59" s="74">
        <v>43755</v>
      </c>
      <c r="I59" s="41">
        <f t="shared" si="7"/>
        <v>12.139726027397261</v>
      </c>
      <c r="K59" s="41">
        <v>7</v>
      </c>
      <c r="N59" s="41">
        <v>2</v>
      </c>
      <c r="O59" s="41">
        <v>150</v>
      </c>
      <c r="P59" s="41">
        <v>112</v>
      </c>
      <c r="Q59" s="41">
        <v>155.5</v>
      </c>
      <c r="S59" s="41">
        <f>86.7*2.2</f>
        <v>190.74</v>
      </c>
      <c r="T59" s="41">
        <v>86.7</v>
      </c>
      <c r="U59" s="41">
        <v>36.1</v>
      </c>
      <c r="W59" s="41">
        <v>48.9</v>
      </c>
      <c r="Y59" s="41">
        <v>80.599999999999994</v>
      </c>
      <c r="Z59" s="41">
        <v>77.099999999999994</v>
      </c>
      <c r="AA59" s="41">
        <v>68.7</v>
      </c>
      <c r="AB59" s="41">
        <v>72.8</v>
      </c>
      <c r="AC59" s="41">
        <v>67.7</v>
      </c>
      <c r="AD59" s="41">
        <v>65.7</v>
      </c>
      <c r="AL59" s="41">
        <v>10</v>
      </c>
      <c r="AP59" s="41">
        <v>14.2</v>
      </c>
      <c r="AQ59" s="41">
        <v>14.2</v>
      </c>
      <c r="AT59" s="41">
        <v>125</v>
      </c>
      <c r="AU59" s="41">
        <v>106</v>
      </c>
      <c r="AV59" s="41">
        <v>142</v>
      </c>
      <c r="AY59" s="41">
        <v>26</v>
      </c>
      <c r="AZ59" s="41">
        <v>29</v>
      </c>
      <c r="BA59" s="41">
        <f>29+26</f>
        <v>55</v>
      </c>
      <c r="BF59" s="41">
        <v>12</v>
      </c>
      <c r="BG59" s="41">
        <v>18</v>
      </c>
      <c r="BL59" s="41">
        <v>39</v>
      </c>
      <c r="BM59" s="41">
        <v>39</v>
      </c>
      <c r="BN59" s="41">
        <v>37</v>
      </c>
      <c r="BT59" s="41">
        <v>42</v>
      </c>
      <c r="BU59" s="41">
        <v>37</v>
      </c>
      <c r="BV59" s="41">
        <v>42</v>
      </c>
      <c r="CK59" s="41">
        <v>0</v>
      </c>
      <c r="CL59" s="41" t="s">
        <v>350</v>
      </c>
      <c r="CM59" s="41">
        <v>1</v>
      </c>
      <c r="CN59" s="41">
        <v>5</v>
      </c>
      <c r="CO59" s="41" t="s">
        <v>393</v>
      </c>
      <c r="CP59" s="41">
        <v>1</v>
      </c>
      <c r="CQ59" s="41">
        <v>7</v>
      </c>
      <c r="CR59" s="41" t="s">
        <v>376</v>
      </c>
      <c r="CS59" s="41">
        <v>1</v>
      </c>
      <c r="CT59" s="41">
        <v>2</v>
      </c>
      <c r="CU59" s="41">
        <v>4</v>
      </c>
      <c r="CV59" s="41">
        <v>5</v>
      </c>
      <c r="CW59" s="41">
        <v>3</v>
      </c>
      <c r="CX59" s="41">
        <v>5</v>
      </c>
      <c r="CY59" s="41">
        <v>5</v>
      </c>
      <c r="CZ59" s="41">
        <v>5</v>
      </c>
      <c r="DA59" s="41">
        <v>4</v>
      </c>
      <c r="DB59" s="41">
        <v>1</v>
      </c>
      <c r="DC59" s="41">
        <v>5</v>
      </c>
      <c r="DD59" s="41">
        <v>5</v>
      </c>
      <c r="DE59" s="41">
        <v>3</v>
      </c>
      <c r="DF59" s="41">
        <v>4</v>
      </c>
      <c r="DG59" s="41">
        <f t="shared" si="9"/>
        <v>4.833333333333333</v>
      </c>
      <c r="DH59" s="41">
        <f t="shared" si="6"/>
        <v>3.3333333333333335</v>
      </c>
      <c r="DI59" s="41">
        <v>3</v>
      </c>
      <c r="DJ59" s="41">
        <v>4</v>
      </c>
      <c r="DK59" s="41">
        <v>3</v>
      </c>
      <c r="DL59" s="41">
        <v>2</v>
      </c>
      <c r="DM59" s="41">
        <v>3</v>
      </c>
      <c r="DN59" s="41">
        <v>1</v>
      </c>
      <c r="DO59" s="41">
        <v>4</v>
      </c>
      <c r="DP59" s="41">
        <v>3</v>
      </c>
      <c r="DQ59" s="41">
        <v>1</v>
      </c>
      <c r="DR59" s="41">
        <f t="shared" si="10"/>
        <v>2.6666666666666665</v>
      </c>
      <c r="DS59" s="41">
        <v>5</v>
      </c>
      <c r="DT59" s="41">
        <v>6</v>
      </c>
      <c r="DU59" s="41">
        <v>6</v>
      </c>
      <c r="DV59" s="41">
        <v>5</v>
      </c>
      <c r="DW59" s="41">
        <v>3</v>
      </c>
      <c r="DX59" s="41">
        <v>5</v>
      </c>
      <c r="DY59" s="41">
        <f t="shared" si="8"/>
        <v>5</v>
      </c>
      <c r="DZ59" s="37"/>
      <c r="EA59" s="37"/>
      <c r="EB59" s="41">
        <v>4</v>
      </c>
      <c r="ED59" s="41">
        <v>0</v>
      </c>
      <c r="EE59" s="41">
        <v>0</v>
      </c>
      <c r="EF59" s="41">
        <v>1</v>
      </c>
      <c r="EG59" s="41">
        <v>1</v>
      </c>
      <c r="EH59" s="41">
        <v>1</v>
      </c>
      <c r="EI59" s="41">
        <v>1</v>
      </c>
      <c r="EJ59" s="41">
        <v>1</v>
      </c>
      <c r="EK59" s="41">
        <v>1</v>
      </c>
      <c r="EL59" s="41">
        <v>1</v>
      </c>
      <c r="EM59" s="41">
        <v>1</v>
      </c>
      <c r="EN59" s="41">
        <v>1</v>
      </c>
      <c r="EO59" s="41">
        <v>0</v>
      </c>
      <c r="EP59" s="41">
        <v>0</v>
      </c>
      <c r="EQ59" s="41">
        <v>1</v>
      </c>
      <c r="ER59" s="41">
        <v>0</v>
      </c>
      <c r="ES59" s="41">
        <v>1</v>
      </c>
      <c r="ET59" s="41">
        <v>1</v>
      </c>
      <c r="EU59" s="41">
        <v>1</v>
      </c>
      <c r="EV59" s="41">
        <v>0</v>
      </c>
      <c r="EW59" s="41">
        <v>13</v>
      </c>
      <c r="EX59" s="41">
        <f>13/18</f>
        <v>0.72222222222222221</v>
      </c>
      <c r="EY59" s="41">
        <v>5</v>
      </c>
      <c r="EZ59" s="41">
        <v>0</v>
      </c>
      <c r="FA59" s="41">
        <v>1</v>
      </c>
      <c r="FB59" s="41">
        <v>1</v>
      </c>
      <c r="FC59" s="41">
        <v>0</v>
      </c>
      <c r="FD59" s="41">
        <v>1</v>
      </c>
      <c r="FE59" s="41">
        <v>1</v>
      </c>
      <c r="FF59" s="41">
        <v>1</v>
      </c>
      <c r="FG59" s="41">
        <v>0</v>
      </c>
      <c r="FH59" s="41">
        <v>1</v>
      </c>
      <c r="FI59" s="41">
        <v>0</v>
      </c>
      <c r="FJ59" s="41">
        <v>0</v>
      </c>
      <c r="FK59" s="41">
        <v>0</v>
      </c>
      <c r="FL59" s="41">
        <v>0</v>
      </c>
      <c r="FM59" s="41">
        <v>0</v>
      </c>
      <c r="FN59" s="41">
        <v>6</v>
      </c>
      <c r="FO59" s="41">
        <f>6/13</f>
        <v>0.46153846153846156</v>
      </c>
      <c r="FP59" s="41">
        <v>7</v>
      </c>
      <c r="FQ59" s="41">
        <v>1</v>
      </c>
      <c r="FR59" s="41">
        <v>1</v>
      </c>
      <c r="FS59" s="41">
        <v>0</v>
      </c>
      <c r="FT59" s="41">
        <v>1</v>
      </c>
      <c r="FU59" s="41">
        <v>0</v>
      </c>
      <c r="FV59" s="41">
        <v>0</v>
      </c>
      <c r="FW59" s="41">
        <v>1</v>
      </c>
      <c r="FX59" s="41">
        <v>1</v>
      </c>
      <c r="FY59" s="41">
        <v>1</v>
      </c>
      <c r="FZ59" s="41">
        <v>0</v>
      </c>
      <c r="GA59" s="41">
        <v>0</v>
      </c>
      <c r="GB59" s="41">
        <v>6</v>
      </c>
      <c r="GC59" s="41">
        <f>6/10</f>
        <v>0.6</v>
      </c>
      <c r="GD59" s="41">
        <v>3</v>
      </c>
      <c r="GE59" s="41">
        <v>1</v>
      </c>
      <c r="GF59" s="41">
        <v>7</v>
      </c>
      <c r="GG59" s="41">
        <v>1</v>
      </c>
      <c r="GH59" s="41">
        <v>1</v>
      </c>
      <c r="GI59" s="41">
        <v>0</v>
      </c>
      <c r="GJ59" s="41">
        <v>1</v>
      </c>
      <c r="GK59" s="41">
        <v>1</v>
      </c>
      <c r="GL59" s="41">
        <v>1</v>
      </c>
      <c r="GM59" s="41">
        <v>1</v>
      </c>
      <c r="GN59" s="41">
        <v>0</v>
      </c>
      <c r="GO59" s="41">
        <v>1</v>
      </c>
      <c r="GP59" s="41">
        <v>1</v>
      </c>
      <c r="GQ59" s="41">
        <v>1</v>
      </c>
      <c r="GR59" s="41">
        <v>0</v>
      </c>
      <c r="GS59" s="41">
        <v>0</v>
      </c>
      <c r="GT59" s="41">
        <v>9</v>
      </c>
      <c r="GU59" s="41">
        <f>9/12</f>
        <v>0.75</v>
      </c>
      <c r="GV59" s="41">
        <v>3</v>
      </c>
      <c r="GW59" s="41">
        <v>4</v>
      </c>
      <c r="GX59" s="41">
        <v>2</v>
      </c>
      <c r="GY59" s="41">
        <v>2</v>
      </c>
      <c r="GZ59" s="41">
        <v>1</v>
      </c>
      <c r="HA59" s="41">
        <v>5</v>
      </c>
      <c r="HB59" s="41">
        <v>5</v>
      </c>
      <c r="HC59" s="41">
        <v>4</v>
      </c>
      <c r="HD59" s="41">
        <v>1</v>
      </c>
      <c r="HE59" s="41">
        <v>5</v>
      </c>
      <c r="HF59" s="41">
        <v>4</v>
      </c>
      <c r="HG59" s="41">
        <v>4</v>
      </c>
      <c r="HH59" s="41">
        <v>4</v>
      </c>
      <c r="HI59" s="41">
        <v>4</v>
      </c>
      <c r="HJ59" s="41">
        <v>4</v>
      </c>
      <c r="HK59" s="41">
        <v>2</v>
      </c>
      <c r="HL59" s="41">
        <v>2</v>
      </c>
      <c r="HM59" s="41">
        <v>2</v>
      </c>
      <c r="HN59" s="41">
        <v>3</v>
      </c>
      <c r="HO59" s="37"/>
      <c r="HP59" s="37"/>
      <c r="HQ59" s="37"/>
      <c r="HR59" s="37"/>
      <c r="HS59" s="37"/>
      <c r="HT59" s="37"/>
      <c r="HU59" s="37"/>
      <c r="HV59" s="37"/>
      <c r="HW59" s="37"/>
      <c r="HZ59" s="37"/>
      <c r="IA59" s="37"/>
      <c r="IB59" s="37"/>
      <c r="IC59" s="37"/>
      <c r="ID59" s="37"/>
      <c r="IE59" s="37"/>
    </row>
    <row r="60" spans="1:239" s="41" customFormat="1" x14ac:dyDescent="0.2">
      <c r="A60" s="41" t="s">
        <v>1497</v>
      </c>
      <c r="B60" s="41" t="s">
        <v>1545</v>
      </c>
      <c r="C60" s="68">
        <v>420</v>
      </c>
      <c r="D60" s="68" t="s">
        <v>1546</v>
      </c>
      <c r="E60" s="41">
        <v>1</v>
      </c>
      <c r="F60" s="41">
        <v>1</v>
      </c>
      <c r="G60" s="74">
        <v>39183</v>
      </c>
      <c r="H60" s="74">
        <v>43755</v>
      </c>
      <c r="I60" s="41">
        <f t="shared" si="7"/>
        <v>12.526027397260274</v>
      </c>
      <c r="K60" s="41">
        <v>7</v>
      </c>
      <c r="N60" s="41">
        <v>2</v>
      </c>
      <c r="O60" s="41">
        <v>150</v>
      </c>
      <c r="P60" s="41">
        <v>112</v>
      </c>
      <c r="Q60" s="41">
        <v>151.5</v>
      </c>
      <c r="S60" s="41">
        <f>64.8*2.2</f>
        <v>142.56</v>
      </c>
      <c r="T60" s="41">
        <v>64.8</v>
      </c>
      <c r="U60" s="41">
        <v>28.1</v>
      </c>
      <c r="W60" s="41">
        <v>38.200000000000003</v>
      </c>
      <c r="Y60" s="41">
        <v>50.4</v>
      </c>
      <c r="Z60" s="41">
        <v>48.8</v>
      </c>
      <c r="AA60" s="41">
        <v>56.8</v>
      </c>
      <c r="AB60" s="41">
        <v>52</v>
      </c>
      <c r="AC60" s="41">
        <v>47.2</v>
      </c>
      <c r="AD60" s="41">
        <v>47.9</v>
      </c>
      <c r="AL60" s="41">
        <v>21</v>
      </c>
      <c r="AP60" s="41">
        <v>13.09</v>
      </c>
      <c r="AQ60" s="41">
        <v>12.9</v>
      </c>
      <c r="AT60" s="41">
        <v>138</v>
      </c>
      <c r="AU60" s="41">
        <v>134</v>
      </c>
      <c r="AV60" s="41">
        <v>131</v>
      </c>
      <c r="AY60" s="41">
        <v>33</v>
      </c>
      <c r="AZ60" s="41">
        <v>26</v>
      </c>
      <c r="BA60" s="41">
        <f>26+33</f>
        <v>59</v>
      </c>
      <c r="BF60" s="41">
        <v>20</v>
      </c>
      <c r="BG60" s="41">
        <v>22</v>
      </c>
      <c r="BL60" s="41">
        <v>42</v>
      </c>
      <c r="BM60" s="41">
        <v>44</v>
      </c>
      <c r="BN60" s="41">
        <v>43</v>
      </c>
      <c r="BT60" s="41">
        <v>23</v>
      </c>
      <c r="BU60" s="41">
        <v>35</v>
      </c>
      <c r="BV60" s="41">
        <v>34</v>
      </c>
      <c r="CK60" s="41">
        <v>1</v>
      </c>
      <c r="CL60" s="41" t="s">
        <v>351</v>
      </c>
      <c r="CM60" s="41">
        <v>0</v>
      </c>
      <c r="CN60" s="37"/>
      <c r="CO60" s="41" t="s">
        <v>437</v>
      </c>
      <c r="CP60" s="41">
        <v>2</v>
      </c>
      <c r="CQ60" s="37"/>
      <c r="CR60" s="41" t="s">
        <v>411</v>
      </c>
      <c r="CS60" s="41">
        <v>0</v>
      </c>
      <c r="CT60" s="41">
        <v>6</v>
      </c>
      <c r="CU60" s="41">
        <v>5</v>
      </c>
      <c r="CV60" s="41">
        <v>5</v>
      </c>
      <c r="CW60" s="41">
        <v>5</v>
      </c>
      <c r="CX60" s="41">
        <v>1</v>
      </c>
      <c r="CY60" s="41">
        <v>5</v>
      </c>
      <c r="CZ60" s="41">
        <v>5</v>
      </c>
      <c r="DA60" s="41">
        <v>2</v>
      </c>
      <c r="DB60" s="41">
        <v>1</v>
      </c>
      <c r="DC60" s="41">
        <v>5</v>
      </c>
      <c r="DD60" s="41">
        <v>5</v>
      </c>
      <c r="DE60" s="41">
        <v>1</v>
      </c>
      <c r="DF60" s="41">
        <v>1</v>
      </c>
      <c r="DG60" s="41">
        <f t="shared" si="9"/>
        <v>5</v>
      </c>
      <c r="DH60" s="41">
        <f t="shared" si="6"/>
        <v>1.8333333333333333</v>
      </c>
      <c r="DI60" s="41">
        <v>3</v>
      </c>
      <c r="DJ60" s="41">
        <v>3</v>
      </c>
      <c r="DK60" s="41">
        <v>2</v>
      </c>
      <c r="DL60" s="41">
        <v>2</v>
      </c>
      <c r="DM60" s="41">
        <v>1</v>
      </c>
      <c r="DN60" s="41">
        <v>2</v>
      </c>
      <c r="DO60" s="41">
        <v>3</v>
      </c>
      <c r="DP60" s="41">
        <v>1</v>
      </c>
      <c r="DQ60" s="41">
        <v>2</v>
      </c>
      <c r="DR60" s="41">
        <f t="shared" si="10"/>
        <v>2.1666666666666665</v>
      </c>
      <c r="DS60" s="41">
        <v>4</v>
      </c>
      <c r="DT60" s="41">
        <v>4</v>
      </c>
      <c r="DU60" s="41">
        <v>4</v>
      </c>
      <c r="DV60" s="41">
        <v>4</v>
      </c>
      <c r="DW60" s="41">
        <v>4</v>
      </c>
      <c r="DX60" s="41">
        <v>4</v>
      </c>
      <c r="DY60" s="41">
        <f t="shared" si="8"/>
        <v>4</v>
      </c>
      <c r="DZ60" s="41">
        <v>2</v>
      </c>
      <c r="EB60" s="41">
        <v>3</v>
      </c>
      <c r="ED60" s="41">
        <v>1</v>
      </c>
      <c r="EE60" s="41">
        <v>1</v>
      </c>
      <c r="EF60" s="41">
        <v>0</v>
      </c>
      <c r="EG60" s="41">
        <v>1</v>
      </c>
      <c r="EH60" s="41">
        <v>1</v>
      </c>
      <c r="EI60" s="41">
        <v>1</v>
      </c>
      <c r="EJ60" s="41">
        <v>1</v>
      </c>
      <c r="EK60" s="41">
        <v>0</v>
      </c>
      <c r="EL60" s="41">
        <v>1</v>
      </c>
      <c r="EM60" s="41">
        <v>1</v>
      </c>
      <c r="EN60" s="41">
        <v>1</v>
      </c>
      <c r="EO60" s="41">
        <v>0</v>
      </c>
      <c r="EP60" s="41">
        <v>0</v>
      </c>
      <c r="EQ60" s="41">
        <v>1</v>
      </c>
      <c r="ER60" s="41">
        <v>0</v>
      </c>
      <c r="ES60" s="41">
        <v>1</v>
      </c>
      <c r="ET60" s="41">
        <v>1</v>
      </c>
      <c r="EU60" s="41">
        <v>0</v>
      </c>
      <c r="EV60" s="41">
        <v>0</v>
      </c>
      <c r="EW60" s="41">
        <v>12</v>
      </c>
      <c r="EX60" s="41">
        <f>12/18</f>
        <v>0.66666666666666663</v>
      </c>
      <c r="EY60" s="41">
        <v>7</v>
      </c>
      <c r="EZ60" s="41">
        <v>0</v>
      </c>
      <c r="FA60" s="41">
        <v>1</v>
      </c>
      <c r="FB60" s="41">
        <v>1</v>
      </c>
      <c r="FC60" s="41">
        <v>0</v>
      </c>
      <c r="FD60" s="41">
        <v>0</v>
      </c>
      <c r="FE60" s="41">
        <v>1</v>
      </c>
      <c r="FF60" s="41">
        <v>1</v>
      </c>
      <c r="FG60" s="41">
        <v>0</v>
      </c>
      <c r="FH60" s="41">
        <v>1</v>
      </c>
      <c r="FI60" s="41">
        <v>0</v>
      </c>
      <c r="FJ60" s="41">
        <v>0</v>
      </c>
      <c r="FK60" s="41">
        <v>1</v>
      </c>
      <c r="FL60" s="41">
        <v>0</v>
      </c>
      <c r="FM60" s="41">
        <v>0</v>
      </c>
      <c r="FN60" s="41">
        <v>6</v>
      </c>
      <c r="FO60" s="41">
        <f>6/13</f>
        <v>0.46153846153846156</v>
      </c>
      <c r="FP60" s="41">
        <v>3</v>
      </c>
      <c r="FQ60" s="41">
        <v>0</v>
      </c>
      <c r="FR60" s="41">
        <v>1</v>
      </c>
      <c r="FS60" s="41">
        <v>0</v>
      </c>
      <c r="FT60" s="41">
        <v>1</v>
      </c>
      <c r="FU60" s="41">
        <v>0</v>
      </c>
      <c r="FV60" s="41">
        <v>0</v>
      </c>
      <c r="FW60" s="41">
        <v>0</v>
      </c>
      <c r="FX60" s="41">
        <v>0</v>
      </c>
      <c r="FY60" s="41">
        <v>1</v>
      </c>
      <c r="FZ60" s="41">
        <v>0</v>
      </c>
      <c r="GA60" s="41">
        <v>0</v>
      </c>
      <c r="GB60" s="41">
        <v>3</v>
      </c>
      <c r="GC60" s="41">
        <f>3/10</f>
        <v>0.3</v>
      </c>
      <c r="GD60" s="41">
        <v>5</v>
      </c>
      <c r="GE60" s="41">
        <v>1</v>
      </c>
      <c r="GF60" s="41">
        <v>2</v>
      </c>
      <c r="GG60" s="41">
        <v>1</v>
      </c>
      <c r="GH60" s="41">
        <v>0</v>
      </c>
      <c r="GI60" s="41">
        <v>0</v>
      </c>
      <c r="GJ60" s="41">
        <v>1</v>
      </c>
      <c r="GK60" s="41">
        <v>1</v>
      </c>
      <c r="GL60" s="41">
        <v>1</v>
      </c>
      <c r="GM60" s="41">
        <v>0</v>
      </c>
      <c r="GN60" s="41">
        <v>0</v>
      </c>
      <c r="GO60" s="41">
        <v>0</v>
      </c>
      <c r="GP60" s="41">
        <v>1</v>
      </c>
      <c r="GQ60" s="41">
        <v>0</v>
      </c>
      <c r="GR60" s="41">
        <v>0</v>
      </c>
      <c r="GS60" s="41">
        <v>0</v>
      </c>
      <c r="GT60" s="41">
        <v>5</v>
      </c>
      <c r="GU60" s="41">
        <f>5/12</f>
        <v>0.41666666666666669</v>
      </c>
      <c r="GV60" s="41">
        <v>2</v>
      </c>
      <c r="GW60" s="41">
        <v>4</v>
      </c>
      <c r="GX60" s="41">
        <v>2</v>
      </c>
      <c r="GY60" s="41">
        <v>4</v>
      </c>
      <c r="GZ60" s="41">
        <v>1</v>
      </c>
      <c r="HA60" s="41">
        <v>6</v>
      </c>
      <c r="HB60" s="41">
        <v>4</v>
      </c>
      <c r="HC60" s="41">
        <v>2</v>
      </c>
      <c r="HD60" s="41">
        <v>1</v>
      </c>
      <c r="HE60" s="41">
        <v>3</v>
      </c>
      <c r="HF60" s="41">
        <v>5</v>
      </c>
      <c r="HG60" s="41">
        <v>5</v>
      </c>
      <c r="HH60" s="41">
        <v>4</v>
      </c>
      <c r="HI60" s="41">
        <v>3</v>
      </c>
      <c r="HJ60" s="41">
        <v>1</v>
      </c>
      <c r="HK60" s="41">
        <v>6</v>
      </c>
      <c r="HL60" s="41">
        <v>4</v>
      </c>
      <c r="HM60" s="41">
        <v>2</v>
      </c>
      <c r="HN60" s="41">
        <v>1</v>
      </c>
      <c r="HO60" s="37"/>
      <c r="HP60" s="37"/>
      <c r="HQ60" s="37"/>
      <c r="HR60" s="37"/>
      <c r="HS60" s="37"/>
      <c r="HT60" s="37"/>
      <c r="HU60" s="37"/>
      <c r="HV60" s="37"/>
      <c r="HW60" s="37"/>
      <c r="HZ60" s="37"/>
      <c r="IA60" s="37"/>
      <c r="IB60" s="37"/>
      <c r="IC60" s="37"/>
      <c r="ID60" s="37"/>
      <c r="IE60" s="37"/>
    </row>
    <row r="61" spans="1:239" s="41" customFormat="1" x14ac:dyDescent="0.2">
      <c r="A61" s="41" t="s">
        <v>1547</v>
      </c>
      <c r="B61" s="41" t="s">
        <v>1548</v>
      </c>
      <c r="C61" s="68">
        <v>421</v>
      </c>
      <c r="D61" s="68" t="s">
        <v>1549</v>
      </c>
      <c r="E61" s="41">
        <v>1</v>
      </c>
      <c r="F61" s="41">
        <v>1</v>
      </c>
      <c r="G61" s="74">
        <v>39269</v>
      </c>
      <c r="H61" s="74">
        <v>43755</v>
      </c>
      <c r="I61" s="41">
        <f t="shared" si="7"/>
        <v>12.29041095890411</v>
      </c>
      <c r="K61" s="41">
        <v>7</v>
      </c>
      <c r="N61" s="41">
        <v>0</v>
      </c>
      <c r="O61" s="41">
        <v>150</v>
      </c>
      <c r="P61" s="41">
        <v>109</v>
      </c>
      <c r="Q61" s="41">
        <v>154</v>
      </c>
      <c r="S61" s="41">
        <f>62.5*2.2</f>
        <v>137.5</v>
      </c>
      <c r="T61" s="41">
        <v>62.5</v>
      </c>
      <c r="U61" s="41">
        <v>26.4</v>
      </c>
      <c r="W61" s="41">
        <v>35.5</v>
      </c>
      <c r="Y61" s="41">
        <v>49.7</v>
      </c>
      <c r="Z61" s="41">
        <v>68.2</v>
      </c>
      <c r="AA61" s="41">
        <v>29.7</v>
      </c>
      <c r="AB61" s="41">
        <v>50.2</v>
      </c>
      <c r="AC61" s="41">
        <v>39.5</v>
      </c>
      <c r="AD61" s="41">
        <v>60.2</v>
      </c>
      <c r="AL61" s="41">
        <v>14</v>
      </c>
      <c r="AP61" s="41">
        <v>12.56</v>
      </c>
      <c r="AQ61" s="41">
        <v>11.84</v>
      </c>
      <c r="AT61" s="41">
        <v>110</v>
      </c>
      <c r="AU61" s="41">
        <v>120</v>
      </c>
      <c r="AV61" s="41">
        <v>130</v>
      </c>
      <c r="AY61" s="41">
        <v>19</v>
      </c>
      <c r="AZ61" s="41">
        <v>15</v>
      </c>
      <c r="BA61" s="41">
        <f>15+19</f>
        <v>34</v>
      </c>
      <c r="BF61" s="41">
        <v>22</v>
      </c>
      <c r="BG61" s="41">
        <v>26</v>
      </c>
      <c r="BL61" s="41">
        <v>28</v>
      </c>
      <c r="BM61" s="41">
        <v>36</v>
      </c>
      <c r="BN61" s="41">
        <v>40</v>
      </c>
      <c r="BT61" s="41">
        <v>36</v>
      </c>
      <c r="BU61" s="41">
        <v>34</v>
      </c>
      <c r="BV61" s="41">
        <v>36</v>
      </c>
      <c r="CK61" s="41">
        <v>0</v>
      </c>
      <c r="CL61" s="41" t="s">
        <v>363</v>
      </c>
      <c r="CM61" s="41">
        <v>1</v>
      </c>
      <c r="CN61" s="41">
        <v>2</v>
      </c>
      <c r="CO61" s="41" t="s">
        <v>350</v>
      </c>
      <c r="CP61" s="41">
        <v>1</v>
      </c>
      <c r="CQ61" s="41">
        <v>1</v>
      </c>
      <c r="CR61" s="41" t="s">
        <v>411</v>
      </c>
      <c r="CS61" s="41">
        <v>1</v>
      </c>
      <c r="CT61" s="41">
        <v>2</v>
      </c>
      <c r="CU61" s="41">
        <v>1</v>
      </c>
      <c r="CV61" s="41">
        <v>5</v>
      </c>
      <c r="CW61" s="41">
        <v>3</v>
      </c>
      <c r="CX61" s="41">
        <v>4</v>
      </c>
      <c r="CY61" s="41">
        <v>5</v>
      </c>
      <c r="CZ61" s="41">
        <v>4</v>
      </c>
      <c r="DA61" s="41">
        <v>3</v>
      </c>
      <c r="DB61" s="41">
        <v>1</v>
      </c>
      <c r="DC61" s="41">
        <v>5</v>
      </c>
      <c r="DD61" s="41">
        <v>5</v>
      </c>
      <c r="DE61" s="41">
        <v>4</v>
      </c>
      <c r="DF61" s="41">
        <v>3</v>
      </c>
      <c r="DG61" s="41">
        <f t="shared" si="9"/>
        <v>4.166666666666667</v>
      </c>
      <c r="DH61" s="41">
        <f t="shared" si="6"/>
        <v>3</v>
      </c>
      <c r="DI61" s="41">
        <v>4</v>
      </c>
      <c r="DJ61" s="41">
        <v>4</v>
      </c>
      <c r="DK61" s="41">
        <v>2</v>
      </c>
      <c r="DL61" s="41">
        <v>3</v>
      </c>
      <c r="DM61" s="41">
        <v>1</v>
      </c>
      <c r="DN61" s="41">
        <v>4</v>
      </c>
      <c r="DO61" s="41">
        <v>4</v>
      </c>
      <c r="DP61" s="41">
        <v>1</v>
      </c>
      <c r="DQ61" s="41">
        <v>4</v>
      </c>
      <c r="DR61" s="41">
        <f t="shared" si="10"/>
        <v>3</v>
      </c>
      <c r="DS61" s="41">
        <v>5</v>
      </c>
      <c r="DT61" s="41">
        <v>6</v>
      </c>
      <c r="DU61" s="41">
        <v>6</v>
      </c>
      <c r="DV61" s="41">
        <v>6</v>
      </c>
      <c r="DW61" s="41">
        <v>5</v>
      </c>
      <c r="DX61" s="41">
        <v>5</v>
      </c>
      <c r="DY61" s="41">
        <f t="shared" si="8"/>
        <v>5.5</v>
      </c>
      <c r="DZ61" s="41">
        <v>1</v>
      </c>
      <c r="EB61" s="41">
        <v>2</v>
      </c>
      <c r="ED61" s="41">
        <v>1</v>
      </c>
      <c r="EE61" s="41">
        <v>0</v>
      </c>
      <c r="EF61" s="41">
        <v>0</v>
      </c>
      <c r="EG61" s="41">
        <v>0</v>
      </c>
      <c r="EH61" s="41">
        <v>0</v>
      </c>
      <c r="EI61" s="41">
        <v>0</v>
      </c>
      <c r="EJ61" s="41">
        <v>1</v>
      </c>
      <c r="EK61" s="41">
        <v>0</v>
      </c>
      <c r="EL61" s="41">
        <v>1</v>
      </c>
      <c r="EM61" s="41">
        <v>0</v>
      </c>
      <c r="EN61" s="41">
        <v>1</v>
      </c>
      <c r="EO61" s="41">
        <v>0</v>
      </c>
      <c r="EP61" s="41">
        <v>0</v>
      </c>
      <c r="EQ61" s="41">
        <v>1</v>
      </c>
      <c r="ER61" s="41">
        <v>0</v>
      </c>
      <c r="ES61" s="41">
        <v>1</v>
      </c>
      <c r="ET61" s="41">
        <v>0</v>
      </c>
      <c r="EU61" s="41">
        <v>0</v>
      </c>
      <c r="EV61" s="41">
        <v>0</v>
      </c>
      <c r="EW61" s="41">
        <v>6</v>
      </c>
      <c r="EX61" s="41">
        <f>6/18</f>
        <v>0.33333333333333331</v>
      </c>
      <c r="EY61" s="41">
        <v>4</v>
      </c>
      <c r="EZ61" s="41">
        <v>0</v>
      </c>
      <c r="FA61" s="41">
        <v>1</v>
      </c>
      <c r="FB61" s="41">
        <v>1</v>
      </c>
      <c r="FC61" s="41">
        <v>0</v>
      </c>
      <c r="FD61" s="41">
        <v>1</v>
      </c>
      <c r="FE61" s="41">
        <v>1</v>
      </c>
      <c r="FF61" s="41">
        <v>1</v>
      </c>
      <c r="FG61" s="41">
        <v>0</v>
      </c>
      <c r="FH61" s="41">
        <v>1</v>
      </c>
      <c r="FI61" s="41">
        <v>1</v>
      </c>
      <c r="FJ61" s="41">
        <v>0</v>
      </c>
      <c r="FK61" s="41">
        <v>1</v>
      </c>
      <c r="FL61" s="41">
        <v>0</v>
      </c>
      <c r="FM61" s="41">
        <v>0</v>
      </c>
      <c r="FN61" s="41">
        <v>8</v>
      </c>
      <c r="FO61" s="41">
        <f>8/13</f>
        <v>0.61538461538461542</v>
      </c>
      <c r="FP61" s="41">
        <v>3</v>
      </c>
      <c r="FQ61" s="41">
        <v>1</v>
      </c>
      <c r="FR61" s="41">
        <v>0</v>
      </c>
      <c r="FS61" s="41">
        <v>1</v>
      </c>
      <c r="FT61" s="41">
        <v>1</v>
      </c>
      <c r="FU61" s="41">
        <v>0</v>
      </c>
      <c r="FV61" s="41">
        <v>0</v>
      </c>
      <c r="FW61" s="41">
        <v>0</v>
      </c>
      <c r="FX61" s="41">
        <v>1</v>
      </c>
      <c r="FY61" s="41">
        <v>0</v>
      </c>
      <c r="FZ61" s="41">
        <v>0</v>
      </c>
      <c r="GA61" s="41">
        <v>0</v>
      </c>
      <c r="GB61" s="41">
        <v>4</v>
      </c>
      <c r="GC61" s="41">
        <f>4/10</f>
        <v>0.4</v>
      </c>
      <c r="GD61" s="41">
        <v>3</v>
      </c>
      <c r="GE61" s="41">
        <v>1</v>
      </c>
      <c r="GF61" s="41">
        <v>1</v>
      </c>
      <c r="GG61" s="41">
        <v>1</v>
      </c>
      <c r="GH61" s="41">
        <v>0</v>
      </c>
      <c r="GI61" s="41">
        <v>0</v>
      </c>
      <c r="GJ61" s="41">
        <v>1</v>
      </c>
      <c r="GK61" s="41">
        <v>1</v>
      </c>
      <c r="GL61" s="41">
        <v>1</v>
      </c>
      <c r="GM61" s="41">
        <v>0</v>
      </c>
      <c r="GN61" s="41">
        <v>0</v>
      </c>
      <c r="GO61" s="41">
        <v>0</v>
      </c>
      <c r="GP61" s="41">
        <v>1</v>
      </c>
      <c r="GQ61" s="41">
        <v>0</v>
      </c>
      <c r="GR61" s="41">
        <v>0</v>
      </c>
      <c r="GS61" s="41">
        <v>0</v>
      </c>
      <c r="GT61" s="41">
        <v>5</v>
      </c>
      <c r="GU61" s="41">
        <f>5/12</f>
        <v>0.41666666666666669</v>
      </c>
      <c r="GV61" s="41">
        <v>3</v>
      </c>
      <c r="GW61" s="41">
        <v>4</v>
      </c>
      <c r="GX61" s="41">
        <v>2</v>
      </c>
      <c r="GY61" s="41">
        <v>1</v>
      </c>
      <c r="GZ61" s="41">
        <v>1</v>
      </c>
      <c r="HA61" s="41">
        <v>6</v>
      </c>
      <c r="HB61" s="41">
        <v>3</v>
      </c>
      <c r="HC61" s="41">
        <v>1</v>
      </c>
      <c r="HD61" s="37"/>
      <c r="HE61" s="41">
        <v>1</v>
      </c>
      <c r="HF61" s="41">
        <v>1</v>
      </c>
      <c r="HG61" s="41">
        <v>2</v>
      </c>
      <c r="HH61" s="41">
        <v>4</v>
      </c>
      <c r="HI61" s="41">
        <v>5</v>
      </c>
      <c r="HJ61" s="41">
        <v>5</v>
      </c>
      <c r="HK61" s="41">
        <v>1</v>
      </c>
      <c r="HL61" s="41">
        <v>1</v>
      </c>
      <c r="HM61" s="41">
        <v>5</v>
      </c>
      <c r="HN61" s="41">
        <v>2</v>
      </c>
      <c r="HO61" s="37"/>
      <c r="HP61" s="37"/>
      <c r="HQ61" s="37"/>
      <c r="HR61" s="37"/>
      <c r="HS61" s="37"/>
      <c r="HT61" s="37"/>
      <c r="HU61" s="37"/>
      <c r="HV61" s="37"/>
      <c r="HW61" s="37"/>
      <c r="HZ61" s="37"/>
      <c r="IA61" s="37"/>
      <c r="IB61" s="37"/>
      <c r="IC61" s="37"/>
      <c r="ID61" s="37"/>
      <c r="IE61" s="37"/>
    </row>
    <row r="62" spans="1:239" s="41" customFormat="1" x14ac:dyDescent="0.2">
      <c r="A62" s="41" t="s">
        <v>1550</v>
      </c>
      <c r="B62" s="41" t="s">
        <v>1551</v>
      </c>
      <c r="C62" s="68">
        <v>422</v>
      </c>
      <c r="D62" s="68" t="s">
        <v>1552</v>
      </c>
      <c r="E62" s="41">
        <v>1</v>
      </c>
      <c r="F62" s="41">
        <v>1</v>
      </c>
      <c r="G62" s="74">
        <v>39197</v>
      </c>
      <c r="H62" s="74">
        <v>43755</v>
      </c>
      <c r="I62" s="41">
        <f t="shared" si="7"/>
        <v>12.487671232876712</v>
      </c>
      <c r="K62" s="41">
        <v>7</v>
      </c>
      <c r="N62" s="41">
        <v>2</v>
      </c>
      <c r="O62" s="41">
        <v>150</v>
      </c>
      <c r="P62" s="41">
        <v>110.5</v>
      </c>
      <c r="Q62" s="41">
        <v>152</v>
      </c>
      <c r="S62" s="41">
        <f>34.1*2.2</f>
        <v>75.02000000000001</v>
      </c>
      <c r="T62" s="41">
        <v>34.1</v>
      </c>
      <c r="U62" s="37"/>
      <c r="W62" s="37"/>
      <c r="Y62" s="41">
        <v>41.7</v>
      </c>
      <c r="Z62" s="41">
        <v>78.099999999999994</v>
      </c>
      <c r="AA62" s="41">
        <v>41.6</v>
      </c>
      <c r="AB62" s="41">
        <v>32.9</v>
      </c>
      <c r="AC62" s="41">
        <v>75.099999999999994</v>
      </c>
      <c r="AD62" s="41">
        <v>75.7</v>
      </c>
      <c r="AL62" s="41">
        <v>20</v>
      </c>
      <c r="AP62" s="41">
        <v>14.2</v>
      </c>
      <c r="AQ62" s="41">
        <v>13.92</v>
      </c>
      <c r="AT62" s="41">
        <v>105</v>
      </c>
      <c r="AU62" s="41">
        <v>107</v>
      </c>
      <c r="AV62" s="41">
        <v>118</v>
      </c>
      <c r="AY62" s="41">
        <v>22</v>
      </c>
      <c r="AZ62" s="41">
        <v>27</v>
      </c>
      <c r="BA62" s="41">
        <f>27+22</f>
        <v>49</v>
      </c>
      <c r="BF62" s="41">
        <v>22</v>
      </c>
      <c r="BG62" s="41">
        <v>22</v>
      </c>
      <c r="BL62" s="41">
        <v>21</v>
      </c>
      <c r="BM62" s="41">
        <v>27</v>
      </c>
      <c r="BN62" s="41">
        <v>22</v>
      </c>
      <c r="BT62" s="41">
        <v>26</v>
      </c>
      <c r="BU62" s="41">
        <v>22</v>
      </c>
      <c r="BV62" s="41">
        <v>25</v>
      </c>
      <c r="CK62" s="41">
        <v>0</v>
      </c>
      <c r="CL62" s="41" t="s">
        <v>411</v>
      </c>
      <c r="CM62" s="41">
        <v>1</v>
      </c>
      <c r="CN62" s="37"/>
      <c r="CO62" s="41" t="s">
        <v>385</v>
      </c>
      <c r="CP62" s="41">
        <v>1</v>
      </c>
      <c r="CQ62" s="41">
        <v>3</v>
      </c>
      <c r="CR62" s="41" t="s">
        <v>1834</v>
      </c>
      <c r="CS62" s="41">
        <v>2</v>
      </c>
      <c r="CT62" s="41">
        <v>10</v>
      </c>
      <c r="CU62" s="41">
        <v>4</v>
      </c>
      <c r="CV62" s="41">
        <v>4</v>
      </c>
      <c r="CW62" s="41">
        <v>3</v>
      </c>
      <c r="CX62" s="41">
        <v>2</v>
      </c>
      <c r="CY62" s="41">
        <v>4</v>
      </c>
      <c r="CZ62" s="41">
        <v>4</v>
      </c>
      <c r="DA62" s="41">
        <v>1</v>
      </c>
      <c r="DB62" s="41">
        <v>1</v>
      </c>
      <c r="DC62" s="41">
        <v>4</v>
      </c>
      <c r="DD62" s="41">
        <v>4</v>
      </c>
      <c r="DE62" s="41">
        <v>2</v>
      </c>
      <c r="DF62" s="41">
        <v>1</v>
      </c>
      <c r="DG62" s="41">
        <f t="shared" si="9"/>
        <v>4</v>
      </c>
      <c r="DH62" s="41">
        <f t="shared" si="6"/>
        <v>1.6666666666666667</v>
      </c>
      <c r="DI62" s="41">
        <v>2</v>
      </c>
      <c r="DJ62" s="41">
        <v>3</v>
      </c>
      <c r="DK62" s="41">
        <v>2</v>
      </c>
      <c r="DL62" s="41">
        <v>2</v>
      </c>
      <c r="DM62" s="41">
        <v>2</v>
      </c>
      <c r="DN62" s="41">
        <v>3</v>
      </c>
      <c r="DO62" s="41">
        <v>3</v>
      </c>
      <c r="DP62" s="41">
        <v>2</v>
      </c>
      <c r="DQ62" s="41">
        <v>3</v>
      </c>
      <c r="DR62" s="41">
        <f t="shared" si="10"/>
        <v>2.3333333333333335</v>
      </c>
      <c r="DS62" s="41">
        <v>2</v>
      </c>
      <c r="DT62" s="41">
        <v>4</v>
      </c>
      <c r="DU62" s="41">
        <v>4</v>
      </c>
      <c r="DV62" s="41">
        <v>4</v>
      </c>
      <c r="DW62" s="41">
        <v>2</v>
      </c>
      <c r="DX62" s="41">
        <v>4</v>
      </c>
      <c r="DY62" s="41">
        <f t="shared" si="8"/>
        <v>3.3333333333333335</v>
      </c>
      <c r="DZ62" s="41">
        <v>2</v>
      </c>
      <c r="EB62" s="41">
        <v>2</v>
      </c>
      <c r="ED62" s="41">
        <v>1</v>
      </c>
      <c r="EE62" s="41">
        <v>0</v>
      </c>
      <c r="EF62" s="41">
        <v>1</v>
      </c>
      <c r="EG62" s="41">
        <v>1</v>
      </c>
      <c r="EH62" s="41">
        <v>1</v>
      </c>
      <c r="EI62" s="41">
        <v>1</v>
      </c>
      <c r="EJ62" s="41">
        <v>1</v>
      </c>
      <c r="EK62" s="41">
        <v>1</v>
      </c>
      <c r="EL62" s="41">
        <v>1</v>
      </c>
      <c r="EM62" s="41">
        <v>1</v>
      </c>
      <c r="EN62" s="41">
        <v>1</v>
      </c>
      <c r="EO62" s="41">
        <v>1</v>
      </c>
      <c r="EP62" s="41">
        <v>1</v>
      </c>
      <c r="EQ62" s="41">
        <v>1</v>
      </c>
      <c r="ER62" s="41">
        <v>0</v>
      </c>
      <c r="ES62" s="41">
        <v>1</v>
      </c>
      <c r="ET62" s="41">
        <v>1</v>
      </c>
      <c r="EU62" s="41">
        <v>0</v>
      </c>
      <c r="EV62" s="41">
        <v>0</v>
      </c>
      <c r="EW62" s="41">
        <v>15</v>
      </c>
      <c r="EX62" s="41">
        <f>15/18</f>
        <v>0.83333333333333337</v>
      </c>
      <c r="EY62" s="41">
        <v>4</v>
      </c>
      <c r="EZ62" s="41">
        <v>0</v>
      </c>
      <c r="FA62" s="41">
        <v>1</v>
      </c>
      <c r="FB62" s="41">
        <v>1</v>
      </c>
      <c r="FC62" s="41">
        <v>0</v>
      </c>
      <c r="FD62" s="41">
        <v>1</v>
      </c>
      <c r="FE62" s="41">
        <v>1</v>
      </c>
      <c r="FF62" s="41">
        <v>1</v>
      </c>
      <c r="FG62" s="41">
        <v>0</v>
      </c>
      <c r="FH62" s="41">
        <v>0</v>
      </c>
      <c r="FI62" s="41">
        <v>0</v>
      </c>
      <c r="FJ62" s="41">
        <v>0</v>
      </c>
      <c r="FK62" s="41">
        <v>0</v>
      </c>
      <c r="FL62" s="41">
        <v>0</v>
      </c>
      <c r="FM62" s="41">
        <v>0</v>
      </c>
      <c r="FN62" s="41">
        <v>6</v>
      </c>
      <c r="FO62" s="41">
        <f>6/13</f>
        <v>0.46153846153846156</v>
      </c>
      <c r="FP62" s="41">
        <v>3</v>
      </c>
      <c r="FQ62" s="41">
        <v>1</v>
      </c>
      <c r="FR62" s="41">
        <v>0</v>
      </c>
      <c r="FS62" s="41">
        <v>1</v>
      </c>
      <c r="FT62" s="41">
        <v>1</v>
      </c>
      <c r="FU62" s="41">
        <v>1</v>
      </c>
      <c r="FV62" s="41">
        <v>0</v>
      </c>
      <c r="FW62" s="41">
        <v>1</v>
      </c>
      <c r="FX62" s="41">
        <v>1</v>
      </c>
      <c r="FY62" s="41">
        <v>1</v>
      </c>
      <c r="FZ62" s="41">
        <v>0</v>
      </c>
      <c r="GA62" s="41">
        <v>0</v>
      </c>
      <c r="GB62" s="41">
        <v>7</v>
      </c>
      <c r="GC62" s="41">
        <f>7/10</f>
        <v>0.7</v>
      </c>
      <c r="GD62" s="41">
        <v>5</v>
      </c>
      <c r="GE62" s="41">
        <v>1</v>
      </c>
      <c r="GF62" s="41">
        <v>4</v>
      </c>
      <c r="GG62" s="41">
        <v>1</v>
      </c>
      <c r="GH62" s="41">
        <v>1</v>
      </c>
      <c r="GI62" s="41">
        <v>0</v>
      </c>
      <c r="GJ62" s="41">
        <v>0</v>
      </c>
      <c r="GK62" s="41">
        <v>1</v>
      </c>
      <c r="GL62" s="41">
        <v>1</v>
      </c>
      <c r="GM62" s="41">
        <v>0</v>
      </c>
      <c r="GN62" s="41">
        <v>0</v>
      </c>
      <c r="GO62" s="41">
        <v>0</v>
      </c>
      <c r="GP62" s="41">
        <v>1</v>
      </c>
      <c r="GQ62" s="41">
        <v>0</v>
      </c>
      <c r="GR62" s="41">
        <v>0</v>
      </c>
      <c r="GS62" s="41">
        <v>0</v>
      </c>
      <c r="GT62" s="41">
        <v>5</v>
      </c>
      <c r="GU62" s="41">
        <f>5/12</f>
        <v>0.41666666666666669</v>
      </c>
      <c r="GV62" s="41">
        <v>1</v>
      </c>
      <c r="GW62" s="41">
        <v>4</v>
      </c>
      <c r="GX62" s="41">
        <v>3</v>
      </c>
      <c r="GY62" s="41">
        <v>4</v>
      </c>
      <c r="GZ62" s="41">
        <v>1</v>
      </c>
      <c r="HA62" s="41">
        <v>5</v>
      </c>
      <c r="HB62" s="41">
        <v>2</v>
      </c>
      <c r="HC62" s="41">
        <v>2</v>
      </c>
      <c r="HD62" s="41">
        <v>1</v>
      </c>
      <c r="HE62" s="41">
        <v>1</v>
      </c>
      <c r="HF62" s="41">
        <v>5</v>
      </c>
      <c r="HG62" s="41">
        <v>5</v>
      </c>
      <c r="HH62" s="41">
        <v>5</v>
      </c>
      <c r="HI62" s="41">
        <v>2</v>
      </c>
      <c r="HJ62" s="37"/>
      <c r="HK62" s="37"/>
      <c r="HL62" s="37"/>
      <c r="HM62" s="37"/>
      <c r="HN62" s="37"/>
      <c r="HO62" s="37"/>
      <c r="HP62" s="37"/>
      <c r="HQ62" s="37"/>
      <c r="HR62" s="37"/>
      <c r="HS62" s="37"/>
      <c r="HT62" s="37"/>
      <c r="HU62" s="37"/>
      <c r="HV62" s="37"/>
      <c r="HW62" s="37"/>
      <c r="HZ62" s="37"/>
      <c r="IA62" s="37"/>
      <c r="IB62" s="37"/>
      <c r="IC62" s="37"/>
      <c r="ID62" s="37"/>
      <c r="IE62" s="37"/>
    </row>
    <row r="63" spans="1:239" s="41" customFormat="1" x14ac:dyDescent="0.2">
      <c r="A63" s="41" t="s">
        <v>1553</v>
      </c>
      <c r="B63" s="41" t="s">
        <v>1554</v>
      </c>
      <c r="C63" s="68">
        <v>423</v>
      </c>
      <c r="D63" s="68" t="s">
        <v>1555</v>
      </c>
      <c r="E63" s="41">
        <v>0</v>
      </c>
      <c r="F63" s="41">
        <v>2</v>
      </c>
      <c r="G63" s="74">
        <v>39032</v>
      </c>
      <c r="H63" s="74">
        <v>43755</v>
      </c>
      <c r="I63" s="41">
        <f t="shared" si="7"/>
        <v>12.93972602739726</v>
      </c>
      <c r="K63" s="41">
        <v>7</v>
      </c>
      <c r="N63" s="41">
        <v>0</v>
      </c>
      <c r="O63" s="41">
        <v>150</v>
      </c>
      <c r="P63" s="41">
        <v>109</v>
      </c>
      <c r="Q63" s="41">
        <v>164</v>
      </c>
      <c r="S63" s="41">
        <f>71.4*2.2</f>
        <v>157.08000000000001</v>
      </c>
      <c r="T63" s="41">
        <v>71.400000000000006</v>
      </c>
      <c r="U63" s="41">
        <v>26.5</v>
      </c>
      <c r="W63" s="41">
        <v>28.4</v>
      </c>
      <c r="Y63" s="41">
        <v>84.7</v>
      </c>
      <c r="Z63" s="41">
        <v>89.6</v>
      </c>
      <c r="AA63" s="41">
        <v>69.2</v>
      </c>
      <c r="AB63" s="41">
        <v>70.7</v>
      </c>
      <c r="AC63" s="41">
        <v>63.7</v>
      </c>
      <c r="AD63" s="41">
        <v>64</v>
      </c>
      <c r="AL63" s="37"/>
      <c r="AP63" s="41">
        <v>13.4</v>
      </c>
      <c r="AQ63" s="41">
        <v>13.41</v>
      </c>
      <c r="AT63" s="41">
        <v>166</v>
      </c>
      <c r="AU63" s="41">
        <v>140</v>
      </c>
      <c r="AV63" s="41">
        <v>104</v>
      </c>
      <c r="AY63" s="41">
        <v>27</v>
      </c>
      <c r="AZ63" s="41">
        <v>25</v>
      </c>
      <c r="BA63" s="41">
        <f>27+25</f>
        <v>52</v>
      </c>
      <c r="BF63" s="37"/>
      <c r="BG63" s="37"/>
      <c r="BL63" s="41">
        <v>42</v>
      </c>
      <c r="BM63" s="41">
        <v>41</v>
      </c>
      <c r="BN63" s="41">
        <v>42</v>
      </c>
      <c r="BT63" s="41">
        <v>27</v>
      </c>
      <c r="BU63" s="41">
        <v>36</v>
      </c>
      <c r="BV63" s="41">
        <v>24</v>
      </c>
      <c r="CK63" s="41">
        <v>0</v>
      </c>
      <c r="CL63" s="41" t="s">
        <v>350</v>
      </c>
      <c r="CM63" s="41">
        <v>1</v>
      </c>
      <c r="CN63" s="41">
        <v>2</v>
      </c>
      <c r="CO63" s="41" t="s">
        <v>355</v>
      </c>
      <c r="CP63" s="41">
        <v>1</v>
      </c>
      <c r="CQ63" s="41">
        <v>1</v>
      </c>
      <c r="CR63" s="41" t="s">
        <v>352</v>
      </c>
      <c r="CS63" s="41">
        <v>1</v>
      </c>
      <c r="CT63" s="41">
        <v>1</v>
      </c>
      <c r="CU63" s="41">
        <v>4</v>
      </c>
      <c r="CV63" s="41">
        <v>5</v>
      </c>
      <c r="CW63" s="41">
        <v>3</v>
      </c>
      <c r="CX63" s="41">
        <v>2</v>
      </c>
      <c r="CY63" s="41">
        <v>5</v>
      </c>
      <c r="CZ63" s="41">
        <v>5</v>
      </c>
      <c r="DA63" s="41">
        <v>3</v>
      </c>
      <c r="DB63" s="41">
        <v>1</v>
      </c>
      <c r="DC63" s="41">
        <v>5</v>
      </c>
      <c r="DD63" s="41">
        <v>5</v>
      </c>
      <c r="DE63" s="41">
        <v>4</v>
      </c>
      <c r="DF63" s="41">
        <v>5</v>
      </c>
      <c r="DG63" s="41">
        <f t="shared" si="9"/>
        <v>4.833333333333333</v>
      </c>
      <c r="DH63" s="41">
        <f t="shared" si="6"/>
        <v>3</v>
      </c>
      <c r="DI63" s="41">
        <v>3</v>
      </c>
      <c r="DJ63" s="41">
        <v>3</v>
      </c>
      <c r="DK63" s="41">
        <v>2</v>
      </c>
      <c r="DL63" s="41">
        <v>2</v>
      </c>
      <c r="DM63" s="41">
        <v>1</v>
      </c>
      <c r="DN63" s="41">
        <v>1</v>
      </c>
      <c r="DO63" s="41">
        <v>3</v>
      </c>
      <c r="DP63" s="41">
        <v>1</v>
      </c>
      <c r="DQ63" s="41">
        <v>1</v>
      </c>
      <c r="DR63" s="41">
        <f t="shared" si="10"/>
        <v>2</v>
      </c>
      <c r="DS63" s="41">
        <v>5</v>
      </c>
      <c r="DT63" s="41">
        <v>4</v>
      </c>
      <c r="DU63" s="41">
        <v>6</v>
      </c>
      <c r="DV63" s="41">
        <v>6</v>
      </c>
      <c r="DW63" s="41">
        <v>5</v>
      </c>
      <c r="DX63" s="41">
        <v>5</v>
      </c>
      <c r="DY63" s="41">
        <f t="shared" si="8"/>
        <v>5.166666666666667</v>
      </c>
      <c r="DZ63" s="41">
        <v>2</v>
      </c>
      <c r="EB63" s="41">
        <v>2</v>
      </c>
      <c r="ED63" s="41">
        <v>1</v>
      </c>
      <c r="EE63" s="41">
        <v>0</v>
      </c>
      <c r="EF63" s="41">
        <v>1</v>
      </c>
      <c r="EG63" s="41">
        <v>1</v>
      </c>
      <c r="EH63" s="41">
        <v>1</v>
      </c>
      <c r="EI63" s="41">
        <v>1</v>
      </c>
      <c r="EJ63" s="41">
        <v>1</v>
      </c>
      <c r="EK63" s="41">
        <v>0</v>
      </c>
      <c r="EL63" s="41">
        <v>1</v>
      </c>
      <c r="EM63" s="41">
        <v>1</v>
      </c>
      <c r="EN63" s="41">
        <v>0</v>
      </c>
      <c r="EO63" s="41">
        <v>0</v>
      </c>
      <c r="EP63" s="41">
        <v>1</v>
      </c>
      <c r="EQ63" s="41">
        <v>1</v>
      </c>
      <c r="ER63" s="41">
        <v>1</v>
      </c>
      <c r="ES63" s="41">
        <v>1</v>
      </c>
      <c r="ET63" s="41">
        <v>0</v>
      </c>
      <c r="EU63" s="41">
        <v>0</v>
      </c>
      <c r="EV63" s="41">
        <v>0</v>
      </c>
      <c r="EW63" s="41">
        <v>12</v>
      </c>
      <c r="EX63" s="41">
        <f>12/18</f>
        <v>0.66666666666666663</v>
      </c>
      <c r="EY63" s="41">
        <v>7</v>
      </c>
      <c r="EZ63" s="41">
        <v>1</v>
      </c>
      <c r="FA63" s="41">
        <v>1</v>
      </c>
      <c r="FB63" s="41">
        <v>1</v>
      </c>
      <c r="FC63" s="41">
        <v>0</v>
      </c>
      <c r="FD63" s="41">
        <v>1</v>
      </c>
      <c r="FE63" s="41">
        <v>1</v>
      </c>
      <c r="FF63" s="41">
        <v>1</v>
      </c>
      <c r="FG63" s="41">
        <v>0</v>
      </c>
      <c r="FH63" s="41">
        <v>1</v>
      </c>
      <c r="FI63" s="41">
        <v>1</v>
      </c>
      <c r="FJ63" s="41">
        <v>0</v>
      </c>
      <c r="FK63" s="41">
        <v>0</v>
      </c>
      <c r="FL63" s="41">
        <v>0</v>
      </c>
      <c r="FM63" s="41">
        <v>0</v>
      </c>
      <c r="FN63" s="41">
        <v>8</v>
      </c>
      <c r="FO63" s="41">
        <f>8/13</f>
        <v>0.61538461538461542</v>
      </c>
      <c r="FP63" s="41">
        <v>3</v>
      </c>
      <c r="FQ63" s="41">
        <v>1</v>
      </c>
      <c r="FR63" s="41">
        <v>1</v>
      </c>
      <c r="FS63" s="41">
        <v>1</v>
      </c>
      <c r="FT63" s="41">
        <v>0</v>
      </c>
      <c r="FU63" s="41">
        <v>0</v>
      </c>
      <c r="FV63" s="41">
        <v>0</v>
      </c>
      <c r="FW63" s="41">
        <v>0</v>
      </c>
      <c r="FX63" s="41">
        <v>1</v>
      </c>
      <c r="FY63" s="41">
        <v>0</v>
      </c>
      <c r="FZ63" s="41">
        <v>0</v>
      </c>
      <c r="GA63" s="41">
        <v>0</v>
      </c>
      <c r="GB63" s="41">
        <v>4</v>
      </c>
      <c r="GC63" s="41">
        <f>4/10</f>
        <v>0.4</v>
      </c>
      <c r="GD63" s="41">
        <v>5</v>
      </c>
      <c r="GE63" s="41">
        <v>1</v>
      </c>
      <c r="GF63" s="41">
        <v>7</v>
      </c>
      <c r="GG63" s="41">
        <v>1</v>
      </c>
      <c r="GH63" s="41">
        <v>1</v>
      </c>
      <c r="GI63" s="41">
        <v>1</v>
      </c>
      <c r="GJ63" s="41">
        <v>1</v>
      </c>
      <c r="GK63" s="41">
        <v>1</v>
      </c>
      <c r="GL63" s="41">
        <v>1</v>
      </c>
      <c r="GM63" s="41">
        <v>1</v>
      </c>
      <c r="GN63" s="41">
        <v>1</v>
      </c>
      <c r="GO63" s="41">
        <v>0</v>
      </c>
      <c r="GP63" s="41">
        <v>1</v>
      </c>
      <c r="GQ63" s="41">
        <v>1</v>
      </c>
      <c r="GR63" s="41">
        <v>0</v>
      </c>
      <c r="GS63" s="41">
        <v>0</v>
      </c>
      <c r="GT63" s="41">
        <v>10</v>
      </c>
      <c r="GU63" s="41">
        <f>10/12</f>
        <v>0.83333333333333337</v>
      </c>
      <c r="GV63" s="37"/>
      <c r="GW63" s="41">
        <v>4</v>
      </c>
      <c r="GX63" s="41">
        <v>2</v>
      </c>
      <c r="GY63" s="41">
        <v>2</v>
      </c>
      <c r="GZ63" s="41">
        <v>1</v>
      </c>
      <c r="HA63" s="41">
        <v>6</v>
      </c>
      <c r="HB63" s="41">
        <v>5</v>
      </c>
      <c r="HC63" s="41">
        <v>4</v>
      </c>
      <c r="HD63" s="41">
        <v>5</v>
      </c>
      <c r="HE63" s="41">
        <v>4</v>
      </c>
      <c r="HF63" s="41">
        <v>5</v>
      </c>
      <c r="HG63" s="41">
        <v>5</v>
      </c>
      <c r="HH63" s="41">
        <v>5</v>
      </c>
      <c r="HI63" s="41">
        <v>4</v>
      </c>
      <c r="HJ63" s="41">
        <v>1</v>
      </c>
      <c r="HK63" s="41">
        <v>3</v>
      </c>
      <c r="HL63" s="41">
        <v>2</v>
      </c>
      <c r="HM63" s="41">
        <v>2</v>
      </c>
      <c r="HN63" s="41">
        <v>2</v>
      </c>
      <c r="HO63" s="37"/>
      <c r="HP63" s="37"/>
      <c r="HQ63" s="37"/>
      <c r="HR63" s="37"/>
      <c r="HS63" s="37"/>
      <c r="HT63" s="37"/>
      <c r="HU63" s="37"/>
      <c r="HV63" s="37"/>
      <c r="HW63" s="37"/>
      <c r="HZ63" s="37"/>
      <c r="IA63" s="37"/>
      <c r="IB63" s="37"/>
      <c r="IC63" s="37"/>
      <c r="ID63" s="37"/>
      <c r="IE63" s="37"/>
    </row>
    <row r="64" spans="1:239" s="41" customFormat="1" x14ac:dyDescent="0.2">
      <c r="A64" s="41" t="s">
        <v>1556</v>
      </c>
      <c r="B64" s="41" t="s">
        <v>1557</v>
      </c>
      <c r="C64" s="68">
        <v>424</v>
      </c>
      <c r="D64" s="68" t="s">
        <v>1558</v>
      </c>
      <c r="E64" s="41">
        <v>0</v>
      </c>
      <c r="F64" s="41">
        <v>2</v>
      </c>
      <c r="G64" s="74">
        <v>39311</v>
      </c>
      <c r="H64" s="74">
        <v>43755</v>
      </c>
      <c r="I64" s="76">
        <f t="shared" si="7"/>
        <v>12.175342465753424</v>
      </c>
      <c r="K64" s="41">
        <v>7</v>
      </c>
      <c r="N64" s="41">
        <v>4</v>
      </c>
      <c r="O64" s="41">
        <v>150</v>
      </c>
      <c r="P64" s="41">
        <v>114</v>
      </c>
      <c r="Q64" s="41">
        <v>164</v>
      </c>
      <c r="S64" s="41">
        <f>91.2*2.2</f>
        <v>200.64000000000001</v>
      </c>
      <c r="T64" s="41">
        <v>91.2</v>
      </c>
      <c r="U64" s="41">
        <v>33.9</v>
      </c>
      <c r="W64" s="41">
        <v>34.299999999999997</v>
      </c>
      <c r="Y64" s="41">
        <v>80.7</v>
      </c>
      <c r="Z64" s="41">
        <v>70.8</v>
      </c>
      <c r="AA64" s="41">
        <v>70.7</v>
      </c>
      <c r="AB64" s="41">
        <v>79.099999999999994</v>
      </c>
      <c r="AC64" s="41">
        <v>67.2</v>
      </c>
      <c r="AD64" s="41">
        <v>61.1</v>
      </c>
      <c r="AL64" s="41">
        <v>21</v>
      </c>
      <c r="AP64" s="41">
        <v>11.95</v>
      </c>
      <c r="AQ64" s="41">
        <v>12.53</v>
      </c>
      <c r="AT64" s="41">
        <v>140</v>
      </c>
      <c r="AU64" s="41">
        <v>100</v>
      </c>
      <c r="AV64" s="41">
        <v>100</v>
      </c>
      <c r="AY64" s="41">
        <v>22</v>
      </c>
      <c r="AZ64" s="41">
        <v>20</v>
      </c>
      <c r="BA64" s="41">
        <f>20+22</f>
        <v>42</v>
      </c>
      <c r="BF64" s="41">
        <v>16</v>
      </c>
      <c r="BG64" s="41">
        <v>20</v>
      </c>
      <c r="BL64" s="41">
        <v>55</v>
      </c>
      <c r="BM64" s="41">
        <v>56</v>
      </c>
      <c r="BN64" s="41">
        <v>53</v>
      </c>
      <c r="BT64" s="41">
        <v>39</v>
      </c>
      <c r="BU64" s="41">
        <v>42</v>
      </c>
      <c r="BV64" s="41">
        <v>36</v>
      </c>
      <c r="CK64" s="41">
        <v>0</v>
      </c>
      <c r="CL64" s="41" t="s">
        <v>350</v>
      </c>
      <c r="CM64" s="41">
        <v>0</v>
      </c>
      <c r="CN64" s="41">
        <v>2</v>
      </c>
      <c r="CO64" s="41" t="s">
        <v>355</v>
      </c>
      <c r="CP64" s="41">
        <v>0</v>
      </c>
      <c r="CQ64" s="41">
        <v>2</v>
      </c>
      <c r="CR64" s="41" t="s">
        <v>355</v>
      </c>
      <c r="CS64" s="41">
        <v>0</v>
      </c>
      <c r="CT64" s="41">
        <v>2</v>
      </c>
      <c r="CU64" s="41">
        <v>5</v>
      </c>
      <c r="CV64" s="41">
        <v>5</v>
      </c>
      <c r="CW64" s="41">
        <v>4</v>
      </c>
      <c r="CX64" s="41">
        <v>1</v>
      </c>
      <c r="CY64" s="41">
        <v>5</v>
      </c>
      <c r="CZ64" s="41">
        <v>5</v>
      </c>
      <c r="DA64" s="41">
        <v>1</v>
      </c>
      <c r="DB64" s="41">
        <v>1</v>
      </c>
      <c r="DC64" s="41">
        <v>5</v>
      </c>
      <c r="DD64" s="41">
        <v>5</v>
      </c>
      <c r="DE64" s="41">
        <v>1</v>
      </c>
      <c r="DF64" s="41">
        <v>1</v>
      </c>
      <c r="DG64" s="76">
        <f t="shared" si="9"/>
        <v>5</v>
      </c>
      <c r="DH64" s="41">
        <f t="shared" si="6"/>
        <v>1.5</v>
      </c>
      <c r="DI64" s="41">
        <v>3</v>
      </c>
      <c r="DJ64" s="41">
        <v>1</v>
      </c>
      <c r="DK64" s="41">
        <v>3</v>
      </c>
      <c r="DL64" s="41">
        <v>4</v>
      </c>
      <c r="DM64" s="41">
        <v>2</v>
      </c>
      <c r="DN64" s="41">
        <v>2</v>
      </c>
      <c r="DO64" s="41">
        <v>1</v>
      </c>
      <c r="DP64" s="41">
        <v>2</v>
      </c>
      <c r="DQ64" s="41">
        <v>2</v>
      </c>
      <c r="DR64" s="41">
        <f t="shared" si="10"/>
        <v>2.5</v>
      </c>
      <c r="DS64" s="41">
        <v>4</v>
      </c>
      <c r="DT64" s="41">
        <v>5</v>
      </c>
      <c r="DU64" s="41">
        <v>2</v>
      </c>
      <c r="DV64" s="41">
        <v>6</v>
      </c>
      <c r="DW64" s="41">
        <v>5</v>
      </c>
      <c r="DX64" s="41">
        <v>6</v>
      </c>
      <c r="DY64" s="41">
        <f t="shared" si="8"/>
        <v>4.666666666666667</v>
      </c>
      <c r="DZ64" s="41">
        <v>0</v>
      </c>
      <c r="EB64" s="41">
        <v>1</v>
      </c>
      <c r="ED64" s="41">
        <v>1</v>
      </c>
      <c r="EE64" s="41">
        <v>0</v>
      </c>
      <c r="EF64" s="41">
        <v>1</v>
      </c>
      <c r="EG64" s="41">
        <v>0</v>
      </c>
      <c r="EH64" s="41">
        <v>1</v>
      </c>
      <c r="EI64" s="41">
        <v>1</v>
      </c>
      <c r="EJ64" s="41">
        <v>0</v>
      </c>
      <c r="EK64" s="41">
        <v>0</v>
      </c>
      <c r="EL64" s="41">
        <v>0</v>
      </c>
      <c r="EM64" s="41">
        <v>0</v>
      </c>
      <c r="EN64" s="41">
        <v>0</v>
      </c>
      <c r="EO64" s="41">
        <v>0</v>
      </c>
      <c r="EP64" s="41">
        <v>0</v>
      </c>
      <c r="EQ64" s="41">
        <v>0</v>
      </c>
      <c r="ER64" s="41">
        <v>0</v>
      </c>
      <c r="ES64" s="41">
        <v>0</v>
      </c>
      <c r="ET64" s="41">
        <v>0</v>
      </c>
      <c r="EU64" s="41">
        <v>0</v>
      </c>
      <c r="EV64" s="41">
        <v>0</v>
      </c>
      <c r="EW64" s="41">
        <v>4</v>
      </c>
      <c r="EX64" s="41">
        <f>4/18</f>
        <v>0.22222222222222221</v>
      </c>
      <c r="EY64" s="41">
        <v>7</v>
      </c>
      <c r="EZ64" s="41">
        <v>0</v>
      </c>
      <c r="FA64" s="41">
        <v>1</v>
      </c>
      <c r="FB64" s="41">
        <v>1</v>
      </c>
      <c r="FC64" s="41">
        <v>0</v>
      </c>
      <c r="FD64" s="41">
        <v>1</v>
      </c>
      <c r="FE64" s="41">
        <v>1</v>
      </c>
      <c r="FF64" s="41">
        <v>1</v>
      </c>
      <c r="FG64" s="41">
        <v>0</v>
      </c>
      <c r="FH64" s="41">
        <v>1</v>
      </c>
      <c r="FI64" s="41">
        <v>1</v>
      </c>
      <c r="FJ64" s="41">
        <v>0</v>
      </c>
      <c r="FK64" s="41">
        <v>0</v>
      </c>
      <c r="FL64" s="41">
        <v>0</v>
      </c>
      <c r="FM64" s="41">
        <v>0</v>
      </c>
      <c r="FN64" s="41">
        <v>7</v>
      </c>
      <c r="FO64" s="41">
        <f>7/13</f>
        <v>0.53846153846153844</v>
      </c>
      <c r="FP64" s="41">
        <v>4</v>
      </c>
      <c r="FQ64" s="41">
        <v>0</v>
      </c>
      <c r="FR64" s="41">
        <v>0</v>
      </c>
      <c r="FS64" s="41">
        <v>1</v>
      </c>
      <c r="FT64" s="41">
        <v>1</v>
      </c>
      <c r="FU64" s="41">
        <v>0</v>
      </c>
      <c r="FV64" s="41">
        <v>0</v>
      </c>
      <c r="FW64" s="41">
        <v>0</v>
      </c>
      <c r="FX64" s="41">
        <v>0</v>
      </c>
      <c r="FY64" s="41">
        <v>1</v>
      </c>
      <c r="FZ64" s="41">
        <v>1</v>
      </c>
      <c r="GA64" s="41">
        <v>0</v>
      </c>
      <c r="GB64" s="41">
        <v>4</v>
      </c>
      <c r="GC64" s="41">
        <f>4/10</f>
        <v>0.4</v>
      </c>
      <c r="GD64" s="41">
        <v>5</v>
      </c>
      <c r="GE64" s="41">
        <v>1</v>
      </c>
      <c r="GF64" s="41">
        <v>2</v>
      </c>
      <c r="GG64" s="41">
        <v>0</v>
      </c>
      <c r="GH64" s="41">
        <v>0</v>
      </c>
      <c r="GI64" s="41">
        <v>0</v>
      </c>
      <c r="GJ64" s="41">
        <v>0</v>
      </c>
      <c r="GK64" s="41">
        <v>1</v>
      </c>
      <c r="GL64" s="41">
        <v>0</v>
      </c>
      <c r="GM64" s="41">
        <v>0</v>
      </c>
      <c r="GN64" s="41">
        <v>0</v>
      </c>
      <c r="GO64" s="41">
        <v>0</v>
      </c>
      <c r="GP64" s="41">
        <v>0</v>
      </c>
      <c r="GQ64" s="41">
        <v>0</v>
      </c>
      <c r="GR64" s="41">
        <v>0</v>
      </c>
      <c r="GS64" s="41">
        <v>0</v>
      </c>
      <c r="GT64" s="41">
        <v>1</v>
      </c>
      <c r="GU64" s="41">
        <f>1/12</f>
        <v>8.3333333333333329E-2</v>
      </c>
      <c r="GV64" s="41">
        <v>6</v>
      </c>
      <c r="GW64" s="41">
        <v>3</v>
      </c>
      <c r="GX64" s="41">
        <v>2</v>
      </c>
      <c r="GY64" s="41">
        <v>5</v>
      </c>
      <c r="GZ64" s="41">
        <v>1</v>
      </c>
      <c r="HA64" s="41">
        <v>6</v>
      </c>
      <c r="HB64" s="41">
        <v>5</v>
      </c>
      <c r="HC64" s="41">
        <v>6</v>
      </c>
      <c r="HD64" s="41">
        <v>1</v>
      </c>
      <c r="HE64" s="41">
        <v>1</v>
      </c>
      <c r="HF64" s="41">
        <v>4</v>
      </c>
      <c r="HG64" s="41">
        <v>4</v>
      </c>
      <c r="HH64" s="41">
        <v>3</v>
      </c>
      <c r="HI64" s="41">
        <v>5</v>
      </c>
      <c r="HJ64" s="41">
        <v>3</v>
      </c>
      <c r="HK64" s="41">
        <v>4</v>
      </c>
      <c r="HL64" s="41">
        <v>1</v>
      </c>
      <c r="HM64" s="41">
        <v>1</v>
      </c>
      <c r="HN64" s="41">
        <v>3</v>
      </c>
      <c r="HO64" s="37"/>
      <c r="HP64" s="37"/>
      <c r="HQ64" s="37"/>
      <c r="HR64" s="37"/>
      <c r="HS64" s="37"/>
      <c r="HT64" s="37"/>
      <c r="HU64" s="37"/>
      <c r="HV64" s="37"/>
      <c r="HW64" s="37"/>
      <c r="HZ64" s="37"/>
      <c r="IA64" s="37"/>
      <c r="IB64" s="37"/>
      <c r="IC64" s="37"/>
      <c r="ID64" s="37"/>
      <c r="IE64" s="37"/>
    </row>
    <row r="65" spans="1:239" s="41" customFormat="1" x14ac:dyDescent="0.2">
      <c r="A65" s="41" t="s">
        <v>1559</v>
      </c>
      <c r="B65" s="41" t="s">
        <v>1560</v>
      </c>
      <c r="C65" s="68">
        <v>425</v>
      </c>
      <c r="D65" s="68" t="s">
        <v>1561</v>
      </c>
      <c r="E65" s="41">
        <v>0</v>
      </c>
      <c r="F65" s="41">
        <v>2</v>
      </c>
      <c r="G65" s="74">
        <v>39347</v>
      </c>
      <c r="H65" s="74">
        <v>43755</v>
      </c>
      <c r="I65" s="41">
        <f t="shared" si="7"/>
        <v>12.076712328767123</v>
      </c>
      <c r="K65" s="41">
        <v>7</v>
      </c>
      <c r="N65" s="41">
        <v>2</v>
      </c>
      <c r="O65" s="41">
        <v>150</v>
      </c>
      <c r="P65" s="41">
        <v>107</v>
      </c>
      <c r="Q65" s="41">
        <v>154.5</v>
      </c>
      <c r="S65" s="41">
        <f>71.3*2.2</f>
        <v>156.86000000000001</v>
      </c>
      <c r="T65" s="41">
        <v>71.3</v>
      </c>
      <c r="U65" s="41">
        <v>30.1</v>
      </c>
      <c r="W65" s="41">
        <v>38.4</v>
      </c>
      <c r="Y65" s="41">
        <v>60.7</v>
      </c>
      <c r="Z65" s="41">
        <v>55.6</v>
      </c>
      <c r="AA65" s="41">
        <v>48.2</v>
      </c>
      <c r="AB65" s="41">
        <v>54.7</v>
      </c>
      <c r="AC65" s="41">
        <v>48.7</v>
      </c>
      <c r="AD65" s="41">
        <v>47</v>
      </c>
      <c r="AL65" s="41">
        <v>12</v>
      </c>
      <c r="AP65" s="41">
        <v>13.29</v>
      </c>
      <c r="AQ65" s="41">
        <v>12.95</v>
      </c>
      <c r="AT65" s="41">
        <v>108</v>
      </c>
      <c r="AU65" s="41">
        <v>112</v>
      </c>
      <c r="AV65" s="41">
        <v>120</v>
      </c>
      <c r="AY65" s="41">
        <v>27</v>
      </c>
      <c r="AZ65" s="41">
        <v>22</v>
      </c>
      <c r="BA65" s="41">
        <f>22+27</f>
        <v>49</v>
      </c>
      <c r="BF65" s="41">
        <v>13</v>
      </c>
      <c r="BG65" s="41">
        <v>15</v>
      </c>
      <c r="BL65" s="41">
        <v>39</v>
      </c>
      <c r="BM65" s="41">
        <v>37</v>
      </c>
      <c r="BN65" s="41">
        <v>39</v>
      </c>
      <c r="BT65" s="41">
        <v>33</v>
      </c>
      <c r="BU65" s="41">
        <v>34</v>
      </c>
      <c r="BV65" s="41">
        <v>30</v>
      </c>
      <c r="CK65" s="41">
        <v>1</v>
      </c>
      <c r="CL65" s="41" t="s">
        <v>350</v>
      </c>
      <c r="CM65" s="41">
        <v>0</v>
      </c>
      <c r="CN65" s="41">
        <v>6</v>
      </c>
      <c r="CO65" s="41" t="s">
        <v>1835</v>
      </c>
      <c r="CP65" s="41">
        <v>1</v>
      </c>
      <c r="CQ65" s="41">
        <v>5</v>
      </c>
      <c r="CR65" s="41" t="s">
        <v>351</v>
      </c>
      <c r="CS65" s="41">
        <v>1</v>
      </c>
      <c r="CT65" s="41">
        <v>8</v>
      </c>
      <c r="CU65" s="41">
        <v>3</v>
      </c>
      <c r="CV65" s="41">
        <v>4</v>
      </c>
      <c r="CW65" s="41">
        <v>1</v>
      </c>
      <c r="CX65" s="41">
        <v>1</v>
      </c>
      <c r="CY65" s="41">
        <v>4</v>
      </c>
      <c r="CZ65" s="41">
        <v>4</v>
      </c>
      <c r="DA65" s="41">
        <v>1</v>
      </c>
      <c r="DB65" s="41">
        <v>2</v>
      </c>
      <c r="DC65" s="41">
        <v>4</v>
      </c>
      <c r="DD65" s="41">
        <v>4</v>
      </c>
      <c r="DE65" s="41">
        <v>2</v>
      </c>
      <c r="DF65" s="41">
        <v>1</v>
      </c>
      <c r="DG65" s="41">
        <f t="shared" si="9"/>
        <v>3.8333333333333335</v>
      </c>
      <c r="DH65" s="41">
        <f t="shared" si="6"/>
        <v>1.3333333333333333</v>
      </c>
      <c r="DI65" s="41">
        <v>3</v>
      </c>
      <c r="DJ65" s="41">
        <v>3</v>
      </c>
      <c r="DK65" s="41">
        <v>1</v>
      </c>
      <c r="DL65" s="41">
        <v>3</v>
      </c>
      <c r="DM65" s="41">
        <v>2</v>
      </c>
      <c r="DN65" s="41">
        <v>2</v>
      </c>
      <c r="DO65" s="41">
        <v>3</v>
      </c>
      <c r="DP65" s="41">
        <v>2</v>
      </c>
      <c r="DQ65" s="41">
        <v>2</v>
      </c>
      <c r="DR65" s="41">
        <f t="shared" si="10"/>
        <v>2.3333333333333335</v>
      </c>
      <c r="DS65" s="41">
        <v>4</v>
      </c>
      <c r="DT65" s="41">
        <v>5</v>
      </c>
      <c r="DU65" s="41">
        <v>4</v>
      </c>
      <c r="DV65" s="41">
        <v>4</v>
      </c>
      <c r="DW65" s="41">
        <v>3</v>
      </c>
      <c r="DX65" s="41">
        <v>5</v>
      </c>
      <c r="DY65" s="41">
        <f t="shared" si="8"/>
        <v>4.166666666666667</v>
      </c>
      <c r="DZ65" s="41">
        <v>0</v>
      </c>
      <c r="EB65" s="41">
        <v>0</v>
      </c>
      <c r="ED65" s="41">
        <v>1</v>
      </c>
      <c r="EE65" s="41">
        <v>1</v>
      </c>
      <c r="EF65" s="41">
        <v>1</v>
      </c>
      <c r="EG65" s="41">
        <v>1</v>
      </c>
      <c r="EH65" s="41">
        <v>1</v>
      </c>
      <c r="EI65" s="41">
        <v>1</v>
      </c>
      <c r="EJ65" s="41">
        <v>1</v>
      </c>
      <c r="EK65" s="41">
        <v>1</v>
      </c>
      <c r="EL65" s="41">
        <v>1</v>
      </c>
      <c r="EM65" s="41">
        <v>0</v>
      </c>
      <c r="EN65" s="41">
        <v>0</v>
      </c>
      <c r="EO65" s="41">
        <v>0</v>
      </c>
      <c r="EP65" s="41">
        <v>0</v>
      </c>
      <c r="EQ65" s="41">
        <v>1</v>
      </c>
      <c r="ER65" s="41">
        <v>0</v>
      </c>
      <c r="ES65" s="41">
        <v>1</v>
      </c>
      <c r="ET65" s="41">
        <v>1</v>
      </c>
      <c r="EU65" s="41">
        <v>0</v>
      </c>
      <c r="EV65" s="41">
        <v>0</v>
      </c>
      <c r="EW65" s="41">
        <v>12</v>
      </c>
      <c r="EX65" s="41">
        <f>12/18</f>
        <v>0.66666666666666663</v>
      </c>
      <c r="EY65" s="41">
        <v>3</v>
      </c>
      <c r="EZ65" s="41">
        <v>0</v>
      </c>
      <c r="FA65" s="41">
        <v>1</v>
      </c>
      <c r="FB65" s="41">
        <v>1</v>
      </c>
      <c r="FC65" s="41">
        <v>0</v>
      </c>
      <c r="FD65" s="41">
        <v>1</v>
      </c>
      <c r="FE65" s="41">
        <v>1</v>
      </c>
      <c r="FF65" s="41">
        <v>1</v>
      </c>
      <c r="FG65" s="41">
        <v>0</v>
      </c>
      <c r="FH65" s="41">
        <v>1</v>
      </c>
      <c r="FI65" s="41">
        <v>1</v>
      </c>
      <c r="FJ65" s="41">
        <v>0</v>
      </c>
      <c r="FK65" s="41">
        <v>0</v>
      </c>
      <c r="FL65" s="41">
        <v>0</v>
      </c>
      <c r="FM65" s="41">
        <v>0</v>
      </c>
      <c r="FN65" s="41">
        <v>7</v>
      </c>
      <c r="FO65" s="41">
        <f>7/13</f>
        <v>0.53846153846153844</v>
      </c>
      <c r="FP65" s="37"/>
      <c r="FQ65" s="41">
        <v>1</v>
      </c>
      <c r="FR65" s="41">
        <v>0</v>
      </c>
      <c r="FS65" s="41">
        <v>1</v>
      </c>
      <c r="FT65" s="41">
        <v>0</v>
      </c>
      <c r="FU65" s="41">
        <v>0</v>
      </c>
      <c r="FV65" s="41">
        <v>0</v>
      </c>
      <c r="FW65" s="41">
        <v>1</v>
      </c>
      <c r="FX65" s="41">
        <v>1</v>
      </c>
      <c r="FY65" s="41">
        <v>1</v>
      </c>
      <c r="FZ65" s="41">
        <v>1</v>
      </c>
      <c r="GA65" s="41" t="s">
        <v>1805</v>
      </c>
      <c r="GB65" s="41">
        <v>6</v>
      </c>
      <c r="GC65" s="41">
        <f>6/10</f>
        <v>0.6</v>
      </c>
      <c r="GD65" s="41">
        <v>4</v>
      </c>
      <c r="GE65" s="41">
        <v>1</v>
      </c>
      <c r="GF65" s="37"/>
      <c r="GG65" s="41">
        <v>1</v>
      </c>
      <c r="GH65" s="41">
        <v>0</v>
      </c>
      <c r="GI65" s="41">
        <v>0</v>
      </c>
      <c r="GJ65" s="41">
        <v>0</v>
      </c>
      <c r="GK65" s="41">
        <v>1</v>
      </c>
      <c r="GL65" s="41">
        <v>0</v>
      </c>
      <c r="GM65" s="41">
        <v>0</v>
      </c>
      <c r="GN65" s="41">
        <v>0</v>
      </c>
      <c r="GO65" s="41">
        <v>0</v>
      </c>
      <c r="GP65" s="41">
        <v>0</v>
      </c>
      <c r="GQ65" s="41">
        <v>0</v>
      </c>
      <c r="GR65" s="41">
        <v>0</v>
      </c>
      <c r="GS65" s="41">
        <v>0</v>
      </c>
      <c r="GT65" s="41">
        <v>2</v>
      </c>
      <c r="GU65" s="41">
        <f>2/12</f>
        <v>0.16666666666666666</v>
      </c>
      <c r="GV65" s="37"/>
      <c r="GW65" s="41">
        <v>4</v>
      </c>
      <c r="GX65" s="41">
        <v>2</v>
      </c>
      <c r="GY65" s="41">
        <v>5</v>
      </c>
      <c r="GZ65" s="41">
        <v>1</v>
      </c>
      <c r="HA65" s="41">
        <v>5</v>
      </c>
      <c r="HB65" s="41">
        <v>4</v>
      </c>
      <c r="HC65" s="41">
        <v>2</v>
      </c>
      <c r="HD65" s="41">
        <v>1</v>
      </c>
      <c r="HE65" s="41">
        <v>1</v>
      </c>
      <c r="HF65" s="41">
        <v>4</v>
      </c>
      <c r="HG65" s="41">
        <v>3</v>
      </c>
      <c r="HH65" s="41">
        <v>5</v>
      </c>
      <c r="HI65" s="41">
        <v>3</v>
      </c>
      <c r="HJ65" s="37"/>
      <c r="HK65" s="37"/>
      <c r="HL65" s="37"/>
      <c r="HM65" s="37"/>
      <c r="HN65" s="37"/>
      <c r="HO65" s="37"/>
      <c r="HP65" s="37"/>
      <c r="HQ65" s="37"/>
      <c r="HR65" s="37"/>
      <c r="HS65" s="37"/>
      <c r="HT65" s="37"/>
      <c r="HU65" s="37"/>
      <c r="HV65" s="37"/>
      <c r="HW65" s="37"/>
      <c r="HZ65" s="37"/>
      <c r="IA65" s="37"/>
      <c r="IB65" s="37"/>
      <c r="IC65" s="37"/>
      <c r="ID65" s="37"/>
      <c r="IE65" s="37"/>
    </row>
    <row r="66" spans="1:239" s="41" customFormat="1" x14ac:dyDescent="0.2">
      <c r="A66" s="41" t="s">
        <v>1562</v>
      </c>
      <c r="B66" s="41" t="s">
        <v>1563</v>
      </c>
      <c r="C66" s="68">
        <v>426</v>
      </c>
      <c r="D66" s="68" t="s">
        <v>1564</v>
      </c>
      <c r="E66" s="41">
        <v>0</v>
      </c>
      <c r="F66" s="41">
        <v>2</v>
      </c>
      <c r="G66" s="74">
        <v>39322</v>
      </c>
      <c r="H66" s="74">
        <v>43755</v>
      </c>
      <c r="I66" s="41">
        <f t="shared" si="7"/>
        <v>12.145205479452056</v>
      </c>
      <c r="K66" s="41">
        <v>7</v>
      </c>
      <c r="N66" s="41">
        <v>2</v>
      </c>
      <c r="O66" s="41">
        <v>150</v>
      </c>
      <c r="P66" s="37"/>
      <c r="Q66" s="37"/>
      <c r="R66" s="37"/>
      <c r="S66" s="37"/>
      <c r="T66" s="37"/>
      <c r="U66" s="37"/>
      <c r="W66" s="37"/>
      <c r="Y66" s="41">
        <v>56.7</v>
      </c>
      <c r="Z66" s="41">
        <v>47.2</v>
      </c>
      <c r="AA66" s="41">
        <v>40.4</v>
      </c>
      <c r="AB66" s="41">
        <v>46.4</v>
      </c>
      <c r="AC66" s="41">
        <v>48</v>
      </c>
      <c r="AD66" s="41">
        <v>48.5</v>
      </c>
      <c r="AL66" s="41">
        <v>20</v>
      </c>
      <c r="AP66" s="41">
        <v>11.38</v>
      </c>
      <c r="AQ66" s="41">
        <v>11.58</v>
      </c>
      <c r="AT66" s="41">
        <v>180</v>
      </c>
      <c r="AU66" s="41">
        <v>180</v>
      </c>
      <c r="AV66" s="41">
        <v>190</v>
      </c>
      <c r="AY66" s="41">
        <v>36</v>
      </c>
      <c r="AZ66" s="41">
        <v>25</v>
      </c>
      <c r="BA66" s="41">
        <f>25+36</f>
        <v>61</v>
      </c>
      <c r="BF66" s="37"/>
      <c r="BG66" s="37"/>
      <c r="BL66" s="37"/>
      <c r="BM66" s="37"/>
      <c r="BN66" s="37"/>
      <c r="BO66" s="37"/>
      <c r="BP66" s="37"/>
      <c r="BT66" s="37"/>
      <c r="BU66" s="37"/>
      <c r="BV66" s="37"/>
      <c r="CK66" s="41">
        <v>1</v>
      </c>
      <c r="CL66" s="41" t="s">
        <v>350</v>
      </c>
      <c r="CM66" s="41">
        <v>2</v>
      </c>
      <c r="CN66" s="41">
        <v>12</v>
      </c>
      <c r="CO66" s="41" t="s">
        <v>355</v>
      </c>
      <c r="CP66" s="41">
        <v>1</v>
      </c>
      <c r="CQ66" s="41">
        <v>0.5</v>
      </c>
      <c r="CR66" s="41" t="s">
        <v>351</v>
      </c>
      <c r="CS66" s="41">
        <v>1</v>
      </c>
      <c r="CT66" s="41">
        <v>0.15</v>
      </c>
      <c r="CU66" s="41">
        <v>5</v>
      </c>
      <c r="CV66" s="41">
        <v>5</v>
      </c>
      <c r="CW66" s="41">
        <v>4</v>
      </c>
      <c r="CX66" s="41">
        <v>5</v>
      </c>
      <c r="CY66" s="41">
        <v>5</v>
      </c>
      <c r="CZ66" s="41">
        <v>5</v>
      </c>
      <c r="DA66" s="41">
        <v>5</v>
      </c>
      <c r="DB66" s="41">
        <v>3</v>
      </c>
      <c r="DC66" s="41">
        <v>5</v>
      </c>
      <c r="DD66" s="41">
        <v>5</v>
      </c>
      <c r="DE66" s="41">
        <v>3</v>
      </c>
      <c r="DF66" s="41">
        <v>5</v>
      </c>
      <c r="DG66" s="41">
        <f t="shared" si="9"/>
        <v>5</v>
      </c>
      <c r="DH66" s="41">
        <f t="shared" si="6"/>
        <v>4.166666666666667</v>
      </c>
      <c r="DI66" s="41">
        <v>4</v>
      </c>
      <c r="DJ66" s="41">
        <v>2</v>
      </c>
      <c r="DK66" s="41">
        <v>3</v>
      </c>
      <c r="DL66" s="41">
        <v>2</v>
      </c>
      <c r="DM66" s="41">
        <v>1</v>
      </c>
      <c r="DN66" s="41">
        <v>1</v>
      </c>
      <c r="DO66" s="41">
        <v>2</v>
      </c>
      <c r="DP66" s="41">
        <v>1</v>
      </c>
      <c r="DQ66" s="41">
        <v>1</v>
      </c>
      <c r="DR66" s="41">
        <f t="shared" si="10"/>
        <v>2.1666666666666665</v>
      </c>
      <c r="DS66" s="41">
        <v>5</v>
      </c>
      <c r="DT66" s="41">
        <v>4</v>
      </c>
      <c r="DU66" s="41">
        <v>4</v>
      </c>
      <c r="DV66" s="41">
        <v>5</v>
      </c>
      <c r="DW66" s="41">
        <v>5</v>
      </c>
      <c r="DX66" s="41">
        <v>6</v>
      </c>
      <c r="DY66" s="41">
        <f t="shared" si="8"/>
        <v>4.833333333333333</v>
      </c>
      <c r="DZ66" s="41">
        <v>0</v>
      </c>
      <c r="EB66" s="41">
        <v>1</v>
      </c>
      <c r="ED66" s="41">
        <v>1</v>
      </c>
      <c r="EE66" s="41">
        <v>1</v>
      </c>
      <c r="EF66" s="41">
        <v>1</v>
      </c>
      <c r="EG66" s="41">
        <v>1</v>
      </c>
      <c r="EH66" s="41">
        <v>1</v>
      </c>
      <c r="EI66" s="41">
        <v>1</v>
      </c>
      <c r="EJ66" s="41">
        <v>1</v>
      </c>
      <c r="EK66" s="41">
        <v>1</v>
      </c>
      <c r="EL66" s="41">
        <v>1</v>
      </c>
      <c r="EM66" s="41">
        <v>1</v>
      </c>
      <c r="EN66" s="41">
        <v>1</v>
      </c>
      <c r="EO66" s="41">
        <v>1</v>
      </c>
      <c r="EP66" s="41">
        <v>1</v>
      </c>
      <c r="EQ66" s="41">
        <v>1</v>
      </c>
      <c r="ER66" s="41">
        <v>1</v>
      </c>
      <c r="ES66" s="41">
        <v>1</v>
      </c>
      <c r="ET66" s="41">
        <v>1</v>
      </c>
      <c r="EU66" s="41">
        <v>1</v>
      </c>
      <c r="EV66" s="41" t="s">
        <v>1836</v>
      </c>
      <c r="EW66" s="41">
        <v>18</v>
      </c>
      <c r="EX66" s="41">
        <f>18/18</f>
        <v>1</v>
      </c>
      <c r="EY66" s="41">
        <v>7</v>
      </c>
      <c r="EZ66" s="41">
        <v>1</v>
      </c>
      <c r="FA66" s="41">
        <v>1</v>
      </c>
      <c r="FB66" s="41">
        <v>1</v>
      </c>
      <c r="FC66" s="41">
        <v>1</v>
      </c>
      <c r="FD66" s="41">
        <v>1</v>
      </c>
      <c r="FE66" s="41">
        <v>1</v>
      </c>
      <c r="FF66" s="41">
        <v>1</v>
      </c>
      <c r="FG66" s="41">
        <v>1</v>
      </c>
      <c r="FH66" s="41">
        <v>1</v>
      </c>
      <c r="FI66" s="41">
        <v>1</v>
      </c>
      <c r="FJ66" s="41">
        <v>1</v>
      </c>
      <c r="FK66" s="41">
        <v>1</v>
      </c>
      <c r="FL66" s="41">
        <v>0</v>
      </c>
      <c r="FM66" s="41">
        <v>0</v>
      </c>
      <c r="FN66" s="41">
        <v>12</v>
      </c>
      <c r="FO66" s="41">
        <f>12/13</f>
        <v>0.92307692307692313</v>
      </c>
      <c r="FP66" s="41">
        <v>3</v>
      </c>
      <c r="FQ66" s="41">
        <v>0</v>
      </c>
      <c r="FR66" s="41">
        <v>1</v>
      </c>
      <c r="FS66" s="41">
        <v>1</v>
      </c>
      <c r="FT66" s="41">
        <v>1</v>
      </c>
      <c r="FU66" s="41">
        <v>1</v>
      </c>
      <c r="FV66" s="41">
        <v>0</v>
      </c>
      <c r="FW66" s="41">
        <v>1</v>
      </c>
      <c r="FX66" s="41">
        <v>1</v>
      </c>
      <c r="FY66" s="41">
        <v>1</v>
      </c>
      <c r="FZ66" s="41">
        <v>0</v>
      </c>
      <c r="GA66" s="41">
        <v>0</v>
      </c>
      <c r="GB66" s="41">
        <v>7</v>
      </c>
      <c r="GC66" s="41">
        <f>7/10</f>
        <v>0.7</v>
      </c>
      <c r="GD66" s="41">
        <v>5</v>
      </c>
      <c r="GE66" s="41">
        <v>1</v>
      </c>
      <c r="GF66" s="41">
        <v>7</v>
      </c>
      <c r="GG66" s="41">
        <v>1</v>
      </c>
      <c r="GH66" s="41">
        <v>1</v>
      </c>
      <c r="GI66" s="41">
        <v>1</v>
      </c>
      <c r="GJ66" s="41">
        <v>1</v>
      </c>
      <c r="GK66" s="41">
        <v>1</v>
      </c>
      <c r="GL66" s="41">
        <v>1</v>
      </c>
      <c r="GM66" s="41">
        <v>1</v>
      </c>
      <c r="GN66" s="41">
        <v>1</v>
      </c>
      <c r="GO66" s="41">
        <v>1</v>
      </c>
      <c r="GP66" s="41">
        <v>1</v>
      </c>
      <c r="GQ66" s="41">
        <v>1</v>
      </c>
      <c r="GR66" s="41">
        <v>0</v>
      </c>
      <c r="GS66" s="41">
        <v>0</v>
      </c>
      <c r="GT66" s="41">
        <v>11</v>
      </c>
      <c r="GU66" s="41">
        <f>11/12</f>
        <v>0.91666666666666663</v>
      </c>
      <c r="GW66" s="41">
        <v>4</v>
      </c>
      <c r="GX66" s="41">
        <v>2</v>
      </c>
      <c r="GY66" s="41">
        <v>1</v>
      </c>
      <c r="GZ66" s="41">
        <v>1</v>
      </c>
      <c r="HA66" s="41">
        <v>6</v>
      </c>
      <c r="HB66" s="41">
        <v>5</v>
      </c>
      <c r="HC66" s="41">
        <v>5</v>
      </c>
      <c r="HD66" s="41">
        <v>1</v>
      </c>
      <c r="HE66" s="41">
        <v>4</v>
      </c>
      <c r="HF66" s="41">
        <v>5</v>
      </c>
      <c r="HG66" s="41">
        <v>4</v>
      </c>
      <c r="HH66" s="41">
        <v>4</v>
      </c>
      <c r="HI66" s="41">
        <v>5</v>
      </c>
      <c r="HJ66" s="41">
        <v>3</v>
      </c>
      <c r="HK66" s="41">
        <v>2</v>
      </c>
      <c r="HL66" s="41">
        <v>1</v>
      </c>
      <c r="HM66" s="41">
        <v>4</v>
      </c>
      <c r="HN66" s="41">
        <v>2</v>
      </c>
      <c r="HO66" s="37"/>
      <c r="HP66" s="37"/>
      <c r="HQ66" s="37"/>
      <c r="HR66" s="37"/>
      <c r="HS66" s="37"/>
      <c r="HT66" s="37"/>
      <c r="HU66" s="37"/>
      <c r="HV66" s="37"/>
      <c r="HW66" s="37"/>
      <c r="HZ66" s="37"/>
      <c r="IA66" s="37"/>
      <c r="IB66" s="37"/>
      <c r="IC66" s="37"/>
      <c r="ID66" s="37"/>
      <c r="IE66" s="37"/>
    </row>
    <row r="67" spans="1:239" s="41" customFormat="1" x14ac:dyDescent="0.2">
      <c r="A67" s="41" t="s">
        <v>1570</v>
      </c>
      <c r="B67" s="41" t="s">
        <v>1571</v>
      </c>
      <c r="C67" s="68">
        <v>427</v>
      </c>
      <c r="D67" s="68" t="s">
        <v>1572</v>
      </c>
      <c r="E67" s="41">
        <v>1</v>
      </c>
      <c r="F67" s="41">
        <v>1</v>
      </c>
      <c r="G67" s="74">
        <v>39327</v>
      </c>
      <c r="H67" s="74">
        <v>43755</v>
      </c>
      <c r="I67" s="41">
        <f t="shared" si="7"/>
        <v>12.131506849315068</v>
      </c>
      <c r="K67" s="41">
        <v>7</v>
      </c>
      <c r="N67" s="41">
        <v>2</v>
      </c>
      <c r="O67" s="41">
        <v>150</v>
      </c>
      <c r="P67" s="41">
        <v>108.5</v>
      </c>
      <c r="Q67" s="41">
        <v>155</v>
      </c>
      <c r="S67" s="41">
        <f>43.1*2.2</f>
        <v>94.820000000000007</v>
      </c>
      <c r="T67" s="41">
        <v>43.1</v>
      </c>
      <c r="U67" s="41">
        <v>17.899999999999999</v>
      </c>
      <c r="W67" s="41">
        <v>17.7</v>
      </c>
      <c r="Y67" s="41">
        <v>45</v>
      </c>
      <c r="Z67" s="41">
        <v>35.9</v>
      </c>
      <c r="AA67" s="41">
        <v>41.1</v>
      </c>
      <c r="AB67" s="41">
        <v>35</v>
      </c>
      <c r="AC67" s="41">
        <v>41.9</v>
      </c>
      <c r="AD67" s="41">
        <v>26.9</v>
      </c>
      <c r="AL67" s="41">
        <v>20</v>
      </c>
      <c r="AP67" s="41">
        <v>13.28</v>
      </c>
      <c r="AQ67" s="41">
        <v>12.17</v>
      </c>
      <c r="AT67" s="41">
        <v>160</v>
      </c>
      <c r="AU67" s="41">
        <v>154</v>
      </c>
      <c r="AV67" s="41">
        <v>163</v>
      </c>
      <c r="AY67" s="41">
        <v>33</v>
      </c>
      <c r="AZ67" s="41">
        <v>28</v>
      </c>
      <c r="BA67" s="41">
        <f>33+28</f>
        <v>61</v>
      </c>
      <c r="BF67" s="41">
        <v>19</v>
      </c>
      <c r="BG67" s="41">
        <v>20</v>
      </c>
      <c r="BL67" s="41">
        <v>44</v>
      </c>
      <c r="BM67" s="41">
        <v>47</v>
      </c>
      <c r="BN67" s="41">
        <v>46</v>
      </c>
      <c r="BT67" s="41">
        <v>35</v>
      </c>
      <c r="BU67" s="41">
        <v>26</v>
      </c>
      <c r="BV67" s="41">
        <v>28</v>
      </c>
      <c r="CK67" s="41">
        <v>1</v>
      </c>
      <c r="CL67" s="41" t="s">
        <v>393</v>
      </c>
      <c r="CM67" s="41">
        <v>0</v>
      </c>
      <c r="CN67" s="41">
        <v>4.5</v>
      </c>
      <c r="CO67" s="41" t="s">
        <v>1837</v>
      </c>
      <c r="CP67" s="41">
        <v>2</v>
      </c>
      <c r="CQ67" s="41">
        <v>1.5</v>
      </c>
      <c r="CR67" s="41" t="s">
        <v>437</v>
      </c>
      <c r="CS67" s="41">
        <v>1</v>
      </c>
      <c r="CT67" s="37"/>
      <c r="CU67" s="41">
        <v>5</v>
      </c>
      <c r="CV67" s="41">
        <v>1</v>
      </c>
      <c r="CW67" s="41">
        <v>1</v>
      </c>
      <c r="CX67" s="41">
        <v>3</v>
      </c>
      <c r="CY67" s="41">
        <v>5</v>
      </c>
      <c r="CZ67" s="41">
        <v>4</v>
      </c>
      <c r="DA67" s="41">
        <v>3</v>
      </c>
      <c r="DB67" s="41">
        <v>1</v>
      </c>
      <c r="DC67" s="41">
        <v>5</v>
      </c>
      <c r="DD67" s="41">
        <v>4</v>
      </c>
      <c r="DE67" s="41">
        <v>5</v>
      </c>
      <c r="DF67" s="41">
        <v>2</v>
      </c>
      <c r="DG67" s="41">
        <f t="shared" si="9"/>
        <v>4</v>
      </c>
      <c r="DH67" s="41">
        <f t="shared" si="6"/>
        <v>2.5</v>
      </c>
      <c r="DI67" s="41">
        <v>4</v>
      </c>
      <c r="DJ67" s="41">
        <v>4</v>
      </c>
      <c r="DK67" s="41">
        <v>3</v>
      </c>
      <c r="DL67" s="41">
        <v>3</v>
      </c>
      <c r="DM67" s="41">
        <v>2</v>
      </c>
      <c r="DN67" s="41">
        <v>3</v>
      </c>
      <c r="DO67" s="41">
        <v>4</v>
      </c>
      <c r="DP67" s="41">
        <v>2</v>
      </c>
      <c r="DQ67" s="41">
        <v>3</v>
      </c>
      <c r="DR67" s="41">
        <f t="shared" si="10"/>
        <v>3.1666666666666665</v>
      </c>
      <c r="DS67" s="41">
        <v>6</v>
      </c>
      <c r="DT67" s="41">
        <v>4</v>
      </c>
      <c r="DU67" s="41">
        <v>5</v>
      </c>
      <c r="DV67" s="41">
        <v>4</v>
      </c>
      <c r="DW67" s="41">
        <v>6</v>
      </c>
      <c r="DX67" s="41">
        <v>3</v>
      </c>
      <c r="DY67" s="41">
        <f t="shared" si="8"/>
        <v>4.666666666666667</v>
      </c>
      <c r="DZ67" s="41">
        <v>3</v>
      </c>
      <c r="EB67" s="41">
        <v>2</v>
      </c>
      <c r="ED67" s="41">
        <v>1</v>
      </c>
      <c r="EE67" s="41">
        <v>0</v>
      </c>
      <c r="EF67" s="41">
        <v>0</v>
      </c>
      <c r="EG67" s="41">
        <v>1</v>
      </c>
      <c r="EH67" s="41">
        <v>0</v>
      </c>
      <c r="EI67" s="41">
        <v>1</v>
      </c>
      <c r="EJ67" s="41">
        <v>1</v>
      </c>
      <c r="EK67" s="41">
        <v>0</v>
      </c>
      <c r="EL67" s="41">
        <v>0</v>
      </c>
      <c r="EM67" s="41">
        <v>0</v>
      </c>
      <c r="EN67" s="41">
        <v>1</v>
      </c>
      <c r="EO67" s="41">
        <v>0</v>
      </c>
      <c r="EP67" s="41">
        <v>0</v>
      </c>
      <c r="EQ67" s="41">
        <v>0</v>
      </c>
      <c r="ER67" s="41">
        <v>0</v>
      </c>
      <c r="ES67" s="41">
        <v>1</v>
      </c>
      <c r="ET67" s="41">
        <v>0</v>
      </c>
      <c r="EU67" s="41">
        <v>0</v>
      </c>
      <c r="EV67" s="41">
        <v>0</v>
      </c>
      <c r="EW67" s="41">
        <v>6</v>
      </c>
      <c r="EX67" s="41">
        <f>6/18</f>
        <v>0.33333333333333331</v>
      </c>
      <c r="EY67" s="41">
        <v>3</v>
      </c>
      <c r="EZ67" s="41">
        <v>1</v>
      </c>
      <c r="FA67" s="41">
        <v>1</v>
      </c>
      <c r="FB67" s="41">
        <v>1</v>
      </c>
      <c r="FC67" s="41">
        <v>1</v>
      </c>
      <c r="FD67" s="41">
        <v>0</v>
      </c>
      <c r="FE67" s="41">
        <v>1</v>
      </c>
      <c r="FF67" s="41">
        <v>1</v>
      </c>
      <c r="FG67" s="41">
        <v>0</v>
      </c>
      <c r="FH67" s="41">
        <v>1</v>
      </c>
      <c r="FI67" s="41">
        <v>1</v>
      </c>
      <c r="FJ67" s="41">
        <v>0</v>
      </c>
      <c r="FK67" s="41">
        <v>0</v>
      </c>
      <c r="FL67" s="41">
        <v>0</v>
      </c>
      <c r="FM67" s="41">
        <v>0</v>
      </c>
      <c r="FN67" s="41">
        <v>8</v>
      </c>
      <c r="FO67" s="41">
        <f>8/13</f>
        <v>0.61538461538461542</v>
      </c>
      <c r="FP67" s="41">
        <v>1</v>
      </c>
      <c r="FQ67" s="41">
        <v>0</v>
      </c>
      <c r="FR67" s="41">
        <v>1</v>
      </c>
      <c r="FS67" s="41">
        <v>1</v>
      </c>
      <c r="FT67" s="41">
        <v>1</v>
      </c>
      <c r="FU67" s="41">
        <v>0</v>
      </c>
      <c r="FV67" s="41">
        <v>0</v>
      </c>
      <c r="FW67" s="41">
        <v>1</v>
      </c>
      <c r="FX67" s="41">
        <v>1</v>
      </c>
      <c r="FY67" s="41">
        <v>1</v>
      </c>
      <c r="FZ67" s="41">
        <v>0</v>
      </c>
      <c r="GA67" s="41">
        <v>0</v>
      </c>
      <c r="GB67" s="41">
        <v>6</v>
      </c>
      <c r="GC67" s="41">
        <f>6/10</f>
        <v>0.6</v>
      </c>
      <c r="GD67" s="41">
        <v>5</v>
      </c>
      <c r="GE67" s="41">
        <v>2</v>
      </c>
      <c r="GF67" s="41">
        <v>1</v>
      </c>
      <c r="GG67" s="41">
        <v>1</v>
      </c>
      <c r="GH67" s="41">
        <v>1</v>
      </c>
      <c r="GI67" s="41">
        <v>1</v>
      </c>
      <c r="GJ67" s="41">
        <v>1</v>
      </c>
      <c r="GK67" s="41">
        <v>1</v>
      </c>
      <c r="GL67" s="41">
        <v>1</v>
      </c>
      <c r="GM67" s="41">
        <v>0</v>
      </c>
      <c r="GN67" s="41">
        <v>0</v>
      </c>
      <c r="GO67" s="41">
        <v>0</v>
      </c>
      <c r="GP67" s="41">
        <v>1</v>
      </c>
      <c r="GQ67" s="41">
        <v>1</v>
      </c>
      <c r="GR67" s="41">
        <v>0</v>
      </c>
      <c r="GS67" s="41">
        <v>0</v>
      </c>
      <c r="GT67" s="41">
        <v>8</v>
      </c>
      <c r="GU67" s="41">
        <f>8/12</f>
        <v>0.66666666666666663</v>
      </c>
      <c r="GV67" s="41">
        <v>1</v>
      </c>
      <c r="GW67" s="41">
        <v>4</v>
      </c>
      <c r="GX67" s="41">
        <v>2</v>
      </c>
      <c r="GY67" s="41">
        <v>5</v>
      </c>
      <c r="GZ67" s="41">
        <v>1</v>
      </c>
      <c r="HA67" s="41">
        <v>6</v>
      </c>
      <c r="HB67" s="41">
        <v>5</v>
      </c>
      <c r="HC67" s="41">
        <v>5</v>
      </c>
      <c r="HD67" s="41">
        <v>1</v>
      </c>
      <c r="HE67" s="41">
        <v>1</v>
      </c>
      <c r="HF67" s="41">
        <v>5</v>
      </c>
      <c r="HG67" s="41">
        <v>3</v>
      </c>
      <c r="HH67" s="41">
        <v>3</v>
      </c>
      <c r="HI67" s="41">
        <v>1</v>
      </c>
      <c r="HJ67" s="41">
        <v>5</v>
      </c>
      <c r="HK67" s="41">
        <v>1</v>
      </c>
      <c r="HL67" s="41">
        <v>5</v>
      </c>
      <c r="HM67" s="41">
        <v>1</v>
      </c>
      <c r="HN67" s="41">
        <v>4</v>
      </c>
      <c r="HO67" s="37"/>
      <c r="HP67" s="37"/>
      <c r="HQ67" s="37"/>
      <c r="HR67" s="37"/>
      <c r="HS67" s="37"/>
      <c r="HT67" s="37"/>
      <c r="HU67" s="37"/>
      <c r="HV67" s="37"/>
      <c r="HW67" s="37"/>
      <c r="HZ67" s="37"/>
      <c r="IA67" s="37"/>
      <c r="IB67" s="37"/>
      <c r="IC67" s="37"/>
      <c r="ID67" s="37"/>
      <c r="IE67" s="37"/>
    </row>
    <row r="68" spans="1:239" s="41" customFormat="1" x14ac:dyDescent="0.2">
      <c r="A68" s="41" t="s">
        <v>1573</v>
      </c>
      <c r="B68" s="41" t="s">
        <v>1574</v>
      </c>
      <c r="C68" s="68">
        <v>428</v>
      </c>
      <c r="D68" s="68" t="s">
        <v>1575</v>
      </c>
      <c r="E68" s="41">
        <v>0</v>
      </c>
      <c r="F68" s="41">
        <v>2</v>
      </c>
      <c r="G68" s="74">
        <v>38749</v>
      </c>
      <c r="H68" s="74">
        <v>43755</v>
      </c>
      <c r="I68" s="41">
        <f t="shared" si="7"/>
        <v>13.715068493150685</v>
      </c>
      <c r="K68" s="41">
        <v>7</v>
      </c>
      <c r="N68" s="41">
        <v>2</v>
      </c>
      <c r="O68" s="41">
        <v>150</v>
      </c>
      <c r="P68" s="41">
        <v>100</v>
      </c>
      <c r="Q68" s="41">
        <v>150</v>
      </c>
      <c r="S68" s="41">
        <f>46.3*2.2</f>
        <v>101.86</v>
      </c>
      <c r="T68" s="41">
        <v>46.3</v>
      </c>
      <c r="U68" s="41">
        <v>20.6</v>
      </c>
      <c r="W68" s="41">
        <v>16.399999999999999</v>
      </c>
      <c r="Y68" s="41">
        <v>44.9</v>
      </c>
      <c r="Z68" s="41">
        <v>51.8</v>
      </c>
      <c r="AA68" s="41">
        <v>53.8</v>
      </c>
      <c r="AB68" s="41">
        <v>46.1</v>
      </c>
      <c r="AC68" s="41">
        <v>40.4</v>
      </c>
      <c r="AD68" s="41">
        <v>44</v>
      </c>
      <c r="AL68" s="37"/>
      <c r="AP68" s="41">
        <v>12.49</v>
      </c>
      <c r="AQ68" s="41">
        <v>11.2</v>
      </c>
      <c r="AT68" s="41">
        <v>126</v>
      </c>
      <c r="AU68" s="41">
        <v>140</v>
      </c>
      <c r="AV68" s="41">
        <v>142</v>
      </c>
      <c r="AY68" s="41">
        <v>26</v>
      </c>
      <c r="AZ68" s="41">
        <v>30</v>
      </c>
      <c r="BA68" s="41">
        <f>30+26</f>
        <v>56</v>
      </c>
      <c r="BF68" s="41">
        <v>21</v>
      </c>
      <c r="BG68" s="41">
        <v>22</v>
      </c>
      <c r="BL68" s="41">
        <v>57</v>
      </c>
      <c r="BM68" s="41">
        <v>61</v>
      </c>
      <c r="BN68" s="41">
        <v>59</v>
      </c>
      <c r="BT68" s="41">
        <v>45</v>
      </c>
      <c r="BU68" s="41">
        <v>44</v>
      </c>
      <c r="BV68" s="41">
        <v>40</v>
      </c>
      <c r="CK68" s="41">
        <v>1</v>
      </c>
      <c r="CL68" s="41" t="s">
        <v>350</v>
      </c>
      <c r="CM68" s="41">
        <v>2</v>
      </c>
      <c r="CN68" s="41">
        <v>1</v>
      </c>
      <c r="CO68" s="41" t="s">
        <v>355</v>
      </c>
      <c r="CP68" s="41">
        <v>2</v>
      </c>
      <c r="CQ68" s="41">
        <v>1</v>
      </c>
      <c r="CR68" s="41" t="s">
        <v>351</v>
      </c>
      <c r="CS68" s="41">
        <v>2</v>
      </c>
      <c r="CT68" s="41">
        <v>1</v>
      </c>
      <c r="CU68" s="41">
        <v>5</v>
      </c>
      <c r="CV68" s="41">
        <v>5</v>
      </c>
      <c r="CW68" s="41">
        <v>5</v>
      </c>
      <c r="CX68" s="41">
        <v>5</v>
      </c>
      <c r="CY68" s="41">
        <v>5</v>
      </c>
      <c r="CZ68" s="41">
        <v>5</v>
      </c>
      <c r="DA68" s="41">
        <v>5</v>
      </c>
      <c r="DB68" s="41">
        <v>5</v>
      </c>
      <c r="DC68" s="41">
        <v>5</v>
      </c>
      <c r="DD68" s="41">
        <v>5</v>
      </c>
      <c r="DE68" s="41">
        <v>5</v>
      </c>
      <c r="DF68" s="41">
        <v>2</v>
      </c>
      <c r="DG68" s="41">
        <f t="shared" si="9"/>
        <v>5</v>
      </c>
      <c r="DH68" s="41">
        <f t="shared" si="6"/>
        <v>4.5</v>
      </c>
      <c r="DI68" s="41">
        <v>4</v>
      </c>
      <c r="DJ68" s="41">
        <v>4</v>
      </c>
      <c r="DK68" s="41">
        <v>4</v>
      </c>
      <c r="DL68" s="41">
        <v>4</v>
      </c>
      <c r="DM68" s="41">
        <v>4</v>
      </c>
      <c r="DN68" s="41">
        <v>1</v>
      </c>
      <c r="DO68" s="41">
        <v>4</v>
      </c>
      <c r="DP68" s="41">
        <v>4</v>
      </c>
      <c r="DQ68" s="41">
        <v>1</v>
      </c>
      <c r="DR68" s="41">
        <f t="shared" si="10"/>
        <v>3.5</v>
      </c>
      <c r="DS68" s="41">
        <v>6</v>
      </c>
      <c r="DT68" s="41">
        <v>6</v>
      </c>
      <c r="DU68" s="41">
        <v>6</v>
      </c>
      <c r="DV68" s="41">
        <v>6</v>
      </c>
      <c r="DW68" s="41">
        <v>6</v>
      </c>
      <c r="DX68" s="41">
        <v>6</v>
      </c>
      <c r="DY68" s="41">
        <f t="shared" si="8"/>
        <v>6</v>
      </c>
      <c r="DZ68" s="41">
        <v>5</v>
      </c>
      <c r="EB68" s="41">
        <v>3</v>
      </c>
      <c r="ED68" s="41">
        <v>1</v>
      </c>
      <c r="EE68" s="41">
        <v>1</v>
      </c>
      <c r="EF68" s="41">
        <v>1</v>
      </c>
      <c r="EG68" s="41">
        <v>0</v>
      </c>
      <c r="EH68" s="41">
        <v>1</v>
      </c>
      <c r="EI68" s="41">
        <v>0</v>
      </c>
      <c r="EJ68" s="41">
        <v>1</v>
      </c>
      <c r="EK68" s="41">
        <v>0</v>
      </c>
      <c r="EL68" s="41">
        <v>1</v>
      </c>
      <c r="EM68" s="41">
        <v>0</v>
      </c>
      <c r="EN68" s="41">
        <v>1</v>
      </c>
      <c r="EO68" s="41">
        <v>1</v>
      </c>
      <c r="EP68" s="41">
        <v>1</v>
      </c>
      <c r="EQ68" s="41">
        <v>1</v>
      </c>
      <c r="ER68" s="41">
        <v>1</v>
      </c>
      <c r="ES68" s="41">
        <v>0</v>
      </c>
      <c r="ET68" s="41">
        <v>1</v>
      </c>
      <c r="EU68" s="41">
        <v>0</v>
      </c>
      <c r="EV68" s="41">
        <v>0</v>
      </c>
      <c r="EW68" s="41">
        <v>12</v>
      </c>
      <c r="EX68" s="41">
        <f>12/18</f>
        <v>0.66666666666666663</v>
      </c>
      <c r="EY68" s="41">
        <v>7</v>
      </c>
      <c r="EZ68" s="41">
        <v>1</v>
      </c>
      <c r="FA68" s="41">
        <v>1</v>
      </c>
      <c r="FB68" s="41">
        <v>1</v>
      </c>
      <c r="FC68" s="41">
        <v>1</v>
      </c>
      <c r="FD68" s="41">
        <v>1</v>
      </c>
      <c r="FE68" s="41">
        <v>1</v>
      </c>
      <c r="FF68" s="41">
        <v>1</v>
      </c>
      <c r="FG68" s="41">
        <v>0</v>
      </c>
      <c r="FH68" s="41">
        <v>1</v>
      </c>
      <c r="FI68" s="41">
        <v>0</v>
      </c>
      <c r="FJ68" s="41">
        <v>0</v>
      </c>
      <c r="FK68" s="41">
        <v>1</v>
      </c>
      <c r="FL68" s="41">
        <v>0</v>
      </c>
      <c r="FM68" s="41">
        <v>0</v>
      </c>
      <c r="FN68" s="41">
        <v>9</v>
      </c>
      <c r="FO68" s="41">
        <f>9/13</f>
        <v>0.69230769230769229</v>
      </c>
      <c r="FP68" s="41">
        <v>7</v>
      </c>
      <c r="FQ68" s="41">
        <v>0</v>
      </c>
      <c r="FR68" s="41">
        <v>1</v>
      </c>
      <c r="FS68" s="41">
        <v>1</v>
      </c>
      <c r="FT68" s="41">
        <v>1</v>
      </c>
      <c r="FU68" s="41">
        <v>0</v>
      </c>
      <c r="FV68" s="41">
        <v>0</v>
      </c>
      <c r="FW68" s="41">
        <v>1</v>
      </c>
      <c r="FX68" s="41">
        <v>1</v>
      </c>
      <c r="FY68" s="41">
        <v>1</v>
      </c>
      <c r="FZ68" s="41">
        <v>0</v>
      </c>
      <c r="GA68" s="41">
        <v>0</v>
      </c>
      <c r="GB68" s="41">
        <v>6</v>
      </c>
      <c r="GC68" s="41">
        <f>6/10</f>
        <v>0.6</v>
      </c>
      <c r="GD68" s="41">
        <v>5</v>
      </c>
      <c r="GE68" s="41">
        <v>1</v>
      </c>
      <c r="GF68" s="41">
        <v>7</v>
      </c>
      <c r="GG68" s="41">
        <v>1</v>
      </c>
      <c r="GH68" s="41">
        <v>0</v>
      </c>
      <c r="GI68" s="41">
        <v>0</v>
      </c>
      <c r="GJ68" s="41">
        <v>0</v>
      </c>
      <c r="GK68" s="41">
        <v>1</v>
      </c>
      <c r="GL68" s="41">
        <v>0</v>
      </c>
      <c r="GM68" s="41">
        <v>0</v>
      </c>
      <c r="GN68" s="41">
        <v>1</v>
      </c>
      <c r="GO68" s="41">
        <v>1</v>
      </c>
      <c r="GP68" s="41">
        <v>1</v>
      </c>
      <c r="GQ68" s="41">
        <v>1</v>
      </c>
      <c r="GR68" s="41">
        <v>0</v>
      </c>
      <c r="GS68" s="41">
        <v>0</v>
      </c>
      <c r="GT68" s="41">
        <v>6</v>
      </c>
      <c r="GU68" s="41">
        <f>6/12</f>
        <v>0.5</v>
      </c>
      <c r="GV68" s="41">
        <v>7</v>
      </c>
      <c r="GW68" s="41">
        <v>4</v>
      </c>
      <c r="GX68" s="41">
        <v>2</v>
      </c>
      <c r="GY68" s="41">
        <v>1</v>
      </c>
      <c r="GZ68" s="41">
        <v>3</v>
      </c>
      <c r="HA68" s="41">
        <v>5</v>
      </c>
      <c r="HB68" s="41">
        <v>5</v>
      </c>
      <c r="HC68" s="41">
        <v>4</v>
      </c>
      <c r="HD68" s="41">
        <v>2</v>
      </c>
      <c r="HE68" s="41">
        <v>1</v>
      </c>
      <c r="HF68" s="41">
        <v>5</v>
      </c>
      <c r="HG68" s="41">
        <v>4</v>
      </c>
      <c r="HH68" s="41">
        <v>5</v>
      </c>
      <c r="HI68" s="41">
        <v>5</v>
      </c>
      <c r="HJ68" s="41">
        <v>3</v>
      </c>
      <c r="HK68" s="41">
        <v>4</v>
      </c>
      <c r="HL68" s="41">
        <v>3</v>
      </c>
      <c r="HM68" s="41">
        <v>2</v>
      </c>
      <c r="HN68" s="41">
        <v>4</v>
      </c>
      <c r="HO68" s="37"/>
      <c r="HP68" s="37"/>
      <c r="HQ68" s="37"/>
      <c r="HR68" s="37"/>
      <c r="HS68" s="37"/>
      <c r="HT68" s="37"/>
      <c r="HU68" s="37"/>
      <c r="HV68" s="37"/>
      <c r="HW68" s="37"/>
      <c r="HZ68" s="37"/>
      <c r="IA68" s="37"/>
      <c r="IB68" s="37"/>
      <c r="IC68" s="37"/>
      <c r="ID68" s="37"/>
      <c r="IE68" s="37"/>
    </row>
    <row r="69" spans="1:239" s="41" customFormat="1" x14ac:dyDescent="0.2">
      <c r="A69" s="41" t="s">
        <v>1576</v>
      </c>
      <c r="B69" s="41" t="s">
        <v>1577</v>
      </c>
      <c r="C69" s="68">
        <v>429</v>
      </c>
      <c r="D69" s="68" t="s">
        <v>1578</v>
      </c>
      <c r="E69" s="41">
        <v>0</v>
      </c>
      <c r="F69" s="41">
        <v>2</v>
      </c>
      <c r="G69" s="74">
        <v>38976</v>
      </c>
      <c r="H69" s="74">
        <v>43755</v>
      </c>
      <c r="I69" s="41">
        <f t="shared" si="7"/>
        <v>13.093150684931507</v>
      </c>
      <c r="K69" s="41">
        <v>7</v>
      </c>
      <c r="N69" s="41">
        <v>2</v>
      </c>
      <c r="O69" s="41">
        <v>150</v>
      </c>
      <c r="P69" s="41">
        <v>110</v>
      </c>
      <c r="Q69" s="41">
        <v>157.5</v>
      </c>
      <c r="S69" s="41">
        <f>55.5*2.2</f>
        <v>122.10000000000001</v>
      </c>
      <c r="T69" s="41">
        <v>55.5</v>
      </c>
      <c r="U69" s="41">
        <v>22.5</v>
      </c>
      <c r="W69" s="41">
        <v>20.7</v>
      </c>
      <c r="Y69" s="41">
        <v>70.7</v>
      </c>
      <c r="Z69" s="41">
        <v>72.7</v>
      </c>
      <c r="AA69" s="41">
        <v>73.2</v>
      </c>
      <c r="AB69" s="41">
        <v>73.7</v>
      </c>
      <c r="AC69" s="41">
        <v>67.8</v>
      </c>
      <c r="AD69" s="41">
        <v>71.900000000000006</v>
      </c>
      <c r="AL69" s="41">
        <v>42</v>
      </c>
      <c r="AP69" s="41">
        <v>10.86</v>
      </c>
      <c r="AQ69" s="41">
        <v>11.05</v>
      </c>
      <c r="AT69" s="41">
        <v>150</v>
      </c>
      <c r="AU69" s="41">
        <v>165</v>
      </c>
      <c r="AV69" s="41">
        <v>169</v>
      </c>
      <c r="AY69" s="41">
        <v>23</v>
      </c>
      <c r="AZ69" s="41">
        <v>32</v>
      </c>
      <c r="BA69" s="41">
        <f>32+23</f>
        <v>55</v>
      </c>
      <c r="BF69" s="41">
        <v>24</v>
      </c>
      <c r="BG69" s="41">
        <v>22</v>
      </c>
      <c r="BL69" s="41">
        <v>71</v>
      </c>
      <c r="BM69" s="41">
        <v>72</v>
      </c>
      <c r="BN69" s="41">
        <v>70</v>
      </c>
      <c r="BT69" s="41">
        <v>51</v>
      </c>
      <c r="BU69" s="41">
        <v>45</v>
      </c>
      <c r="BV69" s="41">
        <v>46</v>
      </c>
      <c r="CK69" s="41">
        <v>1</v>
      </c>
      <c r="CL69" s="41" t="s">
        <v>350</v>
      </c>
      <c r="CM69" s="41">
        <v>2</v>
      </c>
      <c r="CN69" s="41">
        <v>10</v>
      </c>
      <c r="CO69" s="41" t="s">
        <v>355</v>
      </c>
      <c r="CP69" s="41">
        <v>2</v>
      </c>
      <c r="CQ69" s="41">
        <v>5</v>
      </c>
      <c r="CR69" s="41" t="s">
        <v>351</v>
      </c>
      <c r="CS69" s="41">
        <v>2</v>
      </c>
      <c r="CT69" s="41">
        <v>5</v>
      </c>
      <c r="CU69" s="41">
        <v>5</v>
      </c>
      <c r="CV69" s="41">
        <v>5</v>
      </c>
      <c r="CW69" s="41">
        <v>4</v>
      </c>
      <c r="CX69" s="41">
        <v>1</v>
      </c>
      <c r="CY69" s="41">
        <v>5</v>
      </c>
      <c r="CZ69" s="41">
        <v>5</v>
      </c>
      <c r="DA69" s="41">
        <v>5</v>
      </c>
      <c r="DB69" s="41">
        <v>4</v>
      </c>
      <c r="DC69" s="41">
        <v>5</v>
      </c>
      <c r="DD69" s="41">
        <v>5</v>
      </c>
      <c r="DE69" s="41">
        <v>5</v>
      </c>
      <c r="DF69" s="41">
        <v>1</v>
      </c>
      <c r="DG69" s="41">
        <f t="shared" si="9"/>
        <v>5</v>
      </c>
      <c r="DH69" s="41">
        <f t="shared" si="6"/>
        <v>3.3333333333333335</v>
      </c>
      <c r="DI69" s="41">
        <v>4</v>
      </c>
      <c r="DJ69" s="41">
        <v>1</v>
      </c>
      <c r="DK69" s="41">
        <v>4</v>
      </c>
      <c r="DL69" s="41">
        <v>3</v>
      </c>
      <c r="DM69" s="41">
        <v>1</v>
      </c>
      <c r="DN69" s="41">
        <v>1</v>
      </c>
      <c r="DO69" s="41">
        <v>1</v>
      </c>
      <c r="DP69" s="41">
        <v>1</v>
      </c>
      <c r="DQ69" s="41">
        <v>1</v>
      </c>
      <c r="DR69" s="41">
        <f t="shared" si="10"/>
        <v>2.3333333333333335</v>
      </c>
      <c r="DS69" s="41">
        <v>6</v>
      </c>
      <c r="DT69" s="41">
        <v>6</v>
      </c>
      <c r="DU69" s="41">
        <v>6</v>
      </c>
      <c r="DV69" s="41">
        <v>6</v>
      </c>
      <c r="DW69" s="41">
        <v>6</v>
      </c>
      <c r="DX69" s="41">
        <v>6</v>
      </c>
      <c r="DY69" s="41">
        <f t="shared" si="8"/>
        <v>6</v>
      </c>
      <c r="DZ69" s="37"/>
      <c r="EB69" s="37"/>
      <c r="ED69" s="41">
        <v>1</v>
      </c>
      <c r="EE69" s="41">
        <v>1</v>
      </c>
      <c r="EF69" s="41">
        <v>1</v>
      </c>
      <c r="EG69" s="41">
        <v>1</v>
      </c>
      <c r="EH69" s="41">
        <v>1</v>
      </c>
      <c r="EI69" s="41">
        <v>1</v>
      </c>
      <c r="EJ69" s="41">
        <v>1</v>
      </c>
      <c r="EK69" s="41">
        <v>1</v>
      </c>
      <c r="EL69" s="41">
        <v>1</v>
      </c>
      <c r="EM69" s="41">
        <v>0</v>
      </c>
      <c r="EN69" s="41">
        <v>0</v>
      </c>
      <c r="EO69" s="41">
        <v>0</v>
      </c>
      <c r="EP69" s="41">
        <v>1</v>
      </c>
      <c r="EQ69" s="41">
        <v>0</v>
      </c>
      <c r="ER69" s="41">
        <v>0</v>
      </c>
      <c r="ES69" s="41">
        <v>1</v>
      </c>
      <c r="ET69" s="41">
        <v>0</v>
      </c>
      <c r="EU69" s="41">
        <v>0</v>
      </c>
      <c r="EV69" s="41">
        <v>0</v>
      </c>
      <c r="EW69" s="41">
        <v>11</v>
      </c>
      <c r="EX69" s="41">
        <f>11/18</f>
        <v>0.61111111111111116</v>
      </c>
      <c r="EY69" s="41">
        <v>7</v>
      </c>
      <c r="EZ69" s="41">
        <v>1</v>
      </c>
      <c r="FA69" s="41">
        <v>1</v>
      </c>
      <c r="FB69" s="41">
        <v>1</v>
      </c>
      <c r="FC69" s="41">
        <v>1</v>
      </c>
      <c r="FD69" s="41">
        <v>1</v>
      </c>
      <c r="FE69" s="41">
        <v>1</v>
      </c>
      <c r="FF69" s="41">
        <v>1</v>
      </c>
      <c r="FG69" s="41">
        <v>1</v>
      </c>
      <c r="FH69" s="41">
        <v>1</v>
      </c>
      <c r="FI69" s="41">
        <v>1</v>
      </c>
      <c r="FJ69" s="41">
        <v>0</v>
      </c>
      <c r="FK69" s="41">
        <v>1</v>
      </c>
      <c r="FL69" s="41">
        <v>0</v>
      </c>
      <c r="FM69" s="41">
        <v>0</v>
      </c>
      <c r="FN69" s="41">
        <v>11</v>
      </c>
      <c r="FO69" s="41">
        <f>11/13</f>
        <v>0.84615384615384615</v>
      </c>
      <c r="FP69" s="41">
        <v>4</v>
      </c>
      <c r="FQ69" s="41">
        <v>0</v>
      </c>
      <c r="FR69" s="41">
        <v>1</v>
      </c>
      <c r="FS69" s="41">
        <v>1</v>
      </c>
      <c r="FT69" s="41">
        <v>1</v>
      </c>
      <c r="FU69" s="41">
        <v>0</v>
      </c>
      <c r="FV69" s="41">
        <v>0</v>
      </c>
      <c r="FW69" s="41">
        <v>1</v>
      </c>
      <c r="FX69" s="41">
        <v>1</v>
      </c>
      <c r="FY69" s="41">
        <v>1</v>
      </c>
      <c r="FZ69" s="41">
        <v>0</v>
      </c>
      <c r="GA69" s="41">
        <v>0</v>
      </c>
      <c r="GB69" s="41">
        <v>6</v>
      </c>
      <c r="GC69" s="41">
        <f>6/10</f>
        <v>0.6</v>
      </c>
      <c r="GD69" s="41">
        <v>5</v>
      </c>
      <c r="GE69" s="37"/>
      <c r="GF69" s="41">
        <v>6</v>
      </c>
      <c r="GG69" s="41">
        <v>0</v>
      </c>
      <c r="GH69" s="41">
        <v>0</v>
      </c>
      <c r="GI69" s="41">
        <v>1</v>
      </c>
      <c r="GJ69" s="41">
        <v>1</v>
      </c>
      <c r="GK69" s="41">
        <v>1</v>
      </c>
      <c r="GL69" s="41">
        <v>1</v>
      </c>
      <c r="GM69" s="41">
        <v>0</v>
      </c>
      <c r="GN69" s="41">
        <v>0</v>
      </c>
      <c r="GO69" s="41">
        <v>1</v>
      </c>
      <c r="GP69" s="41">
        <v>0</v>
      </c>
      <c r="GQ69" s="41">
        <v>0</v>
      </c>
      <c r="GR69" s="41">
        <v>0</v>
      </c>
      <c r="GS69" s="41">
        <v>0</v>
      </c>
      <c r="GT69" s="41">
        <v>5</v>
      </c>
      <c r="GU69" s="41">
        <f>5/12</f>
        <v>0.41666666666666669</v>
      </c>
      <c r="GV69" s="41">
        <v>6</v>
      </c>
      <c r="GW69" s="41">
        <v>4</v>
      </c>
      <c r="GX69" s="41">
        <v>2</v>
      </c>
      <c r="GY69" s="41">
        <v>5</v>
      </c>
      <c r="GZ69" s="41">
        <v>1</v>
      </c>
      <c r="HA69" s="41">
        <v>6</v>
      </c>
      <c r="HB69" s="41">
        <v>6</v>
      </c>
      <c r="HC69" s="41">
        <v>6</v>
      </c>
      <c r="HD69" s="41">
        <v>1</v>
      </c>
      <c r="HE69" s="41">
        <v>5</v>
      </c>
      <c r="HF69" s="41">
        <v>5</v>
      </c>
      <c r="HG69" s="41">
        <v>5</v>
      </c>
      <c r="HH69" s="41">
        <v>5</v>
      </c>
      <c r="HI69" s="41">
        <v>4</v>
      </c>
      <c r="HJ69" s="41">
        <v>2</v>
      </c>
      <c r="HK69" s="41">
        <v>2</v>
      </c>
      <c r="HL69" s="41">
        <v>1</v>
      </c>
      <c r="HM69" s="41">
        <v>2</v>
      </c>
      <c r="HN69" s="41">
        <v>2</v>
      </c>
      <c r="HO69" s="37"/>
      <c r="HP69" s="37"/>
      <c r="HQ69" s="37"/>
      <c r="HR69" s="37"/>
      <c r="HS69" s="37"/>
      <c r="HT69" s="37"/>
      <c r="HU69" s="37"/>
      <c r="HV69" s="37"/>
      <c r="HW69" s="37"/>
      <c r="HZ69" s="37"/>
      <c r="IA69" s="37"/>
      <c r="IB69" s="37"/>
      <c r="IC69" s="37"/>
      <c r="ID69" s="37"/>
      <c r="IE69" s="37"/>
    </row>
    <row r="70" spans="1:239" s="41" customFormat="1" x14ac:dyDescent="0.2">
      <c r="A70" s="41" t="s">
        <v>1579</v>
      </c>
      <c r="B70" s="41" t="s">
        <v>1580</v>
      </c>
      <c r="C70" s="68">
        <v>430</v>
      </c>
      <c r="D70" s="68" t="s">
        <v>1581</v>
      </c>
      <c r="E70" s="41">
        <v>0</v>
      </c>
      <c r="F70" s="41">
        <v>2</v>
      </c>
      <c r="G70" s="74">
        <v>39041</v>
      </c>
      <c r="H70" s="74">
        <v>43755</v>
      </c>
      <c r="I70" s="41">
        <f t="shared" si="7"/>
        <v>12.915068493150685</v>
      </c>
      <c r="K70" s="41">
        <v>7</v>
      </c>
      <c r="N70" s="41">
        <v>2</v>
      </c>
      <c r="O70" s="41">
        <v>150</v>
      </c>
      <c r="P70" s="41">
        <v>109</v>
      </c>
      <c r="Q70" s="41">
        <v>159.5</v>
      </c>
      <c r="S70" s="41">
        <f>54.5*2.2</f>
        <v>119.9</v>
      </c>
      <c r="T70" s="41">
        <v>54.5</v>
      </c>
      <c r="U70" s="41">
        <v>21.6</v>
      </c>
      <c r="W70" s="41">
        <v>21.2</v>
      </c>
      <c r="Y70" s="41">
        <v>52.7</v>
      </c>
      <c r="Z70" s="41">
        <v>52.4</v>
      </c>
      <c r="AA70" s="41">
        <v>51.2</v>
      </c>
      <c r="AB70" s="41">
        <v>49.5</v>
      </c>
      <c r="AC70" s="41">
        <v>46.2</v>
      </c>
      <c r="AD70" s="41">
        <v>47.9</v>
      </c>
      <c r="AL70" s="41">
        <v>40</v>
      </c>
      <c r="AP70" s="41">
        <v>13.1</v>
      </c>
      <c r="AQ70" s="41">
        <v>11.49</v>
      </c>
      <c r="AT70" s="41">
        <v>155</v>
      </c>
      <c r="AU70" s="41">
        <v>165</v>
      </c>
      <c r="AV70" s="41">
        <v>130</v>
      </c>
      <c r="AY70" s="41">
        <v>33</v>
      </c>
      <c r="AZ70" s="41">
        <v>30</v>
      </c>
      <c r="BA70" s="41">
        <f>30+33</f>
        <v>63</v>
      </c>
      <c r="BF70" s="41">
        <v>14</v>
      </c>
      <c r="BG70" s="41">
        <v>17</v>
      </c>
      <c r="BL70" s="41">
        <v>58</v>
      </c>
      <c r="BM70" s="41">
        <v>63</v>
      </c>
      <c r="BN70" s="41">
        <v>63</v>
      </c>
      <c r="BT70" s="41">
        <v>36</v>
      </c>
      <c r="BU70" s="41">
        <v>38</v>
      </c>
      <c r="BV70" s="41">
        <v>31</v>
      </c>
      <c r="CK70" s="41">
        <v>1</v>
      </c>
      <c r="CL70" s="41" t="s">
        <v>355</v>
      </c>
      <c r="CM70" s="41">
        <v>2</v>
      </c>
      <c r="CN70" s="41">
        <v>2</v>
      </c>
      <c r="CO70" s="41" t="s">
        <v>350</v>
      </c>
      <c r="CP70" s="41">
        <v>2</v>
      </c>
      <c r="CQ70" s="41">
        <v>5</v>
      </c>
      <c r="CR70" s="41" t="s">
        <v>351</v>
      </c>
      <c r="CS70" s="41">
        <v>2</v>
      </c>
      <c r="CT70" s="41">
        <v>2</v>
      </c>
      <c r="CU70" s="41">
        <v>5</v>
      </c>
      <c r="CV70" s="41">
        <v>5</v>
      </c>
      <c r="CW70" s="41">
        <v>3</v>
      </c>
      <c r="CX70" s="41">
        <v>3</v>
      </c>
      <c r="CY70" s="41">
        <v>5</v>
      </c>
      <c r="CZ70" s="41">
        <v>5</v>
      </c>
      <c r="DA70" s="41">
        <v>3</v>
      </c>
      <c r="DB70" s="41">
        <v>1</v>
      </c>
      <c r="DC70" s="41">
        <v>5</v>
      </c>
      <c r="DD70" s="41">
        <v>5</v>
      </c>
      <c r="DE70" s="41">
        <v>5</v>
      </c>
      <c r="DF70" s="41">
        <v>1</v>
      </c>
      <c r="DG70" s="41">
        <f t="shared" si="9"/>
        <v>5</v>
      </c>
      <c r="DH70" s="41">
        <f t="shared" si="6"/>
        <v>2.6666666666666665</v>
      </c>
      <c r="DI70" s="41">
        <v>4</v>
      </c>
      <c r="DJ70" s="41">
        <v>3</v>
      </c>
      <c r="DK70" s="41">
        <v>3</v>
      </c>
      <c r="DL70" s="41">
        <v>3</v>
      </c>
      <c r="DM70" s="41">
        <v>3</v>
      </c>
      <c r="DN70" s="41">
        <v>3</v>
      </c>
      <c r="DO70" s="41">
        <v>3</v>
      </c>
      <c r="DP70" s="41">
        <v>3</v>
      </c>
      <c r="DQ70" s="41">
        <v>3</v>
      </c>
      <c r="DR70" s="41">
        <f t="shared" si="10"/>
        <v>3.1666666666666665</v>
      </c>
      <c r="DS70" s="41">
        <v>5</v>
      </c>
      <c r="DT70" s="41">
        <v>5</v>
      </c>
      <c r="DU70" s="41">
        <v>5</v>
      </c>
      <c r="DV70" s="41">
        <v>5</v>
      </c>
      <c r="DW70" s="41">
        <v>5</v>
      </c>
      <c r="DX70" s="41">
        <v>5</v>
      </c>
      <c r="DY70" s="41">
        <v>5</v>
      </c>
      <c r="DZ70" s="41">
        <v>1</v>
      </c>
      <c r="EA70" s="41">
        <v>2</v>
      </c>
      <c r="EB70" s="41">
        <v>1</v>
      </c>
      <c r="EC70" s="41">
        <v>16</v>
      </c>
      <c r="ED70" s="41">
        <v>1</v>
      </c>
      <c r="EE70" s="41">
        <v>1</v>
      </c>
      <c r="EF70" s="41">
        <v>1</v>
      </c>
      <c r="EG70" s="41">
        <v>1</v>
      </c>
      <c r="EH70" s="41">
        <v>1</v>
      </c>
      <c r="EI70" s="41">
        <v>1</v>
      </c>
      <c r="EJ70" s="41">
        <v>1</v>
      </c>
      <c r="EK70" s="41">
        <v>1</v>
      </c>
      <c r="EL70" s="41">
        <v>1</v>
      </c>
      <c r="EM70" s="41">
        <v>1</v>
      </c>
      <c r="EN70" s="41">
        <v>1</v>
      </c>
      <c r="EO70" s="41">
        <v>0</v>
      </c>
      <c r="EP70" s="41">
        <v>0</v>
      </c>
      <c r="EQ70" s="41">
        <v>1</v>
      </c>
      <c r="ER70" s="41">
        <v>1</v>
      </c>
      <c r="ES70" s="41">
        <v>1</v>
      </c>
      <c r="ET70" s="41">
        <v>1</v>
      </c>
      <c r="EU70" s="41">
        <v>0</v>
      </c>
      <c r="EV70" s="41">
        <v>0</v>
      </c>
      <c r="EW70" s="41">
        <v>15</v>
      </c>
      <c r="EX70" s="41">
        <f>15/18</f>
        <v>0.83333333333333337</v>
      </c>
      <c r="EY70" s="41">
        <v>5</v>
      </c>
      <c r="EZ70" s="41">
        <v>1</v>
      </c>
      <c r="FA70" s="41">
        <v>1</v>
      </c>
      <c r="FB70" s="41">
        <v>1</v>
      </c>
      <c r="FC70" s="41">
        <v>1</v>
      </c>
      <c r="FD70" s="41">
        <v>1</v>
      </c>
      <c r="FE70" s="41">
        <v>1</v>
      </c>
      <c r="FF70" s="41">
        <v>1</v>
      </c>
      <c r="FG70" s="41">
        <v>0</v>
      </c>
      <c r="FH70" s="41">
        <v>1</v>
      </c>
      <c r="FI70" s="41">
        <v>1</v>
      </c>
      <c r="FJ70" s="41">
        <v>0</v>
      </c>
      <c r="FK70" s="41">
        <v>0</v>
      </c>
      <c r="FL70" s="41">
        <v>0</v>
      </c>
      <c r="FM70" s="41">
        <v>0</v>
      </c>
      <c r="FN70" s="41">
        <v>9</v>
      </c>
      <c r="FO70" s="41">
        <f>9/13</f>
        <v>0.69230769230769229</v>
      </c>
      <c r="FP70" s="41">
        <v>3</v>
      </c>
      <c r="FQ70" s="41">
        <v>1</v>
      </c>
      <c r="FR70" s="41">
        <v>1</v>
      </c>
      <c r="FS70" s="41">
        <v>0</v>
      </c>
      <c r="FT70" s="41">
        <v>1</v>
      </c>
      <c r="FU70" s="41">
        <v>0</v>
      </c>
      <c r="FV70" s="41">
        <v>0</v>
      </c>
      <c r="FW70" s="41">
        <v>1</v>
      </c>
      <c r="FX70" s="41">
        <v>0</v>
      </c>
      <c r="FY70" s="41">
        <v>1</v>
      </c>
      <c r="FZ70" s="41">
        <v>0</v>
      </c>
      <c r="GA70" s="41">
        <v>0</v>
      </c>
      <c r="GB70" s="41">
        <v>5</v>
      </c>
      <c r="GC70" s="41">
        <f>5/10</f>
        <v>0.5</v>
      </c>
      <c r="GD70" s="41">
        <v>5</v>
      </c>
      <c r="GE70" s="41">
        <v>3</v>
      </c>
      <c r="GF70" s="41">
        <v>2</v>
      </c>
      <c r="GG70" s="41">
        <v>1</v>
      </c>
      <c r="GH70" s="41">
        <v>0</v>
      </c>
      <c r="GI70" s="41">
        <v>1</v>
      </c>
      <c r="GJ70" s="41">
        <v>1</v>
      </c>
      <c r="GK70" s="41">
        <v>1</v>
      </c>
      <c r="GL70" s="41">
        <v>1</v>
      </c>
      <c r="GM70" s="41">
        <v>1</v>
      </c>
      <c r="GN70" s="41">
        <v>1</v>
      </c>
      <c r="GO70" s="41">
        <v>0</v>
      </c>
      <c r="GP70" s="41">
        <v>1</v>
      </c>
      <c r="GQ70" s="41">
        <v>0</v>
      </c>
      <c r="GR70" s="41">
        <v>0</v>
      </c>
      <c r="GS70" s="41">
        <v>0</v>
      </c>
      <c r="GT70" s="41">
        <v>8</v>
      </c>
      <c r="GU70" s="41">
        <f>8/12</f>
        <v>0.66666666666666663</v>
      </c>
      <c r="GV70" s="41">
        <v>2</v>
      </c>
      <c r="GW70" s="41">
        <v>6</v>
      </c>
      <c r="GX70" s="41">
        <v>2</v>
      </c>
      <c r="GY70" s="41">
        <v>2</v>
      </c>
      <c r="GZ70" s="41">
        <v>1</v>
      </c>
      <c r="HA70" s="41">
        <v>3</v>
      </c>
      <c r="HB70" s="41">
        <v>4</v>
      </c>
      <c r="HC70" s="41">
        <v>3</v>
      </c>
      <c r="HD70" s="41">
        <v>1</v>
      </c>
      <c r="HE70" s="41">
        <v>2</v>
      </c>
      <c r="HF70" s="41">
        <v>4</v>
      </c>
      <c r="HG70" s="41">
        <v>1</v>
      </c>
      <c r="HH70" s="41">
        <v>3</v>
      </c>
      <c r="HI70" s="41">
        <v>3</v>
      </c>
      <c r="HJ70" s="41">
        <v>3</v>
      </c>
      <c r="HK70" s="41">
        <v>5</v>
      </c>
      <c r="HL70" s="41">
        <v>4</v>
      </c>
      <c r="HM70" s="41">
        <v>1</v>
      </c>
      <c r="HN70" s="41">
        <v>4</v>
      </c>
      <c r="HO70" s="37"/>
      <c r="HP70" s="37"/>
      <c r="HQ70" s="37"/>
      <c r="HR70" s="37"/>
      <c r="HS70" s="37"/>
      <c r="HT70" s="37"/>
      <c r="HU70" s="37"/>
      <c r="HV70" s="37"/>
      <c r="HW70" s="37"/>
      <c r="HZ70" s="37"/>
      <c r="IA70" s="37"/>
      <c r="IB70" s="37"/>
      <c r="IC70" s="37"/>
      <c r="ID70" s="37"/>
      <c r="IE70" s="37"/>
    </row>
    <row r="71" spans="1:239" s="41" customFormat="1" x14ac:dyDescent="0.2">
      <c r="A71" s="41" t="s">
        <v>1582</v>
      </c>
      <c r="B71" s="41" t="s">
        <v>1583</v>
      </c>
      <c r="C71" s="68">
        <v>431</v>
      </c>
      <c r="D71" s="68" t="s">
        <v>1584</v>
      </c>
      <c r="E71" s="41">
        <v>1</v>
      </c>
      <c r="F71" s="41">
        <v>1</v>
      </c>
      <c r="G71" s="74">
        <v>39169</v>
      </c>
      <c r="H71" s="74">
        <v>43755</v>
      </c>
      <c r="I71" s="41">
        <f t="shared" si="7"/>
        <v>12.564383561643835</v>
      </c>
      <c r="K71" s="41">
        <v>7</v>
      </c>
      <c r="N71" s="41">
        <v>2</v>
      </c>
      <c r="O71" s="41">
        <v>150</v>
      </c>
      <c r="P71" s="41">
        <v>118</v>
      </c>
      <c r="Q71" s="41">
        <v>167</v>
      </c>
      <c r="S71" s="41">
        <f>64.9*2.2</f>
        <v>142.78000000000003</v>
      </c>
      <c r="T71" s="41">
        <v>64.900000000000006</v>
      </c>
      <c r="U71" s="41">
        <v>23.3</v>
      </c>
      <c r="W71" s="41">
        <v>28.4</v>
      </c>
      <c r="Y71" s="37"/>
      <c r="Z71" s="37"/>
      <c r="AA71" s="37"/>
      <c r="AB71" s="37"/>
      <c r="AC71" s="37"/>
      <c r="AD71" s="37"/>
      <c r="AL71" s="37"/>
      <c r="AP71" s="41">
        <v>11.98</v>
      </c>
      <c r="AQ71" s="41">
        <v>12.16</v>
      </c>
      <c r="AT71" s="41">
        <v>150</v>
      </c>
      <c r="AU71" s="41">
        <v>138</v>
      </c>
      <c r="AV71" s="41">
        <v>150</v>
      </c>
      <c r="AY71" s="41">
        <v>28</v>
      </c>
      <c r="AZ71" s="41">
        <v>30</v>
      </c>
      <c r="BA71" s="41">
        <f>30+28</f>
        <v>58</v>
      </c>
      <c r="BF71" s="41">
        <v>23</v>
      </c>
      <c r="BG71" s="41">
        <v>25</v>
      </c>
      <c r="BL71" s="41">
        <v>28</v>
      </c>
      <c r="BM71" s="41">
        <v>27</v>
      </c>
      <c r="BN71" s="41">
        <v>30</v>
      </c>
      <c r="BT71" s="41">
        <v>37</v>
      </c>
      <c r="BU71" s="41">
        <v>34</v>
      </c>
      <c r="BV71" s="41">
        <v>30</v>
      </c>
      <c r="CK71" s="41">
        <v>0</v>
      </c>
      <c r="CL71" s="41" t="s">
        <v>1838</v>
      </c>
      <c r="CM71" s="41">
        <v>1</v>
      </c>
      <c r="CN71" s="41">
        <v>3</v>
      </c>
      <c r="CO71" s="41" t="s">
        <v>411</v>
      </c>
      <c r="CP71" s="41">
        <v>1</v>
      </c>
      <c r="CQ71" s="41">
        <v>5</v>
      </c>
      <c r="CR71" s="41" t="s">
        <v>376</v>
      </c>
      <c r="CS71" s="41">
        <v>1</v>
      </c>
      <c r="CT71" s="41">
        <v>1</v>
      </c>
      <c r="CU71" s="41">
        <v>3</v>
      </c>
      <c r="CV71" s="41">
        <v>4</v>
      </c>
      <c r="CW71" s="41">
        <v>3</v>
      </c>
      <c r="CX71" s="41">
        <v>2</v>
      </c>
      <c r="CY71" s="41">
        <v>4</v>
      </c>
      <c r="CZ71" s="41">
        <v>3</v>
      </c>
      <c r="DA71" s="41">
        <v>2</v>
      </c>
      <c r="DB71" s="41">
        <v>3</v>
      </c>
      <c r="DC71" s="41">
        <v>3</v>
      </c>
      <c r="DD71" s="41">
        <v>4</v>
      </c>
      <c r="DE71" s="41">
        <v>2</v>
      </c>
      <c r="DF71" s="41">
        <v>3</v>
      </c>
      <c r="DG71" s="41">
        <f t="shared" si="9"/>
        <v>3.5</v>
      </c>
      <c r="DH71" s="41">
        <f t="shared" si="6"/>
        <v>2.5</v>
      </c>
      <c r="DZ71" s="41">
        <v>0</v>
      </c>
      <c r="EA71" s="41">
        <v>0</v>
      </c>
      <c r="EB71" s="41">
        <v>1</v>
      </c>
      <c r="EC71" s="41">
        <v>19</v>
      </c>
      <c r="ED71" s="41">
        <v>1</v>
      </c>
      <c r="EE71" s="41">
        <v>0</v>
      </c>
      <c r="EF71" s="41">
        <v>1</v>
      </c>
      <c r="EG71" s="41">
        <v>0</v>
      </c>
      <c r="EH71" s="41">
        <v>1</v>
      </c>
      <c r="EI71" s="41">
        <v>0</v>
      </c>
      <c r="EJ71" s="41">
        <v>1</v>
      </c>
      <c r="EK71" s="41">
        <v>0</v>
      </c>
      <c r="EL71" s="41">
        <v>1</v>
      </c>
      <c r="EM71" s="41">
        <v>0</v>
      </c>
      <c r="EN71" s="41">
        <v>0</v>
      </c>
      <c r="EO71" s="41">
        <v>0</v>
      </c>
      <c r="EP71" s="41">
        <v>0</v>
      </c>
      <c r="EQ71" s="41">
        <v>0</v>
      </c>
      <c r="ER71" s="41">
        <v>1</v>
      </c>
      <c r="ES71" s="41">
        <v>0</v>
      </c>
      <c r="ET71" s="41">
        <v>1</v>
      </c>
      <c r="EU71" s="41">
        <v>0</v>
      </c>
      <c r="EV71" s="41">
        <v>0</v>
      </c>
      <c r="EW71" s="41">
        <v>7</v>
      </c>
      <c r="EX71" s="41">
        <f>7/18</f>
        <v>0.3888888888888889</v>
      </c>
      <c r="EY71" s="41">
        <v>4</v>
      </c>
      <c r="EZ71" s="41">
        <v>1</v>
      </c>
      <c r="FA71" s="41">
        <v>1</v>
      </c>
      <c r="FB71" s="41">
        <v>1</v>
      </c>
      <c r="FC71" s="41">
        <v>1</v>
      </c>
      <c r="FD71" s="41">
        <v>1</v>
      </c>
      <c r="FE71" s="41">
        <v>1</v>
      </c>
      <c r="FF71" s="41">
        <v>1</v>
      </c>
      <c r="FG71" s="41">
        <v>0</v>
      </c>
      <c r="FH71" s="41">
        <v>1</v>
      </c>
      <c r="FI71" s="41">
        <v>1</v>
      </c>
      <c r="FJ71" s="41">
        <v>0</v>
      </c>
      <c r="FK71" s="41">
        <v>0</v>
      </c>
      <c r="FL71" s="41">
        <v>0</v>
      </c>
      <c r="FM71" s="41">
        <v>0</v>
      </c>
      <c r="FN71" s="41">
        <v>9</v>
      </c>
      <c r="FO71" s="41">
        <f>9/13</f>
        <v>0.69230769230769229</v>
      </c>
      <c r="FP71" s="41">
        <v>1</v>
      </c>
      <c r="FQ71" s="41">
        <v>0</v>
      </c>
      <c r="FR71" s="41">
        <v>1</v>
      </c>
      <c r="FS71" s="41">
        <v>0</v>
      </c>
      <c r="FT71" s="41">
        <v>0</v>
      </c>
      <c r="FU71" s="41">
        <v>0</v>
      </c>
      <c r="FV71" s="41">
        <v>0</v>
      </c>
      <c r="FW71" s="41">
        <v>1</v>
      </c>
      <c r="FX71" s="41">
        <v>0</v>
      </c>
      <c r="FY71" s="41">
        <v>0</v>
      </c>
      <c r="FZ71" s="41">
        <v>0</v>
      </c>
      <c r="GA71" s="41">
        <v>0</v>
      </c>
      <c r="GB71" s="41">
        <v>2</v>
      </c>
      <c r="GC71" s="41">
        <f>2/10</f>
        <v>0.2</v>
      </c>
      <c r="GD71" s="41">
        <v>4</v>
      </c>
      <c r="GE71" s="41">
        <v>1</v>
      </c>
      <c r="GF71" s="41">
        <v>3</v>
      </c>
      <c r="GG71" s="41">
        <v>0</v>
      </c>
      <c r="GH71" s="41">
        <v>1</v>
      </c>
      <c r="GI71" s="41">
        <v>1</v>
      </c>
      <c r="GJ71" s="41">
        <v>0</v>
      </c>
      <c r="GK71" s="41">
        <v>0</v>
      </c>
      <c r="GL71" s="41">
        <v>0</v>
      </c>
      <c r="GM71" s="41">
        <v>0</v>
      </c>
      <c r="GN71" s="41">
        <v>0</v>
      </c>
      <c r="GO71" s="41">
        <v>1</v>
      </c>
      <c r="GP71" s="41">
        <v>0</v>
      </c>
      <c r="GQ71" s="41">
        <v>1</v>
      </c>
      <c r="GR71" s="41">
        <v>0</v>
      </c>
      <c r="GS71" s="41">
        <v>0</v>
      </c>
      <c r="GT71" s="41">
        <v>4</v>
      </c>
      <c r="GU71" s="41">
        <f>4/13</f>
        <v>0.30769230769230771</v>
      </c>
      <c r="GV71" s="41">
        <v>2</v>
      </c>
      <c r="HO71" s="37"/>
      <c r="HP71" s="37"/>
      <c r="HQ71" s="37"/>
      <c r="HR71" s="37"/>
      <c r="HS71" s="37"/>
      <c r="HT71" s="37"/>
      <c r="HU71" s="37"/>
      <c r="HV71" s="37"/>
      <c r="HW71" s="37"/>
      <c r="HZ71" s="37"/>
      <c r="IA71" s="37"/>
      <c r="IB71" s="37"/>
      <c r="IC71" s="37"/>
      <c r="ID71" s="37"/>
      <c r="IE71" s="37"/>
    </row>
    <row r="72" spans="1:239" s="41" customFormat="1" x14ac:dyDescent="0.2">
      <c r="A72" s="41" t="s">
        <v>1585</v>
      </c>
      <c r="B72" s="41" t="s">
        <v>1586</v>
      </c>
      <c r="C72" s="68">
        <v>432</v>
      </c>
      <c r="D72" s="68" t="s">
        <v>1587</v>
      </c>
      <c r="K72" s="41">
        <v>7</v>
      </c>
      <c r="O72" s="41">
        <v>150</v>
      </c>
    </row>
    <row r="73" spans="1:239" x14ac:dyDescent="0.2">
      <c r="A73" s="41" t="s">
        <v>1588</v>
      </c>
      <c r="B73" s="41" t="s">
        <v>1589</v>
      </c>
      <c r="C73" s="71">
        <v>247</v>
      </c>
      <c r="D73" s="71" t="s">
        <v>1590</v>
      </c>
      <c r="E73" s="41">
        <v>0</v>
      </c>
      <c r="F73" s="41">
        <v>2</v>
      </c>
      <c r="G73" s="63">
        <v>38637</v>
      </c>
      <c r="H73" s="63">
        <v>43756</v>
      </c>
      <c r="K73">
        <v>8</v>
      </c>
      <c r="N73" s="41">
        <v>0</v>
      </c>
      <c r="O73" s="41">
        <v>150</v>
      </c>
      <c r="P73" s="41">
        <v>109</v>
      </c>
      <c r="Q73" s="41">
        <v>161</v>
      </c>
      <c r="T73" s="41">
        <v>50.3</v>
      </c>
      <c r="U73" s="41">
        <v>19.399999999999999</v>
      </c>
      <c r="W73" s="41">
        <v>13.5</v>
      </c>
      <c r="Y73" s="37"/>
      <c r="Z73" s="37"/>
      <c r="AA73" s="37"/>
      <c r="AB73" s="37"/>
      <c r="AC73" s="37"/>
      <c r="AD73" s="37"/>
      <c r="AL73" s="41">
        <v>52</v>
      </c>
      <c r="AP73" s="41">
        <v>9.82</v>
      </c>
      <c r="AQ73" s="41">
        <v>10.33</v>
      </c>
      <c r="AT73" s="41">
        <v>202</v>
      </c>
      <c r="AU73" s="41">
        <v>203</v>
      </c>
      <c r="AV73" s="41">
        <v>208</v>
      </c>
      <c r="AY73" s="41">
        <v>33</v>
      </c>
      <c r="AZ73" s="41">
        <v>34</v>
      </c>
      <c r="BF73" s="41">
        <v>24</v>
      </c>
      <c r="BG73" s="41">
        <v>22</v>
      </c>
      <c r="BL73" s="41">
        <v>62</v>
      </c>
      <c r="BM73" s="41">
        <v>58</v>
      </c>
      <c r="BN73" s="41">
        <v>60</v>
      </c>
      <c r="BT73" s="41">
        <v>27</v>
      </c>
      <c r="BU73" s="41">
        <v>45</v>
      </c>
      <c r="BV73" s="41">
        <v>40</v>
      </c>
      <c r="CK73" s="41">
        <v>1</v>
      </c>
      <c r="CL73" s="41" t="s">
        <v>350</v>
      </c>
      <c r="CM73" s="41">
        <v>0</v>
      </c>
      <c r="CN73" s="41">
        <v>1</v>
      </c>
      <c r="CO73" s="41" t="s">
        <v>351</v>
      </c>
      <c r="CP73" s="41">
        <v>1</v>
      </c>
      <c r="CQ73" s="41">
        <v>1</v>
      </c>
      <c r="CR73" s="41" t="s">
        <v>355</v>
      </c>
      <c r="CS73" s="41">
        <v>0</v>
      </c>
      <c r="CT73" s="41">
        <v>1</v>
      </c>
      <c r="CU73" s="41">
        <v>5</v>
      </c>
      <c r="CV73" s="41">
        <v>5</v>
      </c>
      <c r="CW73" s="41">
        <v>3</v>
      </c>
      <c r="CX73" s="41">
        <v>2</v>
      </c>
      <c r="CY73" s="41">
        <v>4</v>
      </c>
      <c r="CZ73" s="41">
        <v>5</v>
      </c>
      <c r="DA73" s="41">
        <v>2</v>
      </c>
      <c r="DB73" s="41">
        <v>4</v>
      </c>
      <c r="DC73" s="41">
        <v>5</v>
      </c>
      <c r="DD73" s="41">
        <v>5</v>
      </c>
      <c r="DE73" s="41">
        <v>4</v>
      </c>
      <c r="DF73" s="41">
        <v>3</v>
      </c>
      <c r="DG73" s="41"/>
      <c r="DH73" s="41"/>
      <c r="DZ73" s="41">
        <v>0</v>
      </c>
      <c r="EB73" s="41">
        <v>1</v>
      </c>
      <c r="ED73" s="41">
        <v>1</v>
      </c>
      <c r="EE73" s="41">
        <v>1</v>
      </c>
      <c r="EF73" s="41">
        <v>1</v>
      </c>
      <c r="EG73" s="41">
        <v>1</v>
      </c>
      <c r="EH73" s="41">
        <v>1</v>
      </c>
      <c r="EI73" s="41">
        <v>1</v>
      </c>
      <c r="EJ73" s="41">
        <v>1</v>
      </c>
      <c r="EK73" s="41">
        <v>1</v>
      </c>
      <c r="EL73" s="41">
        <v>1</v>
      </c>
      <c r="EM73" s="41">
        <v>1</v>
      </c>
      <c r="EN73" s="41">
        <v>1</v>
      </c>
      <c r="EO73" s="41">
        <v>0</v>
      </c>
      <c r="EP73" s="41">
        <v>0</v>
      </c>
      <c r="EQ73" s="41">
        <v>1</v>
      </c>
      <c r="ER73" s="41">
        <v>0</v>
      </c>
      <c r="ES73" s="41">
        <v>0</v>
      </c>
      <c r="ET73" s="41">
        <v>0</v>
      </c>
      <c r="EU73" s="41">
        <v>0</v>
      </c>
      <c r="EV73" s="41">
        <v>0</v>
      </c>
      <c r="EW73" s="41">
        <v>12</v>
      </c>
      <c r="EX73">
        <f>12/18</f>
        <v>0.66666666666666663</v>
      </c>
      <c r="EY73" s="41">
        <v>1</v>
      </c>
      <c r="EZ73" s="41">
        <v>1</v>
      </c>
      <c r="FA73" s="41">
        <v>1</v>
      </c>
      <c r="FB73" s="41">
        <v>0</v>
      </c>
      <c r="FC73" s="41">
        <v>0</v>
      </c>
      <c r="FD73" s="41">
        <v>1</v>
      </c>
      <c r="FE73" s="41">
        <v>0</v>
      </c>
      <c r="FF73" s="41">
        <v>1</v>
      </c>
      <c r="FG73" s="41">
        <v>0</v>
      </c>
      <c r="FH73" s="41">
        <v>1</v>
      </c>
      <c r="FI73" s="41">
        <v>0</v>
      </c>
      <c r="FJ73" s="41">
        <v>0</v>
      </c>
      <c r="FK73" s="41">
        <v>0</v>
      </c>
      <c r="FL73" s="41">
        <v>0</v>
      </c>
      <c r="FM73" s="41">
        <v>0</v>
      </c>
      <c r="FN73" s="41">
        <v>5</v>
      </c>
      <c r="FO73">
        <f>5/13</f>
        <v>0.38461538461538464</v>
      </c>
      <c r="FP73" s="41">
        <v>2</v>
      </c>
      <c r="FQ73" s="41">
        <v>1</v>
      </c>
      <c r="FR73" s="41">
        <v>1</v>
      </c>
      <c r="FS73" s="41">
        <v>0</v>
      </c>
      <c r="FT73" s="41">
        <v>1</v>
      </c>
      <c r="FU73" s="41">
        <v>0</v>
      </c>
      <c r="FV73" s="41">
        <v>0</v>
      </c>
      <c r="FW73" s="41">
        <v>1</v>
      </c>
      <c r="FX73" s="41">
        <v>0</v>
      </c>
      <c r="FY73" s="41">
        <v>0</v>
      </c>
      <c r="FZ73" s="41">
        <v>0</v>
      </c>
      <c r="GA73" s="41">
        <v>0</v>
      </c>
      <c r="GB73" s="41">
        <v>4</v>
      </c>
      <c r="GC73">
        <f>4/10</f>
        <v>0.4</v>
      </c>
      <c r="GD73" s="41">
        <v>5</v>
      </c>
      <c r="GE73" s="41">
        <v>1</v>
      </c>
      <c r="GF73" s="37"/>
      <c r="GG73" s="41">
        <v>0</v>
      </c>
      <c r="GH73" s="41">
        <v>0</v>
      </c>
      <c r="GI73" s="41">
        <v>0</v>
      </c>
      <c r="GJ73" s="41">
        <v>0</v>
      </c>
      <c r="GK73" s="41">
        <v>0</v>
      </c>
      <c r="GL73" s="41">
        <v>0</v>
      </c>
      <c r="GM73" s="41">
        <v>0</v>
      </c>
      <c r="GN73" s="41">
        <v>0</v>
      </c>
      <c r="GO73" s="41">
        <v>0</v>
      </c>
      <c r="GP73" s="41">
        <v>0</v>
      </c>
      <c r="GQ73" s="41">
        <v>0</v>
      </c>
      <c r="GR73" s="41">
        <v>0</v>
      </c>
      <c r="GS73" s="41">
        <v>0</v>
      </c>
      <c r="GT73" s="41">
        <v>0</v>
      </c>
      <c r="GU73" s="41">
        <v>0</v>
      </c>
      <c r="GV73" s="41">
        <v>1</v>
      </c>
      <c r="GW73" s="41">
        <v>4</v>
      </c>
      <c r="GX73" s="41">
        <v>5</v>
      </c>
      <c r="GY73" s="41">
        <v>1</v>
      </c>
      <c r="GZ73" s="41">
        <v>2</v>
      </c>
      <c r="HA73" s="41">
        <v>3</v>
      </c>
      <c r="HB73" s="41">
        <v>5</v>
      </c>
      <c r="HC73" s="41">
        <v>3</v>
      </c>
      <c r="HD73" s="41">
        <v>1</v>
      </c>
      <c r="HE73" s="41">
        <v>1</v>
      </c>
      <c r="HF73" s="41">
        <v>1</v>
      </c>
      <c r="HG73" s="41">
        <v>2</v>
      </c>
      <c r="HH73" s="41">
        <v>2</v>
      </c>
      <c r="HI73" s="41">
        <v>1</v>
      </c>
      <c r="HJ73" s="41">
        <v>2</v>
      </c>
      <c r="HK73" s="41">
        <v>4</v>
      </c>
      <c r="HL73" s="41">
        <v>3</v>
      </c>
      <c r="HM73" s="41">
        <v>5</v>
      </c>
      <c r="HN73" s="41">
        <v>3</v>
      </c>
      <c r="HO73" s="37"/>
      <c r="HP73" s="37"/>
      <c r="HQ73" s="37"/>
      <c r="HR73" s="37"/>
      <c r="HS73" s="37"/>
      <c r="HT73" s="37"/>
      <c r="HU73" s="37"/>
      <c r="HV73" s="37"/>
      <c r="HW73" s="37"/>
      <c r="HZ73" s="37"/>
      <c r="IA73" s="37"/>
      <c r="IB73" s="37"/>
      <c r="IC73" s="37"/>
      <c r="ID73" s="37"/>
      <c r="IE73" s="37"/>
    </row>
    <row r="74" spans="1:239" x14ac:dyDescent="0.2">
      <c r="A74" s="41" t="s">
        <v>1591</v>
      </c>
      <c r="B74" s="41" t="s">
        <v>1592</v>
      </c>
      <c r="C74" s="71">
        <v>249</v>
      </c>
      <c r="D74" s="71" t="s">
        <v>883</v>
      </c>
      <c r="E74" s="41">
        <v>1</v>
      </c>
      <c r="F74" s="41">
        <v>1</v>
      </c>
      <c r="G74" s="63">
        <v>38653</v>
      </c>
      <c r="H74" s="63">
        <v>43756</v>
      </c>
      <c r="K74">
        <v>8</v>
      </c>
      <c r="N74" s="41">
        <v>2</v>
      </c>
      <c r="O74" s="41">
        <v>150</v>
      </c>
      <c r="P74" s="41">
        <v>115</v>
      </c>
      <c r="Q74" s="41">
        <v>161</v>
      </c>
      <c r="T74" s="41">
        <v>43.8</v>
      </c>
      <c r="U74" s="41">
        <v>16.899999999999999</v>
      </c>
      <c r="W74" s="41">
        <v>18.899999999999999</v>
      </c>
      <c r="Y74">
        <v>42.3</v>
      </c>
      <c r="Z74">
        <v>44.4</v>
      </c>
      <c r="AA74">
        <v>50.5</v>
      </c>
      <c r="AB74">
        <v>54.1</v>
      </c>
      <c r="AC74">
        <v>48.5</v>
      </c>
      <c r="AD74">
        <v>47.6</v>
      </c>
      <c r="AL74" s="41">
        <v>23</v>
      </c>
      <c r="AP74" s="37"/>
      <c r="AQ74" s="37"/>
      <c r="AT74" s="41">
        <v>92</v>
      </c>
      <c r="AU74" s="41">
        <v>139</v>
      </c>
      <c r="AV74" s="41">
        <v>138</v>
      </c>
      <c r="AY74">
        <v>30</v>
      </c>
      <c r="AZ74">
        <v>29</v>
      </c>
      <c r="BF74" s="41">
        <v>24</v>
      </c>
      <c r="BG74" s="41">
        <v>24</v>
      </c>
      <c r="BL74" s="41">
        <v>49</v>
      </c>
      <c r="BM74" s="41">
        <v>49</v>
      </c>
      <c r="BN74" s="41">
        <v>52</v>
      </c>
      <c r="BT74" s="41">
        <v>32</v>
      </c>
      <c r="BU74" s="41">
        <v>38</v>
      </c>
      <c r="BV74" s="41">
        <v>38</v>
      </c>
      <c r="CK74" s="41">
        <v>1</v>
      </c>
      <c r="CL74" s="41" t="s">
        <v>411</v>
      </c>
      <c r="CM74" s="41">
        <v>0</v>
      </c>
      <c r="CN74" s="41">
        <v>3</v>
      </c>
      <c r="CO74" s="41" t="s">
        <v>376</v>
      </c>
      <c r="CP74" s="41">
        <v>2</v>
      </c>
      <c r="CQ74" s="41">
        <v>1</v>
      </c>
      <c r="CR74" s="41" t="s">
        <v>393</v>
      </c>
      <c r="CS74" s="41">
        <v>1</v>
      </c>
      <c r="CT74" s="41">
        <v>1</v>
      </c>
      <c r="CU74" s="41">
        <v>5</v>
      </c>
      <c r="CV74" s="41">
        <v>4</v>
      </c>
      <c r="CW74" s="41">
        <v>3</v>
      </c>
      <c r="CX74" s="41">
        <v>2</v>
      </c>
      <c r="CY74" s="41">
        <v>5</v>
      </c>
      <c r="CZ74" s="41">
        <v>5</v>
      </c>
      <c r="DA74" s="41">
        <v>4</v>
      </c>
      <c r="DB74" s="41">
        <v>2</v>
      </c>
      <c r="DC74" s="41">
        <v>5</v>
      </c>
      <c r="DD74" s="41">
        <v>5</v>
      </c>
      <c r="DE74" s="41">
        <v>5</v>
      </c>
      <c r="DF74" s="41">
        <v>2</v>
      </c>
      <c r="DG74" s="41"/>
      <c r="DH74" s="41"/>
      <c r="DZ74" s="41">
        <v>1</v>
      </c>
      <c r="ED74" s="41">
        <v>1</v>
      </c>
      <c r="EE74" s="41">
        <v>1</v>
      </c>
      <c r="EF74" s="41">
        <v>1</v>
      </c>
      <c r="EG74" s="41">
        <v>1</v>
      </c>
      <c r="EH74" s="41">
        <v>1</v>
      </c>
      <c r="EI74" s="41">
        <v>1</v>
      </c>
      <c r="EJ74" s="41">
        <v>1</v>
      </c>
      <c r="EK74" s="41">
        <v>1</v>
      </c>
      <c r="EL74" s="41">
        <v>1</v>
      </c>
      <c r="EM74" s="41">
        <v>0</v>
      </c>
      <c r="EN74" s="41">
        <v>1</v>
      </c>
      <c r="EO74" s="41">
        <v>0</v>
      </c>
      <c r="EP74" s="41">
        <v>0</v>
      </c>
      <c r="EQ74" s="41">
        <v>1</v>
      </c>
      <c r="ER74" s="41">
        <v>0</v>
      </c>
      <c r="ES74" s="41">
        <v>1</v>
      </c>
      <c r="ET74" s="41">
        <v>1</v>
      </c>
      <c r="EU74" s="41">
        <v>0</v>
      </c>
      <c r="EV74" s="41">
        <v>0</v>
      </c>
      <c r="EW74" s="41">
        <v>13</v>
      </c>
      <c r="EX74">
        <f>13/18</f>
        <v>0.72222222222222221</v>
      </c>
      <c r="EY74" s="41">
        <v>2</v>
      </c>
      <c r="EZ74" s="41">
        <v>0</v>
      </c>
      <c r="FA74" s="41">
        <v>1</v>
      </c>
      <c r="FB74" s="41">
        <v>0</v>
      </c>
      <c r="FC74" s="41">
        <v>0</v>
      </c>
      <c r="FD74" s="41">
        <v>0</v>
      </c>
      <c r="FE74" s="41">
        <v>1</v>
      </c>
      <c r="FF74" s="41">
        <v>0</v>
      </c>
      <c r="FG74" s="41">
        <v>0</v>
      </c>
      <c r="FH74" s="41">
        <v>1</v>
      </c>
      <c r="FI74" s="41">
        <v>0</v>
      </c>
      <c r="FJ74" s="41">
        <v>0</v>
      </c>
      <c r="FK74" s="41">
        <v>0</v>
      </c>
      <c r="FL74" s="41">
        <v>0</v>
      </c>
      <c r="FM74" s="41">
        <v>0</v>
      </c>
      <c r="FN74" s="41">
        <v>3</v>
      </c>
      <c r="FO74">
        <f>3/13</f>
        <v>0.23076923076923078</v>
      </c>
      <c r="FP74" s="41">
        <v>1</v>
      </c>
      <c r="FQ74" s="41">
        <v>0</v>
      </c>
      <c r="FR74" s="41">
        <v>0</v>
      </c>
      <c r="FS74" s="41">
        <v>0</v>
      </c>
      <c r="FT74" s="41">
        <v>1</v>
      </c>
      <c r="FU74" s="41">
        <v>0</v>
      </c>
      <c r="FV74" s="41">
        <v>0</v>
      </c>
      <c r="FW74" s="41">
        <v>1</v>
      </c>
      <c r="FX74" s="41">
        <v>0</v>
      </c>
      <c r="FY74" s="41">
        <v>0</v>
      </c>
      <c r="FZ74" s="41">
        <v>0</v>
      </c>
      <c r="GA74" s="41">
        <v>0</v>
      </c>
      <c r="GB74" s="41">
        <v>2</v>
      </c>
      <c r="GC74">
        <f>2/10</f>
        <v>0.2</v>
      </c>
      <c r="GD74" s="41">
        <v>3</v>
      </c>
      <c r="GE74" s="41">
        <v>1</v>
      </c>
      <c r="GF74" s="41">
        <v>4</v>
      </c>
      <c r="GG74" s="41">
        <v>0</v>
      </c>
      <c r="GH74" s="41">
        <v>1</v>
      </c>
      <c r="GI74" s="41">
        <v>0</v>
      </c>
      <c r="GJ74" s="41">
        <v>0</v>
      </c>
      <c r="GK74" s="41">
        <v>0</v>
      </c>
      <c r="GL74" s="41">
        <v>0</v>
      </c>
      <c r="GM74" s="41">
        <v>0</v>
      </c>
      <c r="GN74" s="41">
        <v>0</v>
      </c>
      <c r="GO74" s="41">
        <v>0</v>
      </c>
      <c r="GP74" s="41">
        <v>0</v>
      </c>
      <c r="GQ74" s="41">
        <v>0</v>
      </c>
      <c r="GR74" s="41">
        <v>0</v>
      </c>
      <c r="GS74" s="41">
        <v>0</v>
      </c>
      <c r="GT74" s="41">
        <v>1</v>
      </c>
      <c r="GU74">
        <f>1/12</f>
        <v>8.3333333333333329E-2</v>
      </c>
      <c r="GV74" s="41">
        <v>1</v>
      </c>
      <c r="GW74" s="41">
        <v>3</v>
      </c>
      <c r="GX74" s="41">
        <v>2</v>
      </c>
      <c r="GY74" s="41">
        <v>4</v>
      </c>
      <c r="GZ74" s="41">
        <v>1</v>
      </c>
      <c r="HA74" s="41">
        <v>5</v>
      </c>
      <c r="HB74" s="41">
        <v>3</v>
      </c>
      <c r="HC74" s="41">
        <v>5</v>
      </c>
      <c r="HD74" s="41">
        <v>1</v>
      </c>
      <c r="HE74" s="41">
        <v>2</v>
      </c>
      <c r="HF74" s="41">
        <v>3</v>
      </c>
      <c r="HG74" s="41">
        <v>4</v>
      </c>
      <c r="HH74" s="41">
        <v>3</v>
      </c>
      <c r="HI74" s="41">
        <v>2</v>
      </c>
      <c r="HJ74" s="41">
        <v>2</v>
      </c>
      <c r="HK74" s="41">
        <v>4</v>
      </c>
      <c r="HL74" s="41">
        <v>2</v>
      </c>
      <c r="HM74" s="41">
        <v>3</v>
      </c>
      <c r="HN74" s="41">
        <v>3</v>
      </c>
      <c r="HO74" s="37"/>
      <c r="HP74" s="37"/>
      <c r="HQ74" s="37"/>
      <c r="HR74" s="37"/>
      <c r="HS74" s="37"/>
      <c r="HT74" s="37"/>
      <c r="HU74" s="37"/>
      <c r="HV74" s="37"/>
      <c r="HW74" s="37"/>
      <c r="HZ74" s="41">
        <v>1.79</v>
      </c>
      <c r="IA74" s="41">
        <v>1.61</v>
      </c>
      <c r="IB74" s="41">
        <v>1.81</v>
      </c>
      <c r="IC74" s="41">
        <v>1.66</v>
      </c>
      <c r="ID74" s="41">
        <v>2.0099999999999998</v>
      </c>
      <c r="IE74" s="41"/>
    </row>
    <row r="75" spans="1:239" x14ac:dyDescent="0.2">
      <c r="A75" s="41" t="s">
        <v>1593</v>
      </c>
      <c r="B75" s="41" t="s">
        <v>1594</v>
      </c>
      <c r="C75" s="71">
        <v>251</v>
      </c>
      <c r="D75" s="71" t="s">
        <v>1595</v>
      </c>
      <c r="E75" s="41">
        <v>1</v>
      </c>
      <c r="F75" s="41">
        <v>1</v>
      </c>
      <c r="G75" s="63">
        <v>38939</v>
      </c>
      <c r="H75" s="63">
        <v>43756</v>
      </c>
      <c r="K75">
        <v>8</v>
      </c>
      <c r="N75" s="41">
        <v>3</v>
      </c>
      <c r="O75" s="41">
        <v>150</v>
      </c>
      <c r="P75" s="41">
        <v>107</v>
      </c>
      <c r="Q75" s="41">
        <v>148</v>
      </c>
      <c r="T75" s="41">
        <v>36.1</v>
      </c>
      <c r="U75" s="41">
        <v>16.5</v>
      </c>
      <c r="W75" s="41">
        <v>15.4</v>
      </c>
      <c r="Y75">
        <v>47</v>
      </c>
      <c r="Z75">
        <v>39.9</v>
      </c>
      <c r="AA75">
        <v>47.7</v>
      </c>
      <c r="AB75">
        <v>33.4</v>
      </c>
      <c r="AC75">
        <v>41.1</v>
      </c>
      <c r="AD75">
        <v>40.5</v>
      </c>
      <c r="AL75" s="41">
        <v>24</v>
      </c>
      <c r="AP75" s="41">
        <v>11.92</v>
      </c>
      <c r="AQ75" s="41">
        <v>12.23</v>
      </c>
      <c r="AT75" s="41">
        <v>106</v>
      </c>
      <c r="AU75" s="41">
        <v>122</v>
      </c>
      <c r="AV75" s="41">
        <v>120</v>
      </c>
      <c r="AY75" s="37"/>
      <c r="AZ75" s="37"/>
      <c r="BF75" s="41">
        <v>23</v>
      </c>
      <c r="BG75" s="41">
        <v>26</v>
      </c>
      <c r="BL75" s="41">
        <v>40</v>
      </c>
      <c r="BM75" s="41">
        <v>37</v>
      </c>
      <c r="BN75" s="41">
        <v>35</v>
      </c>
      <c r="BT75" s="41">
        <v>28</v>
      </c>
      <c r="BU75" s="41">
        <v>26</v>
      </c>
      <c r="BV75" s="41">
        <v>30</v>
      </c>
      <c r="CK75" s="41">
        <v>1</v>
      </c>
      <c r="CL75" s="41" t="s">
        <v>411</v>
      </c>
      <c r="CM75" s="41">
        <v>2</v>
      </c>
      <c r="CN75" s="41">
        <v>5</v>
      </c>
      <c r="CO75" s="41" t="s">
        <v>350</v>
      </c>
      <c r="CP75" s="41">
        <v>1</v>
      </c>
      <c r="CQ75" s="41">
        <v>2</v>
      </c>
      <c r="CR75" s="41" t="s">
        <v>430</v>
      </c>
      <c r="CS75" s="41">
        <v>1</v>
      </c>
      <c r="CT75" s="41">
        <v>1</v>
      </c>
      <c r="CU75" s="41">
        <v>5</v>
      </c>
      <c r="CV75" s="41">
        <v>5</v>
      </c>
      <c r="CW75" s="41">
        <v>1</v>
      </c>
      <c r="CX75" s="41">
        <v>3</v>
      </c>
      <c r="CY75" s="41">
        <v>5</v>
      </c>
      <c r="CZ75" s="41">
        <v>4</v>
      </c>
      <c r="DA75" s="41">
        <v>5</v>
      </c>
      <c r="DB75" s="41">
        <v>1</v>
      </c>
      <c r="DC75" s="41">
        <v>5</v>
      </c>
      <c r="DD75" s="41">
        <v>5</v>
      </c>
      <c r="DE75" s="41">
        <v>1</v>
      </c>
      <c r="DF75" s="41">
        <v>1</v>
      </c>
      <c r="DG75" s="41"/>
      <c r="DH75" s="41"/>
      <c r="EB75">
        <v>3</v>
      </c>
      <c r="ED75" s="41">
        <v>0</v>
      </c>
      <c r="EE75" s="41">
        <v>0</v>
      </c>
      <c r="EF75" s="41">
        <v>1</v>
      </c>
      <c r="EG75" s="41">
        <v>1</v>
      </c>
      <c r="EH75" s="41">
        <v>0</v>
      </c>
      <c r="EI75" s="41">
        <v>1</v>
      </c>
      <c r="EJ75" s="41">
        <v>1</v>
      </c>
      <c r="EK75" s="41">
        <v>0</v>
      </c>
      <c r="EL75" s="41">
        <v>1</v>
      </c>
      <c r="EM75" s="41">
        <v>0</v>
      </c>
      <c r="EN75" s="41">
        <v>1</v>
      </c>
      <c r="EO75" s="41">
        <v>0</v>
      </c>
      <c r="EP75" s="41">
        <v>0</v>
      </c>
      <c r="EQ75" s="41">
        <v>1</v>
      </c>
      <c r="ER75" s="41">
        <v>0</v>
      </c>
      <c r="ES75" s="41">
        <v>1</v>
      </c>
      <c r="ET75" s="41">
        <v>0</v>
      </c>
      <c r="EU75" s="41">
        <v>0</v>
      </c>
      <c r="EV75" s="41">
        <v>0</v>
      </c>
      <c r="EW75" s="41">
        <v>8</v>
      </c>
      <c r="EX75">
        <f>8/18</f>
        <v>0.44444444444444442</v>
      </c>
      <c r="EY75" s="41">
        <v>3</v>
      </c>
      <c r="EZ75" s="41">
        <v>0</v>
      </c>
      <c r="FA75" s="41">
        <v>0</v>
      </c>
      <c r="FB75" s="41">
        <v>1</v>
      </c>
      <c r="FC75" s="41">
        <v>0</v>
      </c>
      <c r="FD75" s="41">
        <v>1</v>
      </c>
      <c r="FE75" s="41">
        <v>1</v>
      </c>
      <c r="FF75" s="41">
        <v>1</v>
      </c>
      <c r="FG75" s="41">
        <v>0</v>
      </c>
      <c r="FH75" s="41">
        <v>1</v>
      </c>
      <c r="FI75" s="41">
        <v>1</v>
      </c>
      <c r="FJ75" s="41">
        <v>0</v>
      </c>
      <c r="FK75" s="41">
        <v>0</v>
      </c>
      <c r="FL75" s="41">
        <v>0</v>
      </c>
      <c r="FM75" s="41">
        <v>0</v>
      </c>
      <c r="FN75" s="41">
        <v>6</v>
      </c>
      <c r="FO75">
        <f>6/13</f>
        <v>0.46153846153846156</v>
      </c>
      <c r="FP75" s="41">
        <v>5</v>
      </c>
      <c r="FQ75" s="41">
        <v>0</v>
      </c>
      <c r="FR75" s="41">
        <v>0</v>
      </c>
      <c r="FS75" s="41">
        <v>1</v>
      </c>
      <c r="FT75" s="41">
        <v>1</v>
      </c>
      <c r="FU75" s="41">
        <v>0</v>
      </c>
      <c r="FV75" s="41">
        <v>1</v>
      </c>
      <c r="FW75" s="41">
        <v>1</v>
      </c>
      <c r="FX75" s="41">
        <v>1</v>
      </c>
      <c r="FY75" s="41">
        <v>1</v>
      </c>
      <c r="FZ75" s="41">
        <v>0</v>
      </c>
      <c r="GA75" s="41">
        <v>0</v>
      </c>
      <c r="GB75" s="41">
        <v>6</v>
      </c>
      <c r="GC75">
        <f>6/10</f>
        <v>0.6</v>
      </c>
      <c r="GD75" s="41">
        <v>2</v>
      </c>
      <c r="GE75" s="41">
        <v>1</v>
      </c>
      <c r="GF75" s="41">
        <v>1</v>
      </c>
      <c r="GG75" s="41">
        <v>0</v>
      </c>
      <c r="GH75" s="41">
        <v>0</v>
      </c>
      <c r="GI75" s="41">
        <v>0</v>
      </c>
      <c r="GJ75" s="41">
        <v>1</v>
      </c>
      <c r="GK75" s="41">
        <v>1</v>
      </c>
      <c r="GL75" s="41">
        <v>1</v>
      </c>
      <c r="GM75" s="41">
        <v>1</v>
      </c>
      <c r="GN75" s="41">
        <v>0</v>
      </c>
      <c r="GO75" s="41">
        <v>0</v>
      </c>
      <c r="GP75" s="41">
        <v>1</v>
      </c>
      <c r="GQ75" s="41">
        <v>0</v>
      </c>
      <c r="GR75" s="41">
        <v>0</v>
      </c>
      <c r="GS75" s="41">
        <v>0</v>
      </c>
      <c r="GT75" s="41">
        <v>5</v>
      </c>
      <c r="GU75">
        <f>5/12</f>
        <v>0.41666666666666669</v>
      </c>
      <c r="GV75" s="41">
        <v>3</v>
      </c>
      <c r="GW75" s="41">
        <v>4</v>
      </c>
      <c r="GX75" s="41">
        <v>2</v>
      </c>
      <c r="GY75" s="41">
        <v>3</v>
      </c>
      <c r="GZ75" s="41">
        <v>1</v>
      </c>
      <c r="HA75" s="41">
        <v>4</v>
      </c>
      <c r="HB75" s="41">
        <v>4</v>
      </c>
      <c r="HC75" s="41">
        <v>4</v>
      </c>
      <c r="HD75" s="41">
        <v>1</v>
      </c>
      <c r="HE75" s="41">
        <v>1</v>
      </c>
      <c r="HF75" s="41">
        <v>5</v>
      </c>
      <c r="HG75" s="41">
        <v>4</v>
      </c>
      <c r="HH75" s="41">
        <v>5</v>
      </c>
      <c r="HI75" s="41">
        <v>2</v>
      </c>
      <c r="HJ75" s="41">
        <v>1</v>
      </c>
      <c r="HK75" s="41">
        <v>1</v>
      </c>
      <c r="HL75" s="41">
        <v>1</v>
      </c>
      <c r="HM75" s="41">
        <v>1</v>
      </c>
      <c r="HN75" s="41">
        <v>3</v>
      </c>
      <c r="HO75" s="37"/>
      <c r="HP75" s="37"/>
      <c r="HQ75" s="37"/>
      <c r="HR75" s="37"/>
      <c r="HS75" s="37"/>
      <c r="HT75" s="37"/>
      <c r="HU75" s="37"/>
      <c r="HV75" s="37"/>
      <c r="HW75" s="37"/>
      <c r="HZ75" s="37"/>
      <c r="IA75" s="37"/>
      <c r="IB75" s="37"/>
      <c r="IC75" s="37"/>
      <c r="ID75" s="37"/>
      <c r="IE75" s="37"/>
    </row>
    <row r="76" spans="1:239" x14ac:dyDescent="0.2">
      <c r="A76" s="41" t="s">
        <v>1579</v>
      </c>
      <c r="B76" s="41" t="s">
        <v>1596</v>
      </c>
      <c r="C76" s="71">
        <v>257</v>
      </c>
      <c r="D76" s="71" t="s">
        <v>1597</v>
      </c>
      <c r="E76" s="41">
        <v>0</v>
      </c>
      <c r="F76" s="41">
        <v>2</v>
      </c>
      <c r="G76" s="63">
        <v>38369</v>
      </c>
      <c r="H76" s="63">
        <v>43756</v>
      </c>
      <c r="K76">
        <v>8</v>
      </c>
      <c r="N76" s="41">
        <v>0</v>
      </c>
      <c r="O76" s="41">
        <v>150</v>
      </c>
      <c r="P76" s="41">
        <v>115.5</v>
      </c>
      <c r="Q76" s="41">
        <v>171</v>
      </c>
      <c r="T76" s="41">
        <v>67.5</v>
      </c>
      <c r="U76" s="41">
        <v>23.1</v>
      </c>
      <c r="W76" s="41">
        <v>18.600000000000001</v>
      </c>
      <c r="Y76" s="37"/>
      <c r="Z76" s="37"/>
      <c r="AA76" s="37"/>
      <c r="AB76" s="37"/>
      <c r="AC76" s="37"/>
      <c r="AD76" s="37"/>
      <c r="AL76" s="41">
        <v>45</v>
      </c>
      <c r="AP76" s="37"/>
      <c r="AQ76" s="37"/>
      <c r="AT76" s="37"/>
      <c r="AU76" s="37"/>
      <c r="AV76" s="37"/>
      <c r="AY76" s="37"/>
      <c r="AZ76" s="37"/>
      <c r="BA76" s="41"/>
      <c r="BF76" s="37"/>
      <c r="BG76" s="37"/>
      <c r="BL76" s="41">
        <v>46</v>
      </c>
      <c r="BM76" s="41">
        <v>49</v>
      </c>
      <c r="BN76" s="41">
        <v>50</v>
      </c>
      <c r="BT76" s="41">
        <v>47</v>
      </c>
      <c r="BU76" s="41">
        <v>48</v>
      </c>
      <c r="BV76" s="41">
        <v>43</v>
      </c>
      <c r="CK76" s="41">
        <v>1</v>
      </c>
      <c r="CL76" s="41" t="s">
        <v>355</v>
      </c>
      <c r="CM76" s="41">
        <v>0</v>
      </c>
      <c r="CN76" s="37"/>
      <c r="CO76" s="41" t="s">
        <v>427</v>
      </c>
      <c r="CP76" s="41">
        <v>0</v>
      </c>
      <c r="CQ76" s="37"/>
      <c r="CR76" s="41" t="s">
        <v>387</v>
      </c>
      <c r="CS76" s="41">
        <v>0</v>
      </c>
      <c r="CT76" s="37"/>
      <c r="CU76" s="41">
        <v>5</v>
      </c>
      <c r="CV76" s="41">
        <v>5</v>
      </c>
      <c r="CW76" s="41">
        <v>5</v>
      </c>
      <c r="CX76" s="41">
        <v>1</v>
      </c>
      <c r="CY76" s="41">
        <v>5</v>
      </c>
      <c r="CZ76" s="41">
        <v>5</v>
      </c>
      <c r="DA76" s="41">
        <v>5</v>
      </c>
      <c r="DB76" s="41">
        <v>1</v>
      </c>
      <c r="DC76" s="41">
        <v>5</v>
      </c>
      <c r="DD76" s="41">
        <v>5</v>
      </c>
      <c r="DE76" s="41">
        <v>5</v>
      </c>
      <c r="DF76" s="41">
        <v>1</v>
      </c>
      <c r="DG76" s="41"/>
      <c r="DH76" s="41"/>
      <c r="DZ76">
        <v>5</v>
      </c>
      <c r="EB76">
        <v>3</v>
      </c>
      <c r="ED76" s="41">
        <v>1</v>
      </c>
      <c r="EE76" s="41">
        <v>1</v>
      </c>
      <c r="EF76" s="41">
        <v>1</v>
      </c>
      <c r="EG76" s="41">
        <v>0</v>
      </c>
      <c r="EH76" s="41">
        <v>0</v>
      </c>
      <c r="EI76" s="41">
        <v>1</v>
      </c>
      <c r="EJ76" s="41">
        <v>1</v>
      </c>
      <c r="EK76" s="41">
        <v>1</v>
      </c>
      <c r="EL76" s="41">
        <v>1</v>
      </c>
      <c r="EM76" s="41">
        <v>0</v>
      </c>
      <c r="EN76" s="41">
        <v>1</v>
      </c>
      <c r="EO76" s="41">
        <v>0</v>
      </c>
      <c r="EP76" s="41">
        <v>0</v>
      </c>
      <c r="EQ76" s="41">
        <v>1</v>
      </c>
      <c r="ER76" s="41">
        <v>0</v>
      </c>
      <c r="ES76" s="41">
        <v>1</v>
      </c>
      <c r="ET76" s="41">
        <v>0</v>
      </c>
      <c r="EU76" s="41">
        <v>0</v>
      </c>
      <c r="EV76" s="41">
        <v>0</v>
      </c>
      <c r="EW76" s="41">
        <v>10</v>
      </c>
      <c r="EX76">
        <f>10/18</f>
        <v>0.55555555555555558</v>
      </c>
      <c r="EY76" s="41">
        <v>7</v>
      </c>
      <c r="EZ76" s="41">
        <v>1</v>
      </c>
      <c r="FA76" s="41">
        <v>1</v>
      </c>
      <c r="FB76" s="41">
        <v>1</v>
      </c>
      <c r="FC76" s="41">
        <v>1</v>
      </c>
      <c r="FD76" s="41">
        <v>1</v>
      </c>
      <c r="FE76" s="41">
        <v>1</v>
      </c>
      <c r="FF76" s="41">
        <v>1</v>
      </c>
      <c r="FG76" s="41">
        <v>0</v>
      </c>
      <c r="FH76" s="41">
        <v>1</v>
      </c>
      <c r="FI76" s="41">
        <v>1</v>
      </c>
      <c r="FJ76" s="41">
        <v>0</v>
      </c>
      <c r="FK76" s="41">
        <v>1</v>
      </c>
      <c r="FL76" s="41">
        <v>0</v>
      </c>
      <c r="FM76" s="41">
        <v>0</v>
      </c>
      <c r="FN76" s="41">
        <v>10</v>
      </c>
      <c r="FO76">
        <f>10/13</f>
        <v>0.76923076923076927</v>
      </c>
      <c r="FP76" s="41">
        <v>5</v>
      </c>
      <c r="FQ76" s="41">
        <v>0</v>
      </c>
      <c r="FR76" s="41">
        <v>1</v>
      </c>
      <c r="FS76" s="41">
        <v>1</v>
      </c>
      <c r="FT76" s="41">
        <v>1</v>
      </c>
      <c r="FU76" s="41">
        <v>0</v>
      </c>
      <c r="FV76" s="41">
        <v>0</v>
      </c>
      <c r="FW76" s="41">
        <v>0</v>
      </c>
      <c r="FX76" s="41">
        <v>1</v>
      </c>
      <c r="FY76" s="41">
        <v>1</v>
      </c>
      <c r="FZ76" s="41">
        <v>0</v>
      </c>
      <c r="GA76" s="41">
        <v>0</v>
      </c>
      <c r="GB76" s="41">
        <v>5</v>
      </c>
      <c r="GC76">
        <f>5/10</f>
        <v>0.5</v>
      </c>
      <c r="GD76" s="41">
        <v>5</v>
      </c>
      <c r="GE76" s="41">
        <v>1</v>
      </c>
      <c r="GF76" s="41">
        <v>7</v>
      </c>
      <c r="GG76" s="41">
        <v>1</v>
      </c>
      <c r="GH76" s="41">
        <v>0</v>
      </c>
      <c r="GI76" s="41">
        <v>0</v>
      </c>
      <c r="GJ76" s="41">
        <v>1</v>
      </c>
      <c r="GK76" s="41">
        <v>1</v>
      </c>
      <c r="GL76" s="41">
        <v>1</v>
      </c>
      <c r="GM76" s="41">
        <v>0</v>
      </c>
      <c r="GN76" s="41">
        <v>0</v>
      </c>
      <c r="GO76" s="41">
        <v>0</v>
      </c>
      <c r="GP76" s="41">
        <v>1</v>
      </c>
      <c r="GQ76" s="41">
        <v>1</v>
      </c>
      <c r="GR76" s="41">
        <v>0</v>
      </c>
      <c r="GS76" s="41">
        <v>0</v>
      </c>
      <c r="GT76" s="41">
        <v>6</v>
      </c>
      <c r="GU76">
        <f>6/12</f>
        <v>0.5</v>
      </c>
      <c r="GV76" s="41">
        <v>7</v>
      </c>
      <c r="GW76" s="41">
        <v>4</v>
      </c>
      <c r="GX76" s="41">
        <v>2</v>
      </c>
      <c r="GY76" s="41">
        <v>2</v>
      </c>
      <c r="GZ76" s="41">
        <v>5</v>
      </c>
      <c r="HA76" s="41">
        <v>5</v>
      </c>
      <c r="HB76" s="41">
        <v>5</v>
      </c>
      <c r="HC76" s="41">
        <v>5</v>
      </c>
      <c r="HD76" s="41">
        <v>5</v>
      </c>
      <c r="HE76" s="41">
        <v>5</v>
      </c>
      <c r="HF76" s="37"/>
      <c r="HG76" s="37"/>
      <c r="HH76" s="37"/>
      <c r="HI76" s="37"/>
      <c r="HJ76" s="37"/>
      <c r="HK76" s="37"/>
      <c r="HL76" s="37"/>
      <c r="HM76" s="37"/>
      <c r="HN76" s="37"/>
      <c r="HO76" s="37"/>
      <c r="HP76" s="37"/>
      <c r="HQ76" s="37"/>
      <c r="HR76" s="37"/>
      <c r="HS76" s="37"/>
      <c r="HT76" s="37"/>
      <c r="HU76" s="37"/>
      <c r="HV76" s="37"/>
      <c r="HW76" s="37"/>
      <c r="HZ76" s="41">
        <v>1.74</v>
      </c>
      <c r="IA76" s="41">
        <v>1.66</v>
      </c>
      <c r="IB76" s="41">
        <v>1.77</v>
      </c>
      <c r="IC76" s="41">
        <v>1.47</v>
      </c>
      <c r="ID76" s="41">
        <v>1.66</v>
      </c>
      <c r="IE76" s="41"/>
    </row>
    <row r="77" spans="1:239" x14ac:dyDescent="0.2">
      <c r="A77" s="41" t="s">
        <v>1598</v>
      </c>
      <c r="B77" s="41" t="s">
        <v>1599</v>
      </c>
      <c r="C77" s="71">
        <v>434</v>
      </c>
      <c r="D77" s="71" t="s">
        <v>1600</v>
      </c>
      <c r="E77" s="41">
        <v>0</v>
      </c>
      <c r="F77" s="41">
        <v>2</v>
      </c>
      <c r="G77" s="63">
        <v>38679</v>
      </c>
      <c r="H77" s="63">
        <v>43756</v>
      </c>
      <c r="K77">
        <v>8</v>
      </c>
      <c r="N77" s="41">
        <v>2</v>
      </c>
      <c r="O77" s="41">
        <v>150</v>
      </c>
      <c r="P77" s="41">
        <v>114.5</v>
      </c>
      <c r="Q77" s="41">
        <v>163</v>
      </c>
      <c r="R77" s="41"/>
      <c r="T77" s="41">
        <v>53.2</v>
      </c>
      <c r="U77" s="41">
        <v>20</v>
      </c>
      <c r="W77" s="41">
        <v>13.3</v>
      </c>
      <c r="Y77">
        <v>84.3</v>
      </c>
      <c r="Z77">
        <v>68.900000000000006</v>
      </c>
      <c r="AA77">
        <v>76</v>
      </c>
      <c r="AB77">
        <v>86.5</v>
      </c>
      <c r="AC77">
        <v>85.3</v>
      </c>
      <c r="AD77">
        <v>87.8</v>
      </c>
      <c r="AL77" s="41">
        <v>45</v>
      </c>
      <c r="AP77" s="41">
        <v>11.18</v>
      </c>
      <c r="AQ77" s="41">
        <v>11.51</v>
      </c>
      <c r="AT77" s="41">
        <v>152</v>
      </c>
      <c r="AU77" s="41">
        <v>135</v>
      </c>
      <c r="AV77" s="41">
        <v>165</v>
      </c>
      <c r="AY77">
        <v>19</v>
      </c>
      <c r="AZ77">
        <v>23</v>
      </c>
      <c r="BF77" s="41">
        <v>17</v>
      </c>
      <c r="BG77">
        <v>18</v>
      </c>
      <c r="BL77" s="41">
        <v>29</v>
      </c>
      <c r="BM77" s="41">
        <v>33</v>
      </c>
      <c r="BN77" s="41">
        <v>33</v>
      </c>
      <c r="BT77" s="41">
        <v>29</v>
      </c>
      <c r="BU77" s="41">
        <v>35</v>
      </c>
      <c r="BV77" s="41">
        <v>34</v>
      </c>
      <c r="CK77" s="41">
        <v>0</v>
      </c>
      <c r="CL77" s="41" t="s">
        <v>372</v>
      </c>
      <c r="CM77" s="41">
        <v>1</v>
      </c>
      <c r="CN77" s="41">
        <v>1</v>
      </c>
      <c r="CO77" s="41" t="s">
        <v>1839</v>
      </c>
      <c r="CP77" s="41">
        <v>1</v>
      </c>
      <c r="CQ77" s="41">
        <v>2</v>
      </c>
      <c r="CR77" s="41" t="s">
        <v>376</v>
      </c>
      <c r="CS77" s="41">
        <v>1</v>
      </c>
      <c r="CT77" s="41">
        <v>2</v>
      </c>
      <c r="CU77" s="41">
        <v>5</v>
      </c>
      <c r="CV77" s="41">
        <v>5</v>
      </c>
      <c r="CW77" s="41">
        <v>3</v>
      </c>
      <c r="CX77" s="41">
        <v>2</v>
      </c>
      <c r="CY77" s="41">
        <v>5</v>
      </c>
      <c r="CZ77" s="41">
        <v>5</v>
      </c>
      <c r="DA77" s="41">
        <v>4</v>
      </c>
      <c r="DB77" s="41">
        <v>1</v>
      </c>
      <c r="DC77" s="41">
        <v>5</v>
      </c>
      <c r="DD77" s="41">
        <v>5</v>
      </c>
      <c r="DE77" s="41">
        <v>3</v>
      </c>
      <c r="DF77" s="41">
        <v>3</v>
      </c>
      <c r="DG77" s="41"/>
      <c r="DH77" s="41"/>
      <c r="ED77" s="41">
        <v>1</v>
      </c>
      <c r="EE77" s="41">
        <v>0</v>
      </c>
      <c r="EF77" s="41">
        <v>1</v>
      </c>
      <c r="EG77" s="41">
        <v>1</v>
      </c>
      <c r="EH77" s="41">
        <v>1</v>
      </c>
      <c r="EI77" s="41">
        <v>1</v>
      </c>
      <c r="EJ77" s="41">
        <v>1</v>
      </c>
      <c r="EK77" s="41">
        <v>0</v>
      </c>
      <c r="EL77" s="41">
        <v>1</v>
      </c>
      <c r="EM77" s="41">
        <v>1</v>
      </c>
      <c r="EN77" s="41">
        <v>0</v>
      </c>
      <c r="EO77" s="41">
        <v>1</v>
      </c>
      <c r="EP77" s="41">
        <v>0</v>
      </c>
      <c r="EQ77" s="41">
        <v>0</v>
      </c>
      <c r="ER77" s="41">
        <v>1</v>
      </c>
      <c r="ES77" s="41">
        <v>1</v>
      </c>
      <c r="ET77" s="41">
        <v>1</v>
      </c>
      <c r="EU77" s="41">
        <v>0</v>
      </c>
      <c r="EV77" s="41">
        <v>0</v>
      </c>
      <c r="EW77" s="41">
        <v>12</v>
      </c>
      <c r="EX77">
        <f>12/18</f>
        <v>0.66666666666666663</v>
      </c>
      <c r="EZ77" s="41">
        <v>0</v>
      </c>
      <c r="FA77" s="41">
        <v>1</v>
      </c>
      <c r="FB77" s="41">
        <v>1</v>
      </c>
      <c r="FC77" s="41">
        <v>0</v>
      </c>
      <c r="FD77" s="41">
        <v>0</v>
      </c>
      <c r="FE77" s="41">
        <v>1</v>
      </c>
      <c r="FF77" s="41">
        <v>1</v>
      </c>
      <c r="FG77" s="41">
        <v>0</v>
      </c>
      <c r="FH77" s="41">
        <v>1</v>
      </c>
      <c r="FI77" s="41">
        <v>1</v>
      </c>
      <c r="FJ77" s="41">
        <v>0</v>
      </c>
      <c r="FK77" s="41">
        <v>1</v>
      </c>
      <c r="FL77" s="41">
        <v>0</v>
      </c>
      <c r="FM77" s="41">
        <v>0</v>
      </c>
      <c r="FN77" s="41">
        <v>7</v>
      </c>
      <c r="FO77">
        <f>7/13</f>
        <v>0.53846153846153844</v>
      </c>
      <c r="FP77" s="41">
        <v>5</v>
      </c>
      <c r="FQ77" s="41">
        <v>0</v>
      </c>
      <c r="FR77" s="41">
        <v>0</v>
      </c>
      <c r="FS77" s="41">
        <v>1</v>
      </c>
      <c r="FT77" s="41">
        <v>1</v>
      </c>
      <c r="FU77" s="41">
        <v>0</v>
      </c>
      <c r="FV77" s="41">
        <v>1</v>
      </c>
      <c r="FW77" s="41">
        <v>0</v>
      </c>
      <c r="FX77" s="41">
        <v>1</v>
      </c>
      <c r="FY77" s="41">
        <v>1</v>
      </c>
      <c r="FZ77" s="41">
        <v>1</v>
      </c>
      <c r="GA77" t="s">
        <v>1840</v>
      </c>
      <c r="GB77" s="41">
        <v>6</v>
      </c>
      <c r="GC77">
        <f>6/10</f>
        <v>0.6</v>
      </c>
      <c r="GD77" s="41">
        <v>1</v>
      </c>
      <c r="GE77" s="41">
        <v>2</v>
      </c>
      <c r="GF77" s="41">
        <v>1</v>
      </c>
      <c r="GG77" s="41">
        <v>1</v>
      </c>
      <c r="GH77" s="41">
        <v>1</v>
      </c>
      <c r="GI77" s="41">
        <v>1</v>
      </c>
      <c r="GJ77" s="41">
        <v>0</v>
      </c>
      <c r="GK77" s="41">
        <v>1</v>
      </c>
      <c r="GL77" s="41">
        <v>0</v>
      </c>
      <c r="GM77" s="41">
        <v>0</v>
      </c>
      <c r="GN77" s="41">
        <v>1</v>
      </c>
      <c r="GO77" s="41">
        <v>1</v>
      </c>
      <c r="GP77" s="41">
        <v>1</v>
      </c>
      <c r="GQ77" s="41">
        <v>1</v>
      </c>
      <c r="GR77" s="41">
        <v>0</v>
      </c>
      <c r="GS77" s="41">
        <v>0</v>
      </c>
      <c r="GT77" s="41">
        <v>8</v>
      </c>
      <c r="GU77">
        <f>8/12</f>
        <v>0.66666666666666663</v>
      </c>
      <c r="GV77" s="41">
        <v>1</v>
      </c>
      <c r="GW77" s="41">
        <v>4</v>
      </c>
      <c r="GX77" s="41">
        <v>2</v>
      </c>
      <c r="GY77" s="41">
        <v>2</v>
      </c>
      <c r="GZ77" s="41">
        <v>1</v>
      </c>
      <c r="HA77" s="41">
        <v>6</v>
      </c>
      <c r="HB77" s="41">
        <v>5</v>
      </c>
      <c r="HC77" s="41">
        <v>2</v>
      </c>
      <c r="HD77" s="41">
        <v>1</v>
      </c>
      <c r="HE77" s="41">
        <v>1</v>
      </c>
      <c r="HF77" s="41">
        <v>3</v>
      </c>
      <c r="HG77" s="41">
        <v>1</v>
      </c>
      <c r="HH77" s="41">
        <v>5</v>
      </c>
      <c r="HI77" s="41">
        <v>2</v>
      </c>
      <c r="HJ77" s="41">
        <v>3</v>
      </c>
      <c r="HK77" s="41">
        <v>4</v>
      </c>
      <c r="HL77" s="41">
        <v>2</v>
      </c>
      <c r="HM77" s="41">
        <v>5</v>
      </c>
      <c r="HN77" s="41">
        <v>3</v>
      </c>
      <c r="HO77" s="37"/>
      <c r="HP77" s="37"/>
      <c r="HQ77" s="37"/>
      <c r="HR77" s="37"/>
      <c r="HS77" s="37"/>
      <c r="HT77" s="37"/>
      <c r="HU77" s="37"/>
      <c r="HV77" s="37"/>
      <c r="HW77" s="37"/>
      <c r="HZ77" s="37"/>
      <c r="IA77" s="37"/>
      <c r="IB77" s="37"/>
      <c r="IC77" s="37"/>
      <c r="ID77" s="37"/>
      <c r="IE77" s="37"/>
    </row>
    <row r="78" spans="1:239" x14ac:dyDescent="0.2">
      <c r="A78" s="41" t="s">
        <v>1601</v>
      </c>
      <c r="B78" s="41" t="s">
        <v>1602</v>
      </c>
      <c r="C78" s="71">
        <v>435</v>
      </c>
      <c r="D78" s="71" t="s">
        <v>1603</v>
      </c>
      <c r="E78" s="41">
        <v>1</v>
      </c>
      <c r="F78" s="41">
        <v>1</v>
      </c>
      <c r="G78" s="63">
        <v>38353</v>
      </c>
      <c r="H78" s="63">
        <v>43756</v>
      </c>
      <c r="K78">
        <v>8</v>
      </c>
      <c r="N78" s="41">
        <v>0</v>
      </c>
      <c r="O78" s="41">
        <v>150</v>
      </c>
      <c r="P78" s="41">
        <v>111.5</v>
      </c>
      <c r="Q78" s="41">
        <v>159</v>
      </c>
      <c r="T78" s="41">
        <v>100</v>
      </c>
      <c r="U78" s="41">
        <v>39.6</v>
      </c>
      <c r="W78" s="41">
        <v>51.3</v>
      </c>
      <c r="Y78" s="37"/>
      <c r="Z78" s="37"/>
      <c r="AA78" s="37"/>
      <c r="AB78" s="37"/>
      <c r="AC78" s="37"/>
      <c r="AD78" s="37"/>
      <c r="AL78" s="41">
        <v>14</v>
      </c>
      <c r="AP78" s="41">
        <v>13.63</v>
      </c>
      <c r="AQ78" s="76">
        <v>12.79</v>
      </c>
      <c r="AT78" s="41">
        <v>99</v>
      </c>
      <c r="AU78" s="41">
        <v>100</v>
      </c>
      <c r="AV78" s="41">
        <v>99</v>
      </c>
      <c r="AY78">
        <v>21</v>
      </c>
      <c r="AZ78">
        <v>21</v>
      </c>
      <c r="BF78">
        <v>15</v>
      </c>
      <c r="BG78">
        <v>18</v>
      </c>
      <c r="BL78" s="41">
        <v>35</v>
      </c>
      <c r="BM78" s="41">
        <v>36</v>
      </c>
      <c r="BN78" s="41">
        <v>31</v>
      </c>
      <c r="BT78" s="41">
        <v>39</v>
      </c>
      <c r="BU78" s="41">
        <v>35</v>
      </c>
      <c r="BV78" s="41">
        <v>37</v>
      </c>
      <c r="CK78" s="41">
        <v>1</v>
      </c>
      <c r="CL78" s="41" t="s">
        <v>350</v>
      </c>
      <c r="CM78" s="37"/>
      <c r="CN78" s="41">
        <v>1</v>
      </c>
      <c r="CO78" s="41" t="s">
        <v>351</v>
      </c>
      <c r="CP78" s="41">
        <v>2</v>
      </c>
      <c r="CQ78" s="37"/>
      <c r="CR78" s="41" t="s">
        <v>404</v>
      </c>
      <c r="CS78" s="41">
        <v>0</v>
      </c>
      <c r="CT78" s="41">
        <v>1</v>
      </c>
      <c r="CU78" s="41">
        <v>5</v>
      </c>
      <c r="CV78" s="41">
        <v>5</v>
      </c>
      <c r="CW78" s="37"/>
      <c r="CX78" s="41">
        <v>2</v>
      </c>
      <c r="CY78" s="41">
        <v>5</v>
      </c>
      <c r="CZ78" s="41">
        <v>4</v>
      </c>
      <c r="DA78" s="41">
        <v>4</v>
      </c>
      <c r="DB78" s="41">
        <v>2</v>
      </c>
      <c r="DC78" s="41">
        <v>5</v>
      </c>
      <c r="DD78" s="41">
        <v>4</v>
      </c>
      <c r="DE78" s="41">
        <v>4</v>
      </c>
      <c r="DF78" s="41">
        <v>1</v>
      </c>
      <c r="DG78" s="41"/>
      <c r="DH78" s="41"/>
      <c r="DZ78">
        <v>4</v>
      </c>
      <c r="EB78">
        <v>4</v>
      </c>
      <c r="ED78" s="41">
        <v>1</v>
      </c>
      <c r="EE78" s="41">
        <v>1</v>
      </c>
      <c r="EF78" s="41">
        <v>0</v>
      </c>
      <c r="EG78" s="41">
        <v>0</v>
      </c>
      <c r="EH78" s="41">
        <v>1</v>
      </c>
      <c r="EI78" s="41">
        <v>0</v>
      </c>
      <c r="EJ78" s="41">
        <v>0</v>
      </c>
      <c r="EK78" s="41">
        <v>0</v>
      </c>
      <c r="EL78" s="41">
        <v>0</v>
      </c>
      <c r="EM78" s="41">
        <v>0</v>
      </c>
      <c r="EN78" s="41">
        <v>1</v>
      </c>
      <c r="EO78" s="41">
        <v>0</v>
      </c>
      <c r="EP78" s="41">
        <v>0</v>
      </c>
      <c r="EQ78" s="41">
        <v>1</v>
      </c>
      <c r="ER78" s="41">
        <v>1</v>
      </c>
      <c r="ES78" s="41">
        <v>0</v>
      </c>
      <c r="ET78" s="41">
        <v>0</v>
      </c>
      <c r="EU78" s="41">
        <v>0</v>
      </c>
      <c r="EV78" s="41">
        <v>0</v>
      </c>
      <c r="EW78" s="41">
        <v>6</v>
      </c>
      <c r="EX78">
        <f>6/18</f>
        <v>0.33333333333333331</v>
      </c>
      <c r="EY78">
        <v>4</v>
      </c>
      <c r="EZ78" s="41">
        <v>1</v>
      </c>
      <c r="FA78" s="41">
        <v>1</v>
      </c>
      <c r="FB78" s="41">
        <v>1</v>
      </c>
      <c r="FC78" s="41">
        <v>1</v>
      </c>
      <c r="FD78" s="41">
        <v>0</v>
      </c>
      <c r="FE78" s="41">
        <v>1</v>
      </c>
      <c r="FF78" s="41">
        <v>1</v>
      </c>
      <c r="FG78" s="41">
        <v>0</v>
      </c>
      <c r="FH78" s="41">
        <v>0</v>
      </c>
      <c r="FI78" s="41">
        <v>0</v>
      </c>
      <c r="FJ78" s="41">
        <v>0</v>
      </c>
      <c r="FK78" s="41">
        <v>1</v>
      </c>
      <c r="FL78" s="41">
        <v>0</v>
      </c>
      <c r="FM78" s="41">
        <v>0</v>
      </c>
      <c r="FN78" s="41">
        <v>7</v>
      </c>
      <c r="FO78">
        <f>7/13</f>
        <v>0.53846153846153844</v>
      </c>
      <c r="FP78" s="41">
        <v>3</v>
      </c>
      <c r="FQ78" s="41">
        <v>1</v>
      </c>
      <c r="FR78" s="41">
        <v>1</v>
      </c>
      <c r="FS78" s="41">
        <v>1</v>
      </c>
      <c r="FT78" s="41">
        <v>1</v>
      </c>
      <c r="FU78" s="41">
        <v>0</v>
      </c>
      <c r="FV78" s="41">
        <v>0</v>
      </c>
      <c r="FW78" s="41">
        <v>1</v>
      </c>
      <c r="FX78" s="41">
        <v>0</v>
      </c>
      <c r="FY78" s="41">
        <v>1</v>
      </c>
      <c r="FZ78" s="41">
        <v>0</v>
      </c>
      <c r="GA78" s="41">
        <v>0</v>
      </c>
      <c r="GB78" s="41">
        <v>6</v>
      </c>
      <c r="GC78">
        <f>6/10</f>
        <v>0.6</v>
      </c>
      <c r="GD78" s="41">
        <v>4</v>
      </c>
      <c r="GE78" s="41">
        <v>1</v>
      </c>
      <c r="GF78" s="37"/>
      <c r="GG78" s="41">
        <v>1</v>
      </c>
      <c r="GH78" s="41">
        <v>0</v>
      </c>
      <c r="GI78" s="41">
        <v>0</v>
      </c>
      <c r="GJ78" s="41">
        <v>0</v>
      </c>
      <c r="GK78" s="41">
        <v>0</v>
      </c>
      <c r="GL78" s="41">
        <v>0</v>
      </c>
      <c r="GM78" s="41">
        <v>1</v>
      </c>
      <c r="GN78" s="41">
        <v>0</v>
      </c>
      <c r="GO78" s="41">
        <v>0</v>
      </c>
      <c r="GP78" s="41">
        <v>1</v>
      </c>
      <c r="GQ78" s="41">
        <v>0</v>
      </c>
      <c r="GR78" s="41">
        <v>0</v>
      </c>
      <c r="GS78" s="41">
        <v>0</v>
      </c>
      <c r="GT78" s="41">
        <v>3</v>
      </c>
      <c r="GU78">
        <f>3/12</f>
        <v>0.25</v>
      </c>
      <c r="GV78" s="41">
        <v>4</v>
      </c>
      <c r="GW78" s="41">
        <v>4</v>
      </c>
      <c r="GX78" s="41">
        <v>2</v>
      </c>
      <c r="GY78" s="41">
        <v>5</v>
      </c>
      <c r="GZ78" s="41">
        <v>1</v>
      </c>
      <c r="HA78" s="41">
        <v>6</v>
      </c>
      <c r="HB78" s="41">
        <v>6</v>
      </c>
      <c r="HC78" s="41">
        <v>2</v>
      </c>
      <c r="HD78" s="41">
        <v>1</v>
      </c>
      <c r="HE78" s="41">
        <v>1</v>
      </c>
      <c r="HF78" s="41">
        <v>3</v>
      </c>
      <c r="HG78" s="41">
        <v>2</v>
      </c>
      <c r="HH78" s="41">
        <v>2</v>
      </c>
      <c r="HI78" s="41">
        <v>2</v>
      </c>
      <c r="HJ78" s="41">
        <v>6</v>
      </c>
      <c r="HK78" s="41">
        <v>1</v>
      </c>
      <c r="HL78" s="41">
        <v>1</v>
      </c>
      <c r="HM78" s="41">
        <v>6</v>
      </c>
      <c r="HN78" s="41">
        <v>1</v>
      </c>
      <c r="HO78" s="37"/>
      <c r="HP78" s="37"/>
      <c r="HQ78" s="37"/>
      <c r="HR78" s="37"/>
      <c r="HS78" s="37"/>
      <c r="HT78" s="37"/>
      <c r="HU78" s="37"/>
      <c r="HV78" s="37"/>
      <c r="HW78" s="37"/>
      <c r="HZ78" s="37"/>
      <c r="IA78" s="37"/>
      <c r="IB78" s="37"/>
      <c r="IC78" s="37"/>
      <c r="ID78" s="37"/>
      <c r="IE78" s="37"/>
    </row>
    <row r="79" spans="1:239" x14ac:dyDescent="0.2">
      <c r="A79" s="41" t="s">
        <v>1604</v>
      </c>
      <c r="B79" s="41" t="s">
        <v>1605</v>
      </c>
      <c r="C79" s="71">
        <v>436</v>
      </c>
      <c r="D79" s="71" t="s">
        <v>1606</v>
      </c>
      <c r="E79" s="41">
        <v>0</v>
      </c>
      <c r="F79" s="41">
        <v>2</v>
      </c>
      <c r="G79" s="63">
        <v>38389</v>
      </c>
      <c r="H79" s="63">
        <v>43756</v>
      </c>
      <c r="K79">
        <v>8</v>
      </c>
      <c r="N79" s="41">
        <v>2</v>
      </c>
      <c r="O79" s="41">
        <v>150</v>
      </c>
      <c r="P79" s="41">
        <v>111</v>
      </c>
      <c r="Q79" s="41">
        <v>160</v>
      </c>
      <c r="R79" s="41"/>
      <c r="T79" s="41">
        <v>41.6</v>
      </c>
      <c r="U79" s="41">
        <v>16.3</v>
      </c>
      <c r="W79" s="41">
        <v>7</v>
      </c>
      <c r="Y79" s="37"/>
      <c r="Z79" s="37"/>
      <c r="AA79" s="37"/>
      <c r="AB79" s="37"/>
      <c r="AC79" s="37"/>
      <c r="AD79" s="37"/>
      <c r="AL79" s="41">
        <v>27</v>
      </c>
      <c r="AP79" s="41">
        <v>11.54</v>
      </c>
      <c r="AQ79" s="41">
        <v>10.85</v>
      </c>
      <c r="AT79" s="37"/>
      <c r="AU79" s="37"/>
      <c r="AV79" s="37"/>
      <c r="AY79" s="41">
        <v>17</v>
      </c>
      <c r="AZ79" s="41">
        <v>23</v>
      </c>
      <c r="BA79" s="41"/>
      <c r="BF79" s="41">
        <v>22</v>
      </c>
      <c r="BG79" s="41">
        <v>20</v>
      </c>
      <c r="BL79" s="41">
        <v>39</v>
      </c>
      <c r="BM79" s="41">
        <v>48</v>
      </c>
      <c r="BN79" s="41">
        <v>54</v>
      </c>
      <c r="BT79" s="41">
        <v>32</v>
      </c>
      <c r="BU79" s="41">
        <v>36</v>
      </c>
      <c r="BV79" s="41">
        <v>39</v>
      </c>
      <c r="CK79" s="41">
        <v>0</v>
      </c>
      <c r="CL79" s="41" t="s">
        <v>355</v>
      </c>
      <c r="CM79" s="41">
        <v>1</v>
      </c>
      <c r="CN79" s="41">
        <v>2</v>
      </c>
      <c r="CO79" s="41" t="s">
        <v>350</v>
      </c>
      <c r="CP79" s="41">
        <v>1</v>
      </c>
      <c r="CQ79" s="41">
        <v>3</v>
      </c>
      <c r="CR79" s="41" t="s">
        <v>379</v>
      </c>
      <c r="CS79" s="41">
        <v>2</v>
      </c>
      <c r="CT79" s="41">
        <v>3</v>
      </c>
      <c r="CU79" s="41">
        <v>5</v>
      </c>
      <c r="CV79" s="41">
        <v>5</v>
      </c>
      <c r="CW79" s="41">
        <v>3</v>
      </c>
      <c r="CX79" s="41">
        <v>4</v>
      </c>
      <c r="CY79" s="41">
        <v>4</v>
      </c>
      <c r="CZ79" s="41">
        <v>3</v>
      </c>
      <c r="DA79" s="41">
        <v>2</v>
      </c>
      <c r="DB79" s="41">
        <v>2</v>
      </c>
      <c r="DC79" s="41">
        <v>4</v>
      </c>
      <c r="DD79" s="41">
        <v>5</v>
      </c>
      <c r="DE79" s="41">
        <v>4</v>
      </c>
      <c r="DF79" s="41">
        <v>3</v>
      </c>
      <c r="DG79" s="41"/>
      <c r="DH79" s="41"/>
      <c r="DZ79">
        <v>1</v>
      </c>
      <c r="ED79" s="41">
        <v>1</v>
      </c>
      <c r="EE79" s="41">
        <v>0</v>
      </c>
      <c r="EF79" s="41">
        <v>1</v>
      </c>
      <c r="EG79" s="41">
        <v>1</v>
      </c>
      <c r="EH79" s="41">
        <v>1</v>
      </c>
      <c r="EI79" s="41">
        <v>1</v>
      </c>
      <c r="EJ79" s="41">
        <v>1</v>
      </c>
      <c r="EK79" s="41">
        <v>0</v>
      </c>
      <c r="EL79" s="41">
        <v>1</v>
      </c>
      <c r="EM79" s="41">
        <v>0</v>
      </c>
      <c r="EN79" s="41">
        <v>1</v>
      </c>
      <c r="EO79" s="41">
        <v>0</v>
      </c>
      <c r="EP79" s="41">
        <v>0</v>
      </c>
      <c r="EQ79" s="41">
        <v>0</v>
      </c>
      <c r="ER79" s="41">
        <v>0</v>
      </c>
      <c r="ES79" s="41">
        <v>0</v>
      </c>
      <c r="ET79" s="41">
        <v>1</v>
      </c>
      <c r="EU79" s="41">
        <v>0</v>
      </c>
      <c r="EV79" s="41">
        <v>0</v>
      </c>
      <c r="EW79" s="41">
        <v>9</v>
      </c>
      <c r="EX79">
        <f>9/18</f>
        <v>0.5</v>
      </c>
      <c r="EY79">
        <v>4</v>
      </c>
      <c r="EZ79" s="41">
        <v>1</v>
      </c>
      <c r="FA79" s="41">
        <v>0</v>
      </c>
      <c r="FB79" s="41">
        <v>1</v>
      </c>
      <c r="FC79" s="41">
        <v>0</v>
      </c>
      <c r="FD79" s="41">
        <v>1</v>
      </c>
      <c r="FE79" s="41">
        <v>1</v>
      </c>
      <c r="FF79" s="41">
        <v>1</v>
      </c>
      <c r="FG79" s="41">
        <v>0</v>
      </c>
      <c r="FH79" s="41">
        <v>1</v>
      </c>
      <c r="FI79" s="41">
        <v>0</v>
      </c>
      <c r="FJ79" s="41">
        <v>0</v>
      </c>
      <c r="FK79" s="41">
        <v>0</v>
      </c>
      <c r="FL79" s="41">
        <v>0</v>
      </c>
      <c r="FM79" s="41">
        <v>0</v>
      </c>
      <c r="FN79" s="41">
        <v>6</v>
      </c>
      <c r="FO79">
        <f>6/13</f>
        <v>0.46153846153846156</v>
      </c>
      <c r="FP79" s="41">
        <v>3</v>
      </c>
      <c r="FQ79" s="41">
        <v>0</v>
      </c>
      <c r="FR79" s="41">
        <v>0</v>
      </c>
      <c r="FS79" s="41">
        <v>0</v>
      </c>
      <c r="FT79" s="41">
        <v>0</v>
      </c>
      <c r="FU79" s="41">
        <v>0</v>
      </c>
      <c r="FV79" s="41">
        <v>0</v>
      </c>
      <c r="FW79" s="41">
        <v>1</v>
      </c>
      <c r="FX79" s="41">
        <v>0</v>
      </c>
      <c r="FY79" s="41">
        <v>0</v>
      </c>
      <c r="FZ79" s="41">
        <v>0</v>
      </c>
      <c r="GA79" s="41">
        <v>0</v>
      </c>
      <c r="GB79" s="41">
        <v>1</v>
      </c>
      <c r="GC79">
        <f>1/10</f>
        <v>0.1</v>
      </c>
      <c r="GD79" s="41">
        <v>2</v>
      </c>
      <c r="GE79" s="41">
        <v>2</v>
      </c>
      <c r="GF79" s="41">
        <v>1</v>
      </c>
      <c r="GG79" s="41">
        <v>0</v>
      </c>
      <c r="GH79" s="41">
        <v>0</v>
      </c>
      <c r="GI79" s="41">
        <v>0</v>
      </c>
      <c r="GJ79" s="41">
        <v>0</v>
      </c>
      <c r="GK79" s="41">
        <v>0</v>
      </c>
      <c r="GL79" s="41">
        <v>0</v>
      </c>
      <c r="GM79" s="41">
        <v>0</v>
      </c>
      <c r="GN79" s="41">
        <v>0</v>
      </c>
      <c r="GO79" s="41">
        <v>0</v>
      </c>
      <c r="GP79" s="41">
        <v>0</v>
      </c>
      <c r="GQ79" s="41">
        <v>0</v>
      </c>
      <c r="GR79" s="41">
        <v>1</v>
      </c>
      <c r="GS79" s="41" t="s">
        <v>1841</v>
      </c>
      <c r="GT79" s="41">
        <v>1</v>
      </c>
      <c r="GU79">
        <f>1/12</f>
        <v>8.3333333333333329E-2</v>
      </c>
      <c r="GV79" s="41">
        <v>1</v>
      </c>
      <c r="GW79" s="41">
        <v>4</v>
      </c>
      <c r="GX79" s="41">
        <v>1</v>
      </c>
      <c r="GY79" s="41">
        <v>3</v>
      </c>
      <c r="GZ79" s="41">
        <v>5</v>
      </c>
      <c r="HA79" s="41">
        <v>5</v>
      </c>
      <c r="HB79" s="41">
        <v>6</v>
      </c>
      <c r="HC79" s="41">
        <v>6</v>
      </c>
      <c r="HD79" s="41">
        <v>4</v>
      </c>
      <c r="HE79" s="41">
        <v>4</v>
      </c>
      <c r="HF79" s="41">
        <v>3</v>
      </c>
      <c r="HG79" s="41">
        <v>2</v>
      </c>
      <c r="HH79" s="41">
        <v>5</v>
      </c>
      <c r="HI79" s="41">
        <v>4</v>
      </c>
      <c r="HJ79" s="41">
        <v>5</v>
      </c>
      <c r="HK79" s="41">
        <v>3</v>
      </c>
      <c r="HL79" s="41">
        <v>3</v>
      </c>
      <c r="HM79" s="41">
        <v>4</v>
      </c>
      <c r="HN79" s="41">
        <v>1</v>
      </c>
      <c r="HO79" s="37"/>
      <c r="HP79" s="37"/>
      <c r="HQ79" s="37"/>
      <c r="HR79" s="37"/>
      <c r="HS79" s="37"/>
      <c r="HT79" s="37"/>
      <c r="HU79" s="37"/>
      <c r="HV79" s="37"/>
      <c r="HW79" s="37"/>
      <c r="HZ79" s="41">
        <v>1.46</v>
      </c>
      <c r="IA79" s="41">
        <v>1.66</v>
      </c>
      <c r="IB79" s="41">
        <v>1.57</v>
      </c>
      <c r="IC79" s="41">
        <v>1.71</v>
      </c>
      <c r="ID79" s="41">
        <v>1.67</v>
      </c>
      <c r="IE79" s="41"/>
    </row>
    <row r="80" spans="1:239" x14ac:dyDescent="0.2">
      <c r="A80" s="41" t="s">
        <v>1607</v>
      </c>
      <c r="B80" s="41" t="s">
        <v>1608</v>
      </c>
      <c r="C80" s="71">
        <v>437</v>
      </c>
      <c r="D80" s="71" t="s">
        <v>1609</v>
      </c>
      <c r="E80" s="41">
        <v>1</v>
      </c>
      <c r="F80" s="41">
        <v>1</v>
      </c>
      <c r="G80" s="63">
        <v>38612</v>
      </c>
      <c r="H80" s="63">
        <v>43756</v>
      </c>
      <c r="K80">
        <v>8</v>
      </c>
      <c r="N80" s="41">
        <v>0</v>
      </c>
      <c r="O80" s="41">
        <v>150</v>
      </c>
      <c r="P80" s="41">
        <v>109</v>
      </c>
      <c r="Q80" s="41">
        <v>165</v>
      </c>
      <c r="T80" s="41">
        <v>53.4</v>
      </c>
      <c r="U80" s="41">
        <v>19.600000000000001</v>
      </c>
      <c r="W80" s="41">
        <v>23.4</v>
      </c>
      <c r="Y80" s="41">
        <v>66</v>
      </c>
      <c r="Z80" s="41">
        <v>40.299999999999997</v>
      </c>
      <c r="AA80" s="41">
        <v>50.6</v>
      </c>
      <c r="AB80" s="41">
        <v>63.1</v>
      </c>
      <c r="AC80" s="41">
        <v>52.6</v>
      </c>
      <c r="AD80" s="41">
        <v>52.9</v>
      </c>
      <c r="AL80" s="41">
        <v>9</v>
      </c>
      <c r="AP80" s="41">
        <v>14.06</v>
      </c>
      <c r="AQ80" s="76">
        <v>11.71</v>
      </c>
      <c r="AT80" s="37"/>
      <c r="AU80" s="37"/>
      <c r="AV80" s="37"/>
      <c r="AY80" s="41">
        <v>29</v>
      </c>
      <c r="AZ80">
        <v>23</v>
      </c>
      <c r="BF80">
        <v>19</v>
      </c>
      <c r="BG80">
        <v>22</v>
      </c>
      <c r="BL80" s="41">
        <v>35</v>
      </c>
      <c r="BM80" s="41">
        <v>34</v>
      </c>
      <c r="BN80" s="41">
        <v>30</v>
      </c>
      <c r="BT80" s="41">
        <v>21</v>
      </c>
      <c r="BU80" s="41">
        <v>35</v>
      </c>
      <c r="BV80" s="41">
        <v>34</v>
      </c>
      <c r="CK80" s="41">
        <v>0</v>
      </c>
      <c r="CL80" s="41" t="s">
        <v>385</v>
      </c>
      <c r="CM80" s="41">
        <v>1</v>
      </c>
      <c r="CN80" s="41">
        <v>0.15</v>
      </c>
      <c r="CO80" s="41" t="s">
        <v>406</v>
      </c>
      <c r="CP80" s="41">
        <v>1</v>
      </c>
      <c r="CQ80" s="41">
        <v>8.5000000000000006E-2</v>
      </c>
      <c r="CR80" s="41" t="s">
        <v>437</v>
      </c>
      <c r="CS80" s="41">
        <v>1</v>
      </c>
      <c r="CT80" s="41">
        <v>1</v>
      </c>
      <c r="CU80" s="41">
        <v>2</v>
      </c>
      <c r="CV80" s="41">
        <v>3</v>
      </c>
      <c r="CW80" s="41">
        <v>2</v>
      </c>
      <c r="CX80" s="41">
        <v>4</v>
      </c>
      <c r="CY80" s="41">
        <v>2</v>
      </c>
      <c r="CZ80" s="37"/>
      <c r="DA80" s="41">
        <v>1</v>
      </c>
      <c r="DB80" s="41">
        <v>3</v>
      </c>
      <c r="DC80" s="41">
        <v>2</v>
      </c>
      <c r="DD80" s="41">
        <v>5</v>
      </c>
      <c r="DE80" s="41">
        <v>1</v>
      </c>
      <c r="DF80" s="41">
        <v>5</v>
      </c>
      <c r="DG80" s="41"/>
      <c r="DH80" s="41"/>
      <c r="DZ80">
        <v>2</v>
      </c>
      <c r="EB80">
        <v>1</v>
      </c>
      <c r="ED80" s="41">
        <v>0</v>
      </c>
      <c r="EE80" s="41">
        <v>0</v>
      </c>
      <c r="EF80" s="41">
        <v>0</v>
      </c>
      <c r="EG80" s="41">
        <v>1</v>
      </c>
      <c r="EH80" s="41">
        <v>0</v>
      </c>
      <c r="EI80" s="41">
        <v>1</v>
      </c>
      <c r="EJ80" s="41">
        <v>0</v>
      </c>
      <c r="EK80" s="41">
        <v>0</v>
      </c>
      <c r="EL80" s="41">
        <v>0</v>
      </c>
      <c r="EM80" s="41">
        <v>0</v>
      </c>
      <c r="EN80" s="41">
        <v>1</v>
      </c>
      <c r="EO80" s="41">
        <v>0</v>
      </c>
      <c r="EP80" s="41">
        <v>0</v>
      </c>
      <c r="EQ80" s="41">
        <v>0</v>
      </c>
      <c r="ER80" s="41">
        <v>0</v>
      </c>
      <c r="ES80" s="41">
        <v>1</v>
      </c>
      <c r="ET80" s="41">
        <v>0</v>
      </c>
      <c r="EU80" s="41">
        <v>0</v>
      </c>
      <c r="EV80" s="41">
        <v>0</v>
      </c>
      <c r="EW80" s="41">
        <v>4</v>
      </c>
      <c r="EX80">
        <f>4/18</f>
        <v>0.22222222222222221</v>
      </c>
      <c r="EY80">
        <v>1</v>
      </c>
      <c r="EZ80" s="41">
        <v>0</v>
      </c>
      <c r="FA80" s="41">
        <v>1</v>
      </c>
      <c r="FB80" s="41">
        <v>1</v>
      </c>
      <c r="FC80" s="41">
        <v>0</v>
      </c>
      <c r="FD80" s="41">
        <v>0</v>
      </c>
      <c r="FE80" s="41">
        <v>1</v>
      </c>
      <c r="FF80" s="41">
        <v>1</v>
      </c>
      <c r="FG80" s="41">
        <v>0</v>
      </c>
      <c r="FH80" s="41">
        <v>0</v>
      </c>
      <c r="FI80" s="41">
        <v>0</v>
      </c>
      <c r="FJ80" s="41">
        <v>0</v>
      </c>
      <c r="FK80" s="41">
        <v>1</v>
      </c>
      <c r="FL80" s="41">
        <v>0</v>
      </c>
      <c r="FM80" s="41">
        <v>0</v>
      </c>
      <c r="FN80" s="41">
        <v>5</v>
      </c>
      <c r="FO80">
        <f>5/13</f>
        <v>0.38461538461538464</v>
      </c>
      <c r="FP80" s="41">
        <v>4</v>
      </c>
      <c r="FQ80" s="41">
        <v>0</v>
      </c>
      <c r="FR80" s="41">
        <v>1</v>
      </c>
      <c r="FS80" s="41">
        <v>0</v>
      </c>
      <c r="FT80" s="41">
        <v>0</v>
      </c>
      <c r="FU80" s="41">
        <v>1</v>
      </c>
      <c r="FV80" s="41">
        <v>0</v>
      </c>
      <c r="FW80" s="41">
        <v>0</v>
      </c>
      <c r="FX80" s="41">
        <v>0</v>
      </c>
      <c r="FY80" s="41">
        <v>1</v>
      </c>
      <c r="FZ80" s="41">
        <v>1</v>
      </c>
      <c r="GA80" s="41">
        <v>0</v>
      </c>
      <c r="GB80" s="41">
        <v>0</v>
      </c>
      <c r="GC80" s="41">
        <v>3</v>
      </c>
      <c r="GD80" s="41">
        <v>3</v>
      </c>
      <c r="GE80" s="41">
        <v>2</v>
      </c>
      <c r="GF80" s="41">
        <v>1</v>
      </c>
      <c r="GG80" s="41">
        <v>1</v>
      </c>
      <c r="GH80" s="41">
        <v>0</v>
      </c>
      <c r="GI80" s="41">
        <v>0</v>
      </c>
      <c r="GJ80" s="41">
        <v>0</v>
      </c>
      <c r="GK80" s="41">
        <v>1</v>
      </c>
      <c r="GL80" s="41">
        <v>0</v>
      </c>
      <c r="GM80" s="41">
        <v>0</v>
      </c>
      <c r="GN80" s="41">
        <v>0</v>
      </c>
      <c r="GO80" s="41">
        <v>0</v>
      </c>
      <c r="GP80" s="41">
        <v>1</v>
      </c>
      <c r="GQ80" s="41">
        <v>0</v>
      </c>
      <c r="GR80" s="41">
        <v>0</v>
      </c>
      <c r="GS80" s="41">
        <v>0</v>
      </c>
      <c r="GT80" s="41">
        <v>3</v>
      </c>
      <c r="GU80">
        <f>3/12</f>
        <v>0.25</v>
      </c>
      <c r="GV80" s="41">
        <v>1</v>
      </c>
      <c r="GW80" s="41">
        <v>3</v>
      </c>
      <c r="GX80" s="41">
        <v>3</v>
      </c>
      <c r="GY80" s="41">
        <v>1</v>
      </c>
      <c r="GZ80" s="41">
        <v>1</v>
      </c>
      <c r="HA80" s="41">
        <v>3</v>
      </c>
      <c r="HB80" s="41">
        <v>3</v>
      </c>
      <c r="HC80" s="41">
        <v>3</v>
      </c>
      <c r="HD80" s="41">
        <v>1</v>
      </c>
      <c r="HE80" s="41">
        <v>1</v>
      </c>
      <c r="HF80" s="41">
        <v>1</v>
      </c>
      <c r="HG80" s="41">
        <v>1</v>
      </c>
      <c r="HH80" s="41">
        <v>2</v>
      </c>
      <c r="HI80" s="41">
        <v>3</v>
      </c>
      <c r="HJ80" s="41">
        <v>5</v>
      </c>
      <c r="HK80" s="41">
        <v>1</v>
      </c>
      <c r="HL80" s="41">
        <v>5</v>
      </c>
      <c r="HM80" s="41">
        <v>5</v>
      </c>
      <c r="HN80" s="41">
        <v>4</v>
      </c>
      <c r="HO80" s="37"/>
      <c r="HP80" s="37"/>
      <c r="HQ80" s="37"/>
      <c r="HR80" s="37"/>
      <c r="HS80" s="37"/>
      <c r="HT80" s="37"/>
      <c r="HU80" s="37"/>
      <c r="HV80" s="37"/>
      <c r="HW80" s="37"/>
      <c r="HZ80" s="41">
        <v>2.25</v>
      </c>
      <c r="IA80" s="41">
        <v>1.93</v>
      </c>
      <c r="IB80" s="41">
        <v>1.89</v>
      </c>
      <c r="IC80" s="41">
        <v>2.0299999999999998</v>
      </c>
      <c r="ID80" s="41">
        <v>1.81</v>
      </c>
      <c r="IE80" s="41"/>
    </row>
    <row r="81" spans="1:239" x14ac:dyDescent="0.2">
      <c r="A81" s="41" t="s">
        <v>1610</v>
      </c>
      <c r="B81" s="41" t="s">
        <v>1611</v>
      </c>
      <c r="C81" s="71">
        <v>438</v>
      </c>
      <c r="D81" s="71" t="s">
        <v>1612</v>
      </c>
      <c r="E81" s="41">
        <v>0</v>
      </c>
      <c r="F81" s="41">
        <v>2</v>
      </c>
      <c r="G81" s="63">
        <v>38724</v>
      </c>
      <c r="H81" s="63">
        <v>43756</v>
      </c>
      <c r="K81">
        <v>8</v>
      </c>
      <c r="N81" s="41">
        <v>0</v>
      </c>
      <c r="O81" s="41">
        <v>150</v>
      </c>
      <c r="P81" s="41">
        <v>117</v>
      </c>
      <c r="Q81" s="41">
        <v>175</v>
      </c>
      <c r="R81" s="41"/>
      <c r="T81" s="41">
        <v>93.1</v>
      </c>
      <c r="U81" s="41">
        <v>30.4</v>
      </c>
      <c r="W81" s="41">
        <v>31.3</v>
      </c>
      <c r="Y81">
        <v>71</v>
      </c>
      <c r="Z81">
        <v>65.599999999999994</v>
      </c>
      <c r="AA81">
        <v>69.7</v>
      </c>
      <c r="AB81">
        <v>62.7</v>
      </c>
      <c r="AC81">
        <v>67.5</v>
      </c>
      <c r="AD81">
        <v>72.5</v>
      </c>
      <c r="AL81" s="41">
        <v>40</v>
      </c>
      <c r="AP81" s="37"/>
      <c r="AQ81" s="37"/>
      <c r="AR81" s="41"/>
      <c r="AT81">
        <v>174.4</v>
      </c>
      <c r="AU81">
        <v>191.4</v>
      </c>
      <c r="AV81">
        <v>0</v>
      </c>
      <c r="AY81" s="41">
        <v>26</v>
      </c>
      <c r="AZ81" s="41">
        <v>28</v>
      </c>
      <c r="BF81">
        <v>8</v>
      </c>
      <c r="BG81">
        <v>9</v>
      </c>
      <c r="BL81" s="41">
        <v>64</v>
      </c>
      <c r="BM81" s="41">
        <v>65</v>
      </c>
      <c r="BN81" s="41">
        <v>69</v>
      </c>
      <c r="BT81" s="41">
        <v>49</v>
      </c>
      <c r="BU81" s="41">
        <v>51</v>
      </c>
      <c r="BV81" s="41">
        <v>56</v>
      </c>
      <c r="CK81" s="41">
        <v>1</v>
      </c>
      <c r="CL81" s="41" t="s">
        <v>391</v>
      </c>
      <c r="CM81" s="41">
        <v>0</v>
      </c>
      <c r="CN81" s="41">
        <v>2</v>
      </c>
      <c r="CO81" s="41" t="s">
        <v>350</v>
      </c>
      <c r="CP81" s="41">
        <v>0</v>
      </c>
      <c r="CQ81" s="41">
        <v>1</v>
      </c>
      <c r="CR81" s="41" t="s">
        <v>351</v>
      </c>
      <c r="CS81" s="41">
        <v>1</v>
      </c>
      <c r="CT81" s="37"/>
      <c r="CU81" s="41">
        <v>5</v>
      </c>
      <c r="CV81" s="41">
        <v>5</v>
      </c>
      <c r="CW81" s="41">
        <v>3</v>
      </c>
      <c r="CX81" s="41">
        <v>2</v>
      </c>
      <c r="CY81" s="41">
        <v>5</v>
      </c>
      <c r="CZ81" s="41">
        <v>5</v>
      </c>
      <c r="DA81" s="41">
        <v>1</v>
      </c>
      <c r="DB81" s="41">
        <v>1</v>
      </c>
      <c r="DC81" s="41">
        <v>5</v>
      </c>
      <c r="DD81" s="41">
        <v>5</v>
      </c>
      <c r="DE81" s="41">
        <v>5</v>
      </c>
      <c r="DF81" s="41">
        <v>1</v>
      </c>
      <c r="DG81" s="41"/>
      <c r="DH81" s="41"/>
      <c r="EB81">
        <v>4</v>
      </c>
      <c r="ED81" s="41">
        <v>1</v>
      </c>
      <c r="EE81" s="41">
        <v>1</v>
      </c>
      <c r="EF81" s="41">
        <v>0</v>
      </c>
      <c r="EG81" s="41">
        <v>1</v>
      </c>
      <c r="EH81" s="41">
        <v>1</v>
      </c>
      <c r="EI81" s="41">
        <v>1</v>
      </c>
      <c r="EJ81" s="41">
        <v>1</v>
      </c>
      <c r="EK81" s="41">
        <v>0</v>
      </c>
      <c r="EL81" s="41">
        <v>1</v>
      </c>
      <c r="EM81" s="41">
        <v>0</v>
      </c>
      <c r="EN81" s="41">
        <v>1</v>
      </c>
      <c r="EO81" s="41">
        <v>0</v>
      </c>
      <c r="EP81" s="41">
        <v>0</v>
      </c>
      <c r="EQ81" s="41">
        <v>1</v>
      </c>
      <c r="ER81" s="41">
        <v>0</v>
      </c>
      <c r="ES81" s="41">
        <v>1</v>
      </c>
      <c r="ET81" s="41">
        <v>0</v>
      </c>
      <c r="EU81" s="41">
        <v>0</v>
      </c>
      <c r="EV81" s="41">
        <v>0</v>
      </c>
      <c r="EW81" s="41">
        <v>10</v>
      </c>
      <c r="EX81">
        <f>10/18</f>
        <v>0.55555555555555558</v>
      </c>
      <c r="EY81">
        <v>7</v>
      </c>
      <c r="EZ81" s="41">
        <v>1</v>
      </c>
      <c r="FA81" s="41">
        <v>1</v>
      </c>
      <c r="FB81" s="41">
        <v>1</v>
      </c>
      <c r="FC81" s="41">
        <v>1</v>
      </c>
      <c r="FD81" s="41">
        <v>1</v>
      </c>
      <c r="FE81" s="41">
        <v>1</v>
      </c>
      <c r="FF81" s="41">
        <v>1</v>
      </c>
      <c r="FG81" s="41">
        <v>0</v>
      </c>
      <c r="FH81" s="41">
        <v>1</v>
      </c>
      <c r="FI81" s="41">
        <v>1</v>
      </c>
      <c r="FJ81" s="41">
        <v>0</v>
      </c>
      <c r="FK81" s="41">
        <v>0</v>
      </c>
      <c r="FL81" s="41">
        <v>0</v>
      </c>
      <c r="FM81" s="41">
        <v>0</v>
      </c>
      <c r="FN81" s="41">
        <v>9</v>
      </c>
      <c r="FO81">
        <f>9/13</f>
        <v>0.69230769230769229</v>
      </c>
      <c r="FP81" s="41">
        <v>7</v>
      </c>
      <c r="FQ81" s="41">
        <v>0</v>
      </c>
      <c r="FR81" s="41">
        <v>1</v>
      </c>
      <c r="FS81" s="41">
        <v>0</v>
      </c>
      <c r="FT81" s="41">
        <v>1</v>
      </c>
      <c r="FU81" s="41">
        <v>0</v>
      </c>
      <c r="FV81" s="41">
        <v>0</v>
      </c>
      <c r="FW81" s="41">
        <v>0</v>
      </c>
      <c r="FX81" s="41">
        <v>1</v>
      </c>
      <c r="FY81" s="41">
        <v>1</v>
      </c>
      <c r="FZ81" s="41">
        <v>0</v>
      </c>
      <c r="GA81" s="41">
        <v>0</v>
      </c>
      <c r="GB81" s="41">
        <v>4</v>
      </c>
      <c r="GC81">
        <f>4/10</f>
        <v>0.4</v>
      </c>
      <c r="GD81" s="41">
        <v>4</v>
      </c>
      <c r="GE81" s="41">
        <v>3</v>
      </c>
      <c r="GF81" s="41">
        <v>4</v>
      </c>
      <c r="GG81" s="41">
        <v>1</v>
      </c>
      <c r="GH81" s="41">
        <v>0</v>
      </c>
      <c r="GI81" s="41">
        <v>0</v>
      </c>
      <c r="GJ81" s="41">
        <v>1</v>
      </c>
      <c r="GK81" s="41">
        <v>1</v>
      </c>
      <c r="GL81" s="41">
        <v>1</v>
      </c>
      <c r="GM81" s="41">
        <v>0</v>
      </c>
      <c r="GN81" s="41">
        <v>0</v>
      </c>
      <c r="GO81" s="41">
        <v>0</v>
      </c>
      <c r="GP81" s="41">
        <v>0</v>
      </c>
      <c r="GQ81" s="41">
        <v>1</v>
      </c>
      <c r="GR81" s="41">
        <v>0</v>
      </c>
      <c r="GS81" s="41">
        <v>0</v>
      </c>
      <c r="GT81" s="41">
        <v>5</v>
      </c>
      <c r="GU81">
        <f>5/12</f>
        <v>0.41666666666666669</v>
      </c>
      <c r="GV81" s="41">
        <v>3</v>
      </c>
      <c r="GW81" s="41">
        <v>4</v>
      </c>
      <c r="GX81" s="41">
        <v>2</v>
      </c>
      <c r="GY81" s="41">
        <v>4</v>
      </c>
      <c r="GZ81" s="41">
        <v>1</v>
      </c>
      <c r="HA81" s="41">
        <v>6</v>
      </c>
      <c r="HB81" s="41">
        <v>4</v>
      </c>
      <c r="HC81" s="41">
        <v>6</v>
      </c>
      <c r="HD81" s="41">
        <v>1</v>
      </c>
      <c r="HE81" s="41">
        <v>4</v>
      </c>
      <c r="HF81" s="41">
        <v>4</v>
      </c>
      <c r="HG81" s="41">
        <v>5</v>
      </c>
      <c r="HH81" s="41">
        <v>3</v>
      </c>
      <c r="HI81" s="41">
        <v>2</v>
      </c>
      <c r="HJ81" s="41">
        <v>5</v>
      </c>
      <c r="HK81" s="41">
        <v>5</v>
      </c>
      <c r="HL81" s="41">
        <v>3</v>
      </c>
      <c r="HM81" s="41">
        <v>3</v>
      </c>
      <c r="HN81" s="41">
        <v>3</v>
      </c>
      <c r="HO81" s="37"/>
      <c r="HP81" s="37"/>
      <c r="HQ81" s="37"/>
      <c r="HR81" s="37"/>
      <c r="HS81" s="37"/>
      <c r="HT81" s="37"/>
      <c r="HU81" s="37"/>
      <c r="HV81" s="37"/>
      <c r="HW81" s="37"/>
      <c r="HZ81" s="37"/>
      <c r="IA81" s="37"/>
      <c r="IB81" s="37"/>
      <c r="IC81" s="37"/>
      <c r="ID81" s="37"/>
      <c r="IE81" s="37"/>
    </row>
    <row r="82" spans="1:239" x14ac:dyDescent="0.2">
      <c r="A82" s="41" t="s">
        <v>1613</v>
      </c>
      <c r="B82" s="41" t="s">
        <v>1614</v>
      </c>
      <c r="C82" s="71">
        <v>439</v>
      </c>
      <c r="D82" s="71" t="s">
        <v>1615</v>
      </c>
      <c r="E82" s="41">
        <v>1</v>
      </c>
      <c r="F82" s="41">
        <v>1</v>
      </c>
      <c r="G82" s="37"/>
      <c r="H82" s="63">
        <v>43756</v>
      </c>
      <c r="K82">
        <v>8</v>
      </c>
      <c r="N82" s="37"/>
      <c r="O82" s="41">
        <v>150</v>
      </c>
      <c r="P82" s="41">
        <v>113</v>
      </c>
      <c r="Q82" s="41">
        <v>158</v>
      </c>
      <c r="T82" s="41">
        <v>56.6</v>
      </c>
      <c r="U82" s="41">
        <v>22.7</v>
      </c>
      <c r="W82" s="41">
        <v>29.9</v>
      </c>
      <c r="Y82">
        <v>69.599999999999994</v>
      </c>
      <c r="Z82">
        <v>68.7</v>
      </c>
      <c r="AA82">
        <v>66.5</v>
      </c>
      <c r="AB82">
        <v>60.4</v>
      </c>
      <c r="AC82">
        <v>60.9</v>
      </c>
      <c r="AD82">
        <v>65.099999999999994</v>
      </c>
      <c r="AL82" s="41">
        <v>24</v>
      </c>
      <c r="AP82" s="41">
        <v>12.3</v>
      </c>
      <c r="AQ82" s="41">
        <v>11.19</v>
      </c>
      <c r="AT82">
        <v>106.6</v>
      </c>
      <c r="AU82">
        <v>110.4</v>
      </c>
      <c r="AV82">
        <v>111</v>
      </c>
      <c r="AY82" s="41">
        <v>36</v>
      </c>
      <c r="AZ82" s="41">
        <v>36</v>
      </c>
      <c r="BF82">
        <v>24</v>
      </c>
      <c r="BG82">
        <v>22</v>
      </c>
      <c r="BL82" s="41">
        <v>40</v>
      </c>
      <c r="BM82" s="41">
        <v>35</v>
      </c>
      <c r="BN82" s="41">
        <v>39</v>
      </c>
      <c r="BT82" s="41">
        <v>19</v>
      </c>
      <c r="BU82" s="41">
        <v>30</v>
      </c>
      <c r="BV82" s="41">
        <v>34</v>
      </c>
      <c r="CK82" s="37"/>
      <c r="CL82" s="37"/>
      <c r="CM82" s="37"/>
      <c r="CN82" s="37"/>
      <c r="CO82" s="37"/>
      <c r="CP82" s="37"/>
      <c r="CQ82" s="37"/>
      <c r="CR82" s="37"/>
      <c r="CS82" s="37"/>
      <c r="CT82" s="37"/>
      <c r="CU82" s="37"/>
      <c r="CV82" s="37"/>
      <c r="CW82" s="37"/>
      <c r="CX82" s="37"/>
      <c r="CY82" s="37"/>
      <c r="CZ82" s="37"/>
      <c r="DA82" s="37"/>
      <c r="DB82" s="37"/>
      <c r="DC82" s="37"/>
      <c r="DD82" s="37"/>
      <c r="DE82" s="37"/>
      <c r="DF82" s="37"/>
      <c r="DG82" s="41"/>
      <c r="DH82" s="41"/>
      <c r="DZ82" s="37"/>
      <c r="EA82" s="37"/>
      <c r="EB82" s="37"/>
      <c r="EC82" s="37"/>
      <c r="ED82" s="37"/>
      <c r="EE82" s="37"/>
      <c r="EF82" s="37"/>
      <c r="EG82" s="37"/>
      <c r="EH82" s="37"/>
      <c r="EI82" s="37"/>
      <c r="EJ82" s="37"/>
      <c r="EK82" s="37"/>
      <c r="EL82" s="37"/>
      <c r="EM82" s="37"/>
      <c r="EN82" s="37"/>
      <c r="EO82" s="37"/>
      <c r="EP82" s="37"/>
      <c r="EQ82" s="37"/>
      <c r="ER82" s="37"/>
      <c r="ES82" s="37"/>
      <c r="ET82" s="37"/>
      <c r="EU82" s="37"/>
      <c r="EV82" s="37"/>
      <c r="EW82" s="37"/>
      <c r="EX82" s="37"/>
      <c r="EY82" s="37"/>
      <c r="EZ82" s="37"/>
      <c r="FA82" s="37"/>
      <c r="FB82" s="37"/>
      <c r="FC82" s="37"/>
      <c r="FD82" s="37"/>
      <c r="FE82" s="37"/>
      <c r="FF82" s="37"/>
      <c r="FG82" s="37"/>
      <c r="FH82" s="37"/>
      <c r="FI82" s="37"/>
      <c r="FJ82" s="37"/>
      <c r="FK82" s="37"/>
      <c r="FL82" s="37"/>
      <c r="FM82" s="37"/>
      <c r="FN82" s="37"/>
      <c r="FO82" s="37"/>
      <c r="FP82" s="37"/>
      <c r="FQ82" s="37"/>
      <c r="FR82" s="37"/>
      <c r="FS82" s="37"/>
      <c r="FT82" s="37"/>
      <c r="FU82" s="37"/>
      <c r="FV82" s="37"/>
      <c r="FW82" s="37"/>
      <c r="FX82" s="37"/>
      <c r="FY82" s="37"/>
      <c r="FZ82" s="37"/>
      <c r="GA82" s="37"/>
      <c r="GB82" s="37"/>
      <c r="GC82" s="37"/>
      <c r="GD82" s="37"/>
      <c r="GE82" s="37"/>
      <c r="GF82" s="37"/>
      <c r="GG82" s="37"/>
      <c r="GH82" s="37"/>
      <c r="GI82" s="37"/>
      <c r="GJ82" s="37"/>
      <c r="GK82" s="37"/>
      <c r="GL82" s="37"/>
      <c r="GM82" s="37"/>
      <c r="GN82" s="37"/>
      <c r="GO82" s="37"/>
      <c r="GP82" s="37"/>
      <c r="GQ82" s="37"/>
      <c r="GR82" s="37"/>
      <c r="GS82" s="37"/>
      <c r="GT82" s="37"/>
      <c r="GU82" s="37"/>
      <c r="GV82" s="37"/>
      <c r="GW82" s="41">
        <v>3</v>
      </c>
      <c r="GX82" s="41">
        <v>2</v>
      </c>
      <c r="GY82" s="41">
        <v>5</v>
      </c>
      <c r="GZ82" s="41">
        <v>1</v>
      </c>
      <c r="HA82" s="41">
        <v>5</v>
      </c>
      <c r="HB82" s="41">
        <v>4</v>
      </c>
      <c r="HC82" s="41">
        <v>4</v>
      </c>
      <c r="HD82" s="41">
        <v>1</v>
      </c>
      <c r="HE82" s="41">
        <v>3</v>
      </c>
      <c r="HF82" s="41">
        <v>5</v>
      </c>
      <c r="HG82" s="41">
        <v>3</v>
      </c>
      <c r="HH82" s="41">
        <v>3</v>
      </c>
      <c r="HI82" s="41">
        <v>5</v>
      </c>
      <c r="HJ82" s="41">
        <v>2</v>
      </c>
      <c r="HK82" s="41">
        <v>2</v>
      </c>
      <c r="HL82" s="41">
        <v>1</v>
      </c>
      <c r="HM82" s="41">
        <v>4</v>
      </c>
      <c r="HN82" s="41">
        <v>2</v>
      </c>
      <c r="HO82" s="37"/>
      <c r="HP82" s="37"/>
      <c r="HQ82" s="37"/>
      <c r="HR82" s="37"/>
      <c r="HS82" s="37"/>
      <c r="HT82" s="37"/>
      <c r="HU82" s="37"/>
      <c r="HV82" s="37"/>
      <c r="HW82" s="37"/>
      <c r="HZ82" s="41">
        <v>2.08</v>
      </c>
      <c r="IA82" s="41">
        <v>1.94</v>
      </c>
      <c r="IB82" s="41">
        <v>2.4</v>
      </c>
      <c r="IC82" s="41">
        <v>2.38</v>
      </c>
      <c r="ID82" s="41">
        <v>2.58</v>
      </c>
      <c r="IE82" s="41"/>
    </row>
    <row r="83" spans="1:239" x14ac:dyDescent="0.2">
      <c r="A83" s="41" t="s">
        <v>1616</v>
      </c>
      <c r="B83" s="41" t="s">
        <v>1617</v>
      </c>
      <c r="C83" s="71">
        <v>440</v>
      </c>
      <c r="D83" s="71" t="s">
        <v>1618</v>
      </c>
      <c r="E83" s="41">
        <v>0</v>
      </c>
      <c r="F83" s="41">
        <v>2</v>
      </c>
      <c r="G83" s="63">
        <v>38992</v>
      </c>
      <c r="H83" s="63">
        <v>43756</v>
      </c>
      <c r="K83">
        <v>8</v>
      </c>
      <c r="N83" s="41">
        <v>2</v>
      </c>
      <c r="O83" s="41">
        <v>150</v>
      </c>
      <c r="P83" s="41">
        <v>115</v>
      </c>
      <c r="Q83" s="41">
        <v>169</v>
      </c>
      <c r="T83" s="41">
        <v>53.2</v>
      </c>
      <c r="U83" s="41">
        <v>18.600000000000001</v>
      </c>
      <c r="W83" s="41">
        <v>21.7</v>
      </c>
      <c r="Y83" s="37"/>
      <c r="Z83" s="37"/>
      <c r="AA83" s="37"/>
      <c r="AB83" s="37"/>
      <c r="AC83" s="37"/>
      <c r="AD83" s="37"/>
      <c r="AL83" s="41">
        <v>19</v>
      </c>
      <c r="AP83" s="41">
        <v>12.49</v>
      </c>
      <c r="AQ83" s="41">
        <v>12.64</v>
      </c>
      <c r="AT83">
        <v>146</v>
      </c>
      <c r="AU83">
        <v>143</v>
      </c>
      <c r="AV83">
        <v>129</v>
      </c>
      <c r="AY83" s="41">
        <v>24</v>
      </c>
      <c r="AZ83" s="41">
        <v>26</v>
      </c>
      <c r="BF83">
        <v>21</v>
      </c>
      <c r="BG83">
        <v>23</v>
      </c>
      <c r="BL83" s="41">
        <v>43</v>
      </c>
      <c r="BM83" s="41">
        <v>46</v>
      </c>
      <c r="BN83" s="41">
        <v>44</v>
      </c>
      <c r="BT83" s="41">
        <v>31</v>
      </c>
      <c r="BU83" s="41">
        <v>30</v>
      </c>
      <c r="BV83" s="41">
        <v>24</v>
      </c>
      <c r="CK83" s="41">
        <v>1</v>
      </c>
      <c r="CL83" s="41" t="s">
        <v>411</v>
      </c>
      <c r="CM83" s="41">
        <v>2</v>
      </c>
      <c r="CN83" s="41">
        <v>3</v>
      </c>
      <c r="CO83" s="41" t="s">
        <v>376</v>
      </c>
      <c r="CP83" s="41">
        <v>1</v>
      </c>
      <c r="CQ83" s="41">
        <v>1</v>
      </c>
      <c r="CR83" s="41" t="s">
        <v>393</v>
      </c>
      <c r="CS83" s="41">
        <v>1</v>
      </c>
      <c r="CT83" s="41">
        <v>0.5</v>
      </c>
      <c r="CU83" s="41">
        <v>5</v>
      </c>
      <c r="CV83" s="41">
        <v>5</v>
      </c>
      <c r="CW83" s="41">
        <v>4</v>
      </c>
      <c r="CX83" s="41">
        <v>3</v>
      </c>
      <c r="CY83" s="41">
        <v>5</v>
      </c>
      <c r="CZ83" s="41">
        <v>5</v>
      </c>
      <c r="DA83" s="41">
        <v>3</v>
      </c>
      <c r="DB83" s="41">
        <v>3</v>
      </c>
      <c r="DC83" s="41">
        <v>5</v>
      </c>
      <c r="DD83" s="41">
        <v>5</v>
      </c>
      <c r="DE83" s="41">
        <v>4</v>
      </c>
      <c r="DF83" s="41">
        <v>2</v>
      </c>
      <c r="DG83" s="41"/>
      <c r="DH83" s="41"/>
      <c r="DZ83">
        <v>1</v>
      </c>
      <c r="EB83">
        <v>1</v>
      </c>
      <c r="ED83" s="41">
        <v>1</v>
      </c>
      <c r="EE83" s="41">
        <v>1</v>
      </c>
      <c r="EF83" s="41">
        <v>1</v>
      </c>
      <c r="EG83" s="41">
        <v>1</v>
      </c>
      <c r="EH83" s="41">
        <v>0</v>
      </c>
      <c r="EI83" s="41">
        <v>1</v>
      </c>
      <c r="EJ83" s="41">
        <v>1</v>
      </c>
      <c r="EK83" s="41">
        <v>0</v>
      </c>
      <c r="EL83" s="41">
        <v>1</v>
      </c>
      <c r="EM83" s="41">
        <v>0</v>
      </c>
      <c r="EN83" s="41">
        <v>1</v>
      </c>
      <c r="EO83" s="41">
        <v>0</v>
      </c>
      <c r="EP83" s="41">
        <v>0</v>
      </c>
      <c r="EQ83" s="41">
        <v>1</v>
      </c>
      <c r="ER83" s="41">
        <v>0</v>
      </c>
      <c r="ES83" s="41">
        <v>1</v>
      </c>
      <c r="ET83" s="41">
        <v>1</v>
      </c>
      <c r="EU83" s="41">
        <v>0</v>
      </c>
      <c r="EV83" s="41">
        <v>0</v>
      </c>
      <c r="EW83" s="41">
        <v>11</v>
      </c>
      <c r="EX83">
        <f>11/18</f>
        <v>0.61111111111111116</v>
      </c>
      <c r="EY83">
        <v>4</v>
      </c>
      <c r="EZ83" s="41">
        <v>0</v>
      </c>
      <c r="FA83" s="41">
        <v>0</v>
      </c>
      <c r="FB83" s="41">
        <v>1</v>
      </c>
      <c r="FC83" s="41">
        <v>1</v>
      </c>
      <c r="FD83" s="41">
        <v>0</v>
      </c>
      <c r="FE83" s="41">
        <v>0</v>
      </c>
      <c r="FF83" s="41">
        <v>1</v>
      </c>
      <c r="FG83" s="41">
        <v>0</v>
      </c>
      <c r="FH83" s="41">
        <v>1</v>
      </c>
      <c r="FI83" s="41">
        <v>0</v>
      </c>
      <c r="FJ83" s="41">
        <v>0</v>
      </c>
      <c r="FK83" s="41">
        <v>1</v>
      </c>
      <c r="FL83" s="41">
        <v>1</v>
      </c>
      <c r="FM83" s="41" t="s">
        <v>1842</v>
      </c>
      <c r="FN83" s="41">
        <v>6</v>
      </c>
      <c r="FO83">
        <f>6/13</f>
        <v>0.46153846153846156</v>
      </c>
      <c r="FP83" s="41">
        <v>1</v>
      </c>
      <c r="FQ83" s="41">
        <v>0</v>
      </c>
      <c r="FR83" s="41">
        <v>0</v>
      </c>
      <c r="FS83" s="41">
        <v>1</v>
      </c>
      <c r="FT83" s="41">
        <v>1</v>
      </c>
      <c r="FU83" s="41">
        <v>0</v>
      </c>
      <c r="FV83" s="41">
        <v>0</v>
      </c>
      <c r="FW83" s="41">
        <v>1</v>
      </c>
      <c r="FX83" s="41">
        <v>1</v>
      </c>
      <c r="FY83" s="41">
        <v>1</v>
      </c>
      <c r="FZ83" s="41">
        <v>0</v>
      </c>
      <c r="GA83" s="41">
        <v>0</v>
      </c>
      <c r="GB83" s="41">
        <v>5</v>
      </c>
      <c r="GC83">
        <f>5/10</f>
        <v>0.5</v>
      </c>
      <c r="GD83" s="41">
        <v>4</v>
      </c>
      <c r="GE83" s="41">
        <v>1</v>
      </c>
      <c r="GF83" s="41">
        <v>3</v>
      </c>
      <c r="GG83" s="41">
        <v>1</v>
      </c>
      <c r="GH83" s="41">
        <v>1</v>
      </c>
      <c r="GI83" s="41">
        <v>0</v>
      </c>
      <c r="GJ83" s="41">
        <v>1</v>
      </c>
      <c r="GK83" s="41">
        <v>1</v>
      </c>
      <c r="GL83" s="41">
        <v>0</v>
      </c>
      <c r="GM83" s="41">
        <v>0</v>
      </c>
      <c r="GN83" s="41">
        <v>0</v>
      </c>
      <c r="GO83" s="41">
        <v>0</v>
      </c>
      <c r="GP83" s="41">
        <v>1</v>
      </c>
      <c r="GQ83" s="41">
        <v>0</v>
      </c>
      <c r="GR83" s="41">
        <v>0</v>
      </c>
      <c r="GS83" s="41">
        <v>0</v>
      </c>
      <c r="GT83" s="41">
        <v>5</v>
      </c>
      <c r="GU83">
        <f>5/12</f>
        <v>0.41666666666666669</v>
      </c>
      <c r="GV83" s="41">
        <v>2</v>
      </c>
      <c r="GW83" s="41">
        <v>4</v>
      </c>
      <c r="GX83" s="41">
        <v>2</v>
      </c>
      <c r="GY83" s="41">
        <v>3</v>
      </c>
      <c r="GZ83" s="41">
        <v>1</v>
      </c>
      <c r="HA83" s="41">
        <v>6</v>
      </c>
      <c r="HB83" s="41">
        <v>3</v>
      </c>
      <c r="HC83" s="41">
        <v>2</v>
      </c>
      <c r="HD83" s="41">
        <v>1</v>
      </c>
      <c r="HE83" s="41">
        <v>2</v>
      </c>
      <c r="HF83" s="41">
        <v>4</v>
      </c>
      <c r="HG83" s="41">
        <v>1</v>
      </c>
      <c r="HH83" s="41">
        <v>6</v>
      </c>
      <c r="HI83" s="41">
        <v>4</v>
      </c>
      <c r="HJ83" s="41">
        <v>4</v>
      </c>
      <c r="HK83" s="41">
        <v>1</v>
      </c>
      <c r="HL83" s="41">
        <v>2</v>
      </c>
      <c r="HM83" s="41">
        <v>3</v>
      </c>
      <c r="HN83" s="41">
        <v>2</v>
      </c>
      <c r="HO83" s="37"/>
      <c r="HP83" s="37"/>
      <c r="HQ83" s="37"/>
      <c r="HR83" s="37"/>
      <c r="HS83" s="37"/>
      <c r="HT83" s="37"/>
      <c r="HU83" s="37"/>
      <c r="HV83" s="37"/>
      <c r="HW83" s="37"/>
      <c r="HZ83" s="37"/>
      <c r="IA83" s="37"/>
      <c r="IB83" s="37"/>
      <c r="IC83" s="37"/>
      <c r="ID83" s="37"/>
      <c r="IE83" s="37"/>
    </row>
    <row r="84" spans="1:239" x14ac:dyDescent="0.2">
      <c r="A84" s="41" t="s">
        <v>1383</v>
      </c>
      <c r="B84" s="41" t="s">
        <v>1749</v>
      </c>
      <c r="C84" s="71">
        <v>441</v>
      </c>
      <c r="D84" s="71" t="s">
        <v>1619</v>
      </c>
      <c r="E84" s="41">
        <v>0</v>
      </c>
      <c r="F84" s="41">
        <v>2</v>
      </c>
      <c r="G84" s="63">
        <v>38676</v>
      </c>
      <c r="H84" s="63">
        <v>43756</v>
      </c>
      <c r="K84">
        <v>8</v>
      </c>
      <c r="N84" s="41">
        <v>0</v>
      </c>
      <c r="O84" s="41">
        <v>150</v>
      </c>
      <c r="P84" s="41">
        <v>117</v>
      </c>
      <c r="Q84" s="41">
        <v>172</v>
      </c>
      <c r="T84" s="41">
        <v>61.7</v>
      </c>
      <c r="U84" s="41">
        <v>20.9</v>
      </c>
      <c r="V84" s="41"/>
      <c r="W84" s="41">
        <v>18.100000000000001</v>
      </c>
      <c r="Y84">
        <v>97.7</v>
      </c>
      <c r="Z84">
        <v>84.8</v>
      </c>
      <c r="AA84">
        <v>84.5</v>
      </c>
      <c r="AB84">
        <v>98.7</v>
      </c>
      <c r="AC84">
        <v>79.5</v>
      </c>
      <c r="AD84">
        <v>91.5</v>
      </c>
      <c r="AL84" s="41">
        <v>17</v>
      </c>
      <c r="AP84" s="37"/>
      <c r="AQ84" s="37"/>
      <c r="AT84">
        <v>185.8</v>
      </c>
      <c r="AU84">
        <v>186.8</v>
      </c>
      <c r="AV84">
        <v>0</v>
      </c>
      <c r="AY84" s="41">
        <v>20</v>
      </c>
      <c r="AZ84" s="41">
        <v>15</v>
      </c>
      <c r="BF84" s="37"/>
      <c r="BG84" s="37"/>
      <c r="BL84" s="41">
        <v>51</v>
      </c>
      <c r="BM84" s="41">
        <v>45</v>
      </c>
      <c r="BN84" s="41">
        <v>49</v>
      </c>
      <c r="BT84" s="41">
        <v>45</v>
      </c>
      <c r="BU84" s="41">
        <v>41</v>
      </c>
      <c r="BV84" s="41">
        <v>42</v>
      </c>
      <c r="CK84" s="41">
        <v>0</v>
      </c>
      <c r="CL84" s="37"/>
      <c r="CM84" s="37"/>
      <c r="CN84" s="37"/>
      <c r="CO84" s="37"/>
      <c r="CP84" s="37"/>
      <c r="CQ84" s="37"/>
      <c r="CR84" s="37"/>
      <c r="CS84" s="37"/>
      <c r="CT84" s="37"/>
      <c r="CU84" s="41">
        <v>5</v>
      </c>
      <c r="CV84" s="41">
        <v>5</v>
      </c>
      <c r="CW84" s="41">
        <v>5</v>
      </c>
      <c r="CX84" s="41">
        <v>5</v>
      </c>
      <c r="CY84" s="41">
        <v>5</v>
      </c>
      <c r="CZ84" s="41">
        <v>5</v>
      </c>
      <c r="DA84" s="41">
        <v>5</v>
      </c>
      <c r="DB84" s="41">
        <v>5</v>
      </c>
      <c r="DC84" s="41">
        <v>5</v>
      </c>
      <c r="DD84" s="41">
        <v>5</v>
      </c>
      <c r="DE84" s="41">
        <v>5</v>
      </c>
      <c r="DF84" s="41">
        <v>5</v>
      </c>
      <c r="DG84" s="41"/>
      <c r="DH84" s="41"/>
      <c r="DZ84">
        <v>1</v>
      </c>
      <c r="EB84">
        <v>1</v>
      </c>
      <c r="ED84" s="41">
        <v>0</v>
      </c>
      <c r="EE84" s="41">
        <v>1</v>
      </c>
      <c r="EF84" s="41">
        <v>0</v>
      </c>
      <c r="EG84" s="41">
        <v>0</v>
      </c>
      <c r="EH84" s="41">
        <v>1</v>
      </c>
      <c r="EI84" s="41">
        <v>1</v>
      </c>
      <c r="EJ84" s="41">
        <v>0</v>
      </c>
      <c r="EK84" s="41">
        <v>0</v>
      </c>
      <c r="EL84" s="41">
        <v>1</v>
      </c>
      <c r="EM84" s="41">
        <v>1</v>
      </c>
      <c r="EN84" s="41">
        <v>1</v>
      </c>
      <c r="EO84" s="41">
        <v>0</v>
      </c>
      <c r="EP84" s="41">
        <v>1</v>
      </c>
      <c r="EQ84" s="41">
        <v>0</v>
      </c>
      <c r="ER84" s="41">
        <v>0</v>
      </c>
      <c r="ES84" s="41">
        <v>1</v>
      </c>
      <c r="ET84" s="41">
        <v>0</v>
      </c>
      <c r="EU84" s="41">
        <v>0</v>
      </c>
      <c r="EV84" s="41">
        <v>0</v>
      </c>
      <c r="EW84" s="41">
        <v>9</v>
      </c>
      <c r="EX84">
        <f>9/18</f>
        <v>0.5</v>
      </c>
      <c r="EY84" s="37"/>
      <c r="EZ84" s="41">
        <v>1</v>
      </c>
      <c r="FA84" s="41">
        <v>0</v>
      </c>
      <c r="FB84" s="41">
        <v>0</v>
      </c>
      <c r="FC84" s="41">
        <v>1</v>
      </c>
      <c r="FD84" s="41">
        <v>1</v>
      </c>
      <c r="FE84" s="41">
        <v>0</v>
      </c>
      <c r="FF84" s="41">
        <v>0</v>
      </c>
      <c r="FG84" s="41">
        <v>1</v>
      </c>
      <c r="FH84" s="41">
        <v>0</v>
      </c>
      <c r="FI84" s="41">
        <v>0</v>
      </c>
      <c r="FJ84" s="41">
        <v>1</v>
      </c>
      <c r="FK84" s="41">
        <v>0</v>
      </c>
      <c r="FL84" s="41">
        <v>1</v>
      </c>
      <c r="FM84" s="37"/>
      <c r="FN84" s="41">
        <v>6</v>
      </c>
      <c r="FO84">
        <f>6/13</f>
        <v>0.46153846153846156</v>
      </c>
      <c r="FP84" s="37"/>
      <c r="FQ84" s="41">
        <v>0</v>
      </c>
      <c r="FR84" s="41">
        <v>1</v>
      </c>
      <c r="FS84" s="41">
        <v>0</v>
      </c>
      <c r="FT84" s="41">
        <v>1</v>
      </c>
      <c r="FU84" s="41">
        <v>0</v>
      </c>
      <c r="FV84" s="41">
        <v>1</v>
      </c>
      <c r="FW84" s="41">
        <v>1</v>
      </c>
      <c r="FX84" s="41">
        <v>0</v>
      </c>
      <c r="FY84" s="41">
        <v>1</v>
      </c>
      <c r="FZ84" s="41">
        <v>0</v>
      </c>
      <c r="GA84" s="41">
        <v>0</v>
      </c>
      <c r="GB84" s="41">
        <v>5</v>
      </c>
      <c r="GC84">
        <f>5/10</f>
        <v>0.5</v>
      </c>
      <c r="GD84" s="41">
        <v>2</v>
      </c>
      <c r="GE84" s="41">
        <v>2</v>
      </c>
      <c r="GF84" s="41">
        <v>3</v>
      </c>
      <c r="GG84" s="41">
        <v>0</v>
      </c>
      <c r="GH84" s="41">
        <v>1</v>
      </c>
      <c r="GI84" s="41">
        <v>1</v>
      </c>
      <c r="GJ84" s="41">
        <v>1</v>
      </c>
      <c r="GK84" s="41">
        <v>0</v>
      </c>
      <c r="GL84" s="41">
        <v>0</v>
      </c>
      <c r="GM84" s="41">
        <v>1</v>
      </c>
      <c r="GN84" s="41">
        <v>0</v>
      </c>
      <c r="GO84" s="41">
        <v>1</v>
      </c>
      <c r="GP84" s="41">
        <v>0</v>
      </c>
      <c r="GQ84" s="41">
        <v>1</v>
      </c>
      <c r="GR84" s="41">
        <v>0</v>
      </c>
      <c r="GS84" s="41">
        <v>0</v>
      </c>
      <c r="GT84" s="41">
        <v>5</v>
      </c>
      <c r="GU84">
        <f>5/12</f>
        <v>0.41666666666666669</v>
      </c>
      <c r="GV84" s="41">
        <v>3</v>
      </c>
      <c r="GW84" s="41">
        <v>3</v>
      </c>
      <c r="GX84" s="41">
        <v>2</v>
      </c>
      <c r="GY84" s="41">
        <v>3</v>
      </c>
      <c r="GZ84" s="41">
        <v>2</v>
      </c>
      <c r="HA84" s="41">
        <v>3</v>
      </c>
      <c r="HB84" s="41">
        <v>3</v>
      </c>
      <c r="HC84" s="41">
        <v>2</v>
      </c>
      <c r="HD84" s="41">
        <v>1</v>
      </c>
      <c r="HE84" s="41">
        <v>1</v>
      </c>
      <c r="HF84" s="41">
        <v>1</v>
      </c>
      <c r="HG84" s="41">
        <v>3</v>
      </c>
      <c r="HH84" s="41">
        <v>3</v>
      </c>
      <c r="HI84" s="41">
        <v>2</v>
      </c>
      <c r="HJ84" s="41">
        <v>1</v>
      </c>
      <c r="HK84" s="41">
        <v>5</v>
      </c>
      <c r="HL84" s="41">
        <v>1</v>
      </c>
      <c r="HM84" s="41">
        <v>1</v>
      </c>
      <c r="HN84" s="41">
        <v>3</v>
      </c>
      <c r="HO84" s="37"/>
      <c r="HP84" s="37"/>
      <c r="HQ84" s="37"/>
      <c r="HR84" s="37"/>
      <c r="HS84" s="37"/>
      <c r="HT84" s="37"/>
      <c r="HU84" s="37"/>
      <c r="HV84" s="37"/>
      <c r="HW84" s="37"/>
      <c r="HZ84" s="41">
        <v>2.5</v>
      </c>
      <c r="IA84" s="41">
        <v>2.0299999999999998</v>
      </c>
      <c r="IB84" s="41">
        <v>3.15</v>
      </c>
      <c r="IC84" s="41">
        <v>2.0499999999999998</v>
      </c>
      <c r="ID84" s="41">
        <v>1.61</v>
      </c>
      <c r="IE84" s="41"/>
    </row>
    <row r="85" spans="1:239" x14ac:dyDescent="0.2">
      <c r="A85" s="41" t="s">
        <v>1383</v>
      </c>
      <c r="B85" s="41" t="s">
        <v>1620</v>
      </c>
      <c r="C85" s="71">
        <v>442</v>
      </c>
      <c r="D85" s="71" t="s">
        <v>1621</v>
      </c>
      <c r="E85" s="41">
        <v>0</v>
      </c>
      <c r="F85" s="41">
        <v>2</v>
      </c>
      <c r="G85" s="63">
        <v>38511</v>
      </c>
      <c r="H85" s="63">
        <v>43756</v>
      </c>
      <c r="K85">
        <v>8</v>
      </c>
      <c r="N85" s="41">
        <v>0</v>
      </c>
      <c r="O85" s="41">
        <v>150</v>
      </c>
      <c r="P85" s="41">
        <v>107</v>
      </c>
      <c r="Q85" s="41">
        <v>163</v>
      </c>
      <c r="T85" s="41">
        <v>55.3</v>
      </c>
      <c r="U85" s="41">
        <v>20.8</v>
      </c>
      <c r="V85" s="41"/>
      <c r="W85" s="41">
        <v>14.2</v>
      </c>
      <c r="Y85" s="37"/>
      <c r="Z85" s="37"/>
      <c r="AA85" s="37"/>
      <c r="AB85" s="37"/>
      <c r="AC85" s="37"/>
      <c r="AD85" s="37"/>
      <c r="AL85" s="41">
        <v>44</v>
      </c>
      <c r="AP85">
        <v>12.22</v>
      </c>
      <c r="AQ85">
        <v>10.86</v>
      </c>
      <c r="AT85">
        <v>191</v>
      </c>
      <c r="AU85">
        <v>195</v>
      </c>
      <c r="AV85">
        <v>191</v>
      </c>
      <c r="AY85" s="37"/>
      <c r="AZ85" s="37"/>
      <c r="BF85" s="41">
        <v>20</v>
      </c>
      <c r="BG85" s="41">
        <v>24</v>
      </c>
      <c r="BL85" s="41">
        <v>47</v>
      </c>
      <c r="BM85" s="41">
        <v>39</v>
      </c>
      <c r="BN85" s="41">
        <v>49</v>
      </c>
      <c r="BT85" s="41">
        <v>45</v>
      </c>
      <c r="BU85" s="41">
        <v>46</v>
      </c>
      <c r="BV85" s="41">
        <v>43</v>
      </c>
      <c r="CK85" s="41">
        <v>0</v>
      </c>
      <c r="CL85" s="41" t="s">
        <v>351</v>
      </c>
      <c r="CM85" s="41">
        <v>1</v>
      </c>
      <c r="CN85" s="41">
        <v>3</v>
      </c>
      <c r="CO85" s="41" t="s">
        <v>350</v>
      </c>
      <c r="CP85" s="41">
        <v>1</v>
      </c>
      <c r="CQ85" s="41">
        <v>1</v>
      </c>
      <c r="CR85" s="41" t="s">
        <v>360</v>
      </c>
      <c r="CS85" s="41">
        <v>1</v>
      </c>
      <c r="CT85" s="41">
        <v>1</v>
      </c>
      <c r="CU85" s="41">
        <v>5</v>
      </c>
      <c r="CV85" s="41">
        <v>4</v>
      </c>
      <c r="CW85" s="41">
        <v>1</v>
      </c>
      <c r="CX85" s="41">
        <v>4</v>
      </c>
      <c r="CY85" s="41">
        <v>5</v>
      </c>
      <c r="CZ85" s="41">
        <v>4</v>
      </c>
      <c r="DA85" s="41">
        <v>1</v>
      </c>
      <c r="DB85" s="41">
        <v>1</v>
      </c>
      <c r="DC85" s="41">
        <v>5</v>
      </c>
      <c r="DD85" s="41">
        <v>5</v>
      </c>
      <c r="DE85" s="41">
        <v>3</v>
      </c>
      <c r="DF85" s="41">
        <v>2</v>
      </c>
      <c r="DG85" s="41"/>
      <c r="DH85" s="41"/>
      <c r="DZ85">
        <v>2</v>
      </c>
      <c r="EB85">
        <v>4</v>
      </c>
      <c r="ED85" s="41">
        <v>1</v>
      </c>
      <c r="EE85" s="41">
        <v>1</v>
      </c>
      <c r="EF85" s="41">
        <v>0</v>
      </c>
      <c r="EG85" s="41">
        <v>0</v>
      </c>
      <c r="EH85" s="41">
        <v>1</v>
      </c>
      <c r="EI85" s="41">
        <v>0</v>
      </c>
      <c r="EJ85" s="41">
        <v>0</v>
      </c>
      <c r="EK85" s="41">
        <v>1</v>
      </c>
      <c r="EL85" s="41">
        <v>1</v>
      </c>
      <c r="EM85" s="41">
        <v>0</v>
      </c>
      <c r="EN85" s="41">
        <v>0</v>
      </c>
      <c r="EO85" s="41">
        <v>0</v>
      </c>
      <c r="EP85" s="41">
        <v>0</v>
      </c>
      <c r="EQ85" s="41">
        <v>0</v>
      </c>
      <c r="ER85" s="41">
        <v>0</v>
      </c>
      <c r="ES85" s="41">
        <v>1</v>
      </c>
      <c r="ET85" s="41">
        <v>1</v>
      </c>
      <c r="EU85" s="41">
        <v>0</v>
      </c>
      <c r="EV85" s="41">
        <v>0</v>
      </c>
      <c r="EW85" s="41">
        <v>7</v>
      </c>
      <c r="EX85">
        <f>7/18</f>
        <v>0.3888888888888889</v>
      </c>
      <c r="EY85">
        <v>1</v>
      </c>
      <c r="EZ85" s="41">
        <v>0</v>
      </c>
      <c r="FA85" s="41">
        <v>1</v>
      </c>
      <c r="FB85" s="41">
        <v>1</v>
      </c>
      <c r="FC85" s="41">
        <v>0</v>
      </c>
      <c r="FD85" s="41">
        <v>0</v>
      </c>
      <c r="FE85" s="41">
        <v>1</v>
      </c>
      <c r="FF85" s="41">
        <v>1</v>
      </c>
      <c r="FG85" s="41">
        <v>0</v>
      </c>
      <c r="FH85" s="41">
        <v>1</v>
      </c>
      <c r="FI85" s="41">
        <v>0</v>
      </c>
      <c r="FJ85" s="41">
        <v>0</v>
      </c>
      <c r="FK85" s="41">
        <v>0</v>
      </c>
      <c r="FL85" s="41">
        <v>0</v>
      </c>
      <c r="FM85" s="41">
        <v>0</v>
      </c>
      <c r="FN85" s="41">
        <v>5</v>
      </c>
      <c r="FO85">
        <f>5/13</f>
        <v>0.38461538461538464</v>
      </c>
      <c r="FP85" s="41">
        <v>5</v>
      </c>
      <c r="FQ85" s="41">
        <v>0</v>
      </c>
      <c r="FR85" s="41">
        <v>0</v>
      </c>
      <c r="FS85" s="41">
        <v>0</v>
      </c>
      <c r="FT85" s="41">
        <v>0</v>
      </c>
      <c r="FU85" s="41">
        <v>0</v>
      </c>
      <c r="FV85" s="41">
        <v>0</v>
      </c>
      <c r="FW85" s="41">
        <v>0</v>
      </c>
      <c r="FX85" s="41">
        <v>0</v>
      </c>
      <c r="FY85" s="41">
        <v>0</v>
      </c>
      <c r="FZ85" s="41">
        <v>0</v>
      </c>
      <c r="GA85" s="41">
        <v>0</v>
      </c>
      <c r="GB85" s="41">
        <v>0</v>
      </c>
      <c r="GC85" s="41">
        <v>0</v>
      </c>
      <c r="GD85" s="41">
        <v>4</v>
      </c>
      <c r="GE85" s="37"/>
      <c r="GF85" s="41">
        <v>1</v>
      </c>
      <c r="GG85" s="41">
        <v>1</v>
      </c>
      <c r="GH85" s="41">
        <v>0</v>
      </c>
      <c r="GI85" s="41">
        <v>0</v>
      </c>
      <c r="GJ85" s="41">
        <v>0</v>
      </c>
      <c r="GK85" s="41">
        <v>0</v>
      </c>
      <c r="GL85" s="41">
        <v>0</v>
      </c>
      <c r="GM85" s="41">
        <v>0</v>
      </c>
      <c r="GN85" s="41">
        <v>0</v>
      </c>
      <c r="GO85" s="41">
        <v>0</v>
      </c>
      <c r="GP85" s="41">
        <v>0</v>
      </c>
      <c r="GQ85" s="41">
        <v>0</v>
      </c>
      <c r="GR85" s="41">
        <v>0</v>
      </c>
      <c r="GS85" s="41">
        <v>0</v>
      </c>
      <c r="GT85" s="41">
        <v>1</v>
      </c>
      <c r="GU85">
        <f>1/12</f>
        <v>8.3333333333333329E-2</v>
      </c>
      <c r="GV85" s="41">
        <v>1</v>
      </c>
      <c r="GW85" s="41">
        <v>3</v>
      </c>
      <c r="GX85" s="41">
        <v>2</v>
      </c>
      <c r="GY85" s="41">
        <v>3</v>
      </c>
      <c r="GZ85" s="41">
        <v>4</v>
      </c>
      <c r="HA85" s="41">
        <v>2</v>
      </c>
      <c r="HB85" s="41">
        <v>6</v>
      </c>
      <c r="HC85" s="41">
        <v>1</v>
      </c>
      <c r="HD85" s="41">
        <v>4</v>
      </c>
      <c r="HE85" s="41">
        <v>4</v>
      </c>
      <c r="HF85" s="41">
        <v>2</v>
      </c>
      <c r="HG85" s="41">
        <v>5</v>
      </c>
      <c r="HH85" s="41">
        <v>4</v>
      </c>
      <c r="HI85" s="41">
        <v>2</v>
      </c>
      <c r="HJ85" s="41">
        <v>1</v>
      </c>
      <c r="HK85" s="41">
        <v>5</v>
      </c>
      <c r="HL85" s="41">
        <v>3</v>
      </c>
      <c r="HM85" s="41">
        <v>1</v>
      </c>
      <c r="HN85" s="41">
        <v>2</v>
      </c>
      <c r="HO85" s="37"/>
      <c r="HP85" s="37"/>
      <c r="HQ85" s="37"/>
      <c r="HR85" s="37"/>
      <c r="HS85" s="37"/>
      <c r="HT85" s="37"/>
      <c r="HU85" s="37"/>
      <c r="HV85" s="37"/>
      <c r="HW85" s="37"/>
      <c r="HZ85" s="37"/>
      <c r="IA85" s="37"/>
      <c r="IB85" s="37"/>
      <c r="IC85" s="37"/>
      <c r="ID85" s="37"/>
      <c r="IE85" s="37"/>
    </row>
    <row r="86" spans="1:239" x14ac:dyDescent="0.2">
      <c r="A86" s="41" t="s">
        <v>1622</v>
      </c>
      <c r="B86" s="41" t="s">
        <v>1623</v>
      </c>
      <c r="C86" s="71">
        <v>443</v>
      </c>
      <c r="D86" s="71" t="s">
        <v>1624</v>
      </c>
      <c r="E86" s="41">
        <v>0</v>
      </c>
      <c r="F86" s="41">
        <v>2</v>
      </c>
      <c r="G86" s="37"/>
      <c r="H86" s="74">
        <v>43756</v>
      </c>
      <c r="K86">
        <v>8</v>
      </c>
      <c r="N86" s="37"/>
      <c r="O86" s="41">
        <v>150</v>
      </c>
      <c r="P86" s="41">
        <v>113</v>
      </c>
      <c r="Q86" s="41">
        <v>162</v>
      </c>
      <c r="T86" s="41">
        <v>48.7</v>
      </c>
      <c r="U86" s="41">
        <v>18.600000000000001</v>
      </c>
      <c r="V86" s="41"/>
      <c r="W86" s="41">
        <v>11</v>
      </c>
      <c r="Y86">
        <v>79.400000000000006</v>
      </c>
      <c r="Z86">
        <v>78.400000000000006</v>
      </c>
      <c r="AA86">
        <v>78.2</v>
      </c>
      <c r="AB86">
        <v>57.7</v>
      </c>
      <c r="AC86">
        <v>52.9</v>
      </c>
      <c r="AD86">
        <v>51.4</v>
      </c>
      <c r="AL86" s="37"/>
      <c r="AP86" s="41">
        <v>11.48</v>
      </c>
      <c r="AQ86" s="41">
        <v>11.48</v>
      </c>
      <c r="AT86">
        <v>201.2</v>
      </c>
      <c r="AU86">
        <v>202.4</v>
      </c>
      <c r="AV86">
        <v>214.4</v>
      </c>
      <c r="AY86" s="41">
        <v>19</v>
      </c>
      <c r="AZ86" s="41">
        <v>28</v>
      </c>
      <c r="BF86">
        <v>19</v>
      </c>
      <c r="BG86">
        <v>24</v>
      </c>
      <c r="BL86" s="41">
        <v>56</v>
      </c>
      <c r="BM86" s="41">
        <v>57</v>
      </c>
      <c r="BN86" s="41">
        <v>53</v>
      </c>
      <c r="BT86" s="41">
        <v>45</v>
      </c>
      <c r="BU86" s="41">
        <v>40</v>
      </c>
      <c r="BV86" s="41">
        <v>46</v>
      </c>
      <c r="CK86" s="37"/>
      <c r="CL86" s="37"/>
      <c r="CM86" s="37"/>
      <c r="CN86" s="37"/>
      <c r="CO86" s="37"/>
      <c r="CP86" s="37"/>
      <c r="CQ86" s="37"/>
      <c r="CR86" s="37"/>
      <c r="CS86" s="37"/>
      <c r="CT86" s="37"/>
      <c r="CU86" s="37"/>
      <c r="CV86" s="37"/>
      <c r="CW86" s="37"/>
      <c r="CX86" s="37"/>
      <c r="CY86" s="37"/>
      <c r="CZ86" s="37"/>
      <c r="DA86" s="37"/>
      <c r="DB86" s="37"/>
      <c r="DC86" s="37"/>
      <c r="DD86" s="37"/>
      <c r="DE86" s="37"/>
      <c r="DF86" s="37"/>
      <c r="DG86" s="41"/>
      <c r="DH86" s="41"/>
      <c r="DZ86" s="37"/>
      <c r="EA86" s="37"/>
      <c r="EB86" s="37"/>
      <c r="EC86" s="37"/>
      <c r="ED86" s="37"/>
      <c r="EE86" s="37"/>
      <c r="EF86" s="37"/>
      <c r="EG86" s="37"/>
      <c r="EH86" s="37"/>
      <c r="EI86" s="37"/>
      <c r="EJ86" s="37"/>
      <c r="EK86" s="37"/>
      <c r="EL86" s="37"/>
      <c r="EM86" s="37"/>
      <c r="EN86" s="37"/>
      <c r="EO86" s="37"/>
      <c r="EP86" s="37"/>
      <c r="EQ86" s="37"/>
      <c r="ER86" s="37"/>
      <c r="ES86" s="37"/>
      <c r="ET86" s="37"/>
      <c r="EU86" s="37"/>
      <c r="EV86" s="37"/>
      <c r="EW86" s="37"/>
      <c r="EX86" s="37"/>
      <c r="EY86" s="37"/>
      <c r="EZ86" s="37"/>
      <c r="FA86" s="37"/>
      <c r="FB86" s="37"/>
      <c r="FC86" s="37"/>
      <c r="FD86" s="37"/>
      <c r="FE86" s="37"/>
      <c r="FF86" s="37"/>
      <c r="FG86" s="37"/>
      <c r="FH86" s="37"/>
      <c r="FI86" s="37"/>
      <c r="FJ86" s="37"/>
      <c r="FK86" s="37"/>
      <c r="FL86" s="37"/>
      <c r="FM86" s="37"/>
      <c r="FN86" s="37"/>
      <c r="FO86" s="37"/>
      <c r="FP86" s="37"/>
      <c r="FQ86" s="37"/>
      <c r="FR86" s="37"/>
      <c r="FS86" s="37"/>
      <c r="FT86" s="37"/>
      <c r="FU86" s="37"/>
      <c r="FV86" s="37"/>
      <c r="FW86" s="37"/>
      <c r="FX86" s="37"/>
      <c r="FY86" s="37"/>
      <c r="FZ86" s="37"/>
      <c r="GA86" s="37"/>
      <c r="GB86" s="37"/>
      <c r="GC86" s="37"/>
      <c r="GD86" s="37"/>
      <c r="GE86" s="37"/>
      <c r="GF86" s="37"/>
      <c r="GG86" s="37"/>
      <c r="GH86" s="37"/>
      <c r="GI86" s="37"/>
      <c r="GJ86" s="37"/>
      <c r="GK86" s="37"/>
      <c r="GL86" s="37"/>
      <c r="GM86" s="37"/>
      <c r="GN86" s="37"/>
      <c r="GO86" s="37"/>
      <c r="GP86" s="37"/>
      <c r="GQ86" s="37"/>
      <c r="GR86" s="37"/>
      <c r="GS86" s="37"/>
      <c r="GT86" s="37"/>
      <c r="GU86" s="37"/>
      <c r="GV86" s="37"/>
      <c r="GW86" s="41">
        <v>4</v>
      </c>
      <c r="GX86" s="41">
        <v>2</v>
      </c>
      <c r="GY86" s="41">
        <v>1</v>
      </c>
      <c r="GZ86" s="41">
        <v>1</v>
      </c>
      <c r="HA86" s="41">
        <v>6</v>
      </c>
      <c r="HB86" s="41">
        <v>4</v>
      </c>
      <c r="HC86" s="41">
        <v>6</v>
      </c>
      <c r="HD86" s="41">
        <v>1</v>
      </c>
      <c r="HE86" s="41">
        <v>3</v>
      </c>
      <c r="HF86" s="41">
        <v>5</v>
      </c>
      <c r="HG86" s="41">
        <v>5</v>
      </c>
      <c r="HH86" s="41">
        <v>4</v>
      </c>
      <c r="HI86" s="41">
        <v>3</v>
      </c>
      <c r="HJ86" s="41">
        <v>3</v>
      </c>
      <c r="HK86" s="41">
        <v>3</v>
      </c>
      <c r="HL86" s="41">
        <v>1</v>
      </c>
      <c r="HM86" s="41">
        <v>4</v>
      </c>
      <c r="HN86" s="41">
        <v>3</v>
      </c>
      <c r="HO86" s="37"/>
      <c r="HP86" s="37"/>
      <c r="HQ86" s="37"/>
      <c r="HR86" s="37"/>
      <c r="HS86" s="37"/>
      <c r="HT86" s="37"/>
      <c r="HU86" s="37"/>
      <c r="HV86" s="37"/>
      <c r="HW86" s="37"/>
      <c r="HZ86" s="41">
        <v>1.41</v>
      </c>
      <c r="IA86" s="41">
        <v>1.59</v>
      </c>
      <c r="IB86" s="41">
        <v>1.78</v>
      </c>
      <c r="IC86" s="41">
        <v>1.41</v>
      </c>
      <c r="ID86" s="41">
        <v>1.39</v>
      </c>
      <c r="IE86" s="41"/>
    </row>
    <row r="87" spans="1:239" x14ac:dyDescent="0.2">
      <c r="A87" s="41" t="s">
        <v>1625</v>
      </c>
      <c r="B87" s="41" t="s">
        <v>1626</v>
      </c>
      <c r="C87" s="71">
        <v>444</v>
      </c>
      <c r="D87" s="71" t="s">
        <v>1627</v>
      </c>
      <c r="E87" s="41">
        <v>1</v>
      </c>
      <c r="F87" s="41">
        <v>1</v>
      </c>
      <c r="G87" s="63">
        <v>38735</v>
      </c>
      <c r="H87" s="63">
        <v>40469</v>
      </c>
      <c r="K87">
        <v>8</v>
      </c>
      <c r="N87" s="41">
        <v>2</v>
      </c>
      <c r="O87" s="41">
        <v>150</v>
      </c>
      <c r="P87" s="41">
        <v>113</v>
      </c>
      <c r="Q87" s="41">
        <v>159</v>
      </c>
      <c r="T87" s="41">
        <v>49.4</v>
      </c>
      <c r="U87" s="41">
        <v>19.5</v>
      </c>
      <c r="V87" s="41"/>
      <c r="W87" s="41">
        <v>21.8</v>
      </c>
      <c r="Y87" s="37"/>
      <c r="Z87" s="37"/>
      <c r="AA87" s="37"/>
      <c r="AB87" s="37"/>
      <c r="AC87" s="37"/>
      <c r="AD87" s="37"/>
      <c r="AL87" s="41">
        <v>31</v>
      </c>
      <c r="AP87" s="41">
        <v>12.32</v>
      </c>
      <c r="AQ87" s="41">
        <v>11.24</v>
      </c>
      <c r="AT87">
        <v>160</v>
      </c>
      <c r="AU87">
        <v>155</v>
      </c>
      <c r="AV87">
        <v>142</v>
      </c>
      <c r="AY87" s="41">
        <v>29</v>
      </c>
      <c r="AZ87" s="41">
        <v>31</v>
      </c>
      <c r="BF87">
        <v>26</v>
      </c>
      <c r="BG87">
        <v>23</v>
      </c>
      <c r="BL87" s="41">
        <v>33</v>
      </c>
      <c r="BM87" s="41">
        <v>32</v>
      </c>
      <c r="BN87" s="41">
        <v>37</v>
      </c>
      <c r="BT87" s="41">
        <v>34</v>
      </c>
      <c r="BU87" s="41">
        <v>26</v>
      </c>
      <c r="BV87" s="41">
        <v>36</v>
      </c>
      <c r="CK87" s="41">
        <v>1</v>
      </c>
      <c r="CL87" t="s">
        <v>427</v>
      </c>
      <c r="CM87">
        <v>0</v>
      </c>
      <c r="CN87">
        <v>6</v>
      </c>
      <c r="CO87" t="s">
        <v>1843</v>
      </c>
      <c r="CP87">
        <v>1</v>
      </c>
      <c r="CQ87">
        <v>1</v>
      </c>
      <c r="CR87" s="41" t="s">
        <v>1844</v>
      </c>
      <c r="CS87" s="41">
        <v>1</v>
      </c>
      <c r="CT87">
        <v>1</v>
      </c>
      <c r="CU87" s="41">
        <v>3</v>
      </c>
      <c r="CV87" s="41">
        <v>5</v>
      </c>
      <c r="CW87" s="41">
        <v>3</v>
      </c>
      <c r="CX87" s="41">
        <v>1</v>
      </c>
      <c r="CY87" s="41">
        <v>3</v>
      </c>
      <c r="CZ87" s="41">
        <v>4</v>
      </c>
      <c r="DA87" s="41">
        <v>4</v>
      </c>
      <c r="DB87" s="41">
        <v>2</v>
      </c>
      <c r="DC87" s="41">
        <v>4</v>
      </c>
      <c r="DD87" s="41">
        <v>5</v>
      </c>
      <c r="DE87" s="41">
        <v>5</v>
      </c>
      <c r="DF87" s="41">
        <v>3</v>
      </c>
      <c r="DG87" s="41"/>
      <c r="DH87" s="41"/>
      <c r="DZ87">
        <v>1</v>
      </c>
      <c r="ED87" s="41">
        <v>1</v>
      </c>
      <c r="EE87" s="41">
        <v>1</v>
      </c>
      <c r="EF87" s="41">
        <v>1</v>
      </c>
      <c r="EG87" s="41">
        <v>1</v>
      </c>
      <c r="EH87" s="41">
        <v>1</v>
      </c>
      <c r="EI87" s="41">
        <v>1</v>
      </c>
      <c r="EJ87" s="41">
        <v>1</v>
      </c>
      <c r="EK87" s="41">
        <v>1</v>
      </c>
      <c r="EL87" s="41">
        <v>1</v>
      </c>
      <c r="EM87" s="41">
        <v>0</v>
      </c>
      <c r="EN87" s="41">
        <v>1</v>
      </c>
      <c r="EO87" s="41">
        <v>0</v>
      </c>
      <c r="EP87" s="41">
        <v>0</v>
      </c>
      <c r="EQ87" s="41">
        <v>1</v>
      </c>
      <c r="ER87" s="41">
        <v>1</v>
      </c>
      <c r="ES87" s="41">
        <v>1</v>
      </c>
      <c r="ET87" s="41">
        <v>1</v>
      </c>
      <c r="EU87" s="41">
        <v>1</v>
      </c>
      <c r="EV87" s="41" t="s">
        <v>1845</v>
      </c>
      <c r="EW87" s="41">
        <v>15</v>
      </c>
      <c r="EX87">
        <f>15/18</f>
        <v>0.83333333333333337</v>
      </c>
      <c r="EY87">
        <v>2</v>
      </c>
      <c r="EZ87" s="41">
        <v>1</v>
      </c>
      <c r="FA87" s="41">
        <v>1</v>
      </c>
      <c r="FB87" s="41">
        <v>1</v>
      </c>
      <c r="FC87" s="41">
        <v>1</v>
      </c>
      <c r="FD87" s="41">
        <v>1</v>
      </c>
      <c r="FE87" s="41">
        <v>1</v>
      </c>
      <c r="FF87" s="41">
        <v>1</v>
      </c>
      <c r="FG87" s="41">
        <v>1</v>
      </c>
      <c r="FH87" s="41">
        <v>0</v>
      </c>
      <c r="FI87" s="41">
        <v>1</v>
      </c>
      <c r="FJ87" s="41">
        <v>1</v>
      </c>
      <c r="FK87" s="41">
        <v>1</v>
      </c>
      <c r="FL87" s="41">
        <v>0</v>
      </c>
      <c r="FM87" s="41">
        <v>0</v>
      </c>
      <c r="FN87" s="41">
        <v>11</v>
      </c>
      <c r="FO87">
        <f>11/13</f>
        <v>0.84615384615384615</v>
      </c>
      <c r="FP87">
        <v>2</v>
      </c>
      <c r="FQ87" s="41">
        <v>1</v>
      </c>
      <c r="FR87" s="41">
        <v>1</v>
      </c>
      <c r="FS87" s="41">
        <v>0</v>
      </c>
      <c r="FT87" s="41">
        <v>1</v>
      </c>
      <c r="FU87" s="41">
        <v>0</v>
      </c>
      <c r="FV87" s="41">
        <v>0</v>
      </c>
      <c r="FW87" s="41">
        <v>1</v>
      </c>
      <c r="FX87" s="41">
        <v>0</v>
      </c>
      <c r="FY87" s="41">
        <v>1</v>
      </c>
      <c r="FZ87" s="41">
        <v>0</v>
      </c>
      <c r="GA87" s="41">
        <v>0</v>
      </c>
      <c r="GB87" s="41">
        <v>5</v>
      </c>
      <c r="GC87">
        <f>5/10</f>
        <v>0.5</v>
      </c>
      <c r="GD87" s="41">
        <v>3</v>
      </c>
      <c r="GE87" s="41">
        <v>1</v>
      </c>
      <c r="GF87" s="41">
        <v>2</v>
      </c>
      <c r="GG87" s="37"/>
      <c r="GH87" s="37"/>
      <c r="GI87" s="37"/>
      <c r="GJ87" s="37"/>
      <c r="GK87" s="37"/>
      <c r="GL87" s="37"/>
      <c r="GM87" s="37"/>
      <c r="GN87" s="37"/>
      <c r="GO87" s="37"/>
      <c r="GP87" s="37"/>
      <c r="GQ87" s="37"/>
      <c r="GR87" s="37"/>
      <c r="GS87" s="37"/>
      <c r="GT87" s="37"/>
      <c r="GU87" s="37"/>
      <c r="GV87" s="37"/>
      <c r="GW87" s="41">
        <v>4</v>
      </c>
      <c r="GX87" s="41">
        <v>2</v>
      </c>
      <c r="GY87" s="41">
        <v>5</v>
      </c>
      <c r="GZ87" s="41">
        <v>1</v>
      </c>
      <c r="HA87" s="41">
        <v>6</v>
      </c>
      <c r="HB87" s="41">
        <v>3</v>
      </c>
      <c r="HC87" s="41">
        <v>2</v>
      </c>
      <c r="HD87" s="41">
        <v>1</v>
      </c>
      <c r="HE87" s="41">
        <v>1</v>
      </c>
      <c r="HF87" s="41">
        <v>5</v>
      </c>
      <c r="HG87" s="41">
        <v>2</v>
      </c>
      <c r="HH87" s="41">
        <v>3</v>
      </c>
      <c r="HI87" s="41">
        <v>3</v>
      </c>
      <c r="HJ87" s="41">
        <v>2</v>
      </c>
      <c r="HK87" s="41">
        <v>3</v>
      </c>
      <c r="HL87" s="41">
        <v>4</v>
      </c>
      <c r="HM87" s="41">
        <v>4</v>
      </c>
      <c r="HN87" s="41">
        <v>3</v>
      </c>
      <c r="HO87" s="37"/>
      <c r="HP87" s="37"/>
      <c r="HQ87" s="37"/>
      <c r="HR87" s="37"/>
      <c r="HS87" s="37"/>
      <c r="HT87" s="37"/>
      <c r="HU87" s="37"/>
      <c r="HV87" s="37"/>
      <c r="HW87" s="37"/>
      <c r="HZ87" s="41">
        <v>1.54</v>
      </c>
      <c r="IA87" s="41">
        <v>1.88</v>
      </c>
      <c r="IB87" s="41">
        <v>1.84</v>
      </c>
      <c r="IC87" s="41">
        <v>1.51</v>
      </c>
      <c r="ID87" s="41">
        <v>1.4</v>
      </c>
      <c r="IE87" s="41"/>
    </row>
    <row r="88" spans="1:239" x14ac:dyDescent="0.2">
      <c r="A88" s="41" t="s">
        <v>1628</v>
      </c>
      <c r="B88" s="41" t="s">
        <v>1538</v>
      </c>
      <c r="C88" s="71">
        <v>445</v>
      </c>
      <c r="D88" s="71" t="s">
        <v>1629</v>
      </c>
      <c r="E88" s="41">
        <v>0</v>
      </c>
      <c r="F88" s="41">
        <v>2</v>
      </c>
      <c r="G88" s="63">
        <v>38672</v>
      </c>
      <c r="H88" s="63">
        <v>43756</v>
      </c>
      <c r="K88">
        <v>8</v>
      </c>
      <c r="N88" s="41">
        <v>2</v>
      </c>
      <c r="O88" s="41">
        <v>150</v>
      </c>
      <c r="P88" s="41">
        <v>110</v>
      </c>
      <c r="Q88" s="41">
        <v>158</v>
      </c>
      <c r="T88" s="41">
        <v>48</v>
      </c>
      <c r="U88" s="41">
        <v>19.2</v>
      </c>
      <c r="V88" s="41"/>
      <c r="W88" s="41">
        <v>16.399999999999999</v>
      </c>
      <c r="Y88" s="37"/>
      <c r="Z88" s="37"/>
      <c r="AA88" s="37"/>
      <c r="AB88" s="37"/>
      <c r="AC88" s="37"/>
      <c r="AD88" s="37"/>
      <c r="AL88" s="41">
        <v>21</v>
      </c>
      <c r="AP88" s="41">
        <v>11.81</v>
      </c>
      <c r="AQ88" s="41">
        <v>12.1</v>
      </c>
      <c r="AT88" s="76">
        <v>132</v>
      </c>
      <c r="AU88" s="41">
        <v>102</v>
      </c>
      <c r="AV88" s="41">
        <v>134</v>
      </c>
      <c r="AY88" s="41">
        <v>25</v>
      </c>
      <c r="AZ88" s="41">
        <v>23</v>
      </c>
      <c r="BF88">
        <v>20</v>
      </c>
      <c r="BG88">
        <v>24</v>
      </c>
      <c r="BL88" s="41">
        <v>41</v>
      </c>
      <c r="BM88" s="41">
        <v>41</v>
      </c>
      <c r="BN88" s="41">
        <v>43</v>
      </c>
      <c r="BT88" s="41">
        <v>35</v>
      </c>
      <c r="BU88" s="41">
        <v>38</v>
      </c>
      <c r="BV88" s="41">
        <v>29</v>
      </c>
      <c r="CK88" s="41">
        <v>0</v>
      </c>
      <c r="CL88" s="76" t="s">
        <v>351</v>
      </c>
      <c r="CM88" s="41">
        <v>1</v>
      </c>
      <c r="CN88" s="41">
        <v>1</v>
      </c>
      <c r="CO88" s="41" t="s">
        <v>355</v>
      </c>
      <c r="CP88" s="41">
        <v>1</v>
      </c>
      <c r="CQ88" s="41">
        <v>1</v>
      </c>
      <c r="CR88" s="41" t="s">
        <v>350</v>
      </c>
      <c r="CS88" s="41">
        <v>1</v>
      </c>
      <c r="CT88" s="41">
        <v>1</v>
      </c>
      <c r="CU88" s="41">
        <v>4</v>
      </c>
      <c r="CV88" s="41">
        <v>4</v>
      </c>
      <c r="CW88" s="41">
        <v>3</v>
      </c>
      <c r="CX88" s="41">
        <v>3</v>
      </c>
      <c r="CY88" s="41">
        <v>4</v>
      </c>
      <c r="CZ88" s="41">
        <v>4</v>
      </c>
      <c r="DA88" s="41">
        <v>2</v>
      </c>
      <c r="DB88" s="41">
        <v>2</v>
      </c>
      <c r="DC88" s="41">
        <v>4</v>
      </c>
      <c r="DD88" s="41">
        <v>4</v>
      </c>
      <c r="DE88" s="41">
        <v>2</v>
      </c>
      <c r="DF88" s="41">
        <v>2</v>
      </c>
      <c r="DG88" s="41"/>
      <c r="DH88" s="41"/>
      <c r="DZ88">
        <v>1</v>
      </c>
      <c r="ED88" s="41">
        <v>1</v>
      </c>
      <c r="EE88" s="41">
        <v>1</v>
      </c>
      <c r="EF88" s="41">
        <v>0</v>
      </c>
      <c r="EG88" s="41">
        <v>1</v>
      </c>
      <c r="EH88" s="41">
        <v>1</v>
      </c>
      <c r="EI88" s="41">
        <v>1</v>
      </c>
      <c r="EJ88" s="41">
        <v>1</v>
      </c>
      <c r="EK88" s="41">
        <v>0</v>
      </c>
      <c r="EL88" s="41">
        <v>0</v>
      </c>
      <c r="EM88" s="41">
        <v>0</v>
      </c>
      <c r="EN88" s="41">
        <v>0</v>
      </c>
      <c r="EO88" s="41">
        <v>1</v>
      </c>
      <c r="EP88" s="41">
        <v>0</v>
      </c>
      <c r="EQ88" s="41">
        <v>0</v>
      </c>
      <c r="ER88" s="41">
        <v>1</v>
      </c>
      <c r="ES88" s="41">
        <v>1</v>
      </c>
      <c r="ET88" s="41">
        <v>1</v>
      </c>
      <c r="EU88" s="41">
        <v>0</v>
      </c>
      <c r="EV88" s="41">
        <v>0</v>
      </c>
      <c r="EW88" s="41">
        <v>10</v>
      </c>
      <c r="EX88">
        <f>10/18</f>
        <v>0.55555555555555558</v>
      </c>
      <c r="EY88" s="37"/>
      <c r="EZ88" s="41">
        <v>0</v>
      </c>
      <c r="FA88" s="41">
        <v>1</v>
      </c>
      <c r="FB88" s="41">
        <v>1</v>
      </c>
      <c r="FC88" s="41">
        <v>0</v>
      </c>
      <c r="FD88" s="41">
        <v>1</v>
      </c>
      <c r="FE88" s="41">
        <v>1</v>
      </c>
      <c r="FF88" s="41">
        <v>1</v>
      </c>
      <c r="FG88" s="41">
        <v>0</v>
      </c>
      <c r="FH88" s="41">
        <v>1</v>
      </c>
      <c r="FI88" s="41">
        <v>1</v>
      </c>
      <c r="FJ88" s="41">
        <v>0</v>
      </c>
      <c r="FK88" s="41">
        <v>0</v>
      </c>
      <c r="FL88" s="41">
        <v>0</v>
      </c>
      <c r="FM88" s="41">
        <v>0</v>
      </c>
      <c r="FN88" s="41">
        <v>7</v>
      </c>
      <c r="FO88">
        <f>7/13</f>
        <v>0.53846153846153844</v>
      </c>
      <c r="FP88" s="41">
        <v>3</v>
      </c>
      <c r="FQ88" s="41">
        <v>0</v>
      </c>
      <c r="FR88" s="41">
        <v>0</v>
      </c>
      <c r="FS88" s="41">
        <v>0</v>
      </c>
      <c r="FT88" s="41">
        <v>0</v>
      </c>
      <c r="FU88" s="41">
        <v>1</v>
      </c>
      <c r="FV88" s="41">
        <v>0</v>
      </c>
      <c r="FW88" s="41">
        <v>1</v>
      </c>
      <c r="FX88" s="41">
        <v>0</v>
      </c>
      <c r="FY88" s="41">
        <v>0</v>
      </c>
      <c r="FZ88" s="41">
        <v>0</v>
      </c>
      <c r="GA88" s="41">
        <v>0</v>
      </c>
      <c r="GB88" s="41">
        <v>2</v>
      </c>
      <c r="GC88">
        <f>2/10</f>
        <v>0.2</v>
      </c>
      <c r="GD88" s="41">
        <v>5</v>
      </c>
      <c r="GE88" s="41">
        <v>1</v>
      </c>
      <c r="GF88" s="41">
        <v>5</v>
      </c>
      <c r="GG88" s="41">
        <v>0</v>
      </c>
      <c r="GH88" s="41">
        <v>1</v>
      </c>
      <c r="GI88" s="41">
        <v>0</v>
      </c>
      <c r="GJ88" s="41">
        <v>0</v>
      </c>
      <c r="GK88" s="41">
        <v>0</v>
      </c>
      <c r="GL88" s="41">
        <v>0</v>
      </c>
      <c r="GM88" s="41">
        <v>0</v>
      </c>
      <c r="GN88" s="41">
        <v>0</v>
      </c>
      <c r="GO88" s="41">
        <v>1</v>
      </c>
      <c r="GP88" s="41">
        <v>0</v>
      </c>
      <c r="GQ88" s="41">
        <v>0</v>
      </c>
      <c r="GR88" s="41">
        <v>0</v>
      </c>
      <c r="GS88" s="41">
        <v>0</v>
      </c>
      <c r="GT88" s="41">
        <v>2</v>
      </c>
      <c r="GU88">
        <f>2/12</f>
        <v>0.16666666666666666</v>
      </c>
      <c r="GV88" s="41">
        <v>1</v>
      </c>
      <c r="GW88" s="41">
        <v>3</v>
      </c>
      <c r="GX88" s="41">
        <v>2</v>
      </c>
      <c r="GY88" s="41">
        <v>1</v>
      </c>
      <c r="GZ88" s="41">
        <v>1</v>
      </c>
      <c r="HA88" s="41">
        <v>5</v>
      </c>
      <c r="HB88" s="41">
        <v>4</v>
      </c>
      <c r="HC88" s="41">
        <v>2</v>
      </c>
      <c r="HD88" s="41">
        <v>1</v>
      </c>
      <c r="HE88" s="41">
        <v>1</v>
      </c>
      <c r="HF88" s="41">
        <v>4</v>
      </c>
      <c r="HG88" s="41">
        <v>1</v>
      </c>
      <c r="HH88" s="41">
        <v>2</v>
      </c>
      <c r="HI88" s="41">
        <v>2</v>
      </c>
      <c r="HJ88" s="41">
        <v>2</v>
      </c>
      <c r="HK88" s="41">
        <v>3</v>
      </c>
      <c r="HL88" s="41">
        <v>1</v>
      </c>
      <c r="HM88" s="41">
        <v>4</v>
      </c>
      <c r="HN88" s="41">
        <v>3</v>
      </c>
      <c r="HO88" s="37"/>
      <c r="HP88" s="37"/>
      <c r="HQ88" s="37"/>
      <c r="HR88" s="37"/>
      <c r="HS88" s="37"/>
      <c r="HT88" s="37"/>
      <c r="HU88" s="37"/>
      <c r="HV88" s="37"/>
      <c r="HW88" s="37"/>
      <c r="HY88" s="41"/>
      <c r="HZ88" s="37"/>
      <c r="IA88" s="37"/>
      <c r="IB88" s="37"/>
      <c r="IC88" s="37"/>
      <c r="ID88" s="37"/>
      <c r="IE88" s="37"/>
    </row>
    <row r="89" spans="1:239" x14ac:dyDescent="0.2">
      <c r="A89" s="41" t="s">
        <v>1630</v>
      </c>
      <c r="B89" s="41" t="s">
        <v>1796</v>
      </c>
      <c r="C89" s="71">
        <v>446</v>
      </c>
      <c r="D89" s="71" t="s">
        <v>1631</v>
      </c>
      <c r="E89" s="41">
        <v>1</v>
      </c>
      <c r="F89" s="41">
        <v>1</v>
      </c>
      <c r="G89" s="63">
        <v>38600</v>
      </c>
      <c r="H89" s="63">
        <v>43756</v>
      </c>
      <c r="K89">
        <v>8</v>
      </c>
      <c r="N89" s="41">
        <v>0</v>
      </c>
      <c r="O89" s="41">
        <v>150</v>
      </c>
      <c r="P89" s="41">
        <v>110</v>
      </c>
      <c r="Q89" s="41">
        <v>154</v>
      </c>
      <c r="T89" s="41">
        <v>4.7</v>
      </c>
      <c r="U89" s="41">
        <v>23.1</v>
      </c>
      <c r="V89" s="41"/>
      <c r="W89" s="41">
        <v>29.1</v>
      </c>
      <c r="Y89" s="37"/>
      <c r="Z89" s="37"/>
      <c r="AA89" s="37"/>
      <c r="AB89" s="37"/>
      <c r="AC89" s="37"/>
      <c r="AD89" s="37"/>
      <c r="AL89" s="41">
        <v>21</v>
      </c>
      <c r="AP89" s="41">
        <v>11.31</v>
      </c>
      <c r="AQ89" s="41">
        <v>10.79</v>
      </c>
      <c r="AT89" s="75"/>
      <c r="AU89" s="37"/>
      <c r="AV89" s="37"/>
      <c r="AY89" s="41">
        <v>26</v>
      </c>
      <c r="AZ89" s="41">
        <v>21</v>
      </c>
      <c r="BF89">
        <v>20</v>
      </c>
      <c r="BG89">
        <v>19</v>
      </c>
      <c r="BL89" s="41">
        <v>36</v>
      </c>
      <c r="BM89" s="41">
        <v>32</v>
      </c>
      <c r="BN89" s="41">
        <v>38</v>
      </c>
      <c r="BT89" s="41">
        <v>37</v>
      </c>
      <c r="BU89" s="41">
        <v>36</v>
      </c>
      <c r="BV89" s="41">
        <v>36</v>
      </c>
      <c r="CK89" s="41">
        <v>1</v>
      </c>
      <c r="CL89" s="76" t="s">
        <v>351</v>
      </c>
      <c r="CM89" s="41">
        <v>2</v>
      </c>
      <c r="CN89" s="37"/>
      <c r="CO89" s="41" t="s">
        <v>385</v>
      </c>
      <c r="CP89" s="41">
        <v>1</v>
      </c>
      <c r="CQ89" s="41">
        <v>1</v>
      </c>
      <c r="CR89" s="41" t="s">
        <v>404</v>
      </c>
      <c r="CS89" s="41">
        <v>0</v>
      </c>
      <c r="CT89" s="41">
        <v>1</v>
      </c>
      <c r="CU89" s="41">
        <v>4</v>
      </c>
      <c r="CV89" s="41">
        <v>5</v>
      </c>
      <c r="CW89" s="41">
        <v>3</v>
      </c>
      <c r="CX89" s="41">
        <v>1</v>
      </c>
      <c r="CY89" s="41">
        <v>5</v>
      </c>
      <c r="CZ89" s="41">
        <v>4</v>
      </c>
      <c r="DA89" s="41">
        <v>1</v>
      </c>
      <c r="DB89" s="41">
        <v>2</v>
      </c>
      <c r="DC89" s="41">
        <v>4</v>
      </c>
      <c r="DD89" s="41">
        <v>4</v>
      </c>
      <c r="DE89" s="41">
        <v>5</v>
      </c>
      <c r="DF89" s="41">
        <v>4</v>
      </c>
      <c r="DG89" s="41"/>
      <c r="DH89" s="41"/>
      <c r="DZ89">
        <v>2</v>
      </c>
      <c r="EB89">
        <v>5</v>
      </c>
      <c r="ED89" s="41">
        <v>0</v>
      </c>
      <c r="EE89" s="41">
        <v>1</v>
      </c>
      <c r="EF89" s="41">
        <v>0</v>
      </c>
      <c r="EG89" s="41">
        <v>0</v>
      </c>
      <c r="EH89" s="41">
        <v>0</v>
      </c>
      <c r="EI89" s="41">
        <v>0</v>
      </c>
      <c r="EJ89" s="41">
        <v>0</v>
      </c>
      <c r="EK89" s="41">
        <v>0</v>
      </c>
      <c r="EL89" s="41">
        <v>0</v>
      </c>
      <c r="EM89" s="41">
        <v>0</v>
      </c>
      <c r="EN89" s="41">
        <v>1</v>
      </c>
      <c r="EO89" s="41">
        <v>0</v>
      </c>
      <c r="EP89" s="41">
        <v>0</v>
      </c>
      <c r="EQ89" s="41">
        <v>0</v>
      </c>
      <c r="ER89" s="41">
        <v>1</v>
      </c>
      <c r="ES89" s="41">
        <v>0</v>
      </c>
      <c r="ET89" s="41">
        <v>1</v>
      </c>
      <c r="EU89" s="41">
        <v>0</v>
      </c>
      <c r="EV89" s="41">
        <v>0</v>
      </c>
      <c r="EW89" s="41">
        <v>4</v>
      </c>
      <c r="EX89">
        <f>4/18</f>
        <v>0.22222222222222221</v>
      </c>
      <c r="EY89" s="41">
        <v>3</v>
      </c>
      <c r="EZ89" s="41">
        <v>1</v>
      </c>
      <c r="FA89" s="41">
        <v>1</v>
      </c>
      <c r="FB89" s="41">
        <v>1</v>
      </c>
      <c r="FC89" s="41">
        <v>1</v>
      </c>
      <c r="FD89" s="41">
        <v>0</v>
      </c>
      <c r="FE89" s="41">
        <v>1</v>
      </c>
      <c r="FF89" s="41">
        <v>0</v>
      </c>
      <c r="FG89" s="41">
        <v>0</v>
      </c>
      <c r="FH89" s="41">
        <v>1</v>
      </c>
      <c r="FI89" s="41">
        <v>1</v>
      </c>
      <c r="FJ89" s="41">
        <v>0</v>
      </c>
      <c r="FK89" s="41">
        <v>1</v>
      </c>
      <c r="FL89" s="41">
        <v>0</v>
      </c>
      <c r="FM89" s="41">
        <v>0</v>
      </c>
      <c r="FN89" s="41">
        <v>8</v>
      </c>
      <c r="FO89">
        <f>8/13</f>
        <v>0.61538461538461542</v>
      </c>
      <c r="FP89" s="41">
        <v>4</v>
      </c>
      <c r="FQ89" s="41">
        <v>1</v>
      </c>
      <c r="FR89" s="41">
        <v>0</v>
      </c>
      <c r="FS89" s="41">
        <v>0</v>
      </c>
      <c r="FT89" s="41">
        <v>1</v>
      </c>
      <c r="FU89" s="41">
        <v>0</v>
      </c>
      <c r="FV89" s="41">
        <v>0</v>
      </c>
      <c r="FW89" s="41">
        <v>1</v>
      </c>
      <c r="FX89" s="41">
        <v>1</v>
      </c>
      <c r="FY89" s="41">
        <v>1</v>
      </c>
      <c r="FZ89" s="41">
        <v>0</v>
      </c>
      <c r="GA89" s="41">
        <v>0</v>
      </c>
      <c r="GB89" s="41">
        <v>5</v>
      </c>
      <c r="GC89">
        <f>5/10</f>
        <v>0.5</v>
      </c>
      <c r="GD89" s="41">
        <v>3</v>
      </c>
      <c r="GE89" s="41">
        <v>2</v>
      </c>
      <c r="GF89" s="37"/>
      <c r="GG89" s="41">
        <v>1</v>
      </c>
      <c r="GH89" s="41">
        <v>0</v>
      </c>
      <c r="GI89" s="41">
        <v>1</v>
      </c>
      <c r="GJ89" s="41">
        <v>0</v>
      </c>
      <c r="GK89" s="41">
        <v>1</v>
      </c>
      <c r="GL89" s="41">
        <v>1</v>
      </c>
      <c r="GM89" s="41">
        <v>1</v>
      </c>
      <c r="GN89" s="41">
        <v>0</v>
      </c>
      <c r="GO89" s="41">
        <v>0</v>
      </c>
      <c r="GP89" s="41">
        <v>1</v>
      </c>
      <c r="GQ89" s="41">
        <v>0</v>
      </c>
      <c r="GR89" s="41">
        <v>0</v>
      </c>
      <c r="GS89" s="41">
        <v>0</v>
      </c>
      <c r="GT89" s="41">
        <v>6</v>
      </c>
      <c r="GU89">
        <f>6/12</f>
        <v>0.5</v>
      </c>
      <c r="GV89" s="41">
        <v>3</v>
      </c>
      <c r="GW89" s="41">
        <v>3</v>
      </c>
      <c r="GX89" s="41">
        <v>5</v>
      </c>
      <c r="GY89" s="41">
        <v>3</v>
      </c>
      <c r="GZ89" s="41">
        <v>1</v>
      </c>
      <c r="HA89" s="41">
        <v>5</v>
      </c>
      <c r="HB89" s="41">
        <v>5</v>
      </c>
      <c r="HC89" s="41">
        <v>6</v>
      </c>
      <c r="HD89" s="41">
        <v>1</v>
      </c>
      <c r="HE89" s="41">
        <v>1</v>
      </c>
      <c r="HF89" s="41">
        <v>1</v>
      </c>
      <c r="HG89" s="41">
        <v>4</v>
      </c>
      <c r="HH89" s="41">
        <v>4</v>
      </c>
      <c r="HI89" s="41">
        <v>1</v>
      </c>
      <c r="HJ89" s="41">
        <v>4</v>
      </c>
      <c r="HK89" s="41">
        <v>5</v>
      </c>
      <c r="HL89" s="41">
        <v>1</v>
      </c>
      <c r="HM89" s="41">
        <v>5</v>
      </c>
      <c r="HN89" s="41">
        <v>3</v>
      </c>
      <c r="HO89" s="37"/>
      <c r="HP89" s="37"/>
      <c r="HQ89" s="37"/>
      <c r="HR89" s="37"/>
      <c r="HS89" s="37"/>
      <c r="HT89" s="37"/>
      <c r="HU89" s="37"/>
      <c r="HV89" s="37"/>
      <c r="HW89" s="37"/>
      <c r="HZ89" s="41">
        <v>1.69</v>
      </c>
      <c r="IA89" s="41">
        <v>1.57</v>
      </c>
      <c r="IB89" s="41">
        <v>1.39</v>
      </c>
      <c r="IC89" s="41">
        <v>1.69</v>
      </c>
      <c r="ID89" s="41">
        <v>1.25</v>
      </c>
      <c r="IE89" s="41"/>
    </row>
    <row r="90" spans="1:239" x14ac:dyDescent="0.2">
      <c r="A90" s="41" t="s">
        <v>1632</v>
      </c>
      <c r="B90" s="41" t="s">
        <v>1633</v>
      </c>
      <c r="C90" s="71">
        <v>447</v>
      </c>
      <c r="D90" s="71" t="s">
        <v>1634</v>
      </c>
      <c r="E90" s="41">
        <v>0</v>
      </c>
      <c r="F90" s="41">
        <v>2</v>
      </c>
      <c r="G90" s="63">
        <v>38736</v>
      </c>
      <c r="H90" s="63">
        <v>43756</v>
      </c>
      <c r="K90">
        <v>8</v>
      </c>
      <c r="N90" s="41">
        <v>0</v>
      </c>
      <c r="O90" s="41">
        <v>150</v>
      </c>
      <c r="P90" s="41">
        <v>111</v>
      </c>
      <c r="Q90" s="41">
        <v>162</v>
      </c>
      <c r="T90" s="41">
        <v>63.8</v>
      </c>
      <c r="U90" s="41">
        <v>24.3</v>
      </c>
      <c r="V90" s="41"/>
      <c r="W90" s="41">
        <v>24.1</v>
      </c>
      <c r="Y90">
        <v>57.8</v>
      </c>
      <c r="Z90">
        <v>49.7</v>
      </c>
      <c r="AA90">
        <v>50.8</v>
      </c>
      <c r="AB90">
        <v>48.8</v>
      </c>
      <c r="AC90">
        <v>79.900000000000006</v>
      </c>
      <c r="AD90">
        <v>38.6</v>
      </c>
      <c r="AL90" s="41">
        <v>21</v>
      </c>
      <c r="AP90" s="37"/>
      <c r="AQ90" s="37"/>
      <c r="AT90">
        <v>168.4</v>
      </c>
      <c r="AU90">
        <v>151.6</v>
      </c>
      <c r="AV90">
        <v>187</v>
      </c>
      <c r="AY90" s="41">
        <v>26</v>
      </c>
      <c r="AZ90" s="41">
        <v>27</v>
      </c>
      <c r="BF90">
        <v>12</v>
      </c>
      <c r="BG90">
        <v>5</v>
      </c>
      <c r="BL90" s="41">
        <v>56</v>
      </c>
      <c r="BM90" s="41">
        <v>61</v>
      </c>
      <c r="BN90" s="41">
        <v>60</v>
      </c>
      <c r="BT90" s="41">
        <v>47</v>
      </c>
      <c r="BU90" s="41">
        <v>41</v>
      </c>
      <c r="BV90" s="41">
        <v>50</v>
      </c>
      <c r="CK90" s="41">
        <v>1</v>
      </c>
      <c r="CL90" s="76" t="s">
        <v>351</v>
      </c>
      <c r="CM90" s="41">
        <v>0</v>
      </c>
      <c r="CN90" s="37"/>
      <c r="CO90" s="41" t="s">
        <v>350</v>
      </c>
      <c r="CP90" s="41">
        <v>0</v>
      </c>
      <c r="CQ90" s="37"/>
      <c r="CR90" s="41" t="s">
        <v>355</v>
      </c>
      <c r="CS90" s="41">
        <v>0</v>
      </c>
      <c r="CT90" s="37"/>
      <c r="CU90" s="41">
        <v>5</v>
      </c>
      <c r="CV90" s="41">
        <v>5</v>
      </c>
      <c r="CW90" s="41">
        <v>5</v>
      </c>
      <c r="CX90" s="41">
        <v>5</v>
      </c>
      <c r="CY90" s="41">
        <v>5</v>
      </c>
      <c r="CZ90" s="41">
        <v>5</v>
      </c>
      <c r="DA90" s="41">
        <v>5</v>
      </c>
      <c r="DB90" s="41">
        <v>5</v>
      </c>
      <c r="DC90" s="41">
        <v>5</v>
      </c>
      <c r="DD90" s="41">
        <v>5</v>
      </c>
      <c r="DE90" s="41">
        <v>5</v>
      </c>
      <c r="DF90" s="41">
        <v>5</v>
      </c>
      <c r="DG90" s="41"/>
      <c r="DH90" s="41"/>
      <c r="ED90" s="41">
        <v>1</v>
      </c>
      <c r="EE90" s="41">
        <v>0</v>
      </c>
      <c r="EF90" s="41">
        <v>1</v>
      </c>
      <c r="EG90" s="41">
        <v>0</v>
      </c>
      <c r="EH90" s="41">
        <v>1</v>
      </c>
      <c r="EI90" s="41">
        <v>1</v>
      </c>
      <c r="EJ90" s="41">
        <v>1</v>
      </c>
      <c r="EK90" s="41">
        <v>1</v>
      </c>
      <c r="EL90" s="41">
        <v>1</v>
      </c>
      <c r="EM90" s="41">
        <v>1</v>
      </c>
      <c r="EN90" s="41">
        <v>1</v>
      </c>
      <c r="EO90" s="41">
        <v>1</v>
      </c>
      <c r="EP90" s="41">
        <v>0</v>
      </c>
      <c r="EQ90" s="41">
        <v>1</v>
      </c>
      <c r="ER90" s="41">
        <v>1</v>
      </c>
      <c r="ES90" s="41">
        <v>1</v>
      </c>
      <c r="ET90" s="41">
        <v>1</v>
      </c>
      <c r="EU90" s="41">
        <v>0</v>
      </c>
      <c r="EV90" s="41">
        <v>0</v>
      </c>
      <c r="EW90" s="41">
        <v>14</v>
      </c>
      <c r="EX90">
        <f>14/18</f>
        <v>0.77777777777777779</v>
      </c>
      <c r="EY90" s="41">
        <v>7</v>
      </c>
      <c r="EZ90" s="41">
        <v>1</v>
      </c>
      <c r="FA90" s="41">
        <v>1</v>
      </c>
      <c r="FB90" s="41">
        <v>1</v>
      </c>
      <c r="FC90" s="41">
        <v>1</v>
      </c>
      <c r="FD90" s="41">
        <v>0</v>
      </c>
      <c r="FE90" s="41">
        <v>1</v>
      </c>
      <c r="FF90" s="41">
        <v>1</v>
      </c>
      <c r="FG90" s="41">
        <v>0</v>
      </c>
      <c r="FH90" s="41">
        <v>1</v>
      </c>
      <c r="FI90" s="41">
        <v>1</v>
      </c>
      <c r="FJ90" s="41">
        <v>0</v>
      </c>
      <c r="FK90" s="41">
        <v>1</v>
      </c>
      <c r="FL90" s="41">
        <v>0</v>
      </c>
      <c r="FM90" s="41">
        <v>0</v>
      </c>
      <c r="FN90" s="41">
        <v>9</v>
      </c>
      <c r="FO90" s="81">
        <f>9/13</f>
        <v>0.69230769230769229</v>
      </c>
      <c r="FP90" s="41">
        <v>5</v>
      </c>
      <c r="FQ90" s="41">
        <v>1</v>
      </c>
      <c r="FR90" s="41">
        <v>1</v>
      </c>
      <c r="FS90" s="41">
        <v>1</v>
      </c>
      <c r="FT90" s="41">
        <v>1</v>
      </c>
      <c r="FU90" s="41">
        <v>0</v>
      </c>
      <c r="FV90" s="41">
        <v>0</v>
      </c>
      <c r="FW90" s="41">
        <v>1</v>
      </c>
      <c r="FX90" s="41">
        <v>1</v>
      </c>
      <c r="FY90" s="41">
        <v>1</v>
      </c>
      <c r="FZ90" s="41">
        <v>0</v>
      </c>
      <c r="GA90" s="41">
        <v>0</v>
      </c>
      <c r="GB90" s="41">
        <v>7</v>
      </c>
      <c r="GC90">
        <f>7/10</f>
        <v>0.7</v>
      </c>
      <c r="GD90" s="41">
        <v>4</v>
      </c>
      <c r="GE90" s="41">
        <v>1</v>
      </c>
      <c r="GF90" s="41">
        <v>2</v>
      </c>
      <c r="GG90" s="41">
        <v>1</v>
      </c>
      <c r="GH90" s="41">
        <v>0</v>
      </c>
      <c r="GI90" s="41">
        <v>1</v>
      </c>
      <c r="GJ90" s="41">
        <v>1</v>
      </c>
      <c r="GK90" s="41">
        <v>1</v>
      </c>
      <c r="GL90" s="41">
        <v>1</v>
      </c>
      <c r="GM90" s="41">
        <v>1</v>
      </c>
      <c r="GN90" s="41">
        <v>1</v>
      </c>
      <c r="GO90" s="41">
        <v>1</v>
      </c>
      <c r="GP90" s="41">
        <v>1</v>
      </c>
      <c r="GQ90" s="41">
        <v>1</v>
      </c>
      <c r="GR90" s="41">
        <v>1</v>
      </c>
      <c r="GS90" s="41">
        <v>0</v>
      </c>
      <c r="GT90" s="41">
        <v>0</v>
      </c>
      <c r="GU90">
        <f>10/12</f>
        <v>0.83333333333333337</v>
      </c>
      <c r="GV90" s="41">
        <v>4</v>
      </c>
      <c r="GW90" s="41">
        <v>4</v>
      </c>
      <c r="GX90" s="41">
        <v>2</v>
      </c>
      <c r="GY90" s="41">
        <v>1</v>
      </c>
      <c r="GZ90" s="41">
        <v>1</v>
      </c>
      <c r="HA90" s="41">
        <v>6</v>
      </c>
      <c r="HB90" s="41">
        <v>4</v>
      </c>
      <c r="HC90" s="41">
        <v>4</v>
      </c>
      <c r="HD90" s="41">
        <v>1</v>
      </c>
      <c r="HE90" s="41">
        <v>4</v>
      </c>
      <c r="HF90" s="41">
        <v>4</v>
      </c>
      <c r="HG90" s="41">
        <v>2</v>
      </c>
      <c r="HH90" s="41">
        <v>3</v>
      </c>
      <c r="HI90" s="41">
        <v>4</v>
      </c>
      <c r="HJ90" s="41">
        <v>1</v>
      </c>
      <c r="HK90" s="41">
        <v>1</v>
      </c>
      <c r="HL90" s="41">
        <v>5</v>
      </c>
      <c r="HM90" s="41">
        <v>3</v>
      </c>
      <c r="HN90" s="41">
        <v>1</v>
      </c>
      <c r="HO90" s="37"/>
      <c r="HP90" s="37"/>
      <c r="HQ90" s="37"/>
      <c r="HR90" s="37"/>
      <c r="HS90" s="37"/>
      <c r="HT90" s="37"/>
      <c r="HU90" s="37"/>
      <c r="HV90" s="37"/>
      <c r="HW90" s="37"/>
      <c r="HZ90" s="41">
        <v>1.57</v>
      </c>
      <c r="IA90" s="41">
        <v>1.96</v>
      </c>
      <c r="IB90" s="41">
        <v>1.56</v>
      </c>
      <c r="IC90" s="41">
        <v>2.41</v>
      </c>
      <c r="ID90" s="41">
        <v>1.99</v>
      </c>
    </row>
    <row r="91" spans="1:239" x14ac:dyDescent="0.2">
      <c r="A91" s="41" t="s">
        <v>1635</v>
      </c>
      <c r="B91" s="41" t="s">
        <v>1636</v>
      </c>
      <c r="C91" s="71">
        <v>448</v>
      </c>
      <c r="D91" s="71" t="s">
        <v>1637</v>
      </c>
      <c r="E91" s="41">
        <v>1</v>
      </c>
      <c r="F91" s="41">
        <v>1</v>
      </c>
      <c r="G91" s="63">
        <v>38859</v>
      </c>
      <c r="H91" s="63">
        <v>43756</v>
      </c>
      <c r="K91">
        <v>8</v>
      </c>
      <c r="N91" s="41">
        <v>2</v>
      </c>
      <c r="O91" s="41">
        <v>150</v>
      </c>
      <c r="P91" s="41">
        <v>115.5</v>
      </c>
      <c r="Q91" s="41">
        <v>165.5</v>
      </c>
      <c r="T91" s="41">
        <v>59.6</v>
      </c>
      <c r="U91" s="41">
        <v>21.9</v>
      </c>
      <c r="W91" s="41">
        <v>26.5</v>
      </c>
      <c r="Y91">
        <v>40.1</v>
      </c>
      <c r="Z91">
        <v>32.9</v>
      </c>
      <c r="AA91">
        <v>19.7</v>
      </c>
      <c r="AB91">
        <v>30.2</v>
      </c>
      <c r="AC91">
        <v>36</v>
      </c>
      <c r="AD91">
        <v>30.5</v>
      </c>
      <c r="AL91" s="41">
        <v>10</v>
      </c>
      <c r="AP91" s="41">
        <v>14.4</v>
      </c>
      <c r="AQ91" s="41">
        <v>14.45</v>
      </c>
      <c r="AT91">
        <v>125</v>
      </c>
      <c r="AU91">
        <v>120</v>
      </c>
      <c r="AV91">
        <v>109.8</v>
      </c>
      <c r="AY91" s="41">
        <v>26</v>
      </c>
      <c r="AZ91" s="41">
        <v>28</v>
      </c>
      <c r="BF91">
        <v>18</v>
      </c>
      <c r="BG91">
        <v>22</v>
      </c>
      <c r="BL91" s="41">
        <v>34</v>
      </c>
      <c r="BM91" s="41">
        <v>35</v>
      </c>
      <c r="BN91" s="41">
        <v>33</v>
      </c>
      <c r="BT91" s="41">
        <v>35</v>
      </c>
      <c r="BU91" s="41">
        <v>35</v>
      </c>
      <c r="BV91" s="41">
        <v>35</v>
      </c>
      <c r="CK91" s="41">
        <v>0</v>
      </c>
      <c r="CL91" s="76" t="s">
        <v>427</v>
      </c>
      <c r="CM91" s="41">
        <v>1</v>
      </c>
      <c r="CN91">
        <v>15</v>
      </c>
      <c r="CO91" s="41" t="s">
        <v>411</v>
      </c>
      <c r="CP91" s="41">
        <v>1</v>
      </c>
      <c r="CQ91" s="41">
        <v>2</v>
      </c>
      <c r="CR91" s="41" t="s">
        <v>437</v>
      </c>
      <c r="CS91" s="41">
        <v>0</v>
      </c>
      <c r="CT91" s="41">
        <v>4.5</v>
      </c>
      <c r="CU91" s="41">
        <v>5</v>
      </c>
      <c r="CV91" s="41">
        <v>4</v>
      </c>
      <c r="CW91" s="41">
        <v>5</v>
      </c>
      <c r="CX91" s="41">
        <v>2</v>
      </c>
      <c r="CY91" s="41">
        <v>5</v>
      </c>
      <c r="CZ91" s="41">
        <v>3</v>
      </c>
      <c r="DA91" s="41">
        <v>3</v>
      </c>
      <c r="DB91" s="41">
        <v>1</v>
      </c>
      <c r="DC91" s="41">
        <v>5</v>
      </c>
      <c r="DD91" s="41">
        <v>5</v>
      </c>
      <c r="DE91" s="41">
        <v>3</v>
      </c>
      <c r="DF91" s="41">
        <v>3</v>
      </c>
      <c r="DG91" s="41"/>
      <c r="EB91">
        <v>2</v>
      </c>
      <c r="ED91" s="41">
        <v>1</v>
      </c>
      <c r="EE91" s="41">
        <v>0</v>
      </c>
      <c r="EF91" s="41">
        <v>1</v>
      </c>
      <c r="EG91" s="41">
        <v>1</v>
      </c>
      <c r="EH91" s="41">
        <v>1</v>
      </c>
      <c r="EI91" s="41">
        <v>1</v>
      </c>
      <c r="EJ91" s="41">
        <v>1</v>
      </c>
      <c r="EK91" s="41">
        <v>1</v>
      </c>
      <c r="EL91" s="41">
        <v>1</v>
      </c>
      <c r="EM91" s="41">
        <v>0</v>
      </c>
      <c r="EN91" s="41">
        <v>1</v>
      </c>
      <c r="EO91" s="41">
        <v>0</v>
      </c>
      <c r="EP91" s="41">
        <v>0</v>
      </c>
      <c r="EQ91" s="41">
        <v>1</v>
      </c>
      <c r="ER91" s="41">
        <v>1</v>
      </c>
      <c r="ES91" s="41">
        <v>1</v>
      </c>
      <c r="ET91" s="41">
        <v>0</v>
      </c>
      <c r="EU91" s="41">
        <v>0</v>
      </c>
      <c r="EV91" s="41">
        <v>0</v>
      </c>
      <c r="EW91" s="41">
        <v>12</v>
      </c>
      <c r="EX91">
        <f>12/18</f>
        <v>0.66666666666666663</v>
      </c>
      <c r="EY91" s="41">
        <v>7</v>
      </c>
      <c r="EZ91" s="41">
        <v>1</v>
      </c>
      <c r="FA91" s="41">
        <v>1</v>
      </c>
      <c r="FB91" s="41">
        <v>1</v>
      </c>
      <c r="FC91" s="41">
        <v>1</v>
      </c>
      <c r="FD91" s="41">
        <v>0</v>
      </c>
      <c r="FE91" s="41">
        <v>1</v>
      </c>
      <c r="FF91" s="41">
        <v>1</v>
      </c>
      <c r="FG91" s="41">
        <v>0</v>
      </c>
      <c r="FH91" s="41">
        <v>1</v>
      </c>
      <c r="FI91" s="41">
        <v>0</v>
      </c>
      <c r="FJ91" s="41">
        <v>0</v>
      </c>
      <c r="FK91" s="41">
        <v>0</v>
      </c>
      <c r="FL91" s="41">
        <v>0</v>
      </c>
      <c r="FM91" s="41">
        <v>0</v>
      </c>
      <c r="FN91" s="41">
        <v>7</v>
      </c>
      <c r="FO91">
        <f>7/13</f>
        <v>0.53846153846153844</v>
      </c>
      <c r="FP91" s="41">
        <v>3</v>
      </c>
      <c r="FQ91" s="41">
        <v>1</v>
      </c>
      <c r="FR91" s="41">
        <v>0</v>
      </c>
      <c r="FS91" s="41">
        <v>1</v>
      </c>
      <c r="FT91" s="41">
        <v>1</v>
      </c>
      <c r="FU91" s="41">
        <v>0</v>
      </c>
      <c r="FV91" s="41">
        <v>1</v>
      </c>
      <c r="FW91" s="41">
        <v>1</v>
      </c>
      <c r="FX91" s="41">
        <v>0</v>
      </c>
      <c r="FY91" s="41">
        <v>1</v>
      </c>
      <c r="FZ91" s="41">
        <v>0</v>
      </c>
      <c r="GA91" s="41">
        <v>0</v>
      </c>
      <c r="GB91" s="41">
        <v>6</v>
      </c>
      <c r="GC91">
        <f>6/10</f>
        <v>0.6</v>
      </c>
      <c r="GD91" s="41">
        <v>3</v>
      </c>
      <c r="GE91" s="41">
        <v>1</v>
      </c>
      <c r="GF91" s="41">
        <v>1</v>
      </c>
      <c r="GG91" s="41">
        <v>1</v>
      </c>
      <c r="GH91" s="41">
        <v>0</v>
      </c>
      <c r="GI91" s="41">
        <v>0</v>
      </c>
      <c r="GJ91" s="41">
        <v>1</v>
      </c>
      <c r="GK91" s="41">
        <v>1</v>
      </c>
      <c r="GL91" s="41">
        <v>1</v>
      </c>
      <c r="GM91" s="41">
        <v>0</v>
      </c>
      <c r="GN91" s="41">
        <v>0</v>
      </c>
      <c r="GO91" s="41">
        <v>0</v>
      </c>
      <c r="GP91" s="41">
        <v>0</v>
      </c>
      <c r="GQ91" s="41">
        <v>1</v>
      </c>
      <c r="GR91" s="41">
        <v>0</v>
      </c>
      <c r="GS91" s="41">
        <v>0</v>
      </c>
      <c r="GT91" s="41">
        <v>5</v>
      </c>
      <c r="GU91">
        <f>5/12</f>
        <v>0.41666666666666669</v>
      </c>
      <c r="GV91" s="41">
        <v>3</v>
      </c>
      <c r="GW91" s="41">
        <v>4</v>
      </c>
      <c r="GX91" s="41">
        <v>2</v>
      </c>
      <c r="GY91" s="41">
        <v>2</v>
      </c>
      <c r="GZ91" s="41">
        <v>1</v>
      </c>
      <c r="HA91" s="41">
        <v>4</v>
      </c>
      <c r="HB91" s="41">
        <v>3</v>
      </c>
      <c r="HC91" s="41">
        <v>3</v>
      </c>
      <c r="HD91" s="41">
        <v>1</v>
      </c>
      <c r="HE91" s="41">
        <v>2</v>
      </c>
      <c r="HF91" s="41">
        <v>3</v>
      </c>
      <c r="HG91" s="41">
        <v>3</v>
      </c>
      <c r="HH91" s="41">
        <v>3</v>
      </c>
      <c r="HI91" s="41">
        <v>1</v>
      </c>
      <c r="HJ91" s="41">
        <v>5</v>
      </c>
      <c r="HK91" s="41">
        <v>3</v>
      </c>
      <c r="HL91" s="41">
        <v>2</v>
      </c>
      <c r="HM91" s="41">
        <v>5</v>
      </c>
      <c r="HN91" s="41">
        <v>3</v>
      </c>
      <c r="HO91" s="37"/>
      <c r="HP91" s="37"/>
      <c r="HQ91" s="37"/>
      <c r="HR91" s="37"/>
      <c r="HS91" s="37"/>
      <c r="HT91" s="37"/>
      <c r="HU91" s="37"/>
      <c r="HV91" s="37"/>
      <c r="HW91" s="37"/>
      <c r="HZ91" s="41">
        <v>1.94</v>
      </c>
      <c r="IA91" s="41">
        <v>2.0299999999999998</v>
      </c>
      <c r="IB91" s="41">
        <v>2.08</v>
      </c>
      <c r="IC91" s="41">
        <v>2.23</v>
      </c>
      <c r="ID91" s="41">
        <v>2.29</v>
      </c>
    </row>
    <row r="92" spans="1:239" x14ac:dyDescent="0.2">
      <c r="A92" s="41" t="s">
        <v>1638</v>
      </c>
      <c r="B92" s="41" t="s">
        <v>1639</v>
      </c>
      <c r="C92" s="71">
        <v>449</v>
      </c>
      <c r="D92" s="71" t="s">
        <v>1640</v>
      </c>
      <c r="E92" s="41">
        <v>0</v>
      </c>
      <c r="F92" s="41">
        <v>2</v>
      </c>
      <c r="G92" s="81">
        <v>38675</v>
      </c>
      <c r="H92" s="63">
        <v>43756</v>
      </c>
      <c r="K92">
        <v>8</v>
      </c>
      <c r="N92" s="41">
        <v>2</v>
      </c>
      <c r="O92" s="41">
        <v>150</v>
      </c>
      <c r="P92" s="41">
        <v>114</v>
      </c>
      <c r="Q92" s="41">
        <v>167.5</v>
      </c>
      <c r="T92" s="41">
        <v>77.400000000000006</v>
      </c>
      <c r="U92" s="41">
        <v>27.8</v>
      </c>
      <c r="V92" s="41"/>
      <c r="W92" s="41">
        <v>30</v>
      </c>
      <c r="Y92">
        <v>75.599999999999994</v>
      </c>
      <c r="Z92">
        <v>77</v>
      </c>
      <c r="AA92">
        <v>68</v>
      </c>
      <c r="AB92">
        <v>79.400000000000006</v>
      </c>
      <c r="AC92">
        <v>75.099999999999994</v>
      </c>
      <c r="AD92">
        <v>75.900000000000006</v>
      </c>
      <c r="AL92" s="41">
        <v>31</v>
      </c>
      <c r="AP92" s="41">
        <v>11.9</v>
      </c>
      <c r="AQ92" s="41">
        <v>11.46</v>
      </c>
      <c r="AT92">
        <v>159</v>
      </c>
      <c r="AU92">
        <v>153</v>
      </c>
      <c r="AV92">
        <v>160</v>
      </c>
      <c r="AY92" s="41">
        <v>24</v>
      </c>
      <c r="AZ92" s="41">
        <v>25</v>
      </c>
      <c r="BF92">
        <v>16</v>
      </c>
      <c r="BG92">
        <v>17</v>
      </c>
      <c r="BL92" s="41">
        <v>45</v>
      </c>
      <c r="BM92" s="41">
        <v>45</v>
      </c>
      <c r="BN92" s="41">
        <v>48</v>
      </c>
      <c r="BT92" s="41">
        <v>42</v>
      </c>
      <c r="BU92" s="41">
        <v>38</v>
      </c>
      <c r="BV92" s="41">
        <v>46</v>
      </c>
      <c r="CK92" s="41">
        <v>0</v>
      </c>
      <c r="CL92" s="76" t="s">
        <v>355</v>
      </c>
      <c r="CM92" s="41">
        <v>1</v>
      </c>
      <c r="CN92" s="37"/>
      <c r="CO92" s="41" t="s">
        <v>1846</v>
      </c>
      <c r="CP92" s="41">
        <v>1</v>
      </c>
      <c r="CQ92" s="37"/>
      <c r="CR92" s="41" t="s">
        <v>350</v>
      </c>
      <c r="CS92" s="41">
        <v>1</v>
      </c>
      <c r="CT92" s="41">
        <v>0</v>
      </c>
      <c r="CU92" s="41">
        <v>3</v>
      </c>
      <c r="CV92" s="41">
        <v>4</v>
      </c>
      <c r="CW92" s="41">
        <v>3</v>
      </c>
      <c r="CX92" s="41">
        <v>1</v>
      </c>
      <c r="CY92" s="41">
        <v>3</v>
      </c>
      <c r="CZ92" s="41">
        <v>4</v>
      </c>
      <c r="DA92" s="41">
        <v>3</v>
      </c>
      <c r="DB92" s="41">
        <v>1</v>
      </c>
      <c r="DC92" s="41">
        <v>3</v>
      </c>
      <c r="DD92" s="41">
        <v>4</v>
      </c>
      <c r="DE92" s="41">
        <v>3</v>
      </c>
      <c r="DF92" s="41">
        <v>2</v>
      </c>
      <c r="DG92" s="41"/>
      <c r="ED92" s="41">
        <v>1</v>
      </c>
      <c r="EE92" s="41">
        <v>0</v>
      </c>
      <c r="EF92" s="41">
        <v>1</v>
      </c>
      <c r="EG92" s="41">
        <v>1</v>
      </c>
      <c r="EH92" s="41">
        <v>1</v>
      </c>
      <c r="EI92" s="41">
        <v>1</v>
      </c>
      <c r="EJ92" s="41">
        <v>0</v>
      </c>
      <c r="EK92" s="41">
        <v>0</v>
      </c>
      <c r="EL92" s="41">
        <v>0</v>
      </c>
      <c r="EM92" s="41">
        <v>0</v>
      </c>
      <c r="EN92" s="41">
        <v>0</v>
      </c>
      <c r="EO92" s="41">
        <v>0</v>
      </c>
      <c r="EP92" s="41">
        <v>0</v>
      </c>
      <c r="EQ92" s="41">
        <v>0</v>
      </c>
      <c r="ER92" s="41">
        <v>0</v>
      </c>
      <c r="ES92" s="41">
        <v>1</v>
      </c>
      <c r="ET92" s="41">
        <v>0</v>
      </c>
      <c r="EU92" s="41">
        <v>1</v>
      </c>
      <c r="EV92" t="s">
        <v>1847</v>
      </c>
      <c r="EW92" s="41">
        <v>7</v>
      </c>
      <c r="EX92">
        <f>7/18</f>
        <v>0.3888888888888889</v>
      </c>
      <c r="EY92" s="41">
        <v>4</v>
      </c>
      <c r="EZ92" s="41">
        <v>0</v>
      </c>
      <c r="FA92" s="41">
        <v>1</v>
      </c>
      <c r="FB92" s="41">
        <v>0</v>
      </c>
      <c r="FC92" s="41">
        <v>0</v>
      </c>
      <c r="FD92" s="41">
        <v>0</v>
      </c>
      <c r="FE92" s="41">
        <v>1</v>
      </c>
      <c r="FF92" s="41">
        <v>0</v>
      </c>
      <c r="FG92" s="41">
        <v>0</v>
      </c>
      <c r="FH92" s="41">
        <v>1</v>
      </c>
      <c r="FI92" s="41">
        <v>0</v>
      </c>
      <c r="FJ92" s="41">
        <v>0</v>
      </c>
      <c r="FK92" s="41">
        <v>0</v>
      </c>
      <c r="FL92" s="41">
        <v>0</v>
      </c>
      <c r="FM92" s="41">
        <v>0</v>
      </c>
      <c r="FN92" s="41">
        <v>3</v>
      </c>
      <c r="FO92">
        <f>3/13</f>
        <v>0.23076923076923078</v>
      </c>
      <c r="FP92" s="41">
        <v>1</v>
      </c>
      <c r="FQ92" s="41">
        <v>0</v>
      </c>
      <c r="FR92" s="41">
        <v>0</v>
      </c>
      <c r="FS92" s="41">
        <v>0</v>
      </c>
      <c r="FT92" s="41">
        <v>0</v>
      </c>
      <c r="FU92" s="41">
        <v>0</v>
      </c>
      <c r="FV92" s="41">
        <v>0</v>
      </c>
      <c r="FW92" s="41">
        <v>0</v>
      </c>
      <c r="FX92" s="41">
        <v>0</v>
      </c>
      <c r="FY92" s="41">
        <v>0</v>
      </c>
      <c r="FZ92" s="41">
        <v>0</v>
      </c>
      <c r="GA92" s="41">
        <v>0</v>
      </c>
      <c r="GB92" s="41">
        <v>0</v>
      </c>
      <c r="GC92" s="41">
        <v>0</v>
      </c>
      <c r="GD92" s="41">
        <v>3</v>
      </c>
      <c r="GE92" s="41">
        <v>1</v>
      </c>
      <c r="GF92" s="41">
        <v>1</v>
      </c>
      <c r="GG92" s="37"/>
      <c r="GH92" s="37"/>
      <c r="GI92" s="37"/>
      <c r="GJ92" s="37"/>
      <c r="GK92" s="37"/>
      <c r="GL92" s="37"/>
      <c r="GM92" s="37"/>
      <c r="GN92" s="37"/>
      <c r="GO92" s="37"/>
      <c r="GP92" s="37"/>
      <c r="GQ92" s="37"/>
      <c r="GR92" s="37"/>
      <c r="GS92" s="37"/>
      <c r="GT92" s="37"/>
      <c r="GU92" s="37"/>
      <c r="GV92" s="37"/>
      <c r="GW92" s="41">
        <v>4</v>
      </c>
      <c r="GX92" s="41">
        <v>2</v>
      </c>
      <c r="GY92" s="41">
        <v>1</v>
      </c>
      <c r="GZ92" s="41">
        <v>1</v>
      </c>
      <c r="HA92" s="41">
        <v>5</v>
      </c>
      <c r="HB92" s="41">
        <v>3</v>
      </c>
      <c r="HC92" s="41">
        <v>3</v>
      </c>
      <c r="HD92" s="41">
        <v>1</v>
      </c>
      <c r="HE92" s="41">
        <v>3</v>
      </c>
      <c r="HF92" s="41">
        <v>3</v>
      </c>
      <c r="HG92" s="41">
        <v>3</v>
      </c>
      <c r="HH92" s="41">
        <v>3</v>
      </c>
      <c r="HI92" s="41">
        <v>2</v>
      </c>
      <c r="HJ92" s="41">
        <v>4</v>
      </c>
      <c r="HK92" s="41">
        <v>5</v>
      </c>
      <c r="HL92" s="41">
        <v>2</v>
      </c>
      <c r="HM92" s="41">
        <v>3</v>
      </c>
      <c r="HN92" s="41">
        <v>2</v>
      </c>
      <c r="HO92" s="37"/>
      <c r="HP92" s="37"/>
      <c r="HQ92" s="37"/>
      <c r="HR92" s="37"/>
      <c r="HS92" s="37"/>
      <c r="HT92" s="37"/>
      <c r="HU92" s="37"/>
      <c r="HV92" s="37"/>
      <c r="HW92" s="37"/>
      <c r="HZ92" s="41">
        <v>1.52</v>
      </c>
      <c r="IA92" s="41">
        <v>1.99</v>
      </c>
      <c r="IB92" s="41">
        <v>1.24</v>
      </c>
      <c r="IC92" s="41">
        <v>1.88</v>
      </c>
      <c r="ID92" s="41">
        <v>1.61</v>
      </c>
    </row>
    <row r="93" spans="1:239" x14ac:dyDescent="0.2">
      <c r="A93" s="41" t="s">
        <v>1641</v>
      </c>
      <c r="B93" s="41" t="s">
        <v>1529</v>
      </c>
      <c r="C93" s="71">
        <v>450</v>
      </c>
      <c r="D93" s="71" t="s">
        <v>1642</v>
      </c>
      <c r="K93">
        <v>8</v>
      </c>
      <c r="O93" s="41">
        <v>150</v>
      </c>
    </row>
    <row r="94" spans="1:239" x14ac:dyDescent="0.2">
      <c r="A94" s="41" t="s">
        <v>1641</v>
      </c>
      <c r="B94" s="41" t="s">
        <v>1643</v>
      </c>
      <c r="C94" s="71">
        <v>451</v>
      </c>
      <c r="D94" s="71" t="s">
        <v>1644</v>
      </c>
      <c r="K94">
        <v>8</v>
      </c>
      <c r="O94" s="41">
        <v>150</v>
      </c>
    </row>
    <row r="95" spans="1:239" x14ac:dyDescent="0.2">
      <c r="A95" s="41" t="s">
        <v>1645</v>
      </c>
      <c r="B95" s="41" t="s">
        <v>1646</v>
      </c>
      <c r="C95" s="71">
        <v>452</v>
      </c>
      <c r="D95" s="71" t="s">
        <v>1647</v>
      </c>
      <c r="E95">
        <v>1</v>
      </c>
      <c r="F95">
        <v>1</v>
      </c>
      <c r="G95" s="63">
        <v>38624</v>
      </c>
      <c r="H95" s="63">
        <v>43756</v>
      </c>
      <c r="K95">
        <v>8</v>
      </c>
      <c r="N95">
        <v>4</v>
      </c>
      <c r="O95" s="41">
        <v>150</v>
      </c>
      <c r="P95" s="41">
        <v>109</v>
      </c>
      <c r="Q95" s="41">
        <v>154.5</v>
      </c>
      <c r="T95">
        <v>53.9</v>
      </c>
      <c r="U95">
        <v>22.7</v>
      </c>
      <c r="W95">
        <v>29.3</v>
      </c>
      <c r="Y95">
        <v>47.2</v>
      </c>
      <c r="Z95">
        <v>35</v>
      </c>
      <c r="AA95">
        <v>28.9</v>
      </c>
      <c r="AB95">
        <v>51.7</v>
      </c>
      <c r="AC95">
        <v>46.9</v>
      </c>
      <c r="AD95">
        <v>36.9</v>
      </c>
      <c r="AL95" s="41">
        <v>18</v>
      </c>
      <c r="AP95">
        <v>14.28</v>
      </c>
      <c r="AQ95">
        <v>12.22</v>
      </c>
      <c r="AT95">
        <v>100.8</v>
      </c>
      <c r="AU95">
        <v>103</v>
      </c>
      <c r="AV95">
        <v>89</v>
      </c>
      <c r="AY95">
        <v>26</v>
      </c>
      <c r="AZ95">
        <v>30</v>
      </c>
      <c r="BF95">
        <v>20</v>
      </c>
      <c r="BG95">
        <v>22</v>
      </c>
      <c r="BL95">
        <v>30</v>
      </c>
      <c r="BM95">
        <v>34</v>
      </c>
      <c r="BN95">
        <v>30</v>
      </c>
      <c r="BT95">
        <v>22</v>
      </c>
      <c r="BU95">
        <v>31</v>
      </c>
      <c r="BV95">
        <v>33</v>
      </c>
      <c r="CK95">
        <v>0</v>
      </c>
      <c r="CL95" t="s">
        <v>351</v>
      </c>
      <c r="CM95">
        <v>1</v>
      </c>
      <c r="CN95">
        <v>2</v>
      </c>
      <c r="CO95" t="s">
        <v>376</v>
      </c>
      <c r="CP95">
        <v>1</v>
      </c>
      <c r="CQ95">
        <v>1</v>
      </c>
      <c r="CR95" t="s">
        <v>355</v>
      </c>
      <c r="CS95">
        <v>1</v>
      </c>
      <c r="CU95">
        <v>5</v>
      </c>
      <c r="CW95">
        <v>3</v>
      </c>
      <c r="CX95">
        <v>1</v>
      </c>
      <c r="CY95">
        <v>5</v>
      </c>
      <c r="CZ95">
        <v>4</v>
      </c>
      <c r="DA95">
        <v>4</v>
      </c>
      <c r="DB95">
        <v>3</v>
      </c>
      <c r="DC95">
        <v>4</v>
      </c>
      <c r="DD95">
        <v>3</v>
      </c>
      <c r="DE95">
        <v>4</v>
      </c>
      <c r="DF95">
        <v>5</v>
      </c>
      <c r="ED95">
        <v>1</v>
      </c>
      <c r="EE95">
        <v>1</v>
      </c>
      <c r="EF95">
        <v>1</v>
      </c>
      <c r="EG95">
        <v>1</v>
      </c>
      <c r="EH95">
        <v>0</v>
      </c>
      <c r="EI95">
        <v>1</v>
      </c>
      <c r="EJ95">
        <v>1</v>
      </c>
      <c r="EK95">
        <v>0</v>
      </c>
      <c r="EL95">
        <v>1</v>
      </c>
      <c r="EM95">
        <v>1</v>
      </c>
      <c r="EN95">
        <v>1</v>
      </c>
      <c r="EO95">
        <v>1</v>
      </c>
      <c r="EP95">
        <v>1</v>
      </c>
      <c r="EQ95">
        <v>1</v>
      </c>
      <c r="ER95">
        <v>0</v>
      </c>
      <c r="ES95">
        <v>1</v>
      </c>
      <c r="ET95">
        <v>1</v>
      </c>
      <c r="EU95">
        <v>0</v>
      </c>
      <c r="EV95">
        <v>0</v>
      </c>
      <c r="EW95">
        <v>14</v>
      </c>
      <c r="EX95">
        <f>14/18</f>
        <v>0.77777777777777779</v>
      </c>
      <c r="EY95" s="41">
        <v>4</v>
      </c>
      <c r="EZ95">
        <v>0</v>
      </c>
      <c r="FA95">
        <v>1</v>
      </c>
      <c r="FB95">
        <v>1</v>
      </c>
      <c r="FC95">
        <v>0</v>
      </c>
      <c r="FD95">
        <v>1</v>
      </c>
      <c r="FE95">
        <v>1</v>
      </c>
      <c r="FF95">
        <v>1</v>
      </c>
      <c r="FG95">
        <v>0</v>
      </c>
      <c r="FH95">
        <v>1</v>
      </c>
      <c r="FI95">
        <v>1</v>
      </c>
      <c r="FJ95">
        <v>0</v>
      </c>
      <c r="FK95">
        <v>0</v>
      </c>
      <c r="FL95">
        <v>0</v>
      </c>
      <c r="FM95">
        <v>0</v>
      </c>
      <c r="FN95">
        <v>7</v>
      </c>
      <c r="FO95">
        <f>7/13</f>
        <v>0.53846153846153844</v>
      </c>
      <c r="FP95">
        <v>5</v>
      </c>
      <c r="FQ95">
        <v>1</v>
      </c>
      <c r="FR95">
        <v>0</v>
      </c>
      <c r="FS95">
        <v>0</v>
      </c>
      <c r="FT95">
        <v>1</v>
      </c>
      <c r="FU95">
        <v>0</v>
      </c>
      <c r="FV95">
        <v>0</v>
      </c>
      <c r="FW95">
        <v>0</v>
      </c>
      <c r="FX95">
        <v>1</v>
      </c>
      <c r="FY95">
        <v>1</v>
      </c>
      <c r="FZ95">
        <v>0</v>
      </c>
      <c r="GA95">
        <v>0</v>
      </c>
      <c r="GB95">
        <v>4</v>
      </c>
      <c r="GC95">
        <f>4/10</f>
        <v>0.4</v>
      </c>
      <c r="GD95">
        <v>3</v>
      </c>
      <c r="GE95">
        <v>1</v>
      </c>
      <c r="GF95">
        <v>3</v>
      </c>
      <c r="GG95">
        <v>1</v>
      </c>
      <c r="GH95">
        <v>1</v>
      </c>
      <c r="GI95">
        <v>1</v>
      </c>
      <c r="GJ95">
        <v>1</v>
      </c>
      <c r="GK95">
        <v>0</v>
      </c>
      <c r="GL95">
        <v>1</v>
      </c>
      <c r="GM95">
        <v>1</v>
      </c>
      <c r="GN95">
        <v>1</v>
      </c>
      <c r="GO95">
        <v>1</v>
      </c>
      <c r="GP95">
        <v>1</v>
      </c>
      <c r="GQ95">
        <v>1</v>
      </c>
      <c r="GR95">
        <v>0</v>
      </c>
      <c r="GS95">
        <v>0</v>
      </c>
      <c r="GT95">
        <v>10</v>
      </c>
      <c r="GU95">
        <f>10/12</f>
        <v>0.83333333333333337</v>
      </c>
      <c r="GV95">
        <v>4</v>
      </c>
      <c r="GW95" s="41">
        <v>4</v>
      </c>
      <c r="GX95" s="41">
        <v>2</v>
      </c>
      <c r="GY95" s="41">
        <v>1</v>
      </c>
      <c r="GZ95" s="41">
        <v>1</v>
      </c>
      <c r="HA95" s="41">
        <v>5</v>
      </c>
      <c r="HB95" s="41">
        <v>3</v>
      </c>
      <c r="HC95" s="41">
        <v>2</v>
      </c>
      <c r="HD95" s="41">
        <v>1</v>
      </c>
      <c r="HE95" s="41">
        <v>2</v>
      </c>
      <c r="HF95" s="41">
        <v>2</v>
      </c>
      <c r="HG95" s="41">
        <v>1</v>
      </c>
      <c r="HH95" s="41">
        <v>2</v>
      </c>
      <c r="HI95" s="41">
        <v>1</v>
      </c>
      <c r="HJ95" s="41">
        <v>5</v>
      </c>
      <c r="HK95" s="41">
        <v>5</v>
      </c>
      <c r="HL95" s="41">
        <v>2</v>
      </c>
      <c r="HM95" s="41">
        <v>1</v>
      </c>
      <c r="HN95" s="41">
        <v>3</v>
      </c>
      <c r="HZ95" s="41">
        <v>2.09</v>
      </c>
      <c r="IA95" s="41">
        <v>1.95</v>
      </c>
      <c r="IB95" s="41">
        <v>1.98</v>
      </c>
      <c r="IC95" s="41">
        <v>1.74</v>
      </c>
      <c r="ID95" s="41">
        <v>2.0499999999999998</v>
      </c>
    </row>
    <row r="96" spans="1:239" x14ac:dyDescent="0.2">
      <c r="A96" s="83" t="s">
        <v>1752</v>
      </c>
      <c r="B96" s="83" t="s">
        <v>1753</v>
      </c>
      <c r="C96" s="84">
        <v>454</v>
      </c>
      <c r="K96">
        <v>9</v>
      </c>
    </row>
    <row r="97" spans="1:11" x14ac:dyDescent="0.2">
      <c r="A97" s="83" t="s">
        <v>1601</v>
      </c>
      <c r="B97" s="83" t="s">
        <v>1754</v>
      </c>
      <c r="C97" s="84">
        <v>455</v>
      </c>
      <c r="K97">
        <v>9</v>
      </c>
    </row>
    <row r="98" spans="1:11" x14ac:dyDescent="0.2">
      <c r="A98" s="83" t="s">
        <v>1755</v>
      </c>
      <c r="B98" s="83" t="s">
        <v>1756</v>
      </c>
      <c r="C98" s="84">
        <v>456</v>
      </c>
      <c r="K98">
        <v>9</v>
      </c>
    </row>
    <row r="99" spans="1:11" x14ac:dyDescent="0.2">
      <c r="A99" s="83" t="s">
        <v>1383</v>
      </c>
      <c r="B99" s="83" t="s">
        <v>1757</v>
      </c>
      <c r="C99" s="84">
        <v>457</v>
      </c>
      <c r="K99">
        <v>9</v>
      </c>
    </row>
    <row r="100" spans="1:11" x14ac:dyDescent="0.2">
      <c r="A100" s="83" t="s">
        <v>1758</v>
      </c>
      <c r="B100" s="83" t="s">
        <v>1759</v>
      </c>
      <c r="C100" s="84">
        <v>458</v>
      </c>
      <c r="K100">
        <v>9</v>
      </c>
    </row>
    <row r="101" spans="1:11" x14ac:dyDescent="0.2">
      <c r="A101" s="83" t="s">
        <v>1534</v>
      </c>
      <c r="B101" s="83" t="s">
        <v>1760</v>
      </c>
      <c r="C101" s="84">
        <v>459</v>
      </c>
      <c r="K101">
        <v>9</v>
      </c>
    </row>
    <row r="102" spans="1:11" x14ac:dyDescent="0.2">
      <c r="A102" s="83" t="s">
        <v>1394</v>
      </c>
      <c r="B102" s="83" t="s">
        <v>1761</v>
      </c>
      <c r="C102" s="84">
        <v>460</v>
      </c>
      <c r="K102">
        <v>9</v>
      </c>
    </row>
    <row r="103" spans="1:11" x14ac:dyDescent="0.2">
      <c r="A103" s="83" t="s">
        <v>1762</v>
      </c>
      <c r="B103" s="83" t="s">
        <v>1763</v>
      </c>
      <c r="C103" s="84">
        <v>461</v>
      </c>
      <c r="K103">
        <v>9</v>
      </c>
    </row>
    <row r="104" spans="1:11" x14ac:dyDescent="0.2">
      <c r="A104" s="83" t="s">
        <v>1455</v>
      </c>
      <c r="B104" s="83" t="s">
        <v>1764</v>
      </c>
      <c r="C104" s="84">
        <v>462</v>
      </c>
      <c r="K104">
        <v>9</v>
      </c>
    </row>
    <row r="105" spans="1:11" x14ac:dyDescent="0.2">
      <c r="A105" s="83" t="s">
        <v>1765</v>
      </c>
      <c r="B105" s="83" t="s">
        <v>1766</v>
      </c>
      <c r="C105" s="84">
        <v>463</v>
      </c>
      <c r="K105">
        <v>9</v>
      </c>
    </row>
    <row r="106" spans="1:11" x14ac:dyDescent="0.2">
      <c r="A106" s="83" t="s">
        <v>1767</v>
      </c>
      <c r="B106" s="83" t="s">
        <v>1768</v>
      </c>
      <c r="C106" s="84">
        <v>464</v>
      </c>
      <c r="K106">
        <v>9</v>
      </c>
    </row>
    <row r="107" spans="1:11" x14ac:dyDescent="0.2">
      <c r="A107" s="83" t="s">
        <v>1769</v>
      </c>
      <c r="B107" s="83" t="s">
        <v>1770</v>
      </c>
      <c r="C107" s="84">
        <v>465</v>
      </c>
      <c r="K107">
        <v>9</v>
      </c>
    </row>
    <row r="108" spans="1:11" x14ac:dyDescent="0.2">
      <c r="A108" s="83" t="s">
        <v>1771</v>
      </c>
      <c r="B108" s="83" t="s">
        <v>1772</v>
      </c>
      <c r="C108" s="84">
        <v>466</v>
      </c>
      <c r="K108">
        <v>9</v>
      </c>
    </row>
    <row r="109" spans="1:11" x14ac:dyDescent="0.2">
      <c r="A109" s="83" t="s">
        <v>1773</v>
      </c>
      <c r="B109" s="83" t="s">
        <v>1774</v>
      </c>
      <c r="C109" s="84">
        <v>467</v>
      </c>
      <c r="K109">
        <v>9</v>
      </c>
    </row>
    <row r="110" spans="1:11" x14ac:dyDescent="0.2">
      <c r="A110" s="83" t="s">
        <v>1403</v>
      </c>
      <c r="B110" s="83" t="s">
        <v>1775</v>
      </c>
      <c r="C110" s="84">
        <v>468</v>
      </c>
      <c r="K110">
        <v>9</v>
      </c>
    </row>
    <row r="111" spans="1:11" x14ac:dyDescent="0.2">
      <c r="A111" s="83" t="s">
        <v>1776</v>
      </c>
      <c r="B111" s="83" t="s">
        <v>1777</v>
      </c>
      <c r="C111" s="84">
        <v>469</v>
      </c>
      <c r="K111">
        <v>9</v>
      </c>
    </row>
    <row r="112" spans="1:11" x14ac:dyDescent="0.2">
      <c r="A112" s="83" t="s">
        <v>1778</v>
      </c>
      <c r="B112" s="83" t="s">
        <v>1779</v>
      </c>
      <c r="C112" s="84">
        <v>470</v>
      </c>
      <c r="K112">
        <v>9</v>
      </c>
    </row>
    <row r="113" spans="1:11" x14ac:dyDescent="0.2">
      <c r="A113" s="83" t="s">
        <v>1780</v>
      </c>
      <c r="B113" s="83" t="s">
        <v>1781</v>
      </c>
      <c r="C113" s="84">
        <v>471</v>
      </c>
      <c r="K113">
        <v>9</v>
      </c>
    </row>
    <row r="114" spans="1:11" x14ac:dyDescent="0.2">
      <c r="A114" s="83" t="s">
        <v>1782</v>
      </c>
      <c r="B114" s="83" t="s">
        <v>1783</v>
      </c>
      <c r="C114" s="84">
        <v>472</v>
      </c>
      <c r="K114">
        <v>9</v>
      </c>
    </row>
    <row r="115" spans="1:11" x14ac:dyDescent="0.2">
      <c r="A115" s="83" t="s">
        <v>1784</v>
      </c>
      <c r="B115" s="83" t="s">
        <v>1398</v>
      </c>
      <c r="C115" s="84">
        <v>473</v>
      </c>
      <c r="K115">
        <v>9</v>
      </c>
    </row>
    <row r="116" spans="1:11" x14ac:dyDescent="0.2">
      <c r="A116" s="83" t="s">
        <v>1528</v>
      </c>
      <c r="B116" s="83" t="s">
        <v>1785</v>
      </c>
      <c r="C116" s="84">
        <v>474</v>
      </c>
      <c r="K116">
        <v>9</v>
      </c>
    </row>
    <row r="117" spans="1:11" x14ac:dyDescent="0.2">
      <c r="A117" s="83" t="s">
        <v>1494</v>
      </c>
      <c r="B117" s="83" t="s">
        <v>1786</v>
      </c>
      <c r="C117" s="84">
        <v>475</v>
      </c>
      <c r="K117">
        <v>9</v>
      </c>
    </row>
    <row r="118" spans="1:11" x14ac:dyDescent="0.2">
      <c r="A118" s="83" t="s">
        <v>1787</v>
      </c>
      <c r="B118" s="83" t="s">
        <v>1788</v>
      </c>
      <c r="C118" s="84">
        <v>476</v>
      </c>
      <c r="K118">
        <v>9</v>
      </c>
    </row>
    <row r="119" spans="1:11" x14ac:dyDescent="0.2">
      <c r="A119" s="83" t="s">
        <v>1789</v>
      </c>
      <c r="B119" s="83" t="s">
        <v>1453</v>
      </c>
      <c r="C119" s="84">
        <v>477</v>
      </c>
      <c r="K119">
        <v>9</v>
      </c>
    </row>
    <row r="120" spans="1:11" x14ac:dyDescent="0.2">
      <c r="A120" s="83" t="s">
        <v>1790</v>
      </c>
      <c r="B120" s="83" t="s">
        <v>1791</v>
      </c>
      <c r="C120" s="84">
        <v>478</v>
      </c>
      <c r="K120">
        <v>9</v>
      </c>
    </row>
    <row r="1048576" spans="15:15" x14ac:dyDescent="0.2">
      <c r="O1048576" s="41"/>
    </row>
  </sheetData>
  <pageMargins left="0.7" right="0.7" top="0.75" bottom="0.75" header="0.3" footer="0.3"/>
  <pageSetup orientation="portrait" horizontalDpi="0" verticalDpi="0"/>
  <ignoredErrors>
    <ignoredError sqref="EX39 FO42 GC43 DG44:DH44 EX21 EX3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8AC7E-6900-444E-AD53-D6BE0A5C453F}">
  <dimension ref="A1:IB74"/>
  <sheetViews>
    <sheetView zoomScale="81" zoomScaleNormal="50" workbookViewId="0">
      <selection activeCell="A75" sqref="A75"/>
    </sheetView>
  </sheetViews>
  <sheetFormatPr baseColWidth="10" defaultColWidth="11.5" defaultRowHeight="15" x14ac:dyDescent="0.2"/>
  <cols>
    <col min="4" max="4" width="12.6640625" customWidth="1"/>
    <col min="50" max="50" width="10.83203125" style="72"/>
    <col min="59" max="59" width="10.83203125" style="72"/>
    <col min="68" max="68" width="10.83203125" style="72"/>
  </cols>
  <sheetData>
    <row r="1" spans="1:236" ht="43" customHeight="1" x14ac:dyDescent="0.2">
      <c r="A1" s="82" t="s">
        <v>1377</v>
      </c>
      <c r="B1" s="82" t="s">
        <v>1378</v>
      </c>
      <c r="C1" s="51" t="s">
        <v>0</v>
      </c>
      <c r="D1" s="51" t="s">
        <v>681</v>
      </c>
      <c r="E1" s="51" t="s">
        <v>679</v>
      </c>
      <c r="F1" s="51" t="s">
        <v>680</v>
      </c>
      <c r="G1" s="51" t="s">
        <v>1</v>
      </c>
      <c r="H1" s="51" t="s">
        <v>2</v>
      </c>
      <c r="I1" s="51" t="s">
        <v>3</v>
      </c>
      <c r="J1" s="51" t="s">
        <v>1379</v>
      </c>
      <c r="K1" s="51" t="s">
        <v>1380</v>
      </c>
      <c r="L1" s="51" t="s">
        <v>1565</v>
      </c>
      <c r="M1" s="51" t="s">
        <v>7</v>
      </c>
      <c r="N1" s="51" t="s">
        <v>1566</v>
      </c>
      <c r="O1" s="51" t="s">
        <v>1567</v>
      </c>
      <c r="P1" s="51" t="s">
        <v>1568</v>
      </c>
      <c r="Q1" s="51" t="s">
        <v>450</v>
      </c>
      <c r="R1" s="51" t="s">
        <v>1569</v>
      </c>
      <c r="S1" s="51" t="s">
        <v>288</v>
      </c>
      <c r="T1" s="51" t="s">
        <v>451</v>
      </c>
      <c r="U1" s="51" t="s">
        <v>289</v>
      </c>
      <c r="V1" s="51" t="s">
        <v>290</v>
      </c>
      <c r="W1" s="51" t="s">
        <v>291</v>
      </c>
      <c r="X1" s="51" t="s">
        <v>292</v>
      </c>
      <c r="Y1" s="51" t="s">
        <v>293</v>
      </c>
      <c r="Z1" s="51" t="s">
        <v>294</v>
      </c>
      <c r="AA1" s="51" t="s">
        <v>295</v>
      </c>
      <c r="AB1" s="51" t="s">
        <v>296</v>
      </c>
      <c r="AC1" s="27" t="s">
        <v>297</v>
      </c>
      <c r="AD1" s="27" t="s">
        <v>298</v>
      </c>
      <c r="AE1" s="27" t="s">
        <v>677</v>
      </c>
      <c r="AF1" s="27" t="s">
        <v>678</v>
      </c>
      <c r="AG1" s="27" t="s">
        <v>299</v>
      </c>
      <c r="AH1" s="27" t="s">
        <v>300</v>
      </c>
      <c r="AI1" s="27" t="s">
        <v>301</v>
      </c>
      <c r="AJ1" s="27" t="s">
        <v>302</v>
      </c>
      <c r="AK1" s="27" t="s">
        <v>303</v>
      </c>
      <c r="AL1" s="58" t="s">
        <v>304</v>
      </c>
      <c r="AM1" s="27" t="s">
        <v>305</v>
      </c>
      <c r="AN1" s="27" t="s">
        <v>306</v>
      </c>
      <c r="AO1" s="27" t="s">
        <v>307</v>
      </c>
      <c r="AP1" s="54" t="s">
        <v>308</v>
      </c>
      <c r="AQ1" s="54" t="s">
        <v>309</v>
      </c>
      <c r="AR1" s="54" t="s">
        <v>310</v>
      </c>
      <c r="AS1" s="54" t="s">
        <v>311</v>
      </c>
      <c r="AT1" s="55" t="s">
        <v>492</v>
      </c>
      <c r="AU1" s="55" t="s">
        <v>493</v>
      </c>
      <c r="AV1" s="55" t="s">
        <v>494</v>
      </c>
      <c r="AW1" s="55" t="s">
        <v>318</v>
      </c>
      <c r="AX1" s="91" t="s">
        <v>319</v>
      </c>
      <c r="AY1" s="52" t="s">
        <v>452</v>
      </c>
      <c r="AZ1" s="52" t="s">
        <v>453</v>
      </c>
      <c r="BA1" s="52" t="s">
        <v>454</v>
      </c>
      <c r="BB1" s="52" t="s">
        <v>312</v>
      </c>
      <c r="BC1" s="52" t="s">
        <v>313</v>
      </c>
      <c r="BD1" s="52" t="s">
        <v>314</v>
      </c>
      <c r="BE1" s="52" t="s">
        <v>315</v>
      </c>
      <c r="BF1" s="52" t="s">
        <v>316</v>
      </c>
      <c r="BG1" s="93" t="s">
        <v>317</v>
      </c>
      <c r="BH1" s="52" t="s">
        <v>457</v>
      </c>
      <c r="BI1" s="56" t="s">
        <v>476</v>
      </c>
      <c r="BJ1" s="56" t="s">
        <v>477</v>
      </c>
      <c r="BK1" s="56" t="s">
        <v>478</v>
      </c>
      <c r="BL1" s="56" t="s">
        <v>479</v>
      </c>
      <c r="BM1" s="56" t="s">
        <v>480</v>
      </c>
      <c r="BN1" s="56" t="s">
        <v>481</v>
      </c>
      <c r="BO1" s="56" t="s">
        <v>482</v>
      </c>
      <c r="BP1" s="94" t="s">
        <v>483</v>
      </c>
      <c r="BQ1" s="56" t="s">
        <v>484</v>
      </c>
      <c r="BR1" s="56" t="s">
        <v>485</v>
      </c>
      <c r="BS1" s="56" t="s">
        <v>486</v>
      </c>
      <c r="BT1" s="56" t="s">
        <v>487</v>
      </c>
      <c r="BU1" s="56" t="s">
        <v>488</v>
      </c>
      <c r="BV1" s="56" t="s">
        <v>489</v>
      </c>
      <c r="BW1" s="56" t="s">
        <v>490</v>
      </c>
      <c r="BX1" s="56" t="s">
        <v>491</v>
      </c>
      <c r="BY1" s="57" t="s">
        <v>339</v>
      </c>
      <c r="BZ1" s="57" t="s">
        <v>340</v>
      </c>
      <c r="CA1" s="57" t="s">
        <v>341</v>
      </c>
      <c r="CB1" s="57" t="s">
        <v>342</v>
      </c>
      <c r="CC1" s="57" t="s">
        <v>343</v>
      </c>
      <c r="CD1" s="57" t="s">
        <v>344</v>
      </c>
      <c r="CE1" s="57" t="s">
        <v>345</v>
      </c>
      <c r="CF1" s="57" t="s">
        <v>346</v>
      </c>
      <c r="CG1" s="57" t="s">
        <v>347</v>
      </c>
      <c r="CH1" s="64" t="s">
        <v>1648</v>
      </c>
      <c r="CI1" s="64" t="s">
        <v>1649</v>
      </c>
      <c r="CJ1" s="64" t="s">
        <v>1650</v>
      </c>
      <c r="CK1" s="64" t="s">
        <v>1651</v>
      </c>
      <c r="CL1" s="64" t="s">
        <v>1652</v>
      </c>
      <c r="CM1" s="64" t="s">
        <v>1653</v>
      </c>
      <c r="CN1" s="64" t="s">
        <v>1654</v>
      </c>
      <c r="CO1" s="64" t="s">
        <v>1655</v>
      </c>
      <c r="CP1" s="64" t="s">
        <v>1656</v>
      </c>
      <c r="CQ1" s="64" t="s">
        <v>1657</v>
      </c>
      <c r="CR1" s="64" t="s">
        <v>1658</v>
      </c>
      <c r="CS1" s="64" t="s">
        <v>1659</v>
      </c>
      <c r="CT1" s="64" t="s">
        <v>1660</v>
      </c>
      <c r="CU1" s="64" t="s">
        <v>1661</v>
      </c>
      <c r="CV1" s="64" t="s">
        <v>1662</v>
      </c>
      <c r="CW1" s="64" t="s">
        <v>1663</v>
      </c>
      <c r="CX1" s="64" t="s">
        <v>1664</v>
      </c>
      <c r="CY1" s="64" t="s">
        <v>1665</v>
      </c>
      <c r="CZ1" s="64" t="s">
        <v>1666</v>
      </c>
      <c r="DA1" s="64" t="s">
        <v>1667</v>
      </c>
      <c r="DB1" s="64" t="s">
        <v>1668</v>
      </c>
      <c r="DC1" s="64" t="s">
        <v>1669</v>
      </c>
      <c r="DD1" s="64" t="s">
        <v>1670</v>
      </c>
      <c r="DE1" s="64" t="s">
        <v>1671</v>
      </c>
      <c r="DF1" s="79" t="s">
        <v>72</v>
      </c>
      <c r="DG1" s="79" t="s">
        <v>73</v>
      </c>
      <c r="DH1" s="79" t="s">
        <v>74</v>
      </c>
      <c r="DI1" s="79" t="s">
        <v>75</v>
      </c>
      <c r="DJ1" s="79" t="s">
        <v>76</v>
      </c>
      <c r="DK1" s="79" t="s">
        <v>77</v>
      </c>
      <c r="DL1" s="79" t="s">
        <v>78</v>
      </c>
      <c r="DM1" s="79" t="s">
        <v>79</v>
      </c>
      <c r="DN1" s="79" t="s">
        <v>80</v>
      </c>
      <c r="DO1" s="79" t="s">
        <v>81</v>
      </c>
      <c r="DP1" s="80" t="s">
        <v>82</v>
      </c>
      <c r="DQ1" s="80" t="s">
        <v>83</v>
      </c>
      <c r="DR1" s="80" t="s">
        <v>84</v>
      </c>
      <c r="DS1" s="80" t="s">
        <v>85</v>
      </c>
      <c r="DT1" s="80" t="s">
        <v>86</v>
      </c>
      <c r="DU1" s="80" t="s">
        <v>87</v>
      </c>
      <c r="DV1" s="80" t="s">
        <v>88</v>
      </c>
      <c r="DW1" s="78" t="s">
        <v>1672</v>
      </c>
      <c r="DX1" s="78" t="s">
        <v>1673</v>
      </c>
      <c r="DY1" s="78" t="s">
        <v>1674</v>
      </c>
      <c r="DZ1" s="78" t="s">
        <v>1675</v>
      </c>
      <c r="EA1" s="59" t="s">
        <v>1676</v>
      </c>
      <c r="EB1" s="59" t="s">
        <v>1677</v>
      </c>
      <c r="EC1" s="59" t="s">
        <v>1678</v>
      </c>
      <c r="ED1" s="59" t="s">
        <v>1679</v>
      </c>
      <c r="EE1" s="59" t="s">
        <v>1680</v>
      </c>
      <c r="EF1" s="59" t="s">
        <v>1681</v>
      </c>
      <c r="EG1" s="59" t="s">
        <v>1682</v>
      </c>
      <c r="EH1" s="59" t="s">
        <v>1683</v>
      </c>
      <c r="EI1" s="59" t="s">
        <v>1684</v>
      </c>
      <c r="EJ1" s="59" t="s">
        <v>1685</v>
      </c>
      <c r="EK1" s="59" t="s">
        <v>1686</v>
      </c>
      <c r="EL1" s="59" t="s">
        <v>1687</v>
      </c>
      <c r="EM1" s="59" t="s">
        <v>1688</v>
      </c>
      <c r="EN1" s="59" t="s">
        <v>1689</v>
      </c>
      <c r="EO1" s="59" t="s">
        <v>1690</v>
      </c>
      <c r="EP1" s="59" t="s">
        <v>1691</v>
      </c>
      <c r="EQ1" s="59" t="s">
        <v>1692</v>
      </c>
      <c r="ER1" s="59" t="s">
        <v>1693</v>
      </c>
      <c r="ES1" s="59" t="s">
        <v>1709</v>
      </c>
      <c r="ET1" s="59" t="s">
        <v>1695</v>
      </c>
      <c r="EU1" s="59" t="s">
        <v>1696</v>
      </c>
      <c r="EV1" s="59" t="s">
        <v>1694</v>
      </c>
      <c r="EW1" s="60" t="s">
        <v>1697</v>
      </c>
      <c r="EX1" s="60" t="s">
        <v>1698</v>
      </c>
      <c r="EY1" s="60" t="s">
        <v>1699</v>
      </c>
      <c r="EZ1" s="60" t="s">
        <v>1700</v>
      </c>
      <c r="FA1" s="60" t="s">
        <v>1701</v>
      </c>
      <c r="FB1" s="60" t="s">
        <v>1702</v>
      </c>
      <c r="FC1" s="60" t="s">
        <v>1703</v>
      </c>
      <c r="FD1" s="60" t="s">
        <v>1704</v>
      </c>
      <c r="FE1" s="60" t="s">
        <v>1705</v>
      </c>
      <c r="FF1" s="60" t="s">
        <v>1706</v>
      </c>
      <c r="FG1" s="60" t="s">
        <v>1707</v>
      </c>
      <c r="FH1" s="60" t="s">
        <v>1708</v>
      </c>
      <c r="FI1" s="60" t="s">
        <v>1751</v>
      </c>
      <c r="FJ1" s="60" t="s">
        <v>1750</v>
      </c>
      <c r="FK1" s="60" t="s">
        <v>1710</v>
      </c>
      <c r="FL1" s="60" t="s">
        <v>1711</v>
      </c>
      <c r="FM1" s="60" t="s">
        <v>1712</v>
      </c>
      <c r="FN1" s="61" t="s">
        <v>1713</v>
      </c>
      <c r="FO1" s="61" t="s">
        <v>1714</v>
      </c>
      <c r="FP1" s="61" t="s">
        <v>1715</v>
      </c>
      <c r="FQ1" s="61" t="s">
        <v>1716</v>
      </c>
      <c r="FR1" s="61" t="s">
        <v>1717</v>
      </c>
      <c r="FS1" s="61" t="s">
        <v>1718</v>
      </c>
      <c r="FT1" s="61" t="s">
        <v>1719</v>
      </c>
      <c r="FU1" s="61" t="s">
        <v>1720</v>
      </c>
      <c r="FV1" s="61" t="s">
        <v>1721</v>
      </c>
      <c r="FW1" s="61" t="s">
        <v>1722</v>
      </c>
      <c r="FX1" s="61" t="s">
        <v>1723</v>
      </c>
      <c r="FY1" s="61" t="s">
        <v>1724</v>
      </c>
      <c r="FZ1" s="61" t="s">
        <v>1725</v>
      </c>
      <c r="GA1" s="61" t="s">
        <v>1726</v>
      </c>
      <c r="GB1" s="61" t="s">
        <v>1727</v>
      </c>
      <c r="GC1" s="61" t="s">
        <v>1728</v>
      </c>
      <c r="GD1" s="62" t="s">
        <v>1729</v>
      </c>
      <c r="GE1" s="62" t="s">
        <v>1730</v>
      </c>
      <c r="GF1" s="62" t="s">
        <v>1731</v>
      </c>
      <c r="GG1" s="62" t="s">
        <v>1732</v>
      </c>
      <c r="GH1" s="62" t="s">
        <v>1733</v>
      </c>
      <c r="GI1" s="62" t="s">
        <v>1734</v>
      </c>
      <c r="GJ1" s="62" t="s">
        <v>1735</v>
      </c>
      <c r="GK1" s="62" t="s">
        <v>1736</v>
      </c>
      <c r="GL1" s="62" t="s">
        <v>1737</v>
      </c>
      <c r="GM1" s="62" t="s">
        <v>1738</v>
      </c>
      <c r="GN1" s="62" t="s">
        <v>1739</v>
      </c>
      <c r="GO1" s="62" t="s">
        <v>1740</v>
      </c>
      <c r="GP1" s="62" t="s">
        <v>1741</v>
      </c>
      <c r="GQ1" s="62" t="s">
        <v>1742</v>
      </c>
      <c r="GR1" s="62" t="s">
        <v>1743</v>
      </c>
      <c r="GS1" s="62" t="s">
        <v>1744</v>
      </c>
      <c r="GT1" s="77" t="s">
        <v>269</v>
      </c>
      <c r="GU1" s="77" t="s">
        <v>270</v>
      </c>
      <c r="GV1" s="77" t="s">
        <v>271</v>
      </c>
      <c r="GW1" s="77" t="s">
        <v>272</v>
      </c>
      <c r="GX1" s="77" t="s">
        <v>273</v>
      </c>
      <c r="GY1" s="77" t="s">
        <v>274</v>
      </c>
      <c r="GZ1" s="77" t="s">
        <v>275</v>
      </c>
      <c r="HA1" s="77" t="s">
        <v>276</v>
      </c>
      <c r="HB1" s="77" t="s">
        <v>277</v>
      </c>
      <c r="HC1" s="77" t="s">
        <v>278</v>
      </c>
      <c r="HD1" s="77" t="s">
        <v>279</v>
      </c>
      <c r="HE1" s="77" t="s">
        <v>280</v>
      </c>
      <c r="HF1" s="77" t="s">
        <v>281</v>
      </c>
      <c r="HG1" s="77" t="s">
        <v>282</v>
      </c>
      <c r="HH1" s="77" t="s">
        <v>283</v>
      </c>
      <c r="HI1" s="77" t="s">
        <v>284</v>
      </c>
      <c r="HJ1" s="77" t="s">
        <v>285</v>
      </c>
      <c r="HK1" s="77" t="s">
        <v>286</v>
      </c>
      <c r="HL1" s="58" t="s">
        <v>459</v>
      </c>
      <c r="HM1" s="58" t="s">
        <v>460</v>
      </c>
      <c r="HN1" s="58" t="s">
        <v>461</v>
      </c>
      <c r="HO1" s="58" t="s">
        <v>462</v>
      </c>
      <c r="HP1" s="58" t="s">
        <v>463</v>
      </c>
      <c r="HQ1" s="58" t="s">
        <v>464</v>
      </c>
      <c r="HR1" s="58" t="s">
        <v>465</v>
      </c>
      <c r="HS1" s="58" t="s">
        <v>466</v>
      </c>
      <c r="HT1" s="58" t="s">
        <v>467</v>
      </c>
      <c r="HU1" s="31" t="s">
        <v>468</v>
      </c>
      <c r="HV1" s="31" t="s">
        <v>469</v>
      </c>
      <c r="HW1" s="58" t="s">
        <v>644</v>
      </c>
      <c r="HX1" s="58" t="s">
        <v>645</v>
      </c>
      <c r="HY1" s="58" t="s">
        <v>646</v>
      </c>
      <c r="HZ1" s="58" t="s">
        <v>647</v>
      </c>
      <c r="IA1" s="58" t="s">
        <v>648</v>
      </c>
      <c r="IB1" s="58" t="s">
        <v>649</v>
      </c>
    </row>
    <row r="2" spans="1:236" x14ac:dyDescent="0.2">
      <c r="A2" s="83" t="s">
        <v>1428</v>
      </c>
      <c r="B2" s="83" t="s">
        <v>1429</v>
      </c>
      <c r="C2" s="70">
        <v>389</v>
      </c>
      <c r="D2" s="70" t="s">
        <v>1430</v>
      </c>
      <c r="E2">
        <v>1</v>
      </c>
      <c r="F2" s="86">
        <v>1</v>
      </c>
      <c r="G2" s="63">
        <v>40074</v>
      </c>
      <c r="H2" s="63">
        <v>43755</v>
      </c>
      <c r="I2">
        <f t="shared" ref="I2:I53" si="0">(H2-G2)/365</f>
        <v>10.084931506849315</v>
      </c>
      <c r="K2">
        <v>5</v>
      </c>
      <c r="N2">
        <v>2</v>
      </c>
      <c r="O2">
        <v>90</v>
      </c>
      <c r="P2">
        <v>106</v>
      </c>
      <c r="Q2">
        <v>143</v>
      </c>
      <c r="S2">
        <f>32.9*2.2</f>
        <v>72.38000000000001</v>
      </c>
      <c r="T2">
        <v>32.9</v>
      </c>
      <c r="U2">
        <v>16.100000000000001</v>
      </c>
      <c r="W2">
        <v>15.5</v>
      </c>
      <c r="Y2">
        <v>39.1</v>
      </c>
      <c r="Z2">
        <v>38.200000000000003</v>
      </c>
      <c r="AA2">
        <v>38.799999999999997</v>
      </c>
      <c r="AB2">
        <v>46.2</v>
      </c>
      <c r="AC2">
        <v>39.6</v>
      </c>
      <c r="AD2">
        <v>36.5</v>
      </c>
      <c r="AE2">
        <v>39.1</v>
      </c>
      <c r="AF2">
        <v>46.2</v>
      </c>
      <c r="AL2" s="41"/>
      <c r="AP2">
        <v>13.54</v>
      </c>
      <c r="AQ2" s="41">
        <v>13.38</v>
      </c>
      <c r="AR2">
        <v>-0.41</v>
      </c>
      <c r="AS2" s="72">
        <v>0.34</v>
      </c>
      <c r="AT2">
        <v>174</v>
      </c>
      <c r="AU2">
        <v>184</v>
      </c>
      <c r="AV2">
        <v>194</v>
      </c>
      <c r="AY2">
        <v>37</v>
      </c>
      <c r="AZ2">
        <v>31</v>
      </c>
      <c r="BA2">
        <f>37+31</f>
        <v>68</v>
      </c>
      <c r="BC2" s="72"/>
      <c r="BD2">
        <v>18</v>
      </c>
      <c r="BE2">
        <v>24</v>
      </c>
      <c r="BH2">
        <f>18+24</f>
        <v>42</v>
      </c>
      <c r="BI2">
        <v>34</v>
      </c>
      <c r="BJ2">
        <v>35</v>
      </c>
      <c r="BK2">
        <v>35</v>
      </c>
      <c r="BL2" s="95">
        <v>15.19936</v>
      </c>
      <c r="BM2" s="95">
        <v>15.6464</v>
      </c>
      <c r="BN2" s="95">
        <v>15.6464</v>
      </c>
      <c r="BO2" s="95"/>
      <c r="BP2" s="96"/>
      <c r="BQ2">
        <v>35</v>
      </c>
      <c r="BR2">
        <v>25</v>
      </c>
      <c r="BS2">
        <v>31</v>
      </c>
      <c r="BT2" s="95">
        <v>15.6464</v>
      </c>
      <c r="BU2">
        <v>11.176</v>
      </c>
      <c r="BV2">
        <v>13.85824</v>
      </c>
      <c r="CD2" t="e">
        <f>AVERAGE(BO2,BW2)</f>
        <v>#DIV/0!</v>
      </c>
      <c r="CF2" t="e">
        <f>AVERAGE(CD2,CB2,BZ2)</f>
        <v>#DIV/0!</v>
      </c>
      <c r="CH2">
        <v>1</v>
      </c>
      <c r="CI2" t="s">
        <v>411</v>
      </c>
      <c r="CJ2">
        <v>0</v>
      </c>
      <c r="CK2">
        <v>1</v>
      </c>
      <c r="CL2" t="s">
        <v>1809</v>
      </c>
      <c r="CM2">
        <v>2</v>
      </c>
      <c r="CN2" s="41">
        <v>1</v>
      </c>
      <c r="CO2" s="41" t="s">
        <v>351</v>
      </c>
      <c r="CP2" s="41">
        <v>1</v>
      </c>
      <c r="CQ2" s="41">
        <v>1</v>
      </c>
      <c r="CR2" s="41">
        <v>5</v>
      </c>
      <c r="CS2" s="41">
        <v>5</v>
      </c>
      <c r="CT2" s="41">
        <v>4</v>
      </c>
      <c r="CU2">
        <v>1</v>
      </c>
      <c r="CV2">
        <v>5</v>
      </c>
      <c r="CW2">
        <v>4</v>
      </c>
      <c r="CX2">
        <v>4</v>
      </c>
      <c r="CY2">
        <v>2</v>
      </c>
      <c r="CZ2">
        <v>5</v>
      </c>
      <c r="DA2">
        <v>4</v>
      </c>
      <c r="DB2">
        <v>3</v>
      </c>
      <c r="DC2">
        <v>2</v>
      </c>
      <c r="DD2">
        <f t="shared" ref="DD2:DD19" si="1">AVERAGE(CR2,CS2,CV2,CW2,CZ2,DA2)</f>
        <v>4.666666666666667</v>
      </c>
      <c r="DE2">
        <f t="shared" ref="DE2:DE6" si="2">AVERAGE(CT2,CU2,CX2,CY2,DB2,DC2)</f>
        <v>2.6666666666666665</v>
      </c>
      <c r="DF2" s="41"/>
      <c r="DG2" s="41"/>
      <c r="DH2" s="41"/>
      <c r="DI2" s="41"/>
      <c r="DJ2" s="41"/>
      <c r="DK2" s="41"/>
      <c r="DL2" s="41"/>
      <c r="DM2" s="41"/>
      <c r="DN2" s="41"/>
      <c r="DO2" s="41"/>
      <c r="DW2">
        <v>2</v>
      </c>
      <c r="DY2">
        <v>0</v>
      </c>
      <c r="DZ2">
        <v>0</v>
      </c>
      <c r="EA2">
        <v>1</v>
      </c>
      <c r="EB2">
        <v>1</v>
      </c>
      <c r="EC2">
        <v>1</v>
      </c>
      <c r="ED2">
        <v>0</v>
      </c>
      <c r="EE2">
        <v>0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0</v>
      </c>
      <c r="EN2">
        <v>1</v>
      </c>
      <c r="EO2">
        <v>0</v>
      </c>
      <c r="EP2">
        <v>1</v>
      </c>
      <c r="EQ2">
        <v>1</v>
      </c>
      <c r="ER2">
        <v>0</v>
      </c>
      <c r="ES2">
        <v>0</v>
      </c>
      <c r="ET2">
        <v>13</v>
      </c>
      <c r="EU2">
        <f>13/18</f>
        <v>0.72222222222222221</v>
      </c>
      <c r="EV2">
        <v>7</v>
      </c>
      <c r="EW2">
        <v>1</v>
      </c>
      <c r="EX2">
        <v>1</v>
      </c>
      <c r="EY2">
        <v>1</v>
      </c>
      <c r="EZ2">
        <v>0</v>
      </c>
      <c r="FA2">
        <v>1</v>
      </c>
      <c r="FB2">
        <v>1</v>
      </c>
      <c r="FC2">
        <v>1</v>
      </c>
      <c r="FD2">
        <v>0</v>
      </c>
      <c r="FE2">
        <v>1</v>
      </c>
      <c r="FF2">
        <v>1</v>
      </c>
      <c r="FG2">
        <v>0</v>
      </c>
      <c r="FH2">
        <v>0</v>
      </c>
      <c r="FI2">
        <v>0</v>
      </c>
      <c r="FJ2">
        <v>0</v>
      </c>
      <c r="FK2">
        <v>8</v>
      </c>
      <c r="FL2">
        <f>8/13</f>
        <v>0.61538461538461542</v>
      </c>
      <c r="FM2">
        <v>5</v>
      </c>
      <c r="FN2">
        <v>1</v>
      </c>
      <c r="FO2">
        <v>0</v>
      </c>
      <c r="FP2">
        <v>1</v>
      </c>
      <c r="FQ2">
        <v>1</v>
      </c>
      <c r="FR2">
        <v>0</v>
      </c>
      <c r="FS2">
        <v>0</v>
      </c>
      <c r="FT2">
        <v>1</v>
      </c>
      <c r="FU2">
        <v>1</v>
      </c>
      <c r="FV2">
        <v>1</v>
      </c>
      <c r="FW2">
        <v>0</v>
      </c>
      <c r="FX2">
        <v>0</v>
      </c>
      <c r="FY2">
        <v>6</v>
      </c>
      <c r="FZ2">
        <f>6/10</f>
        <v>0.6</v>
      </c>
      <c r="GA2">
        <v>4</v>
      </c>
      <c r="GB2">
        <v>2</v>
      </c>
      <c r="GC2">
        <v>5</v>
      </c>
      <c r="GD2">
        <v>1</v>
      </c>
      <c r="GE2">
        <v>0</v>
      </c>
      <c r="GF2">
        <v>0</v>
      </c>
      <c r="GG2">
        <v>1</v>
      </c>
      <c r="GH2">
        <v>1</v>
      </c>
      <c r="GI2">
        <v>1</v>
      </c>
      <c r="GJ2">
        <v>0</v>
      </c>
      <c r="GK2">
        <v>0</v>
      </c>
      <c r="GL2">
        <v>0</v>
      </c>
      <c r="GM2">
        <v>1</v>
      </c>
      <c r="GN2">
        <v>0</v>
      </c>
      <c r="GO2">
        <v>1</v>
      </c>
      <c r="GP2" t="s">
        <v>1810</v>
      </c>
      <c r="GQ2">
        <v>5</v>
      </c>
      <c r="GR2">
        <f>5/12</f>
        <v>0.41666666666666669</v>
      </c>
      <c r="GS2">
        <v>4</v>
      </c>
      <c r="GT2" s="41">
        <v>3</v>
      </c>
      <c r="GU2" s="41">
        <v>2</v>
      </c>
      <c r="GV2" s="41">
        <v>2</v>
      </c>
      <c r="GW2" s="41">
        <v>1</v>
      </c>
      <c r="GX2" s="41">
        <v>5</v>
      </c>
      <c r="GY2" s="41">
        <v>5</v>
      </c>
      <c r="GZ2" s="41">
        <v>5</v>
      </c>
      <c r="HA2" s="41">
        <v>1</v>
      </c>
      <c r="HB2" s="41">
        <v>1</v>
      </c>
      <c r="HC2" s="41">
        <v>4</v>
      </c>
      <c r="HD2" s="41">
        <v>4</v>
      </c>
      <c r="HE2" s="41">
        <v>4</v>
      </c>
      <c r="HF2" s="41">
        <v>2</v>
      </c>
      <c r="HG2" s="41">
        <v>2</v>
      </c>
      <c r="HH2" s="41">
        <v>2</v>
      </c>
      <c r="HI2" s="41">
        <v>2</v>
      </c>
      <c r="HJ2" s="41">
        <v>2</v>
      </c>
      <c r="HK2" s="41">
        <v>2</v>
      </c>
      <c r="HL2" s="41">
        <v>8</v>
      </c>
      <c r="HM2" s="41">
        <v>8</v>
      </c>
      <c r="HN2" s="41">
        <v>8</v>
      </c>
      <c r="HO2" s="41">
        <v>8</v>
      </c>
      <c r="HP2" s="41">
        <v>8</v>
      </c>
      <c r="HQ2" s="41">
        <v>5</v>
      </c>
      <c r="HR2" s="41">
        <v>8</v>
      </c>
      <c r="HS2" s="41">
        <v>2</v>
      </c>
      <c r="HT2" s="41">
        <v>7</v>
      </c>
      <c r="HW2" s="41">
        <v>1.65</v>
      </c>
      <c r="HX2" s="41">
        <v>1.81</v>
      </c>
      <c r="HY2" s="41">
        <v>1.78</v>
      </c>
      <c r="HZ2" s="41">
        <v>1.7</v>
      </c>
      <c r="IA2" s="41">
        <v>1.61</v>
      </c>
      <c r="IB2" s="41"/>
    </row>
    <row r="3" spans="1:236" x14ac:dyDescent="0.2">
      <c r="A3" s="83" t="s">
        <v>1431</v>
      </c>
      <c r="B3" s="83" t="s">
        <v>1432</v>
      </c>
      <c r="C3" s="70">
        <v>390</v>
      </c>
      <c r="D3" s="70" t="s">
        <v>1433</v>
      </c>
      <c r="E3">
        <v>0</v>
      </c>
      <c r="F3">
        <v>2</v>
      </c>
      <c r="G3" s="63">
        <v>39867</v>
      </c>
      <c r="H3" s="63">
        <v>43755</v>
      </c>
      <c r="I3">
        <f t="shared" si="0"/>
        <v>10.652054794520549</v>
      </c>
      <c r="K3">
        <v>5</v>
      </c>
      <c r="N3">
        <v>2</v>
      </c>
      <c r="O3">
        <v>90</v>
      </c>
      <c r="P3">
        <v>109</v>
      </c>
      <c r="Q3">
        <v>148.5</v>
      </c>
      <c r="S3">
        <f>68.5*2.2</f>
        <v>150.70000000000002</v>
      </c>
      <c r="T3">
        <v>68.5</v>
      </c>
      <c r="U3">
        <v>31.3</v>
      </c>
      <c r="W3">
        <v>41.9</v>
      </c>
      <c r="Y3">
        <v>37.4</v>
      </c>
      <c r="Z3">
        <v>36.9</v>
      </c>
      <c r="AA3">
        <v>28.1</v>
      </c>
      <c r="AB3">
        <v>35.5</v>
      </c>
      <c r="AC3">
        <v>22.6</v>
      </c>
      <c r="AD3">
        <v>26.3</v>
      </c>
      <c r="AE3">
        <v>37.4</v>
      </c>
      <c r="AF3">
        <v>35.5</v>
      </c>
      <c r="AL3" s="41"/>
      <c r="AP3">
        <v>19.82</v>
      </c>
      <c r="AQ3">
        <v>16.079999999999998</v>
      </c>
      <c r="AT3">
        <v>82</v>
      </c>
      <c r="AU3">
        <v>66</v>
      </c>
      <c r="AV3">
        <v>67</v>
      </c>
      <c r="AY3">
        <v>17</v>
      </c>
      <c r="AZ3">
        <v>12</v>
      </c>
      <c r="BA3">
        <f>17+12</f>
        <v>29</v>
      </c>
      <c r="BD3">
        <v>13</v>
      </c>
      <c r="BE3">
        <v>12</v>
      </c>
      <c r="BH3">
        <f>13+12</f>
        <v>25</v>
      </c>
      <c r="BI3">
        <v>26</v>
      </c>
      <c r="BJ3">
        <v>27</v>
      </c>
      <c r="BK3">
        <v>26</v>
      </c>
      <c r="BQ3">
        <v>21</v>
      </c>
      <c r="BR3">
        <v>16</v>
      </c>
      <c r="BS3">
        <v>22</v>
      </c>
      <c r="CH3">
        <v>0</v>
      </c>
      <c r="CI3" t="s">
        <v>1811</v>
      </c>
      <c r="CJ3">
        <v>0</v>
      </c>
      <c r="CK3">
        <v>4</v>
      </c>
      <c r="CL3" t="s">
        <v>432</v>
      </c>
      <c r="CM3">
        <v>1</v>
      </c>
      <c r="CN3" s="41">
        <v>1</v>
      </c>
      <c r="CO3" s="41" t="s">
        <v>351</v>
      </c>
      <c r="CP3" s="41">
        <v>1</v>
      </c>
      <c r="CQ3" s="41">
        <v>1</v>
      </c>
      <c r="CR3" s="41">
        <v>4</v>
      </c>
      <c r="CS3" s="41">
        <v>3</v>
      </c>
      <c r="CT3" s="41">
        <v>4</v>
      </c>
      <c r="CU3">
        <v>1</v>
      </c>
      <c r="CV3">
        <v>4</v>
      </c>
      <c r="CW3">
        <v>4</v>
      </c>
      <c r="CX3">
        <v>3</v>
      </c>
      <c r="CY3">
        <v>2</v>
      </c>
      <c r="CZ3">
        <v>4</v>
      </c>
      <c r="DA3">
        <v>5</v>
      </c>
      <c r="DB3">
        <v>3</v>
      </c>
      <c r="DC3">
        <v>2</v>
      </c>
      <c r="DD3">
        <f t="shared" si="1"/>
        <v>4</v>
      </c>
      <c r="DE3">
        <f t="shared" si="2"/>
        <v>2.5</v>
      </c>
      <c r="DF3" s="41"/>
      <c r="DG3" s="41"/>
      <c r="DH3" s="41"/>
      <c r="DI3" s="41"/>
      <c r="DJ3" s="41"/>
      <c r="DK3" s="41"/>
      <c r="DL3" s="41"/>
      <c r="DM3" s="41"/>
      <c r="DN3" s="41"/>
      <c r="DO3" s="41"/>
      <c r="DW3">
        <v>3</v>
      </c>
      <c r="DY3">
        <v>1</v>
      </c>
      <c r="DZ3">
        <v>0</v>
      </c>
      <c r="EA3">
        <v>1</v>
      </c>
      <c r="EB3">
        <v>0</v>
      </c>
      <c r="EC3">
        <v>0</v>
      </c>
      <c r="ED3">
        <v>1</v>
      </c>
      <c r="EE3">
        <v>0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1</v>
      </c>
      <c r="EO3">
        <v>1</v>
      </c>
      <c r="EP3">
        <v>1</v>
      </c>
      <c r="EQ3">
        <v>1</v>
      </c>
      <c r="ER3">
        <v>1</v>
      </c>
      <c r="ES3" t="s">
        <v>1812</v>
      </c>
      <c r="ET3">
        <v>13</v>
      </c>
      <c r="EU3">
        <f>13/18</f>
        <v>0.72222222222222221</v>
      </c>
      <c r="EV3" s="85">
        <v>5</v>
      </c>
      <c r="EW3">
        <v>1</v>
      </c>
      <c r="EX3">
        <v>0</v>
      </c>
      <c r="EY3">
        <v>1</v>
      </c>
      <c r="EZ3">
        <v>1</v>
      </c>
      <c r="FA3">
        <v>1</v>
      </c>
      <c r="FB3">
        <v>1</v>
      </c>
      <c r="FC3">
        <v>1</v>
      </c>
      <c r="FD3">
        <v>0</v>
      </c>
      <c r="FE3">
        <v>1</v>
      </c>
      <c r="FF3">
        <v>0</v>
      </c>
      <c r="FG3">
        <v>0</v>
      </c>
      <c r="FH3">
        <v>0</v>
      </c>
      <c r="FI3">
        <v>1</v>
      </c>
      <c r="FJ3" t="s">
        <v>1813</v>
      </c>
      <c r="FK3">
        <v>8</v>
      </c>
      <c r="FL3">
        <f>8/13</f>
        <v>0.61538461538461542</v>
      </c>
      <c r="FM3">
        <v>2</v>
      </c>
      <c r="FN3">
        <v>1</v>
      </c>
      <c r="FO3">
        <v>1</v>
      </c>
      <c r="FP3">
        <v>1</v>
      </c>
      <c r="FQ3">
        <v>0</v>
      </c>
      <c r="FR3">
        <v>0</v>
      </c>
      <c r="FS3">
        <v>0</v>
      </c>
      <c r="FT3">
        <v>1</v>
      </c>
      <c r="FU3">
        <v>1</v>
      </c>
      <c r="FV3">
        <v>0</v>
      </c>
      <c r="FW3">
        <v>1</v>
      </c>
      <c r="FX3" t="s">
        <v>1814</v>
      </c>
      <c r="FY3">
        <v>6</v>
      </c>
      <c r="FZ3">
        <f>6/10</f>
        <v>0.6</v>
      </c>
      <c r="GA3">
        <v>4</v>
      </c>
      <c r="GB3">
        <v>3</v>
      </c>
      <c r="GC3">
        <v>7</v>
      </c>
      <c r="GD3">
        <v>0</v>
      </c>
      <c r="GE3">
        <v>0</v>
      </c>
      <c r="GF3">
        <v>0</v>
      </c>
      <c r="GG3">
        <v>0</v>
      </c>
      <c r="GH3">
        <v>1</v>
      </c>
      <c r="GI3">
        <v>0</v>
      </c>
      <c r="GJ3">
        <v>0</v>
      </c>
      <c r="GK3">
        <v>0</v>
      </c>
      <c r="GL3">
        <v>0</v>
      </c>
      <c r="GM3">
        <v>1</v>
      </c>
      <c r="GN3">
        <v>0</v>
      </c>
      <c r="GO3">
        <v>1</v>
      </c>
      <c r="GP3" t="s">
        <v>1815</v>
      </c>
      <c r="GQ3">
        <v>3</v>
      </c>
      <c r="GR3">
        <f>3/12</f>
        <v>0.25</v>
      </c>
      <c r="GS3">
        <v>1</v>
      </c>
      <c r="GT3" s="41">
        <v>3</v>
      </c>
      <c r="GU3" s="41">
        <v>2</v>
      </c>
      <c r="GV3" s="41">
        <v>3</v>
      </c>
      <c r="GW3" s="41">
        <v>1</v>
      </c>
      <c r="GX3" s="41">
        <v>4</v>
      </c>
      <c r="GY3" s="41">
        <v>1</v>
      </c>
      <c r="GZ3" s="41">
        <v>4</v>
      </c>
      <c r="HA3" s="41">
        <v>1</v>
      </c>
      <c r="HB3" s="41">
        <v>1</v>
      </c>
      <c r="HC3" s="41">
        <v>5</v>
      </c>
      <c r="HD3" s="41">
        <v>1</v>
      </c>
      <c r="HE3" s="41">
        <v>5</v>
      </c>
      <c r="HF3" s="41">
        <v>5</v>
      </c>
      <c r="HG3" s="41">
        <v>2</v>
      </c>
      <c r="HH3" s="41">
        <v>6</v>
      </c>
      <c r="HI3" s="41">
        <v>6</v>
      </c>
      <c r="HJ3" s="41">
        <v>1</v>
      </c>
      <c r="HK3" s="41">
        <v>1</v>
      </c>
      <c r="HL3" s="41">
        <v>8</v>
      </c>
      <c r="HM3" s="41">
        <v>1</v>
      </c>
      <c r="HN3" s="41">
        <v>1</v>
      </c>
      <c r="HO3" s="41">
        <v>1</v>
      </c>
      <c r="HP3" s="41">
        <v>1</v>
      </c>
      <c r="HQ3" s="41">
        <v>2</v>
      </c>
      <c r="HR3" s="41">
        <v>1</v>
      </c>
      <c r="HS3" s="41">
        <v>1</v>
      </c>
      <c r="HT3" s="41">
        <v>2</v>
      </c>
      <c r="HW3" s="41">
        <v>3.85</v>
      </c>
      <c r="HX3" s="41">
        <v>4.1500000000000004</v>
      </c>
      <c r="HY3" s="41">
        <v>3.36</v>
      </c>
      <c r="HZ3" s="41">
        <v>5</v>
      </c>
      <c r="IA3" s="41">
        <v>3.02</v>
      </c>
      <c r="IB3" s="41"/>
    </row>
    <row r="4" spans="1:236" x14ac:dyDescent="0.2">
      <c r="A4" s="83" t="s">
        <v>1434</v>
      </c>
      <c r="B4" s="83" t="s">
        <v>1435</v>
      </c>
      <c r="C4" s="70">
        <v>391</v>
      </c>
      <c r="D4" s="70" t="s">
        <v>1436</v>
      </c>
      <c r="E4">
        <v>0</v>
      </c>
      <c r="F4">
        <v>2</v>
      </c>
      <c r="G4" s="74">
        <v>40017</v>
      </c>
      <c r="H4" s="63">
        <v>43755</v>
      </c>
      <c r="I4">
        <f t="shared" si="0"/>
        <v>10.241095890410959</v>
      </c>
      <c r="K4">
        <v>5</v>
      </c>
      <c r="N4">
        <v>2</v>
      </c>
      <c r="O4">
        <v>90</v>
      </c>
      <c r="P4">
        <v>104.5</v>
      </c>
      <c r="Q4">
        <v>143.5</v>
      </c>
      <c r="S4">
        <f>39.3*2.2</f>
        <v>86.46</v>
      </c>
      <c r="T4">
        <v>39.299999999999997</v>
      </c>
      <c r="U4">
        <v>19.2</v>
      </c>
      <c r="W4">
        <v>16.899999999999999</v>
      </c>
      <c r="Y4">
        <v>37.700000000000003</v>
      </c>
      <c r="Z4">
        <v>34.6</v>
      </c>
      <c r="AA4">
        <v>36.799999999999997</v>
      </c>
      <c r="AB4">
        <v>41</v>
      </c>
      <c r="AC4">
        <v>38.1</v>
      </c>
      <c r="AD4">
        <v>37.299999999999997</v>
      </c>
      <c r="AE4">
        <v>37.700000000000003</v>
      </c>
      <c r="AF4">
        <v>41</v>
      </c>
      <c r="AL4" s="41"/>
      <c r="AP4">
        <v>13.04</v>
      </c>
      <c r="AQ4">
        <v>12.78</v>
      </c>
      <c r="AT4">
        <v>157</v>
      </c>
      <c r="AU4">
        <v>145</v>
      </c>
      <c r="AV4">
        <v>161</v>
      </c>
      <c r="AY4">
        <v>29</v>
      </c>
      <c r="AZ4">
        <v>25</v>
      </c>
      <c r="BA4">
        <f>29+25</f>
        <v>54</v>
      </c>
      <c r="BD4">
        <v>18</v>
      </c>
      <c r="BE4">
        <v>19</v>
      </c>
      <c r="BH4">
        <f>18+19</f>
        <v>37</v>
      </c>
      <c r="BI4">
        <v>41</v>
      </c>
      <c r="BJ4">
        <v>38</v>
      </c>
      <c r="BK4">
        <v>38</v>
      </c>
      <c r="BQ4">
        <v>42</v>
      </c>
      <c r="BR4">
        <v>38</v>
      </c>
      <c r="BS4">
        <v>38</v>
      </c>
      <c r="CH4">
        <v>1</v>
      </c>
      <c r="CI4" t="s">
        <v>350</v>
      </c>
      <c r="CJ4">
        <v>2</v>
      </c>
      <c r="CK4">
        <v>4</v>
      </c>
      <c r="CL4" t="s">
        <v>355</v>
      </c>
      <c r="CM4">
        <v>2</v>
      </c>
      <c r="CN4" s="41">
        <v>1</v>
      </c>
      <c r="CO4" s="41" t="s">
        <v>1816</v>
      </c>
      <c r="CP4" s="41">
        <v>2</v>
      </c>
      <c r="CQ4" s="41">
        <v>3</v>
      </c>
      <c r="CR4" s="41">
        <v>5</v>
      </c>
      <c r="CS4" s="41">
        <v>5</v>
      </c>
      <c r="CT4" s="41">
        <v>4</v>
      </c>
      <c r="CU4">
        <v>3</v>
      </c>
      <c r="CV4">
        <v>5</v>
      </c>
      <c r="CW4">
        <v>5</v>
      </c>
      <c r="CX4">
        <v>1</v>
      </c>
      <c r="CY4">
        <v>3</v>
      </c>
      <c r="CZ4">
        <v>5</v>
      </c>
      <c r="DA4">
        <v>5</v>
      </c>
      <c r="DB4">
        <v>3</v>
      </c>
      <c r="DC4">
        <v>3</v>
      </c>
      <c r="DD4">
        <f t="shared" si="1"/>
        <v>5</v>
      </c>
      <c r="DE4">
        <f t="shared" si="2"/>
        <v>2.8333333333333335</v>
      </c>
      <c r="DF4" s="41"/>
      <c r="DG4" s="41"/>
      <c r="DH4" s="41"/>
      <c r="DI4" s="41"/>
      <c r="DJ4" s="41"/>
      <c r="DK4" s="41"/>
      <c r="DL4" s="41"/>
      <c r="DM4" s="41"/>
      <c r="DN4" s="41"/>
      <c r="DO4" s="41"/>
      <c r="DW4">
        <v>1</v>
      </c>
      <c r="DX4">
        <v>9</v>
      </c>
      <c r="DY4">
        <v>1</v>
      </c>
      <c r="DZ4">
        <v>20</v>
      </c>
      <c r="EA4">
        <v>1</v>
      </c>
      <c r="EB4">
        <v>0</v>
      </c>
      <c r="EC4">
        <v>1</v>
      </c>
      <c r="ED4">
        <v>0</v>
      </c>
      <c r="EE4">
        <v>1</v>
      </c>
      <c r="EF4">
        <v>1</v>
      </c>
      <c r="EG4">
        <v>1</v>
      </c>
      <c r="EH4">
        <v>0</v>
      </c>
      <c r="EI4">
        <v>1</v>
      </c>
      <c r="EJ4">
        <v>1</v>
      </c>
      <c r="EK4">
        <v>1</v>
      </c>
      <c r="EL4">
        <v>0</v>
      </c>
      <c r="EM4">
        <v>0</v>
      </c>
      <c r="EN4">
        <v>1</v>
      </c>
      <c r="EO4">
        <v>0</v>
      </c>
      <c r="EP4">
        <v>1</v>
      </c>
      <c r="EQ4">
        <v>1</v>
      </c>
      <c r="ER4">
        <v>0</v>
      </c>
      <c r="ES4">
        <v>0</v>
      </c>
      <c r="ET4">
        <v>11</v>
      </c>
      <c r="EU4">
        <f>11/18</f>
        <v>0.61111111111111116</v>
      </c>
      <c r="EV4">
        <v>7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0</v>
      </c>
      <c r="FE4">
        <v>1</v>
      </c>
      <c r="FF4">
        <v>0</v>
      </c>
      <c r="FG4">
        <v>0</v>
      </c>
      <c r="FH4">
        <v>0</v>
      </c>
      <c r="FI4">
        <v>0</v>
      </c>
      <c r="FJ4">
        <v>0</v>
      </c>
      <c r="FK4">
        <v>8</v>
      </c>
      <c r="FL4">
        <f>8/13</f>
        <v>0.61538461538461542</v>
      </c>
      <c r="FM4">
        <v>5</v>
      </c>
      <c r="FN4">
        <v>0</v>
      </c>
      <c r="FO4">
        <v>1</v>
      </c>
      <c r="FP4">
        <v>1</v>
      </c>
      <c r="FQ4">
        <v>1</v>
      </c>
      <c r="FR4">
        <v>0</v>
      </c>
      <c r="FS4">
        <v>0</v>
      </c>
      <c r="FT4">
        <v>1</v>
      </c>
      <c r="FU4">
        <v>1</v>
      </c>
      <c r="FV4">
        <v>1</v>
      </c>
      <c r="FW4">
        <v>0</v>
      </c>
      <c r="FX4">
        <v>0</v>
      </c>
      <c r="FY4">
        <v>6</v>
      </c>
      <c r="FZ4">
        <f>6/10</f>
        <v>0.6</v>
      </c>
      <c r="GA4">
        <v>5</v>
      </c>
      <c r="GB4">
        <v>2</v>
      </c>
      <c r="GC4">
        <v>4</v>
      </c>
      <c r="GD4">
        <v>1</v>
      </c>
      <c r="GE4">
        <v>0</v>
      </c>
      <c r="GF4">
        <v>1</v>
      </c>
      <c r="GG4">
        <v>0</v>
      </c>
      <c r="GH4">
        <v>1</v>
      </c>
      <c r="GI4">
        <v>0</v>
      </c>
      <c r="GJ4">
        <v>1</v>
      </c>
      <c r="GK4">
        <v>0</v>
      </c>
      <c r="GL4">
        <v>0</v>
      </c>
      <c r="GM4">
        <v>0</v>
      </c>
      <c r="GN4">
        <v>1</v>
      </c>
      <c r="GO4">
        <v>1</v>
      </c>
      <c r="GP4" t="s">
        <v>1817</v>
      </c>
      <c r="GQ4">
        <v>6</v>
      </c>
      <c r="GR4">
        <f>6/12</f>
        <v>0.5</v>
      </c>
      <c r="GS4">
        <v>4</v>
      </c>
      <c r="GT4" s="41">
        <v>3</v>
      </c>
      <c r="GU4" s="41">
        <v>2</v>
      </c>
      <c r="GV4" s="41">
        <v>4</v>
      </c>
      <c r="GW4" s="41">
        <v>1</v>
      </c>
      <c r="GX4" s="41">
        <v>6</v>
      </c>
      <c r="GY4" s="41">
        <v>6</v>
      </c>
      <c r="GZ4" s="41">
        <v>2</v>
      </c>
      <c r="HA4" s="41">
        <v>1</v>
      </c>
      <c r="HB4" s="41">
        <v>5</v>
      </c>
      <c r="HC4" s="41">
        <v>4</v>
      </c>
      <c r="HD4" s="41">
        <v>5</v>
      </c>
      <c r="HE4" s="41">
        <v>4</v>
      </c>
      <c r="HF4" s="41">
        <v>4</v>
      </c>
      <c r="HG4" s="41">
        <v>3</v>
      </c>
      <c r="HH4" s="41">
        <v>4</v>
      </c>
      <c r="HI4" s="41">
        <v>1</v>
      </c>
      <c r="HJ4" s="41">
        <v>1</v>
      </c>
      <c r="HK4" s="41">
        <v>2</v>
      </c>
      <c r="HL4" s="41">
        <v>7</v>
      </c>
      <c r="HM4" s="41">
        <v>8</v>
      </c>
      <c r="HN4" s="41">
        <v>7</v>
      </c>
      <c r="HO4" s="41">
        <v>4</v>
      </c>
      <c r="HP4" s="41">
        <v>5</v>
      </c>
      <c r="HQ4" s="41">
        <v>5</v>
      </c>
      <c r="HR4" s="41">
        <v>1</v>
      </c>
      <c r="HS4" s="41">
        <v>2</v>
      </c>
      <c r="HT4" s="41">
        <v>2</v>
      </c>
      <c r="HW4" s="41">
        <v>1.98</v>
      </c>
      <c r="HX4" s="41">
        <v>2.0299999999999998</v>
      </c>
      <c r="HY4" s="41">
        <v>1.76</v>
      </c>
      <c r="HZ4" s="41">
        <v>1.63</v>
      </c>
      <c r="IA4" s="41">
        <v>2.13</v>
      </c>
      <c r="IB4" s="41"/>
    </row>
    <row r="5" spans="1:236" x14ac:dyDescent="0.2">
      <c r="A5" s="83" t="s">
        <v>1437</v>
      </c>
      <c r="B5" s="83" t="s">
        <v>1438</v>
      </c>
      <c r="C5" s="70">
        <v>392</v>
      </c>
      <c r="D5" s="70" t="s">
        <v>1439</v>
      </c>
      <c r="E5">
        <v>1</v>
      </c>
      <c r="F5" s="37">
        <v>1</v>
      </c>
      <c r="G5" s="63">
        <v>39703</v>
      </c>
      <c r="H5" s="63">
        <v>43755</v>
      </c>
      <c r="I5">
        <f t="shared" si="0"/>
        <v>11.101369863013698</v>
      </c>
      <c r="K5">
        <v>5</v>
      </c>
      <c r="N5">
        <v>2</v>
      </c>
      <c r="O5">
        <v>90</v>
      </c>
      <c r="P5">
        <v>109</v>
      </c>
      <c r="Q5">
        <v>146.5</v>
      </c>
      <c r="S5" s="41">
        <f>28.8*2.2</f>
        <v>63.360000000000007</v>
      </c>
      <c r="T5">
        <v>28.8</v>
      </c>
      <c r="U5">
        <v>13.5</v>
      </c>
      <c r="W5">
        <v>10</v>
      </c>
      <c r="Y5" s="37"/>
      <c r="Z5" s="37"/>
      <c r="AA5" s="37"/>
      <c r="AB5" s="37"/>
      <c r="AC5" s="37"/>
      <c r="AD5" s="37"/>
      <c r="AL5" s="41"/>
      <c r="AP5">
        <v>14.2</v>
      </c>
      <c r="AQ5" s="37">
        <v>13.98</v>
      </c>
      <c r="AT5" s="41">
        <v>99</v>
      </c>
      <c r="AU5" s="41">
        <v>98</v>
      </c>
      <c r="AV5" s="41">
        <v>94</v>
      </c>
      <c r="AW5" s="41"/>
      <c r="AX5" s="92"/>
      <c r="AY5" s="41">
        <v>13</v>
      </c>
      <c r="AZ5" s="41">
        <v>15</v>
      </c>
      <c r="BA5" s="41">
        <f>13+15</f>
        <v>28</v>
      </c>
      <c r="BD5">
        <v>10</v>
      </c>
      <c r="BE5">
        <v>14</v>
      </c>
      <c r="BH5">
        <f>10+14</f>
        <v>24</v>
      </c>
      <c r="BI5">
        <v>29</v>
      </c>
      <c r="BJ5">
        <v>28</v>
      </c>
      <c r="BK5">
        <v>27</v>
      </c>
      <c r="BQ5">
        <v>21</v>
      </c>
      <c r="BR5">
        <v>26</v>
      </c>
      <c r="BS5">
        <v>22</v>
      </c>
      <c r="CH5">
        <v>0</v>
      </c>
      <c r="CI5" t="s">
        <v>1818</v>
      </c>
      <c r="CJ5">
        <v>1</v>
      </c>
      <c r="CK5">
        <v>1</v>
      </c>
      <c r="CL5" t="s">
        <v>388</v>
      </c>
      <c r="CM5">
        <v>1</v>
      </c>
      <c r="CN5" s="41">
        <v>1</v>
      </c>
      <c r="CO5" s="41" t="s">
        <v>348</v>
      </c>
      <c r="CP5" s="41">
        <v>1</v>
      </c>
      <c r="CQ5" s="41">
        <v>1</v>
      </c>
      <c r="CR5" s="41">
        <v>5</v>
      </c>
      <c r="CS5" s="41">
        <v>4</v>
      </c>
      <c r="CT5" s="41">
        <v>3</v>
      </c>
      <c r="CU5">
        <v>1</v>
      </c>
      <c r="CV5">
        <v>5</v>
      </c>
      <c r="CW5">
        <v>5</v>
      </c>
      <c r="CX5">
        <v>3</v>
      </c>
      <c r="CY5">
        <v>1</v>
      </c>
      <c r="CZ5">
        <v>5</v>
      </c>
      <c r="DA5">
        <v>4</v>
      </c>
      <c r="DB5">
        <v>4</v>
      </c>
      <c r="DC5">
        <v>1</v>
      </c>
      <c r="DD5">
        <f t="shared" si="1"/>
        <v>4.666666666666667</v>
      </c>
      <c r="DE5">
        <f t="shared" si="2"/>
        <v>2.1666666666666665</v>
      </c>
      <c r="DF5" s="41"/>
      <c r="DG5" s="41"/>
      <c r="DH5" s="41"/>
      <c r="DI5" s="41"/>
      <c r="DJ5" s="41"/>
      <c r="DK5" s="41"/>
      <c r="DL5" s="41"/>
      <c r="DM5" s="41"/>
      <c r="DN5" s="41"/>
      <c r="DO5" s="41"/>
      <c r="DW5">
        <v>1</v>
      </c>
      <c r="DX5">
        <v>12</v>
      </c>
      <c r="DY5">
        <v>1</v>
      </c>
      <c r="DZ5">
        <v>7</v>
      </c>
      <c r="EA5">
        <v>1</v>
      </c>
      <c r="EB5">
        <v>0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0</v>
      </c>
      <c r="EM5">
        <v>0</v>
      </c>
      <c r="EN5">
        <v>1</v>
      </c>
      <c r="EO5">
        <v>1</v>
      </c>
      <c r="EP5">
        <v>1</v>
      </c>
      <c r="EQ5">
        <v>0</v>
      </c>
      <c r="ER5">
        <v>0</v>
      </c>
      <c r="ES5">
        <v>0</v>
      </c>
      <c r="ET5">
        <v>13</v>
      </c>
      <c r="EU5">
        <f>13/18</f>
        <v>0.72222222222222221</v>
      </c>
      <c r="EV5">
        <v>7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0</v>
      </c>
      <c r="FE5">
        <v>1</v>
      </c>
      <c r="FF5">
        <v>1</v>
      </c>
      <c r="FG5">
        <v>0</v>
      </c>
      <c r="FH5">
        <v>1</v>
      </c>
      <c r="FI5">
        <v>0</v>
      </c>
      <c r="FJ5">
        <v>0</v>
      </c>
      <c r="FK5">
        <v>10</v>
      </c>
      <c r="FL5">
        <f>10/13</f>
        <v>0.76923076923076927</v>
      </c>
      <c r="FM5">
        <v>5</v>
      </c>
      <c r="FN5">
        <v>0</v>
      </c>
      <c r="FO5">
        <v>1</v>
      </c>
      <c r="FP5">
        <v>0</v>
      </c>
      <c r="FQ5">
        <v>1</v>
      </c>
      <c r="FR5">
        <v>0</v>
      </c>
      <c r="FS5">
        <v>0</v>
      </c>
      <c r="FT5">
        <v>0</v>
      </c>
      <c r="FU5">
        <v>0</v>
      </c>
      <c r="FV5">
        <v>1</v>
      </c>
      <c r="FW5">
        <v>0</v>
      </c>
      <c r="FX5">
        <v>0</v>
      </c>
      <c r="FY5">
        <v>3</v>
      </c>
      <c r="FZ5">
        <f>3/10</f>
        <v>0.3</v>
      </c>
      <c r="GA5">
        <v>5</v>
      </c>
      <c r="GB5">
        <v>1</v>
      </c>
      <c r="GC5">
        <v>2</v>
      </c>
      <c r="GD5">
        <v>0</v>
      </c>
      <c r="GE5">
        <v>1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1</v>
      </c>
      <c r="GO5">
        <v>0</v>
      </c>
      <c r="GP5">
        <v>0</v>
      </c>
      <c r="GQ5">
        <v>2</v>
      </c>
      <c r="GR5">
        <f>2/12</f>
        <v>0.16666666666666666</v>
      </c>
      <c r="GS5">
        <v>1</v>
      </c>
      <c r="GT5" s="41">
        <v>3</v>
      </c>
      <c r="GU5" s="41">
        <v>4</v>
      </c>
      <c r="GV5" s="41">
        <v>1</v>
      </c>
      <c r="GW5" s="41">
        <v>1</v>
      </c>
      <c r="GX5" s="41">
        <v>6</v>
      </c>
      <c r="GY5" s="41">
        <v>6</v>
      </c>
      <c r="GZ5" s="41">
        <v>2</v>
      </c>
      <c r="HA5" s="41">
        <v>1</v>
      </c>
      <c r="HB5" s="41">
        <v>3</v>
      </c>
      <c r="HC5" s="41">
        <v>5</v>
      </c>
      <c r="HD5" s="41">
        <v>5</v>
      </c>
      <c r="HE5" s="41">
        <v>4</v>
      </c>
      <c r="HF5" s="41">
        <v>2</v>
      </c>
      <c r="HG5" s="41">
        <v>2</v>
      </c>
      <c r="HH5" s="41">
        <v>2</v>
      </c>
      <c r="HI5" s="41">
        <v>2</v>
      </c>
      <c r="HJ5" s="41">
        <v>3</v>
      </c>
      <c r="HK5" s="41">
        <v>2</v>
      </c>
      <c r="HL5" s="41">
        <v>2</v>
      </c>
      <c r="HM5" s="41">
        <v>2</v>
      </c>
      <c r="HN5" s="41">
        <v>2</v>
      </c>
      <c r="HO5" s="41">
        <v>1</v>
      </c>
      <c r="HP5" s="41">
        <v>2</v>
      </c>
      <c r="HQ5" s="41">
        <v>1</v>
      </c>
      <c r="HR5" s="41">
        <v>0</v>
      </c>
      <c r="HS5" s="41">
        <v>0</v>
      </c>
      <c r="HT5" s="41">
        <v>0</v>
      </c>
      <c r="HW5" s="41">
        <v>2.13</v>
      </c>
      <c r="HX5" s="41">
        <v>3.23</v>
      </c>
      <c r="HY5" s="41">
        <v>2.1800000000000002</v>
      </c>
      <c r="HZ5" s="41">
        <v>2.1</v>
      </c>
      <c r="IA5" s="41">
        <v>2.2599999999999998</v>
      </c>
      <c r="IB5" s="41"/>
    </row>
    <row r="6" spans="1:236" x14ac:dyDescent="0.2">
      <c r="A6" s="83" t="s">
        <v>1442</v>
      </c>
      <c r="B6" s="83" t="s">
        <v>1440</v>
      </c>
      <c r="C6" s="70">
        <v>393</v>
      </c>
      <c r="D6" s="70" t="s">
        <v>1441</v>
      </c>
      <c r="E6">
        <v>0</v>
      </c>
      <c r="F6">
        <v>2</v>
      </c>
      <c r="G6" s="63">
        <v>39701</v>
      </c>
      <c r="H6" s="63">
        <v>43755</v>
      </c>
      <c r="I6">
        <f t="shared" si="0"/>
        <v>11.106849315068493</v>
      </c>
      <c r="K6">
        <v>5</v>
      </c>
      <c r="N6">
        <v>2</v>
      </c>
      <c r="O6">
        <v>90</v>
      </c>
      <c r="P6">
        <v>109</v>
      </c>
      <c r="Q6">
        <v>151</v>
      </c>
      <c r="S6" s="41">
        <f>44.4*2.2</f>
        <v>97.68</v>
      </c>
      <c r="T6">
        <v>44.4</v>
      </c>
      <c r="U6">
        <v>19.5</v>
      </c>
      <c r="W6">
        <v>14.7</v>
      </c>
      <c r="Y6" s="37"/>
      <c r="Z6" s="37"/>
      <c r="AA6" s="37"/>
      <c r="AB6" s="37"/>
      <c r="AC6" s="37"/>
      <c r="AD6" s="37"/>
      <c r="AL6" s="41"/>
      <c r="AP6">
        <v>12.41</v>
      </c>
      <c r="AQ6">
        <v>11.23</v>
      </c>
      <c r="AT6" s="41">
        <v>177</v>
      </c>
      <c r="AU6" s="41">
        <v>190</v>
      </c>
      <c r="AV6" s="41">
        <v>172</v>
      </c>
      <c r="AW6" s="41"/>
      <c r="AX6" s="92"/>
      <c r="AY6" s="41">
        <v>26</v>
      </c>
      <c r="AZ6" s="41">
        <v>27</v>
      </c>
      <c r="BA6" s="41">
        <f>27+26</f>
        <v>53</v>
      </c>
      <c r="BD6">
        <v>26</v>
      </c>
      <c r="BE6">
        <v>27</v>
      </c>
      <c r="BH6">
        <f>26+27</f>
        <v>53</v>
      </c>
      <c r="BI6">
        <v>61</v>
      </c>
      <c r="BJ6">
        <v>61</v>
      </c>
      <c r="BK6">
        <v>56</v>
      </c>
      <c r="BQ6">
        <v>35</v>
      </c>
      <c r="BR6">
        <v>32</v>
      </c>
      <c r="BS6">
        <v>42</v>
      </c>
      <c r="CH6">
        <v>1</v>
      </c>
      <c r="CI6" t="s">
        <v>350</v>
      </c>
      <c r="CJ6">
        <v>2</v>
      </c>
      <c r="CK6">
        <v>8</v>
      </c>
      <c r="CL6" t="s">
        <v>355</v>
      </c>
      <c r="CM6">
        <v>2</v>
      </c>
      <c r="CN6" s="41">
        <v>2</v>
      </c>
      <c r="CO6" s="41" t="s">
        <v>351</v>
      </c>
      <c r="CP6" s="41">
        <v>1</v>
      </c>
      <c r="CQ6" s="41">
        <v>1</v>
      </c>
      <c r="CR6" s="41">
        <v>5</v>
      </c>
      <c r="CS6" s="41">
        <v>2</v>
      </c>
      <c r="CT6" s="41">
        <v>4</v>
      </c>
      <c r="CU6">
        <v>1</v>
      </c>
      <c r="CV6">
        <v>5</v>
      </c>
      <c r="CW6">
        <v>5</v>
      </c>
      <c r="CX6">
        <v>3</v>
      </c>
      <c r="CY6">
        <v>1</v>
      </c>
      <c r="CZ6">
        <v>5</v>
      </c>
      <c r="DA6">
        <v>5</v>
      </c>
      <c r="DB6">
        <v>5</v>
      </c>
      <c r="DC6">
        <v>1</v>
      </c>
      <c r="DD6">
        <f t="shared" si="1"/>
        <v>4.5</v>
      </c>
      <c r="DE6">
        <f t="shared" si="2"/>
        <v>2.5</v>
      </c>
      <c r="DF6" s="41"/>
      <c r="DG6" s="41"/>
      <c r="DH6" s="41"/>
      <c r="DI6" s="41"/>
      <c r="DJ6" s="41"/>
      <c r="DK6" s="41"/>
      <c r="DL6" s="41"/>
      <c r="DM6" s="41"/>
      <c r="DN6" s="41"/>
      <c r="DO6" s="41"/>
      <c r="DW6">
        <v>0</v>
      </c>
      <c r="DX6">
        <v>0</v>
      </c>
      <c r="DY6">
        <v>2</v>
      </c>
      <c r="DZ6">
        <v>0</v>
      </c>
      <c r="EA6">
        <v>1</v>
      </c>
      <c r="EB6">
        <v>1</v>
      </c>
      <c r="EC6">
        <v>1</v>
      </c>
      <c r="ED6">
        <v>0</v>
      </c>
      <c r="EE6">
        <v>1</v>
      </c>
      <c r="EF6">
        <v>1</v>
      </c>
      <c r="EG6">
        <v>0</v>
      </c>
      <c r="EH6">
        <v>1</v>
      </c>
      <c r="EI6">
        <v>1</v>
      </c>
      <c r="EJ6">
        <v>0</v>
      </c>
      <c r="EK6">
        <v>1</v>
      </c>
      <c r="EL6">
        <v>0</v>
      </c>
      <c r="EM6">
        <v>0</v>
      </c>
      <c r="EN6">
        <v>1</v>
      </c>
      <c r="EO6">
        <v>0</v>
      </c>
      <c r="EP6">
        <v>1</v>
      </c>
      <c r="EQ6">
        <v>1</v>
      </c>
      <c r="ER6">
        <v>0</v>
      </c>
      <c r="ES6">
        <v>0</v>
      </c>
      <c r="ET6">
        <v>11</v>
      </c>
      <c r="EU6">
        <f>11/18</f>
        <v>0.61111111111111116</v>
      </c>
      <c r="EV6">
        <v>7</v>
      </c>
      <c r="EW6">
        <v>1</v>
      </c>
      <c r="EX6">
        <v>1</v>
      </c>
      <c r="EY6">
        <v>1</v>
      </c>
      <c r="EZ6">
        <v>1</v>
      </c>
      <c r="FA6">
        <v>0</v>
      </c>
      <c r="FB6">
        <v>1</v>
      </c>
      <c r="FC6">
        <v>1</v>
      </c>
      <c r="FD6">
        <v>0</v>
      </c>
      <c r="FE6">
        <v>1</v>
      </c>
      <c r="FF6">
        <v>1</v>
      </c>
      <c r="FG6">
        <v>0</v>
      </c>
      <c r="FH6">
        <v>1</v>
      </c>
      <c r="FI6">
        <v>0</v>
      </c>
      <c r="FJ6">
        <v>0</v>
      </c>
      <c r="FK6">
        <v>9</v>
      </c>
      <c r="FL6">
        <f>9/13</f>
        <v>0.69230769230769229</v>
      </c>
      <c r="FM6">
        <v>5</v>
      </c>
      <c r="FN6">
        <v>0</v>
      </c>
      <c r="FO6">
        <v>0</v>
      </c>
      <c r="FP6">
        <v>0</v>
      </c>
      <c r="FQ6">
        <v>1</v>
      </c>
      <c r="FR6">
        <v>0</v>
      </c>
      <c r="FS6">
        <v>0</v>
      </c>
      <c r="FT6">
        <v>1</v>
      </c>
      <c r="FU6">
        <v>1</v>
      </c>
      <c r="FV6">
        <v>1</v>
      </c>
      <c r="FW6">
        <v>0</v>
      </c>
      <c r="FX6">
        <v>0</v>
      </c>
      <c r="FY6">
        <v>4</v>
      </c>
      <c r="FZ6">
        <f>4/10</f>
        <v>0.4</v>
      </c>
      <c r="GA6">
        <v>3</v>
      </c>
      <c r="GB6">
        <v>1</v>
      </c>
      <c r="GC6">
        <v>7</v>
      </c>
      <c r="GD6">
        <v>0</v>
      </c>
      <c r="GE6">
        <v>0</v>
      </c>
      <c r="GF6">
        <v>1</v>
      </c>
      <c r="GG6">
        <v>0</v>
      </c>
      <c r="GH6">
        <v>0</v>
      </c>
      <c r="GI6">
        <v>1</v>
      </c>
      <c r="GJ6">
        <v>0</v>
      </c>
      <c r="GK6">
        <v>0</v>
      </c>
      <c r="GL6">
        <v>1</v>
      </c>
      <c r="GM6">
        <v>1</v>
      </c>
      <c r="GN6">
        <v>0</v>
      </c>
      <c r="GO6">
        <v>0</v>
      </c>
      <c r="GP6">
        <v>0</v>
      </c>
      <c r="GQ6">
        <v>4</v>
      </c>
      <c r="GR6">
        <f>4/12</f>
        <v>0.33333333333333331</v>
      </c>
      <c r="GS6">
        <v>3</v>
      </c>
      <c r="GT6" s="41">
        <v>3</v>
      </c>
      <c r="GU6" s="41">
        <v>2</v>
      </c>
      <c r="GV6" s="41">
        <v>4</v>
      </c>
      <c r="GW6" s="41">
        <v>1</v>
      </c>
      <c r="GX6" s="41">
        <v>6</v>
      </c>
      <c r="GY6" s="41">
        <v>6</v>
      </c>
      <c r="GZ6" s="41">
        <v>2</v>
      </c>
      <c r="HA6" s="41">
        <v>1</v>
      </c>
      <c r="HB6" s="41">
        <v>1</v>
      </c>
      <c r="HC6" s="41">
        <v>5</v>
      </c>
      <c r="HD6" s="41">
        <v>4</v>
      </c>
      <c r="HE6" s="41">
        <v>5</v>
      </c>
      <c r="HF6" s="41">
        <v>2</v>
      </c>
      <c r="HG6" s="41">
        <v>1</v>
      </c>
      <c r="HH6" s="41">
        <v>3</v>
      </c>
      <c r="HI6" s="41">
        <v>1</v>
      </c>
      <c r="HJ6" s="41">
        <v>5</v>
      </c>
      <c r="HK6" s="41">
        <v>3</v>
      </c>
      <c r="HL6" s="41">
        <v>5</v>
      </c>
      <c r="HM6" s="41">
        <v>8</v>
      </c>
      <c r="HN6" s="41">
        <v>6</v>
      </c>
      <c r="HO6" s="41">
        <v>2</v>
      </c>
      <c r="HP6" s="41">
        <v>4</v>
      </c>
      <c r="HQ6" s="41">
        <v>2</v>
      </c>
      <c r="HR6" s="41">
        <v>6</v>
      </c>
      <c r="HS6" s="41">
        <v>2</v>
      </c>
      <c r="HT6" s="41">
        <v>3</v>
      </c>
      <c r="HW6" s="41">
        <v>1.53</v>
      </c>
      <c r="HX6" s="41">
        <v>1.93</v>
      </c>
      <c r="HY6" s="41">
        <v>1.81</v>
      </c>
      <c r="HZ6" s="41">
        <v>1.93</v>
      </c>
      <c r="IA6" s="41">
        <v>1.58</v>
      </c>
      <c r="IB6" s="41"/>
    </row>
    <row r="7" spans="1:236" x14ac:dyDescent="0.2">
      <c r="A7" s="83" t="s">
        <v>1443</v>
      </c>
      <c r="B7" s="83" t="s">
        <v>1444</v>
      </c>
      <c r="C7" s="70">
        <v>394</v>
      </c>
      <c r="D7" s="70" t="s">
        <v>1445</v>
      </c>
      <c r="E7">
        <v>1</v>
      </c>
      <c r="F7" s="37">
        <v>1</v>
      </c>
      <c r="G7" s="63">
        <v>39951</v>
      </c>
      <c r="H7" s="63">
        <v>43755</v>
      </c>
      <c r="I7">
        <f t="shared" si="0"/>
        <v>10.421917808219177</v>
      </c>
      <c r="K7">
        <v>5</v>
      </c>
      <c r="N7">
        <v>0</v>
      </c>
      <c r="O7">
        <v>90</v>
      </c>
      <c r="P7">
        <v>99</v>
      </c>
      <c r="Q7">
        <v>144</v>
      </c>
      <c r="S7" s="41">
        <f>31.5*2.2</f>
        <v>69.300000000000011</v>
      </c>
      <c r="T7">
        <v>31.5</v>
      </c>
      <c r="U7">
        <v>15.2</v>
      </c>
      <c r="W7">
        <v>16.399999999999999</v>
      </c>
      <c r="Y7">
        <v>37.6</v>
      </c>
      <c r="Z7">
        <v>40.1</v>
      </c>
      <c r="AA7">
        <v>29.3</v>
      </c>
      <c r="AB7">
        <v>43.3</v>
      </c>
      <c r="AC7">
        <v>30.8</v>
      </c>
      <c r="AD7">
        <v>35.200000000000003</v>
      </c>
      <c r="AE7">
        <v>40.1</v>
      </c>
      <c r="AF7">
        <v>43.3</v>
      </c>
      <c r="AL7" s="41"/>
      <c r="AP7" s="37">
        <v>13.58</v>
      </c>
      <c r="AQ7">
        <v>13.61</v>
      </c>
      <c r="AT7">
        <v>126</v>
      </c>
      <c r="AU7">
        <v>110</v>
      </c>
      <c r="AV7">
        <v>125</v>
      </c>
      <c r="AY7">
        <v>26</v>
      </c>
      <c r="AZ7">
        <v>24</v>
      </c>
      <c r="BA7">
        <f>26+24</f>
        <v>50</v>
      </c>
      <c r="BD7">
        <v>16</v>
      </c>
      <c r="BE7">
        <v>20</v>
      </c>
      <c r="BH7">
        <f>16+20</f>
        <v>36</v>
      </c>
      <c r="BI7">
        <v>27</v>
      </c>
      <c r="BJ7">
        <v>24</v>
      </c>
      <c r="BK7">
        <v>29</v>
      </c>
      <c r="BQ7">
        <v>23</v>
      </c>
      <c r="BR7">
        <v>22</v>
      </c>
      <c r="BS7">
        <v>23</v>
      </c>
      <c r="CH7">
        <v>1</v>
      </c>
      <c r="CI7" t="s">
        <v>354</v>
      </c>
      <c r="CJ7">
        <v>0</v>
      </c>
      <c r="CK7">
        <v>1</v>
      </c>
      <c r="CL7" t="s">
        <v>410</v>
      </c>
      <c r="CM7">
        <v>1</v>
      </c>
      <c r="CN7" s="41">
        <v>1</v>
      </c>
      <c r="CO7" s="41" t="s">
        <v>351</v>
      </c>
      <c r="CP7" s="41">
        <v>1</v>
      </c>
      <c r="CQ7" s="41">
        <v>1</v>
      </c>
      <c r="CR7" s="41">
        <v>5</v>
      </c>
      <c r="CS7" s="41">
        <v>5</v>
      </c>
      <c r="CT7" s="41">
        <v>1</v>
      </c>
      <c r="CU7">
        <v>5</v>
      </c>
      <c r="CV7">
        <v>5</v>
      </c>
      <c r="CW7">
        <v>5</v>
      </c>
      <c r="CX7">
        <v>5</v>
      </c>
      <c r="CY7">
        <v>1</v>
      </c>
      <c r="CZ7">
        <v>5</v>
      </c>
      <c r="DA7">
        <v>5</v>
      </c>
      <c r="DB7">
        <v>3</v>
      </c>
      <c r="DC7">
        <v>2</v>
      </c>
      <c r="DD7">
        <f t="shared" si="1"/>
        <v>5</v>
      </c>
      <c r="DE7">
        <f>AVERAGE(CT7,CU7,CX7,CY7,DB7,DC7)</f>
        <v>2.8333333333333335</v>
      </c>
      <c r="DF7" s="41"/>
      <c r="DG7" s="41"/>
      <c r="DH7" s="41"/>
      <c r="DI7" s="41"/>
      <c r="DJ7" s="41"/>
      <c r="DK7" s="41"/>
      <c r="DL7" s="41"/>
      <c r="DM7" s="41"/>
      <c r="DN7" s="41"/>
      <c r="DO7" s="41"/>
      <c r="DW7">
        <v>0</v>
      </c>
      <c r="DX7">
        <v>0</v>
      </c>
      <c r="DY7">
        <v>0</v>
      </c>
      <c r="DZ7">
        <v>0</v>
      </c>
      <c r="EA7">
        <v>1</v>
      </c>
      <c r="EB7">
        <v>0</v>
      </c>
      <c r="EC7">
        <v>1</v>
      </c>
      <c r="ED7">
        <v>1</v>
      </c>
      <c r="EE7">
        <v>1</v>
      </c>
      <c r="EF7">
        <v>1</v>
      </c>
      <c r="EG7">
        <v>1</v>
      </c>
      <c r="EH7">
        <v>0</v>
      </c>
      <c r="EI7">
        <v>1</v>
      </c>
      <c r="EJ7">
        <v>1</v>
      </c>
      <c r="EK7">
        <v>0</v>
      </c>
      <c r="EL7">
        <v>0</v>
      </c>
      <c r="EM7">
        <v>0</v>
      </c>
      <c r="EN7">
        <v>1</v>
      </c>
      <c r="EO7">
        <v>0</v>
      </c>
      <c r="EP7">
        <v>1</v>
      </c>
      <c r="EQ7">
        <v>1</v>
      </c>
      <c r="ER7">
        <v>0</v>
      </c>
      <c r="ES7">
        <v>0</v>
      </c>
      <c r="ET7">
        <v>11</v>
      </c>
      <c r="EU7">
        <f>11/18</f>
        <v>0.61111111111111116</v>
      </c>
      <c r="EV7">
        <v>4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0</v>
      </c>
      <c r="FE7">
        <v>1</v>
      </c>
      <c r="FF7">
        <v>0</v>
      </c>
      <c r="FG7">
        <v>0</v>
      </c>
      <c r="FH7">
        <v>0</v>
      </c>
      <c r="FI7">
        <v>0</v>
      </c>
      <c r="FJ7">
        <v>0</v>
      </c>
      <c r="FK7">
        <v>8</v>
      </c>
      <c r="FL7">
        <f>8/13</f>
        <v>0.61538461538461542</v>
      </c>
      <c r="FM7">
        <v>5</v>
      </c>
      <c r="FN7">
        <v>1</v>
      </c>
      <c r="FO7">
        <v>1</v>
      </c>
      <c r="FP7">
        <v>1</v>
      </c>
      <c r="FQ7">
        <v>1</v>
      </c>
      <c r="FR7">
        <v>1</v>
      </c>
      <c r="FS7">
        <v>0</v>
      </c>
      <c r="FT7">
        <v>1</v>
      </c>
      <c r="FU7">
        <v>1</v>
      </c>
      <c r="FV7">
        <v>1</v>
      </c>
      <c r="FW7">
        <v>0</v>
      </c>
      <c r="FX7">
        <v>0</v>
      </c>
      <c r="FY7">
        <v>8</v>
      </c>
      <c r="FZ7">
        <f>8/10</f>
        <v>0.8</v>
      </c>
      <c r="GA7">
        <v>5</v>
      </c>
      <c r="GB7">
        <v>1</v>
      </c>
      <c r="GC7">
        <v>2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f>0/12</f>
        <v>0</v>
      </c>
      <c r="GS7">
        <v>3</v>
      </c>
      <c r="GT7" s="41">
        <v>3</v>
      </c>
      <c r="GU7" s="41">
        <v>2</v>
      </c>
      <c r="GV7" s="41">
        <v>2</v>
      </c>
      <c r="GW7" s="41">
        <v>1</v>
      </c>
      <c r="GX7" s="41">
        <v>5</v>
      </c>
      <c r="GY7" s="41">
        <v>3</v>
      </c>
      <c r="GZ7" s="41">
        <v>2</v>
      </c>
      <c r="HA7" s="41">
        <v>1</v>
      </c>
      <c r="HB7" s="41">
        <v>1</v>
      </c>
      <c r="HC7" s="41">
        <v>2</v>
      </c>
      <c r="HD7" s="41">
        <v>1</v>
      </c>
      <c r="HE7" s="41">
        <v>4</v>
      </c>
      <c r="HF7" s="41">
        <v>2</v>
      </c>
      <c r="HG7" s="41">
        <v>3</v>
      </c>
      <c r="HH7" s="41">
        <v>3</v>
      </c>
      <c r="HI7" s="41">
        <v>3</v>
      </c>
      <c r="HJ7" s="41">
        <v>5</v>
      </c>
      <c r="HK7" s="41">
        <v>2</v>
      </c>
      <c r="HL7" s="41">
        <v>8</v>
      </c>
      <c r="HM7" s="41">
        <v>8</v>
      </c>
      <c r="HN7" s="41">
        <v>8</v>
      </c>
      <c r="HO7" s="41">
        <v>8</v>
      </c>
      <c r="HP7" s="41">
        <v>8</v>
      </c>
      <c r="HQ7" s="41">
        <v>5</v>
      </c>
      <c r="HR7" s="41">
        <v>1</v>
      </c>
      <c r="HS7" s="41">
        <v>3</v>
      </c>
      <c r="HT7" s="41">
        <v>1</v>
      </c>
      <c r="HW7" s="41">
        <v>1.53</v>
      </c>
      <c r="HX7" s="41">
        <v>1.88</v>
      </c>
      <c r="HY7" s="41">
        <v>1.83</v>
      </c>
      <c r="HZ7" s="41">
        <v>1.83</v>
      </c>
      <c r="IA7" s="41">
        <v>1.93</v>
      </c>
      <c r="IB7" s="41"/>
    </row>
    <row r="8" spans="1:236" x14ac:dyDescent="0.2">
      <c r="A8" s="83" t="s">
        <v>1446</v>
      </c>
      <c r="B8" s="83" t="s">
        <v>1447</v>
      </c>
      <c r="C8" s="70">
        <v>395</v>
      </c>
      <c r="D8" s="70" t="s">
        <v>1448</v>
      </c>
      <c r="E8">
        <v>0</v>
      </c>
      <c r="F8">
        <v>2</v>
      </c>
      <c r="G8" s="63">
        <v>39777</v>
      </c>
      <c r="H8" s="63">
        <v>43759</v>
      </c>
      <c r="I8">
        <f t="shared" si="0"/>
        <v>10.90958904109589</v>
      </c>
      <c r="K8">
        <v>5</v>
      </c>
      <c r="N8">
        <v>2</v>
      </c>
      <c r="O8">
        <v>50</v>
      </c>
      <c r="P8">
        <v>102</v>
      </c>
      <c r="Q8">
        <v>139.5</v>
      </c>
      <c r="S8" s="41">
        <f>38*2.2</f>
        <v>83.600000000000009</v>
      </c>
      <c r="T8">
        <v>38</v>
      </c>
      <c r="U8">
        <v>19.7</v>
      </c>
      <c r="W8">
        <v>23.4</v>
      </c>
      <c r="Y8">
        <v>39.9</v>
      </c>
      <c r="Z8">
        <v>37.200000000000003</v>
      </c>
      <c r="AA8">
        <v>39.5</v>
      </c>
      <c r="AB8">
        <v>34.6</v>
      </c>
      <c r="AC8">
        <v>32.5</v>
      </c>
      <c r="AD8">
        <v>28.5</v>
      </c>
      <c r="AE8">
        <v>39.9</v>
      </c>
      <c r="AF8">
        <v>34.6</v>
      </c>
      <c r="AL8" s="41"/>
      <c r="AP8">
        <v>15.31</v>
      </c>
      <c r="AQ8">
        <v>15.83</v>
      </c>
      <c r="AT8">
        <v>93.5</v>
      </c>
      <c r="AU8">
        <v>97</v>
      </c>
      <c r="AV8">
        <v>116.8</v>
      </c>
      <c r="AY8">
        <v>18</v>
      </c>
      <c r="AZ8">
        <v>15</v>
      </c>
      <c r="BA8">
        <f>18+15</f>
        <v>33</v>
      </c>
      <c r="BD8">
        <v>11</v>
      </c>
      <c r="BE8">
        <v>7</v>
      </c>
      <c r="BH8">
        <f>11+7</f>
        <v>18</v>
      </c>
      <c r="BI8">
        <v>24</v>
      </c>
      <c r="BJ8">
        <v>25</v>
      </c>
      <c r="BK8">
        <v>31</v>
      </c>
      <c r="BQ8">
        <v>13</v>
      </c>
      <c r="BR8">
        <v>25</v>
      </c>
      <c r="BS8">
        <v>27</v>
      </c>
      <c r="CH8">
        <v>0</v>
      </c>
      <c r="CI8" t="s">
        <v>355</v>
      </c>
      <c r="CJ8">
        <v>1</v>
      </c>
      <c r="CK8">
        <v>1</v>
      </c>
      <c r="CL8" t="s">
        <v>351</v>
      </c>
      <c r="CM8">
        <v>1</v>
      </c>
      <c r="CN8" s="41">
        <v>1</v>
      </c>
      <c r="CO8" s="41" t="s">
        <v>387</v>
      </c>
      <c r="CP8" s="41">
        <v>1</v>
      </c>
      <c r="CQ8" s="41">
        <v>2</v>
      </c>
      <c r="CR8" s="41">
        <v>4</v>
      </c>
      <c r="CS8" s="41">
        <v>5</v>
      </c>
      <c r="CT8" s="41">
        <v>1</v>
      </c>
      <c r="CU8">
        <v>1</v>
      </c>
      <c r="CV8">
        <v>4</v>
      </c>
      <c r="CW8">
        <v>4</v>
      </c>
      <c r="CX8">
        <v>1</v>
      </c>
      <c r="CY8">
        <v>1</v>
      </c>
      <c r="CZ8">
        <v>3</v>
      </c>
      <c r="DA8">
        <v>5</v>
      </c>
      <c r="DB8">
        <v>1</v>
      </c>
      <c r="DC8">
        <v>1</v>
      </c>
      <c r="DD8">
        <f t="shared" si="1"/>
        <v>4.166666666666667</v>
      </c>
      <c r="DE8">
        <v>1</v>
      </c>
      <c r="DF8" s="41"/>
      <c r="DG8" s="41"/>
      <c r="DH8" s="41"/>
      <c r="DI8" s="41"/>
      <c r="DJ8" s="41"/>
      <c r="DK8" s="41"/>
      <c r="DL8" s="41"/>
      <c r="DM8" s="41"/>
      <c r="DN8" s="41"/>
      <c r="DO8" s="41"/>
      <c r="DW8">
        <v>0</v>
      </c>
      <c r="DX8">
        <v>0</v>
      </c>
      <c r="DY8">
        <v>0</v>
      </c>
      <c r="DZ8">
        <v>0</v>
      </c>
      <c r="EA8">
        <v>1</v>
      </c>
      <c r="EB8">
        <v>1</v>
      </c>
      <c r="EC8">
        <v>0</v>
      </c>
      <c r="ED8">
        <v>1</v>
      </c>
      <c r="EE8">
        <v>1</v>
      </c>
      <c r="EF8">
        <v>1</v>
      </c>
      <c r="EG8">
        <v>1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1</v>
      </c>
      <c r="EO8">
        <v>0</v>
      </c>
      <c r="EP8">
        <v>1</v>
      </c>
      <c r="EQ8">
        <v>0</v>
      </c>
      <c r="ER8">
        <v>0</v>
      </c>
      <c r="ES8">
        <v>0</v>
      </c>
      <c r="ET8">
        <v>8</v>
      </c>
      <c r="EU8">
        <f>8/18</f>
        <v>0.44444444444444442</v>
      </c>
      <c r="EV8">
        <v>7</v>
      </c>
      <c r="EW8">
        <v>1</v>
      </c>
      <c r="EX8">
        <v>1</v>
      </c>
      <c r="EY8">
        <v>1</v>
      </c>
      <c r="EZ8">
        <v>0</v>
      </c>
      <c r="FA8">
        <v>1</v>
      </c>
      <c r="FB8">
        <v>1</v>
      </c>
      <c r="FC8">
        <v>0</v>
      </c>
      <c r="FD8">
        <v>0</v>
      </c>
      <c r="FE8">
        <v>1</v>
      </c>
      <c r="FF8">
        <v>1</v>
      </c>
      <c r="FG8">
        <v>0</v>
      </c>
      <c r="FH8">
        <v>0</v>
      </c>
      <c r="FI8">
        <v>0</v>
      </c>
      <c r="FJ8">
        <v>0</v>
      </c>
      <c r="FK8">
        <v>7</v>
      </c>
      <c r="FL8">
        <f>7/13</f>
        <v>0.53846153846153844</v>
      </c>
      <c r="FM8">
        <v>5</v>
      </c>
      <c r="FN8">
        <v>0</v>
      </c>
      <c r="FO8">
        <v>0</v>
      </c>
      <c r="FP8">
        <v>1</v>
      </c>
      <c r="FQ8">
        <v>0</v>
      </c>
      <c r="FR8">
        <v>0</v>
      </c>
      <c r="FS8">
        <v>0</v>
      </c>
      <c r="FT8">
        <v>1</v>
      </c>
      <c r="FU8">
        <v>1</v>
      </c>
      <c r="FV8">
        <v>1</v>
      </c>
      <c r="FW8">
        <v>0</v>
      </c>
      <c r="FX8">
        <v>0</v>
      </c>
      <c r="FY8">
        <v>4</v>
      </c>
      <c r="FZ8">
        <f>4/10</f>
        <v>0.4</v>
      </c>
      <c r="GA8">
        <v>4</v>
      </c>
      <c r="GB8">
        <v>1</v>
      </c>
      <c r="GC8">
        <v>1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1</v>
      </c>
      <c r="GK8">
        <v>0</v>
      </c>
      <c r="GL8">
        <v>0</v>
      </c>
      <c r="GM8">
        <v>0</v>
      </c>
      <c r="GN8">
        <v>1</v>
      </c>
      <c r="GO8">
        <v>0</v>
      </c>
      <c r="GP8">
        <v>0</v>
      </c>
      <c r="GQ8">
        <v>2</v>
      </c>
      <c r="GR8">
        <f>2/12</f>
        <v>0.16666666666666666</v>
      </c>
      <c r="GS8">
        <v>1</v>
      </c>
      <c r="GT8" s="41">
        <v>3</v>
      </c>
      <c r="GU8" s="41">
        <v>2</v>
      </c>
      <c r="GV8" s="41">
        <v>1</v>
      </c>
      <c r="GW8" s="41">
        <v>1</v>
      </c>
      <c r="GX8" s="41">
        <v>5</v>
      </c>
      <c r="GY8" s="41">
        <v>4</v>
      </c>
      <c r="GZ8" s="41">
        <v>1</v>
      </c>
      <c r="HA8" s="41">
        <v>1</v>
      </c>
      <c r="HB8" s="41">
        <v>1</v>
      </c>
      <c r="HC8" s="41">
        <v>1</v>
      </c>
      <c r="HD8" s="41">
        <v>5</v>
      </c>
      <c r="HE8" s="41">
        <v>2</v>
      </c>
      <c r="HF8" s="41">
        <v>2</v>
      </c>
      <c r="HG8" s="41">
        <v>3</v>
      </c>
      <c r="HH8" s="41">
        <v>5</v>
      </c>
      <c r="HI8" s="41">
        <v>5</v>
      </c>
      <c r="HJ8" s="41">
        <v>5</v>
      </c>
      <c r="HK8" s="41">
        <v>1</v>
      </c>
      <c r="HL8" s="41">
        <v>0</v>
      </c>
      <c r="HM8" s="41">
        <v>2</v>
      </c>
      <c r="HN8" s="41">
        <v>3</v>
      </c>
      <c r="HO8" s="41">
        <v>1</v>
      </c>
      <c r="HP8" s="41">
        <v>2</v>
      </c>
      <c r="HQ8" s="41">
        <v>2</v>
      </c>
      <c r="HR8" s="41">
        <v>0</v>
      </c>
      <c r="HS8" s="41">
        <v>0</v>
      </c>
      <c r="HT8" s="41">
        <v>0</v>
      </c>
      <c r="HW8" s="41">
        <v>2.48</v>
      </c>
      <c r="HX8" s="41">
        <v>2.35</v>
      </c>
      <c r="HY8" s="41">
        <v>2.04</v>
      </c>
      <c r="HZ8" s="41">
        <v>2.2999999999999998</v>
      </c>
      <c r="IA8" s="41">
        <v>2.64</v>
      </c>
      <c r="IB8" s="41"/>
    </row>
    <row r="9" spans="1:236" x14ac:dyDescent="0.2">
      <c r="A9" s="83" t="s">
        <v>1449</v>
      </c>
      <c r="B9" s="83" t="s">
        <v>1450</v>
      </c>
      <c r="C9" s="70">
        <v>396</v>
      </c>
      <c r="D9" s="70" t="s">
        <v>1451</v>
      </c>
      <c r="E9">
        <v>1</v>
      </c>
      <c r="F9" s="37">
        <v>1</v>
      </c>
      <c r="G9" s="63">
        <v>39907</v>
      </c>
      <c r="H9" s="63">
        <v>43755</v>
      </c>
      <c r="I9">
        <f t="shared" si="0"/>
        <v>10.542465753424658</v>
      </c>
      <c r="K9">
        <v>5</v>
      </c>
      <c r="N9">
        <v>2</v>
      </c>
      <c r="O9">
        <v>90</v>
      </c>
      <c r="P9">
        <v>110</v>
      </c>
      <c r="Q9">
        <v>155</v>
      </c>
      <c r="S9" s="41">
        <f>51.7*2.2</f>
        <v>113.74000000000001</v>
      </c>
      <c r="T9">
        <v>51.7</v>
      </c>
      <c r="U9">
        <v>21.5</v>
      </c>
      <c r="W9">
        <v>29.6</v>
      </c>
      <c r="Y9">
        <v>31</v>
      </c>
      <c r="Z9">
        <v>25.1</v>
      </c>
      <c r="AA9">
        <v>27.1</v>
      </c>
      <c r="AB9">
        <v>41</v>
      </c>
      <c r="AC9">
        <v>32.5</v>
      </c>
      <c r="AD9">
        <v>34.799999999999997</v>
      </c>
      <c r="AE9">
        <v>31</v>
      </c>
      <c r="AF9">
        <v>41</v>
      </c>
      <c r="AL9" s="41"/>
      <c r="AP9" s="37">
        <v>15.3</v>
      </c>
      <c r="AQ9">
        <v>17.2</v>
      </c>
      <c r="AT9">
        <v>107.5</v>
      </c>
      <c r="AU9">
        <v>105</v>
      </c>
      <c r="AV9">
        <v>103</v>
      </c>
      <c r="AY9">
        <v>18</v>
      </c>
      <c r="AZ9">
        <v>21</v>
      </c>
      <c r="BA9">
        <f>18+21</f>
        <v>39</v>
      </c>
      <c r="BD9">
        <v>16</v>
      </c>
      <c r="BE9">
        <v>18</v>
      </c>
      <c r="BH9">
        <f>16+18</f>
        <v>34</v>
      </c>
      <c r="BI9">
        <v>24</v>
      </c>
      <c r="BJ9">
        <v>26</v>
      </c>
      <c r="BK9">
        <v>26</v>
      </c>
      <c r="BQ9">
        <v>22</v>
      </c>
      <c r="BR9">
        <v>29</v>
      </c>
      <c r="BS9">
        <v>24</v>
      </c>
      <c r="CH9">
        <v>0</v>
      </c>
      <c r="CI9" t="s">
        <v>1819</v>
      </c>
      <c r="CJ9">
        <v>1</v>
      </c>
      <c r="CK9">
        <v>2</v>
      </c>
      <c r="CL9" t="s">
        <v>351</v>
      </c>
      <c r="CM9">
        <v>1</v>
      </c>
      <c r="CN9" s="41">
        <v>2</v>
      </c>
      <c r="CO9" s="41" t="s">
        <v>352</v>
      </c>
      <c r="CP9" s="41">
        <v>1</v>
      </c>
      <c r="CQ9" s="41">
        <v>1</v>
      </c>
      <c r="CR9" s="41">
        <v>4</v>
      </c>
      <c r="CS9" s="41">
        <v>3</v>
      </c>
      <c r="CT9" s="41">
        <v>2</v>
      </c>
      <c r="CU9">
        <v>1</v>
      </c>
      <c r="CV9">
        <v>4</v>
      </c>
      <c r="CW9">
        <v>5</v>
      </c>
      <c r="CX9">
        <v>1</v>
      </c>
      <c r="CY9">
        <v>1</v>
      </c>
      <c r="CZ9">
        <v>5</v>
      </c>
      <c r="DA9">
        <v>4</v>
      </c>
      <c r="DB9">
        <v>2</v>
      </c>
      <c r="DC9">
        <v>1</v>
      </c>
      <c r="DD9">
        <f t="shared" si="1"/>
        <v>4.166666666666667</v>
      </c>
      <c r="DE9">
        <f t="shared" ref="DE9:DE18" si="3">AVERAGE(CT9,CU9,CX9,CY9,DB9,DC9)</f>
        <v>1.3333333333333333</v>
      </c>
      <c r="DF9" s="41"/>
      <c r="DG9" s="41"/>
      <c r="DH9" s="41"/>
      <c r="DI9" s="41"/>
      <c r="DJ9" s="41"/>
      <c r="DK9" s="41"/>
      <c r="DL9" s="41"/>
      <c r="DM9" s="41"/>
      <c r="DN9" s="41"/>
      <c r="DO9" s="41"/>
      <c r="DW9">
        <v>1</v>
      </c>
      <c r="DX9">
        <v>6</v>
      </c>
      <c r="DY9">
        <v>3</v>
      </c>
      <c r="DZ9">
        <v>0</v>
      </c>
      <c r="EA9">
        <v>1</v>
      </c>
      <c r="EB9">
        <v>0</v>
      </c>
      <c r="EC9">
        <v>0</v>
      </c>
      <c r="ED9">
        <v>0</v>
      </c>
      <c r="EE9">
        <v>1</v>
      </c>
      <c r="EF9">
        <v>1</v>
      </c>
      <c r="EG9">
        <v>1</v>
      </c>
      <c r="EH9">
        <v>1</v>
      </c>
      <c r="EI9">
        <v>1</v>
      </c>
      <c r="EJ9">
        <v>0</v>
      </c>
      <c r="EK9">
        <v>1</v>
      </c>
      <c r="EL9">
        <v>0</v>
      </c>
      <c r="EM9">
        <v>0</v>
      </c>
      <c r="EN9">
        <v>1</v>
      </c>
      <c r="EO9">
        <v>0</v>
      </c>
      <c r="EP9">
        <v>1</v>
      </c>
      <c r="EQ9">
        <v>0</v>
      </c>
      <c r="ER9">
        <v>0</v>
      </c>
      <c r="ES9">
        <v>0</v>
      </c>
      <c r="ET9">
        <v>9</v>
      </c>
      <c r="EU9">
        <f>9/18</f>
        <v>0.5</v>
      </c>
      <c r="EV9">
        <v>3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0</v>
      </c>
      <c r="FD9">
        <v>0</v>
      </c>
      <c r="FE9">
        <v>1</v>
      </c>
      <c r="FF9">
        <v>1</v>
      </c>
      <c r="FG9">
        <v>0</v>
      </c>
      <c r="FH9">
        <v>0</v>
      </c>
      <c r="FI9">
        <v>0</v>
      </c>
      <c r="FJ9">
        <v>0</v>
      </c>
      <c r="FK9">
        <v>8</v>
      </c>
      <c r="FL9">
        <f>8/13</f>
        <v>0.61538461538461542</v>
      </c>
      <c r="FM9">
        <v>5</v>
      </c>
      <c r="FN9">
        <v>0</v>
      </c>
      <c r="FO9">
        <v>0</v>
      </c>
      <c r="FP9">
        <v>1</v>
      </c>
      <c r="FQ9">
        <v>1</v>
      </c>
      <c r="FR9">
        <v>0</v>
      </c>
      <c r="FS9">
        <v>0</v>
      </c>
      <c r="FT9">
        <v>1</v>
      </c>
      <c r="FU9">
        <v>1</v>
      </c>
      <c r="FV9">
        <v>1</v>
      </c>
      <c r="FW9">
        <v>0</v>
      </c>
      <c r="FX9">
        <v>0</v>
      </c>
      <c r="FY9">
        <v>5</v>
      </c>
      <c r="FZ9">
        <f>5/10</f>
        <v>0.5</v>
      </c>
      <c r="GA9">
        <v>3</v>
      </c>
      <c r="GB9">
        <v>1</v>
      </c>
      <c r="GC9">
        <v>3</v>
      </c>
      <c r="GD9">
        <v>0</v>
      </c>
      <c r="GE9">
        <v>0</v>
      </c>
      <c r="GF9">
        <v>0</v>
      </c>
      <c r="GG9">
        <v>0</v>
      </c>
      <c r="GH9">
        <v>1</v>
      </c>
      <c r="GI9">
        <v>0</v>
      </c>
      <c r="GJ9">
        <v>0</v>
      </c>
      <c r="GK9">
        <v>0</v>
      </c>
      <c r="GL9">
        <v>0</v>
      </c>
      <c r="GM9">
        <v>1</v>
      </c>
      <c r="GN9">
        <v>1</v>
      </c>
      <c r="GO9">
        <v>0</v>
      </c>
      <c r="GP9">
        <v>0</v>
      </c>
      <c r="GQ9">
        <v>3</v>
      </c>
      <c r="GR9">
        <f>3/12</f>
        <v>0.25</v>
      </c>
      <c r="GS9">
        <v>1</v>
      </c>
      <c r="GT9" s="41">
        <v>3</v>
      </c>
      <c r="GU9" s="41">
        <v>2</v>
      </c>
      <c r="GV9" s="41">
        <v>3</v>
      </c>
      <c r="GW9" s="41">
        <v>1</v>
      </c>
      <c r="GX9" s="41">
        <v>3</v>
      </c>
      <c r="GY9" s="41">
        <v>4</v>
      </c>
      <c r="GZ9" s="41">
        <v>1</v>
      </c>
      <c r="HA9" s="41">
        <v>1</v>
      </c>
      <c r="HB9" s="41">
        <v>5</v>
      </c>
      <c r="HC9" s="41">
        <v>5</v>
      </c>
      <c r="HD9" s="41">
        <v>5</v>
      </c>
      <c r="HE9" s="41">
        <v>4</v>
      </c>
      <c r="HF9" s="41">
        <v>3</v>
      </c>
      <c r="HG9" s="41">
        <v>4</v>
      </c>
      <c r="HH9" s="41">
        <v>2</v>
      </c>
      <c r="HI9" s="41">
        <v>1</v>
      </c>
      <c r="HJ9" s="41">
        <v>1</v>
      </c>
      <c r="HK9" s="41">
        <v>2</v>
      </c>
      <c r="HL9" s="41">
        <v>7</v>
      </c>
      <c r="HM9" s="41">
        <v>3</v>
      </c>
      <c r="HN9" s="41">
        <v>4</v>
      </c>
      <c r="HO9" s="41">
        <v>3</v>
      </c>
      <c r="HP9" s="41">
        <v>3</v>
      </c>
      <c r="HQ9" s="41">
        <v>2</v>
      </c>
      <c r="HR9" s="41">
        <v>1</v>
      </c>
      <c r="HS9" s="41">
        <v>2</v>
      </c>
      <c r="HT9" s="41">
        <v>2</v>
      </c>
      <c r="HW9" s="41">
        <v>2.82</v>
      </c>
      <c r="HX9" s="41">
        <v>2.76</v>
      </c>
      <c r="HY9" s="41">
        <v>2.75</v>
      </c>
      <c r="HZ9" s="41">
        <v>3.28</v>
      </c>
      <c r="IA9" s="41">
        <v>3.08</v>
      </c>
      <c r="IB9" s="41"/>
    </row>
    <row r="10" spans="1:236" x14ac:dyDescent="0.2">
      <c r="A10" s="83" t="s">
        <v>1455</v>
      </c>
      <c r="B10" s="83" t="s">
        <v>1456</v>
      </c>
      <c r="C10" s="70">
        <v>398</v>
      </c>
      <c r="D10" s="70" t="s">
        <v>1457</v>
      </c>
      <c r="E10">
        <v>0</v>
      </c>
      <c r="F10">
        <v>2</v>
      </c>
      <c r="G10" s="63">
        <v>39930</v>
      </c>
      <c r="H10" s="63">
        <v>43755</v>
      </c>
      <c r="I10">
        <f t="shared" si="0"/>
        <v>10.479452054794521</v>
      </c>
      <c r="K10">
        <v>5</v>
      </c>
      <c r="N10">
        <v>4</v>
      </c>
      <c r="O10">
        <v>90</v>
      </c>
      <c r="P10">
        <v>110</v>
      </c>
      <c r="Q10">
        <v>150.5</v>
      </c>
      <c r="S10">
        <f>56.3*2.2</f>
        <v>123.86</v>
      </c>
      <c r="T10">
        <v>56.3</v>
      </c>
      <c r="U10">
        <v>25</v>
      </c>
      <c r="W10">
        <v>29.1</v>
      </c>
      <c r="Y10">
        <v>41.2</v>
      </c>
      <c r="Z10">
        <v>45.5</v>
      </c>
      <c r="AA10">
        <v>29.2</v>
      </c>
      <c r="AB10">
        <v>42.2</v>
      </c>
      <c r="AC10">
        <v>35.200000000000003</v>
      </c>
      <c r="AD10">
        <v>38</v>
      </c>
      <c r="AE10">
        <v>45.5</v>
      </c>
      <c r="AF10">
        <v>42.2</v>
      </c>
      <c r="AL10" s="41"/>
      <c r="AP10">
        <v>14.51</v>
      </c>
      <c r="AQ10">
        <v>13.46</v>
      </c>
      <c r="AT10">
        <v>106</v>
      </c>
      <c r="AU10">
        <v>99.5</v>
      </c>
      <c r="AV10">
        <v>99</v>
      </c>
      <c r="AY10">
        <v>21</v>
      </c>
      <c r="AZ10">
        <v>19</v>
      </c>
      <c r="BA10">
        <f>21+19</f>
        <v>40</v>
      </c>
      <c r="BD10">
        <v>11</v>
      </c>
      <c r="BE10">
        <v>13</v>
      </c>
      <c r="BH10">
        <f>11+13</f>
        <v>24</v>
      </c>
      <c r="BI10">
        <v>24</v>
      </c>
      <c r="BJ10">
        <v>27</v>
      </c>
      <c r="BK10">
        <v>27</v>
      </c>
      <c r="BQ10">
        <v>22</v>
      </c>
      <c r="BR10">
        <v>28</v>
      </c>
      <c r="BS10">
        <v>26</v>
      </c>
      <c r="CH10">
        <v>1</v>
      </c>
      <c r="CI10" t="s">
        <v>350</v>
      </c>
      <c r="CJ10">
        <v>0</v>
      </c>
      <c r="CK10">
        <v>12</v>
      </c>
      <c r="CL10" t="s">
        <v>355</v>
      </c>
      <c r="CM10">
        <v>0</v>
      </c>
      <c r="CN10" s="41">
        <v>12</v>
      </c>
      <c r="CO10" s="41" t="s">
        <v>351</v>
      </c>
      <c r="CP10" s="41">
        <v>0</v>
      </c>
      <c r="CQ10" s="41">
        <v>12</v>
      </c>
      <c r="CR10" s="41">
        <v>5</v>
      </c>
      <c r="CS10" s="41">
        <v>5</v>
      </c>
      <c r="CT10" s="41">
        <v>1</v>
      </c>
      <c r="CU10">
        <v>1</v>
      </c>
      <c r="CV10">
        <v>5</v>
      </c>
      <c r="CW10">
        <v>5</v>
      </c>
      <c r="CX10">
        <v>1</v>
      </c>
      <c r="CY10">
        <v>1</v>
      </c>
      <c r="CZ10">
        <v>5</v>
      </c>
      <c r="DA10">
        <v>5</v>
      </c>
      <c r="DB10">
        <v>4</v>
      </c>
      <c r="DC10">
        <v>1</v>
      </c>
      <c r="DD10">
        <f t="shared" si="1"/>
        <v>5</v>
      </c>
      <c r="DE10">
        <f t="shared" si="3"/>
        <v>1.5</v>
      </c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W10">
        <v>1</v>
      </c>
      <c r="DX10">
        <v>24</v>
      </c>
      <c r="DY10">
        <v>0</v>
      </c>
      <c r="DZ10">
        <v>0</v>
      </c>
      <c r="EA10">
        <v>1</v>
      </c>
      <c r="EB10">
        <v>1</v>
      </c>
      <c r="EC10">
        <v>1</v>
      </c>
      <c r="ED10">
        <v>1</v>
      </c>
      <c r="EE10">
        <v>0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0</v>
      </c>
      <c r="EM10">
        <v>0</v>
      </c>
      <c r="EN10">
        <v>1</v>
      </c>
      <c r="EO10">
        <v>0</v>
      </c>
      <c r="EP10">
        <v>1</v>
      </c>
      <c r="EQ10">
        <v>1</v>
      </c>
      <c r="ER10">
        <v>1</v>
      </c>
      <c r="ES10" t="s">
        <v>1821</v>
      </c>
      <c r="ET10">
        <v>13</v>
      </c>
      <c r="EU10">
        <f>13/18</f>
        <v>0.72222222222222221</v>
      </c>
      <c r="EV10">
        <v>5</v>
      </c>
      <c r="EW10">
        <v>1</v>
      </c>
      <c r="EX10">
        <v>0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0</v>
      </c>
      <c r="FE10">
        <v>1</v>
      </c>
      <c r="FF10">
        <v>0</v>
      </c>
      <c r="FG10">
        <v>0</v>
      </c>
      <c r="FH10">
        <v>0</v>
      </c>
      <c r="FI10">
        <v>1</v>
      </c>
      <c r="FJ10" t="s">
        <v>1822</v>
      </c>
      <c r="FK10">
        <v>8</v>
      </c>
      <c r="FL10">
        <f>8/13</f>
        <v>0.61538461538461542</v>
      </c>
      <c r="FM10">
        <v>2</v>
      </c>
      <c r="FN10">
        <v>0</v>
      </c>
      <c r="FO10">
        <v>0</v>
      </c>
      <c r="FP10">
        <v>1</v>
      </c>
      <c r="FQ10">
        <v>1</v>
      </c>
      <c r="FR10">
        <v>0</v>
      </c>
      <c r="FS10">
        <v>1</v>
      </c>
      <c r="FT10">
        <v>1</v>
      </c>
      <c r="FU10">
        <v>1</v>
      </c>
      <c r="FV10">
        <v>1</v>
      </c>
      <c r="FW10">
        <v>1</v>
      </c>
      <c r="FX10" t="s">
        <v>350</v>
      </c>
      <c r="FY10">
        <v>7</v>
      </c>
      <c r="FZ10">
        <f>7/10</f>
        <v>0.7</v>
      </c>
      <c r="GA10">
        <v>5</v>
      </c>
      <c r="GB10">
        <v>1</v>
      </c>
      <c r="GC10">
        <v>4</v>
      </c>
      <c r="GD10">
        <v>1</v>
      </c>
      <c r="GE10">
        <v>0</v>
      </c>
      <c r="GF10">
        <v>0</v>
      </c>
      <c r="GG10">
        <v>1</v>
      </c>
      <c r="GH10">
        <v>0</v>
      </c>
      <c r="GI10">
        <v>1</v>
      </c>
      <c r="GJ10">
        <v>1</v>
      </c>
      <c r="GK10">
        <v>0</v>
      </c>
      <c r="GL10">
        <v>0</v>
      </c>
      <c r="GM10">
        <v>1</v>
      </c>
      <c r="GN10">
        <v>1</v>
      </c>
      <c r="GO10">
        <v>0</v>
      </c>
      <c r="GP10">
        <v>0</v>
      </c>
      <c r="GQ10">
        <v>6</v>
      </c>
      <c r="GR10">
        <f>6/12</f>
        <v>0.5</v>
      </c>
      <c r="GS10">
        <v>5</v>
      </c>
      <c r="GT10" s="41">
        <v>3</v>
      </c>
      <c r="GU10" s="41">
        <v>2</v>
      </c>
      <c r="GV10" s="41">
        <v>3</v>
      </c>
      <c r="GW10" s="41">
        <v>1</v>
      </c>
      <c r="GX10" s="41">
        <v>3</v>
      </c>
      <c r="GY10" s="41">
        <v>4</v>
      </c>
      <c r="GZ10" s="41">
        <v>2</v>
      </c>
      <c r="HA10" s="41">
        <v>1</v>
      </c>
      <c r="HB10" s="41">
        <v>3</v>
      </c>
      <c r="HC10" s="41">
        <v>4</v>
      </c>
      <c r="HD10" s="41">
        <v>4</v>
      </c>
      <c r="HE10" s="41">
        <v>4</v>
      </c>
      <c r="HF10" s="41">
        <v>1</v>
      </c>
      <c r="HG10" s="41">
        <v>2</v>
      </c>
      <c r="HH10" s="41">
        <v>1</v>
      </c>
      <c r="HI10" s="41">
        <v>2</v>
      </c>
      <c r="HJ10" s="41">
        <v>2</v>
      </c>
      <c r="HK10" s="41">
        <v>3</v>
      </c>
      <c r="HL10" s="41">
        <v>7</v>
      </c>
      <c r="HM10" s="41">
        <v>8</v>
      </c>
      <c r="HN10" s="41">
        <v>4</v>
      </c>
      <c r="HO10" s="41">
        <v>8</v>
      </c>
      <c r="HP10" s="41">
        <v>2</v>
      </c>
      <c r="HQ10" s="41">
        <v>2</v>
      </c>
      <c r="HR10" s="41">
        <v>2</v>
      </c>
      <c r="HS10" s="41">
        <v>1</v>
      </c>
      <c r="HT10" s="41">
        <v>3</v>
      </c>
      <c r="HW10" s="41">
        <v>2.56</v>
      </c>
      <c r="HX10" s="41">
        <v>2.5499999999999998</v>
      </c>
      <c r="HY10" s="41">
        <v>2.78</v>
      </c>
      <c r="HZ10" s="41">
        <v>2.61</v>
      </c>
      <c r="IA10" s="41">
        <v>2.56</v>
      </c>
      <c r="IB10" s="41"/>
    </row>
    <row r="11" spans="1:236" x14ac:dyDescent="0.2">
      <c r="A11" s="83" t="s">
        <v>1458</v>
      </c>
      <c r="B11" s="83" t="s">
        <v>1459</v>
      </c>
      <c r="C11" s="70">
        <v>399</v>
      </c>
      <c r="D11" s="70" t="s">
        <v>1460</v>
      </c>
      <c r="E11">
        <v>0</v>
      </c>
      <c r="F11">
        <v>2</v>
      </c>
      <c r="G11" s="63">
        <v>39920</v>
      </c>
      <c r="H11" s="63">
        <v>43755</v>
      </c>
      <c r="I11">
        <f t="shared" si="0"/>
        <v>10.506849315068493</v>
      </c>
      <c r="K11">
        <v>5</v>
      </c>
      <c r="N11">
        <v>2</v>
      </c>
      <c r="O11">
        <v>90</v>
      </c>
      <c r="P11">
        <v>105</v>
      </c>
      <c r="Q11">
        <v>141.5</v>
      </c>
      <c r="S11">
        <f>37.3*2.2</f>
        <v>82.06</v>
      </c>
      <c r="T11">
        <v>37.299999999999997</v>
      </c>
      <c r="U11">
        <v>18.8</v>
      </c>
      <c r="W11">
        <v>24.1</v>
      </c>
      <c r="Y11">
        <v>29.9</v>
      </c>
      <c r="Z11">
        <v>23.1</v>
      </c>
      <c r="AA11">
        <v>23</v>
      </c>
      <c r="AB11">
        <v>31.4</v>
      </c>
      <c r="AC11">
        <v>26.4</v>
      </c>
      <c r="AD11">
        <v>26.3</v>
      </c>
      <c r="AE11">
        <v>29.9</v>
      </c>
      <c r="AF11">
        <v>31.4</v>
      </c>
      <c r="AL11" s="41"/>
      <c r="AP11">
        <v>17.03</v>
      </c>
      <c r="AQ11">
        <v>16.739999999999998</v>
      </c>
      <c r="AT11">
        <v>93.5</v>
      </c>
      <c r="AU11">
        <v>94</v>
      </c>
      <c r="AV11">
        <v>100</v>
      </c>
      <c r="AY11">
        <v>21</v>
      </c>
      <c r="AZ11">
        <v>24</v>
      </c>
      <c r="BA11">
        <f>21+24</f>
        <v>45</v>
      </c>
      <c r="BD11">
        <v>9</v>
      </c>
      <c r="BE11">
        <v>8</v>
      </c>
      <c r="BH11">
        <f>9+8</f>
        <v>17</v>
      </c>
      <c r="BI11">
        <v>22</v>
      </c>
      <c r="BJ11">
        <v>20</v>
      </c>
      <c r="BK11">
        <v>22</v>
      </c>
      <c r="BQ11">
        <v>15</v>
      </c>
      <c r="BR11">
        <v>21</v>
      </c>
      <c r="BS11">
        <v>21</v>
      </c>
      <c r="CH11">
        <v>0</v>
      </c>
      <c r="CI11" t="s">
        <v>1807</v>
      </c>
      <c r="CJ11">
        <v>1</v>
      </c>
      <c r="CK11">
        <v>1</v>
      </c>
      <c r="CL11" t="s">
        <v>1823</v>
      </c>
      <c r="CM11">
        <v>1</v>
      </c>
      <c r="CN11" s="41">
        <v>1</v>
      </c>
      <c r="CO11" s="41" t="s">
        <v>372</v>
      </c>
      <c r="CP11" s="41">
        <v>1</v>
      </c>
      <c r="CQ11" s="41">
        <v>1</v>
      </c>
      <c r="CR11" s="41">
        <v>2</v>
      </c>
      <c r="CS11" s="41">
        <v>3</v>
      </c>
      <c r="CT11" s="41">
        <v>1</v>
      </c>
      <c r="CU11">
        <v>2</v>
      </c>
      <c r="CV11">
        <v>3</v>
      </c>
      <c r="CW11">
        <v>1</v>
      </c>
      <c r="CX11">
        <v>1</v>
      </c>
      <c r="CY11">
        <v>1</v>
      </c>
      <c r="CZ11">
        <v>2</v>
      </c>
      <c r="DA11">
        <v>4</v>
      </c>
      <c r="DB11">
        <v>3</v>
      </c>
      <c r="DC11">
        <v>2</v>
      </c>
      <c r="DD11">
        <f t="shared" si="1"/>
        <v>2.5</v>
      </c>
      <c r="DE11">
        <f t="shared" si="3"/>
        <v>1.6666666666666667</v>
      </c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W11">
        <v>1</v>
      </c>
      <c r="DX11">
        <v>42</v>
      </c>
      <c r="DY11">
        <v>3</v>
      </c>
      <c r="DZ11">
        <v>0</v>
      </c>
      <c r="EA11">
        <v>1</v>
      </c>
      <c r="EB11">
        <v>0</v>
      </c>
      <c r="EC11">
        <v>0</v>
      </c>
      <c r="ED11">
        <v>1</v>
      </c>
      <c r="EE11">
        <v>1</v>
      </c>
      <c r="EF11">
        <v>1</v>
      </c>
      <c r="EG11">
        <v>1</v>
      </c>
      <c r="EH11">
        <v>0</v>
      </c>
      <c r="EI11">
        <v>1</v>
      </c>
      <c r="EJ11">
        <v>0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1</v>
      </c>
      <c r="EQ11">
        <v>0</v>
      </c>
      <c r="ER11">
        <v>0</v>
      </c>
      <c r="ES11">
        <v>0</v>
      </c>
      <c r="ET11">
        <v>8</v>
      </c>
      <c r="EU11">
        <f>8/18</f>
        <v>0.44444444444444442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0</v>
      </c>
      <c r="FE11">
        <v>1</v>
      </c>
      <c r="FF11">
        <v>1</v>
      </c>
      <c r="FG11">
        <v>0</v>
      </c>
      <c r="FH11">
        <v>0</v>
      </c>
      <c r="FI11">
        <v>0</v>
      </c>
      <c r="FJ11">
        <v>0</v>
      </c>
      <c r="FK11">
        <v>5</v>
      </c>
      <c r="FL11">
        <f>5/13</f>
        <v>0.38461538461538464</v>
      </c>
      <c r="FM11">
        <v>5</v>
      </c>
      <c r="FN11">
        <v>1</v>
      </c>
      <c r="FO11">
        <v>0</v>
      </c>
      <c r="FP11">
        <v>0</v>
      </c>
      <c r="FQ11">
        <v>1</v>
      </c>
      <c r="FR11">
        <v>0</v>
      </c>
      <c r="FS11">
        <v>0</v>
      </c>
      <c r="FT11">
        <v>1</v>
      </c>
      <c r="FU11">
        <v>1</v>
      </c>
      <c r="FV11">
        <v>0</v>
      </c>
      <c r="FW11">
        <v>0</v>
      </c>
      <c r="FX11">
        <v>0</v>
      </c>
      <c r="FY11">
        <v>4</v>
      </c>
      <c r="FZ11">
        <f>4/10</f>
        <v>0.4</v>
      </c>
      <c r="GA11">
        <v>4</v>
      </c>
      <c r="GB11">
        <v>1</v>
      </c>
      <c r="GC11">
        <v>1</v>
      </c>
      <c r="GD11">
        <v>1</v>
      </c>
      <c r="GE11">
        <v>0</v>
      </c>
      <c r="GF11">
        <v>0</v>
      </c>
      <c r="GG11">
        <v>1</v>
      </c>
      <c r="GH11">
        <v>1</v>
      </c>
      <c r="GI11">
        <v>0</v>
      </c>
      <c r="GJ11">
        <v>0</v>
      </c>
      <c r="GK11">
        <v>0</v>
      </c>
      <c r="GL11">
        <v>0</v>
      </c>
      <c r="GM11">
        <v>1</v>
      </c>
      <c r="GN11">
        <v>0</v>
      </c>
      <c r="GO11">
        <v>0</v>
      </c>
      <c r="GP11">
        <v>0</v>
      </c>
      <c r="GQ11">
        <v>4</v>
      </c>
      <c r="GR11">
        <f>4/12</f>
        <v>0.33333333333333331</v>
      </c>
      <c r="GS11">
        <v>2</v>
      </c>
      <c r="GT11" s="41">
        <v>3</v>
      </c>
      <c r="GU11" s="41">
        <v>2</v>
      </c>
      <c r="GV11" s="41">
        <v>3</v>
      </c>
      <c r="GW11" s="41">
        <v>1</v>
      </c>
      <c r="GX11" s="41">
        <v>3</v>
      </c>
      <c r="GY11" s="41">
        <v>3</v>
      </c>
      <c r="GZ11" s="41">
        <v>2</v>
      </c>
      <c r="HA11" s="41">
        <v>1</v>
      </c>
      <c r="HB11" s="41">
        <v>2</v>
      </c>
      <c r="HC11" s="41">
        <v>2</v>
      </c>
      <c r="HD11" s="41">
        <v>4</v>
      </c>
      <c r="HE11" s="41">
        <v>2</v>
      </c>
      <c r="HF11" s="41">
        <v>2</v>
      </c>
      <c r="HG11" s="41">
        <v>2</v>
      </c>
      <c r="HH11" s="41">
        <v>2</v>
      </c>
      <c r="HI11" s="41">
        <v>5</v>
      </c>
      <c r="HJ11" s="41">
        <v>2</v>
      </c>
      <c r="HK11" s="41">
        <v>4</v>
      </c>
      <c r="HL11" s="41">
        <v>3</v>
      </c>
      <c r="HM11" s="41">
        <v>7</v>
      </c>
      <c r="HN11" s="41">
        <v>7</v>
      </c>
      <c r="HO11" s="41">
        <v>1</v>
      </c>
      <c r="HP11" s="41">
        <v>2</v>
      </c>
      <c r="HQ11" s="41">
        <v>1</v>
      </c>
      <c r="HR11" s="41">
        <v>0</v>
      </c>
      <c r="HS11" s="41">
        <v>0</v>
      </c>
      <c r="HT11" s="41">
        <v>0</v>
      </c>
      <c r="HW11" s="41">
        <v>2.85</v>
      </c>
      <c r="HX11" s="41">
        <v>2.63</v>
      </c>
      <c r="HY11" s="41">
        <v>2.98</v>
      </c>
      <c r="HZ11" s="41">
        <v>2.65</v>
      </c>
      <c r="IA11" s="41">
        <v>2.73</v>
      </c>
      <c r="IB11" s="41"/>
    </row>
    <row r="12" spans="1:236" x14ac:dyDescent="0.2">
      <c r="A12" s="83" t="s">
        <v>1461</v>
      </c>
      <c r="B12" s="83" t="s">
        <v>1462</v>
      </c>
      <c r="C12" s="70">
        <v>400</v>
      </c>
      <c r="D12" s="70" t="s">
        <v>1463</v>
      </c>
      <c r="E12">
        <v>1</v>
      </c>
      <c r="F12" s="37">
        <v>1</v>
      </c>
      <c r="G12" s="63">
        <v>40093</v>
      </c>
      <c r="H12" s="63">
        <v>43755</v>
      </c>
      <c r="I12">
        <f t="shared" si="0"/>
        <v>10.032876712328767</v>
      </c>
      <c r="K12">
        <v>5</v>
      </c>
      <c r="N12">
        <v>0</v>
      </c>
      <c r="O12">
        <v>90</v>
      </c>
      <c r="P12">
        <v>101.5</v>
      </c>
      <c r="Q12">
        <v>138</v>
      </c>
      <c r="S12">
        <f>30.2*2.2</f>
        <v>66.44</v>
      </c>
      <c r="T12">
        <v>30.2</v>
      </c>
      <c r="U12">
        <v>15.9</v>
      </c>
      <c r="W12">
        <v>16.600000000000001</v>
      </c>
      <c r="Y12">
        <v>35.799999999999997</v>
      </c>
      <c r="Z12">
        <v>28.3</v>
      </c>
      <c r="AA12">
        <v>31.7</v>
      </c>
      <c r="AB12">
        <v>37</v>
      </c>
      <c r="AC12">
        <v>35.799999999999997</v>
      </c>
      <c r="AD12">
        <v>28.7</v>
      </c>
      <c r="AE12">
        <v>35.799999999999997</v>
      </c>
      <c r="AF12">
        <v>37</v>
      </c>
      <c r="AL12" s="41"/>
      <c r="AP12">
        <v>14.28</v>
      </c>
      <c r="AQ12">
        <v>14.37</v>
      </c>
      <c r="AT12">
        <v>114</v>
      </c>
      <c r="AU12">
        <v>103</v>
      </c>
      <c r="AV12">
        <v>96.5</v>
      </c>
      <c r="AY12">
        <v>27</v>
      </c>
      <c r="AZ12">
        <v>32</v>
      </c>
      <c r="BA12">
        <f>27+32</f>
        <v>59</v>
      </c>
      <c r="BD12">
        <v>20</v>
      </c>
      <c r="BE12">
        <v>21</v>
      </c>
      <c r="BH12">
        <f>20+21</f>
        <v>41</v>
      </c>
      <c r="BI12">
        <v>23</v>
      </c>
      <c r="BJ12">
        <v>27</v>
      </c>
      <c r="BK12">
        <v>27</v>
      </c>
      <c r="BQ12">
        <v>23</v>
      </c>
      <c r="BR12">
        <v>23</v>
      </c>
      <c r="BS12">
        <v>23</v>
      </c>
      <c r="CH12">
        <v>1</v>
      </c>
      <c r="CI12" t="s">
        <v>437</v>
      </c>
      <c r="CJ12">
        <v>0</v>
      </c>
      <c r="CK12">
        <v>5</v>
      </c>
      <c r="CL12" t="s">
        <v>429</v>
      </c>
      <c r="CM12">
        <v>0</v>
      </c>
      <c r="CN12" s="41">
        <v>2</v>
      </c>
      <c r="CO12" s="88" t="s">
        <v>385</v>
      </c>
      <c r="CP12" s="41">
        <v>1</v>
      </c>
      <c r="CQ12" s="41">
        <v>2.5</v>
      </c>
      <c r="CR12" s="41">
        <v>4</v>
      </c>
      <c r="CS12" s="41">
        <v>5</v>
      </c>
      <c r="CT12" s="41">
        <v>3</v>
      </c>
      <c r="CU12">
        <v>1</v>
      </c>
      <c r="CV12">
        <v>4</v>
      </c>
      <c r="CW12">
        <v>5</v>
      </c>
      <c r="CX12">
        <v>4</v>
      </c>
      <c r="CY12">
        <v>1</v>
      </c>
      <c r="CZ12">
        <v>4</v>
      </c>
      <c r="DA12">
        <v>5</v>
      </c>
      <c r="DB12">
        <v>5</v>
      </c>
      <c r="DC12">
        <v>1</v>
      </c>
      <c r="DD12">
        <f t="shared" si="1"/>
        <v>4.5</v>
      </c>
      <c r="DE12">
        <f t="shared" si="3"/>
        <v>2.5</v>
      </c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W12">
        <v>2</v>
      </c>
      <c r="DX12">
        <v>0</v>
      </c>
      <c r="DY12">
        <v>4</v>
      </c>
      <c r="DZ12">
        <v>0</v>
      </c>
      <c r="EA12">
        <v>1</v>
      </c>
      <c r="EB12">
        <v>1</v>
      </c>
      <c r="EC12">
        <v>1</v>
      </c>
      <c r="ED12">
        <v>1</v>
      </c>
      <c r="EE12">
        <v>0</v>
      </c>
      <c r="EF12">
        <v>0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0</v>
      </c>
      <c r="EM12">
        <v>0</v>
      </c>
      <c r="EN12">
        <v>1</v>
      </c>
      <c r="EO12">
        <v>0</v>
      </c>
      <c r="EP12">
        <v>1</v>
      </c>
      <c r="EQ12">
        <v>0</v>
      </c>
      <c r="ER12">
        <v>0</v>
      </c>
      <c r="ES12">
        <v>0</v>
      </c>
      <c r="ET12">
        <v>11</v>
      </c>
      <c r="EU12">
        <f>11/18</f>
        <v>0.61111111111111116</v>
      </c>
      <c r="EV12">
        <v>7</v>
      </c>
      <c r="EW12">
        <v>1</v>
      </c>
      <c r="EX12">
        <v>0</v>
      </c>
      <c r="EY12">
        <v>1</v>
      </c>
      <c r="EZ12">
        <v>1</v>
      </c>
      <c r="FA12">
        <v>0</v>
      </c>
      <c r="FB12">
        <v>1</v>
      </c>
      <c r="FC12">
        <v>1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5</v>
      </c>
      <c r="FL12">
        <f>5/13</f>
        <v>0.38461538461538464</v>
      </c>
      <c r="FM12">
        <v>5</v>
      </c>
      <c r="FN12">
        <v>1</v>
      </c>
      <c r="FO12">
        <v>0</v>
      </c>
      <c r="FP12">
        <v>1</v>
      </c>
      <c r="FQ12">
        <v>0</v>
      </c>
      <c r="FR12">
        <v>1</v>
      </c>
      <c r="FS12">
        <v>1</v>
      </c>
      <c r="FT12">
        <v>0</v>
      </c>
      <c r="FU12">
        <v>1</v>
      </c>
      <c r="FV12">
        <v>1</v>
      </c>
      <c r="FW12">
        <v>1</v>
      </c>
      <c r="FX12" t="s">
        <v>1824</v>
      </c>
      <c r="FY12">
        <v>7</v>
      </c>
      <c r="FZ12">
        <f>7/10</f>
        <v>0.7</v>
      </c>
      <c r="GA12">
        <v>3</v>
      </c>
      <c r="GB12">
        <v>1</v>
      </c>
      <c r="GC12">
        <v>1</v>
      </c>
      <c r="GD12">
        <v>0</v>
      </c>
      <c r="GE12">
        <v>0</v>
      </c>
      <c r="GF12">
        <v>1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1</v>
      </c>
      <c r="GN12">
        <v>1</v>
      </c>
      <c r="GO12">
        <v>0</v>
      </c>
      <c r="GP12">
        <v>0</v>
      </c>
      <c r="GQ12">
        <v>3</v>
      </c>
      <c r="GR12">
        <f>3/12</f>
        <v>0.25</v>
      </c>
      <c r="GS12">
        <v>1</v>
      </c>
      <c r="GT12" s="41">
        <v>3</v>
      </c>
      <c r="GU12" s="41">
        <v>2</v>
      </c>
      <c r="GV12" s="41">
        <v>5</v>
      </c>
      <c r="GW12" s="41">
        <v>1</v>
      </c>
      <c r="GX12" s="41">
        <v>6</v>
      </c>
      <c r="GY12" s="41">
        <v>2</v>
      </c>
      <c r="GZ12" s="41">
        <v>2</v>
      </c>
      <c r="HA12" s="41">
        <v>1</v>
      </c>
      <c r="HB12" s="41">
        <v>1</v>
      </c>
      <c r="HC12" s="41">
        <v>5</v>
      </c>
      <c r="HD12" s="41">
        <v>5</v>
      </c>
      <c r="HE12" s="41">
        <v>1</v>
      </c>
      <c r="HF12" s="41">
        <v>1</v>
      </c>
      <c r="HG12" s="41">
        <v>2</v>
      </c>
      <c r="HH12" s="41">
        <v>1</v>
      </c>
      <c r="HI12" s="41">
        <v>3</v>
      </c>
      <c r="HJ12" s="41">
        <v>5</v>
      </c>
      <c r="HK12" s="41">
        <v>3</v>
      </c>
      <c r="HL12" s="41">
        <v>8</v>
      </c>
      <c r="HM12" s="41">
        <v>2</v>
      </c>
      <c r="HN12" s="41">
        <v>3</v>
      </c>
      <c r="HO12" s="41">
        <v>2</v>
      </c>
      <c r="HP12" s="41">
        <v>1</v>
      </c>
      <c r="HQ12" s="41">
        <v>5</v>
      </c>
      <c r="HR12" s="41">
        <v>0</v>
      </c>
      <c r="HS12" s="41">
        <v>1</v>
      </c>
      <c r="HT12" s="41">
        <v>0</v>
      </c>
      <c r="HW12" s="41">
        <v>2.0299999999999998</v>
      </c>
      <c r="HX12" s="41">
        <v>2.2799999999999998</v>
      </c>
      <c r="HY12" s="41">
        <v>1.92</v>
      </c>
      <c r="HZ12" s="41">
        <v>2.36</v>
      </c>
      <c r="IA12" s="41">
        <v>2.56</v>
      </c>
      <c r="IB12" s="41"/>
    </row>
    <row r="13" spans="1:236" x14ac:dyDescent="0.2">
      <c r="A13" s="83" t="s">
        <v>1464</v>
      </c>
      <c r="B13" s="83" t="s">
        <v>1465</v>
      </c>
      <c r="C13" s="70">
        <v>401</v>
      </c>
      <c r="D13" s="70" t="s">
        <v>1466</v>
      </c>
      <c r="E13">
        <v>1</v>
      </c>
      <c r="F13" s="37">
        <v>1</v>
      </c>
      <c r="G13" s="63">
        <v>39949</v>
      </c>
      <c r="H13" s="63">
        <v>43755</v>
      </c>
      <c r="I13">
        <f t="shared" si="0"/>
        <v>10.427397260273972</v>
      </c>
      <c r="K13">
        <v>5</v>
      </c>
      <c r="N13">
        <v>2</v>
      </c>
      <c r="O13">
        <v>90</v>
      </c>
      <c r="P13">
        <v>102</v>
      </c>
      <c r="Q13">
        <v>139</v>
      </c>
      <c r="S13">
        <f>28*2.2</f>
        <v>61.600000000000009</v>
      </c>
      <c r="T13">
        <v>28</v>
      </c>
      <c r="U13">
        <v>14.5</v>
      </c>
      <c r="W13">
        <v>10.3</v>
      </c>
      <c r="Y13">
        <v>23.8</v>
      </c>
      <c r="Z13">
        <v>28.8</v>
      </c>
      <c r="AA13">
        <v>28.7</v>
      </c>
      <c r="AB13">
        <v>21.8</v>
      </c>
      <c r="AC13">
        <v>23.2</v>
      </c>
      <c r="AD13">
        <v>24</v>
      </c>
      <c r="AE13">
        <v>28.8</v>
      </c>
      <c r="AF13">
        <v>24</v>
      </c>
      <c r="AL13" s="41"/>
      <c r="AP13">
        <v>14.38</v>
      </c>
      <c r="AQ13">
        <v>14.33</v>
      </c>
      <c r="AT13">
        <v>104</v>
      </c>
      <c r="AU13">
        <v>127</v>
      </c>
      <c r="AV13">
        <v>125</v>
      </c>
      <c r="AY13">
        <v>24</v>
      </c>
      <c r="AZ13">
        <v>30</v>
      </c>
      <c r="BA13">
        <f>30+24</f>
        <v>54</v>
      </c>
      <c r="BD13">
        <v>14</v>
      </c>
      <c r="BE13">
        <v>19</v>
      </c>
      <c r="BH13">
        <f>14+19</f>
        <v>33</v>
      </c>
      <c r="BI13">
        <v>35</v>
      </c>
      <c r="BJ13">
        <v>35</v>
      </c>
      <c r="BK13">
        <v>34</v>
      </c>
      <c r="BQ13">
        <v>17</v>
      </c>
      <c r="BR13">
        <v>22</v>
      </c>
      <c r="BS13">
        <v>28</v>
      </c>
      <c r="CH13">
        <v>1</v>
      </c>
      <c r="CI13" t="s">
        <v>411</v>
      </c>
      <c r="CJ13">
        <v>0</v>
      </c>
      <c r="CK13">
        <v>5</v>
      </c>
      <c r="CL13" t="s">
        <v>401</v>
      </c>
      <c r="CM13">
        <v>1</v>
      </c>
      <c r="CN13" s="41">
        <v>1</v>
      </c>
      <c r="CO13" s="41" t="s">
        <v>351</v>
      </c>
      <c r="CP13" s="41">
        <v>2</v>
      </c>
      <c r="CQ13" s="41">
        <v>5</v>
      </c>
      <c r="CR13" s="41">
        <v>5</v>
      </c>
      <c r="CS13" s="41">
        <v>4</v>
      </c>
      <c r="CT13" s="41">
        <v>3</v>
      </c>
      <c r="CU13">
        <v>1</v>
      </c>
      <c r="CV13">
        <v>5</v>
      </c>
      <c r="CW13">
        <v>4</v>
      </c>
      <c r="CX13">
        <v>1</v>
      </c>
      <c r="CY13">
        <v>1</v>
      </c>
      <c r="CZ13">
        <v>5</v>
      </c>
      <c r="DA13">
        <v>5</v>
      </c>
      <c r="DB13">
        <v>5</v>
      </c>
      <c r="DC13">
        <v>4</v>
      </c>
      <c r="DD13">
        <f t="shared" si="1"/>
        <v>4.666666666666667</v>
      </c>
      <c r="DE13">
        <f t="shared" si="3"/>
        <v>2.5</v>
      </c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W13">
        <v>0</v>
      </c>
      <c r="DX13">
        <v>0</v>
      </c>
      <c r="DY13">
        <v>1</v>
      </c>
      <c r="DZ13">
        <v>18</v>
      </c>
      <c r="EA13">
        <v>1</v>
      </c>
      <c r="EB13">
        <v>1</v>
      </c>
      <c r="EC13">
        <v>1</v>
      </c>
      <c r="ED13">
        <v>0</v>
      </c>
      <c r="EE13">
        <v>1</v>
      </c>
      <c r="EF13">
        <v>0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0</v>
      </c>
      <c r="EM13">
        <v>1</v>
      </c>
      <c r="EN13">
        <v>1</v>
      </c>
      <c r="EO13">
        <v>0</v>
      </c>
      <c r="EP13">
        <v>1</v>
      </c>
      <c r="EQ13">
        <v>1</v>
      </c>
      <c r="ER13">
        <v>0</v>
      </c>
      <c r="ES13">
        <v>0</v>
      </c>
      <c r="ET13">
        <v>13</v>
      </c>
      <c r="EU13">
        <f>13/18</f>
        <v>0.72222222222222221</v>
      </c>
      <c r="EV13">
        <v>5</v>
      </c>
      <c r="EW13">
        <v>1</v>
      </c>
      <c r="EX13">
        <v>1</v>
      </c>
      <c r="EY13">
        <v>1</v>
      </c>
      <c r="EZ13">
        <v>1</v>
      </c>
      <c r="FA13">
        <v>0</v>
      </c>
      <c r="FB13">
        <v>1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5</v>
      </c>
      <c r="FL13">
        <f>5/13</f>
        <v>0.38461538461538464</v>
      </c>
      <c r="FM13">
        <v>5</v>
      </c>
      <c r="FN13">
        <v>0</v>
      </c>
      <c r="FO13">
        <v>0</v>
      </c>
      <c r="FP13">
        <v>0</v>
      </c>
      <c r="FQ13">
        <v>1</v>
      </c>
      <c r="FR13">
        <v>0</v>
      </c>
      <c r="FS13">
        <v>0</v>
      </c>
      <c r="FT13">
        <v>1</v>
      </c>
      <c r="FU13">
        <v>1</v>
      </c>
      <c r="FV13">
        <v>1</v>
      </c>
      <c r="FW13">
        <v>1</v>
      </c>
      <c r="FX13" t="s">
        <v>1824</v>
      </c>
      <c r="FY13">
        <v>5</v>
      </c>
      <c r="FZ13">
        <f>5/10</f>
        <v>0.5</v>
      </c>
      <c r="GA13">
        <v>4</v>
      </c>
      <c r="GB13">
        <v>1</v>
      </c>
      <c r="GC13">
        <v>5</v>
      </c>
      <c r="GD13">
        <v>1</v>
      </c>
      <c r="GE13">
        <v>1</v>
      </c>
      <c r="GF13">
        <v>0</v>
      </c>
      <c r="GG13">
        <v>1</v>
      </c>
      <c r="GH13">
        <v>1</v>
      </c>
      <c r="GI13">
        <v>1</v>
      </c>
      <c r="GJ13">
        <v>1</v>
      </c>
      <c r="GK13">
        <v>0</v>
      </c>
      <c r="GL13">
        <v>0</v>
      </c>
      <c r="GM13">
        <v>1</v>
      </c>
      <c r="GN13">
        <v>0</v>
      </c>
      <c r="GO13">
        <v>0</v>
      </c>
      <c r="GP13">
        <v>0</v>
      </c>
      <c r="GQ13">
        <v>7</v>
      </c>
      <c r="GR13">
        <f>7/12</f>
        <v>0.58333333333333337</v>
      </c>
      <c r="GS13">
        <v>5</v>
      </c>
      <c r="GT13" s="41">
        <v>3</v>
      </c>
      <c r="GU13" s="41">
        <v>4</v>
      </c>
      <c r="GV13" s="41">
        <v>1</v>
      </c>
      <c r="GW13" s="41">
        <v>1</v>
      </c>
      <c r="GX13" s="41">
        <v>5</v>
      </c>
      <c r="GY13" s="41">
        <v>6</v>
      </c>
      <c r="GZ13" s="41">
        <v>2</v>
      </c>
      <c r="HA13" s="41">
        <v>1</v>
      </c>
      <c r="HB13" s="41">
        <v>5</v>
      </c>
      <c r="HC13" s="41">
        <v>4</v>
      </c>
      <c r="HD13" s="41">
        <v>5</v>
      </c>
      <c r="HE13" s="41">
        <v>5</v>
      </c>
      <c r="HF13" s="41">
        <v>4</v>
      </c>
      <c r="HG13" s="41">
        <v>2</v>
      </c>
      <c r="HH13" s="41">
        <v>2</v>
      </c>
      <c r="HI13" s="41">
        <v>2</v>
      </c>
      <c r="HJ13" s="41">
        <v>5</v>
      </c>
      <c r="HK13" s="41">
        <v>2</v>
      </c>
      <c r="HL13" s="41">
        <v>4</v>
      </c>
      <c r="HM13" s="41">
        <v>2</v>
      </c>
      <c r="HN13" s="41">
        <v>7</v>
      </c>
      <c r="HO13" s="41">
        <v>4</v>
      </c>
      <c r="HP13" s="41">
        <v>2</v>
      </c>
      <c r="HQ13" s="41">
        <v>3</v>
      </c>
      <c r="HR13" s="41">
        <v>1</v>
      </c>
      <c r="HS13" s="41">
        <v>3</v>
      </c>
      <c r="HT13" s="41">
        <v>1</v>
      </c>
      <c r="HW13" s="41">
        <v>1.88</v>
      </c>
      <c r="HX13" s="41">
        <v>2.31</v>
      </c>
      <c r="HY13" s="41">
        <v>2.2599999999999998</v>
      </c>
      <c r="HZ13" s="41">
        <v>1.98</v>
      </c>
      <c r="IA13" s="41">
        <v>2.19</v>
      </c>
      <c r="IB13" s="41"/>
    </row>
    <row r="14" spans="1:236" x14ac:dyDescent="0.2">
      <c r="A14" s="83" t="s">
        <v>1467</v>
      </c>
      <c r="B14" s="83" t="s">
        <v>1468</v>
      </c>
      <c r="C14" s="70">
        <v>402</v>
      </c>
      <c r="D14" s="70" t="s">
        <v>1469</v>
      </c>
      <c r="E14">
        <v>0</v>
      </c>
      <c r="F14">
        <v>2</v>
      </c>
      <c r="G14" s="63">
        <v>39802</v>
      </c>
      <c r="H14" s="63">
        <v>43755</v>
      </c>
      <c r="I14">
        <f t="shared" si="0"/>
        <v>10.830136986301369</v>
      </c>
      <c r="K14">
        <v>5</v>
      </c>
      <c r="N14">
        <v>0</v>
      </c>
      <c r="O14">
        <v>90</v>
      </c>
      <c r="P14">
        <v>102.5</v>
      </c>
      <c r="Q14">
        <v>140.5</v>
      </c>
      <c r="S14">
        <f>56.1*2.2</f>
        <v>123.42000000000002</v>
      </c>
      <c r="T14">
        <v>56.1</v>
      </c>
      <c r="U14">
        <v>28.6</v>
      </c>
      <c r="W14">
        <v>38.1</v>
      </c>
      <c r="Y14">
        <v>29.1</v>
      </c>
      <c r="Z14">
        <v>33.5</v>
      </c>
      <c r="AA14">
        <v>23.2</v>
      </c>
      <c r="AB14">
        <v>41.2</v>
      </c>
      <c r="AC14">
        <v>28.2</v>
      </c>
      <c r="AD14">
        <v>34.299999999999997</v>
      </c>
      <c r="AE14">
        <v>28.8</v>
      </c>
      <c r="AF14">
        <v>24</v>
      </c>
      <c r="AL14" s="41"/>
      <c r="AP14">
        <v>12.6</v>
      </c>
      <c r="AQ14">
        <v>12.47</v>
      </c>
      <c r="AT14">
        <v>148</v>
      </c>
      <c r="AU14">
        <v>162</v>
      </c>
      <c r="AV14">
        <v>187</v>
      </c>
      <c r="AY14">
        <v>18</v>
      </c>
      <c r="AZ14">
        <v>15</v>
      </c>
      <c r="BA14">
        <f>18+15</f>
        <v>33</v>
      </c>
      <c r="BD14">
        <v>11</v>
      </c>
      <c r="BE14">
        <v>12</v>
      </c>
      <c r="BH14">
        <f>11+12</f>
        <v>23</v>
      </c>
      <c r="BI14">
        <v>26</v>
      </c>
      <c r="BJ14">
        <v>34</v>
      </c>
      <c r="BK14">
        <v>30</v>
      </c>
      <c r="BQ14">
        <v>38</v>
      </c>
      <c r="BR14">
        <v>36</v>
      </c>
      <c r="BS14">
        <v>34</v>
      </c>
      <c r="CH14">
        <v>1</v>
      </c>
      <c r="CI14" t="s">
        <v>355</v>
      </c>
      <c r="CJ14">
        <v>2</v>
      </c>
      <c r="CK14">
        <v>3</v>
      </c>
      <c r="CL14" t="s">
        <v>350</v>
      </c>
      <c r="CM14">
        <v>1</v>
      </c>
      <c r="CN14" s="41">
        <v>2</v>
      </c>
      <c r="CO14" s="41" t="s">
        <v>351</v>
      </c>
      <c r="CP14" s="41">
        <v>1</v>
      </c>
      <c r="CQ14" s="41">
        <v>2</v>
      </c>
      <c r="CR14" s="41">
        <v>5</v>
      </c>
      <c r="CS14" s="41">
        <v>5</v>
      </c>
      <c r="CT14" s="41">
        <v>1</v>
      </c>
      <c r="CU14">
        <v>1</v>
      </c>
      <c r="CV14">
        <v>5</v>
      </c>
      <c r="CW14">
        <v>5</v>
      </c>
      <c r="CX14">
        <v>1</v>
      </c>
      <c r="CY14">
        <v>1</v>
      </c>
      <c r="CZ14">
        <v>5</v>
      </c>
      <c r="DA14">
        <v>3</v>
      </c>
      <c r="DB14">
        <v>3</v>
      </c>
      <c r="DC14">
        <v>1</v>
      </c>
      <c r="DD14">
        <f t="shared" si="1"/>
        <v>4.666666666666667</v>
      </c>
      <c r="DE14">
        <f t="shared" si="3"/>
        <v>1.3333333333333333</v>
      </c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W14">
        <v>0</v>
      </c>
      <c r="DX14">
        <v>0</v>
      </c>
      <c r="DY14">
        <v>0</v>
      </c>
      <c r="DZ14">
        <v>0</v>
      </c>
      <c r="EA14">
        <v>1</v>
      </c>
      <c r="EB14">
        <v>0</v>
      </c>
      <c r="EC14">
        <v>0</v>
      </c>
      <c r="ED14">
        <v>1</v>
      </c>
      <c r="EE14">
        <v>0</v>
      </c>
      <c r="EF14">
        <v>1</v>
      </c>
      <c r="EG14">
        <v>1</v>
      </c>
      <c r="EH14">
        <v>1</v>
      </c>
      <c r="EI14">
        <v>1</v>
      </c>
      <c r="EJ14">
        <v>0</v>
      </c>
      <c r="EK14">
        <v>0</v>
      </c>
      <c r="EL14">
        <v>1</v>
      </c>
      <c r="EM14">
        <v>0</v>
      </c>
      <c r="EN14">
        <v>1</v>
      </c>
      <c r="EO14">
        <v>0</v>
      </c>
      <c r="EP14">
        <v>1</v>
      </c>
      <c r="EQ14">
        <v>0</v>
      </c>
      <c r="ER14">
        <v>0</v>
      </c>
      <c r="ES14">
        <v>0</v>
      </c>
      <c r="ET14">
        <v>9</v>
      </c>
      <c r="EU14">
        <f>9/18</f>
        <v>0.5</v>
      </c>
      <c r="EV14">
        <v>4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0</v>
      </c>
      <c r="FE14">
        <v>1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8</v>
      </c>
      <c r="FL14">
        <f>8/13</f>
        <v>0.61538461538461542</v>
      </c>
      <c r="FM14">
        <v>5</v>
      </c>
      <c r="FN14">
        <v>0</v>
      </c>
      <c r="FO14">
        <v>1</v>
      </c>
      <c r="FP14">
        <v>0</v>
      </c>
      <c r="FQ14">
        <v>1</v>
      </c>
      <c r="FR14">
        <v>0</v>
      </c>
      <c r="FS14">
        <v>0</v>
      </c>
      <c r="FT14">
        <v>1</v>
      </c>
      <c r="FU14">
        <v>1</v>
      </c>
      <c r="FV14">
        <v>1</v>
      </c>
      <c r="FW14">
        <v>0</v>
      </c>
      <c r="FX14">
        <v>0</v>
      </c>
      <c r="FY14">
        <v>5</v>
      </c>
      <c r="FZ14">
        <f>5/10</f>
        <v>0.5</v>
      </c>
      <c r="GA14">
        <v>5</v>
      </c>
      <c r="GB14">
        <v>1</v>
      </c>
      <c r="GC14">
        <v>4</v>
      </c>
      <c r="GD14">
        <v>1</v>
      </c>
      <c r="GE14">
        <v>0</v>
      </c>
      <c r="GF14">
        <v>1</v>
      </c>
      <c r="GG14">
        <v>1</v>
      </c>
      <c r="GH14">
        <v>0</v>
      </c>
      <c r="GI14">
        <v>0</v>
      </c>
      <c r="GJ14">
        <v>1</v>
      </c>
      <c r="GK14">
        <v>0</v>
      </c>
      <c r="GL14">
        <v>0</v>
      </c>
      <c r="GM14">
        <v>0</v>
      </c>
      <c r="GN14">
        <v>1</v>
      </c>
      <c r="GO14">
        <v>0</v>
      </c>
      <c r="GP14">
        <v>0</v>
      </c>
      <c r="GQ14">
        <v>5</v>
      </c>
      <c r="GR14">
        <f>5/12</f>
        <v>0.41666666666666669</v>
      </c>
      <c r="GS14" s="41">
        <v>4</v>
      </c>
      <c r="GT14" s="41">
        <v>3</v>
      </c>
      <c r="GU14" s="41">
        <v>2</v>
      </c>
      <c r="GV14" s="41">
        <v>1</v>
      </c>
      <c r="GW14" s="41">
        <v>1</v>
      </c>
      <c r="GX14" s="41">
        <v>5</v>
      </c>
      <c r="GY14" s="41">
        <v>3</v>
      </c>
      <c r="GZ14" s="41">
        <v>3</v>
      </c>
      <c r="HA14" s="41">
        <v>1</v>
      </c>
      <c r="HB14" s="41">
        <v>2</v>
      </c>
      <c r="HC14" s="41">
        <v>2</v>
      </c>
      <c r="HD14" s="41">
        <v>1</v>
      </c>
      <c r="HE14" s="41">
        <v>2</v>
      </c>
      <c r="HF14" s="41">
        <v>2</v>
      </c>
      <c r="HG14" s="41">
        <v>2</v>
      </c>
      <c r="HH14" s="41">
        <v>2</v>
      </c>
      <c r="HI14" s="41">
        <v>1</v>
      </c>
      <c r="HJ14" s="41">
        <v>2</v>
      </c>
      <c r="HK14" s="41">
        <v>2</v>
      </c>
      <c r="HL14" s="41">
        <v>5</v>
      </c>
      <c r="HM14" s="41">
        <v>2</v>
      </c>
      <c r="HN14" s="41">
        <v>2</v>
      </c>
      <c r="HO14" s="41">
        <v>1</v>
      </c>
      <c r="HP14" s="41">
        <v>2</v>
      </c>
      <c r="HQ14" s="41">
        <v>4</v>
      </c>
      <c r="HR14" s="41">
        <v>3</v>
      </c>
      <c r="HS14" s="41">
        <v>1</v>
      </c>
      <c r="HT14" s="41">
        <v>2</v>
      </c>
      <c r="HW14" s="41">
        <v>2.2999999999999998</v>
      </c>
      <c r="HX14" s="41">
        <v>2.6</v>
      </c>
      <c r="HY14" s="41">
        <v>2.58</v>
      </c>
      <c r="HZ14" s="41">
        <v>2.41</v>
      </c>
      <c r="IA14" s="41">
        <v>2.67</v>
      </c>
      <c r="IB14" s="41"/>
    </row>
    <row r="15" spans="1:236" x14ac:dyDescent="0.2">
      <c r="A15" s="83" t="s">
        <v>1470</v>
      </c>
      <c r="B15" s="83" t="s">
        <v>1471</v>
      </c>
      <c r="C15" s="70">
        <v>403</v>
      </c>
      <c r="D15" s="70" t="s">
        <v>1472</v>
      </c>
      <c r="E15">
        <v>0</v>
      </c>
      <c r="F15">
        <v>2</v>
      </c>
      <c r="G15" s="63">
        <v>40047</v>
      </c>
      <c r="H15" s="63">
        <v>43755</v>
      </c>
      <c r="I15">
        <f t="shared" si="0"/>
        <v>10.158904109589042</v>
      </c>
      <c r="K15">
        <v>5</v>
      </c>
      <c r="N15">
        <v>2</v>
      </c>
      <c r="O15">
        <v>90</v>
      </c>
      <c r="P15">
        <v>102</v>
      </c>
      <c r="Q15">
        <v>135.5</v>
      </c>
      <c r="S15">
        <f>28.8*2.2</f>
        <v>63.360000000000007</v>
      </c>
      <c r="T15">
        <v>28.8</v>
      </c>
      <c r="U15">
        <v>15.8</v>
      </c>
      <c r="W15">
        <v>13.9</v>
      </c>
      <c r="Y15">
        <v>37.6</v>
      </c>
      <c r="Z15">
        <v>37</v>
      </c>
      <c r="AA15">
        <v>35.6</v>
      </c>
      <c r="AB15">
        <v>38</v>
      </c>
      <c r="AC15">
        <v>37.700000000000003</v>
      </c>
      <c r="AD15">
        <v>38.4</v>
      </c>
      <c r="AE15">
        <v>37.6</v>
      </c>
      <c r="AF15">
        <v>38.4</v>
      </c>
      <c r="AL15" s="41"/>
      <c r="AP15">
        <v>13.9</v>
      </c>
      <c r="AQ15">
        <v>13.48</v>
      </c>
      <c r="AT15">
        <v>131</v>
      </c>
      <c r="AU15">
        <v>129</v>
      </c>
      <c r="AV15">
        <v>136</v>
      </c>
      <c r="AY15">
        <v>26</v>
      </c>
      <c r="AZ15">
        <v>23</v>
      </c>
      <c r="BA15">
        <f>26+23</f>
        <v>49</v>
      </c>
      <c r="BD15">
        <v>17</v>
      </c>
      <c r="BE15">
        <v>21</v>
      </c>
      <c r="BH15">
        <f>17+21</f>
        <v>38</v>
      </c>
      <c r="BI15">
        <v>44</v>
      </c>
      <c r="BJ15">
        <v>45</v>
      </c>
      <c r="BK15">
        <v>44</v>
      </c>
      <c r="BQ15">
        <v>31</v>
      </c>
      <c r="BR15">
        <v>31</v>
      </c>
      <c r="BS15">
        <v>31</v>
      </c>
      <c r="CH15">
        <v>0</v>
      </c>
      <c r="CI15" t="s">
        <v>1825</v>
      </c>
      <c r="CJ15">
        <v>1</v>
      </c>
      <c r="CK15">
        <v>1</v>
      </c>
      <c r="CL15" t="s">
        <v>378</v>
      </c>
      <c r="CM15">
        <v>1</v>
      </c>
      <c r="CN15" s="41">
        <v>2</v>
      </c>
      <c r="CO15" s="41" t="s">
        <v>355</v>
      </c>
      <c r="CP15" s="41">
        <v>1</v>
      </c>
      <c r="CQ15" s="41">
        <v>1</v>
      </c>
      <c r="CR15" s="41">
        <v>5</v>
      </c>
      <c r="CS15" s="41">
        <v>4</v>
      </c>
      <c r="CT15" s="41">
        <v>3</v>
      </c>
      <c r="CU15">
        <v>4</v>
      </c>
      <c r="CV15">
        <v>5</v>
      </c>
      <c r="CW15">
        <v>2</v>
      </c>
      <c r="CX15">
        <v>5</v>
      </c>
      <c r="CY15">
        <v>1</v>
      </c>
      <c r="CZ15">
        <v>5</v>
      </c>
      <c r="DA15">
        <v>5</v>
      </c>
      <c r="DB15">
        <v>5</v>
      </c>
      <c r="DC15">
        <v>1</v>
      </c>
      <c r="DD15">
        <f t="shared" si="1"/>
        <v>4.333333333333333</v>
      </c>
      <c r="DE15">
        <f t="shared" si="3"/>
        <v>3.1666666666666665</v>
      </c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W15">
        <v>2</v>
      </c>
      <c r="DY15">
        <v>0</v>
      </c>
      <c r="DZ15">
        <v>0</v>
      </c>
      <c r="EA15">
        <v>1</v>
      </c>
      <c r="EB15">
        <v>1</v>
      </c>
      <c r="EC15">
        <v>1</v>
      </c>
      <c r="ED15">
        <v>0</v>
      </c>
      <c r="EE15">
        <v>1</v>
      </c>
      <c r="EF15">
        <v>1</v>
      </c>
      <c r="EG15">
        <v>1</v>
      </c>
      <c r="EH15">
        <v>0</v>
      </c>
      <c r="EI15">
        <v>1</v>
      </c>
      <c r="EJ15">
        <v>0</v>
      </c>
      <c r="EK15">
        <v>1</v>
      </c>
      <c r="EL15">
        <v>0</v>
      </c>
      <c r="EM15">
        <v>0</v>
      </c>
      <c r="EN15">
        <v>1</v>
      </c>
      <c r="EO15">
        <v>1</v>
      </c>
      <c r="EP15">
        <v>1</v>
      </c>
      <c r="EQ15">
        <v>1</v>
      </c>
      <c r="ER15">
        <v>1</v>
      </c>
      <c r="ES15" t="s">
        <v>1826</v>
      </c>
      <c r="ET15">
        <v>13</v>
      </c>
      <c r="EU15">
        <f>13/18</f>
        <v>0.72222222222222221</v>
      </c>
      <c r="EV15">
        <v>7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0</v>
      </c>
      <c r="FE15">
        <v>1</v>
      </c>
      <c r="FF15">
        <v>0</v>
      </c>
      <c r="FG15">
        <v>0</v>
      </c>
      <c r="FH15">
        <v>0</v>
      </c>
      <c r="FI15">
        <v>1</v>
      </c>
      <c r="FJ15" t="s">
        <v>1827</v>
      </c>
      <c r="FK15">
        <v>9</v>
      </c>
      <c r="FL15">
        <f>9/13</f>
        <v>0.69230769230769229</v>
      </c>
      <c r="FM15">
        <v>5</v>
      </c>
      <c r="FN15">
        <v>1</v>
      </c>
      <c r="FO15">
        <v>0</v>
      </c>
      <c r="FP15">
        <v>1</v>
      </c>
      <c r="FQ15">
        <v>1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1</v>
      </c>
      <c r="FX15" t="s">
        <v>1828</v>
      </c>
      <c r="FY15">
        <v>4</v>
      </c>
      <c r="FZ15">
        <f>4/10</f>
        <v>0.4</v>
      </c>
      <c r="GA15">
        <v>4</v>
      </c>
      <c r="GB15">
        <v>1</v>
      </c>
      <c r="GC15">
        <v>7</v>
      </c>
      <c r="GD15">
        <v>0</v>
      </c>
      <c r="GE15">
        <v>1</v>
      </c>
      <c r="GF15">
        <v>1</v>
      </c>
      <c r="GG15">
        <v>0</v>
      </c>
      <c r="GH15">
        <v>0</v>
      </c>
      <c r="GI15">
        <v>0</v>
      </c>
      <c r="GJ15">
        <v>1</v>
      </c>
      <c r="GK15">
        <v>0</v>
      </c>
      <c r="GL15">
        <v>1</v>
      </c>
      <c r="GM15">
        <v>0</v>
      </c>
      <c r="GN15">
        <v>1</v>
      </c>
      <c r="GO15">
        <v>1</v>
      </c>
      <c r="GP15" t="s">
        <v>1829</v>
      </c>
      <c r="GQ15">
        <v>6</v>
      </c>
      <c r="GR15">
        <f>6/12</f>
        <v>0.5</v>
      </c>
      <c r="GS15">
        <v>6</v>
      </c>
      <c r="GT15" s="41">
        <v>3</v>
      </c>
      <c r="GU15" s="41">
        <v>2</v>
      </c>
      <c r="GV15" s="41">
        <v>1</v>
      </c>
      <c r="GW15" s="41">
        <v>1</v>
      </c>
      <c r="GX15" s="41">
        <v>5</v>
      </c>
      <c r="GY15" s="41">
        <v>6</v>
      </c>
      <c r="GZ15" s="41">
        <v>4</v>
      </c>
      <c r="HA15" s="41">
        <v>1</v>
      </c>
      <c r="HB15" s="41">
        <v>4</v>
      </c>
      <c r="HC15" s="41">
        <v>5</v>
      </c>
      <c r="HD15" s="41">
        <v>5</v>
      </c>
      <c r="HE15" s="41">
        <v>5</v>
      </c>
      <c r="HF15" s="41">
        <v>5</v>
      </c>
      <c r="HG15" s="41">
        <v>3</v>
      </c>
      <c r="HH15" s="41">
        <v>4</v>
      </c>
      <c r="HI15" s="41">
        <v>1</v>
      </c>
      <c r="HJ15" s="41">
        <v>4</v>
      </c>
      <c r="HK15" s="41">
        <v>1</v>
      </c>
      <c r="HL15" s="41">
        <v>1</v>
      </c>
      <c r="HM15" s="41">
        <v>3</v>
      </c>
      <c r="HN15" s="41">
        <v>7</v>
      </c>
      <c r="HO15" s="41">
        <v>0</v>
      </c>
      <c r="HP15" s="41">
        <v>3</v>
      </c>
      <c r="HQ15" s="41">
        <v>5</v>
      </c>
      <c r="HR15" s="41">
        <v>0</v>
      </c>
      <c r="HS15" s="41">
        <v>1</v>
      </c>
      <c r="HT15" s="41">
        <v>0</v>
      </c>
      <c r="HU15" s="41"/>
      <c r="HW15" s="76">
        <v>1.63</v>
      </c>
      <c r="HX15" s="41">
        <v>1.7</v>
      </c>
      <c r="HY15" s="41">
        <v>1.87</v>
      </c>
      <c r="HZ15" s="41">
        <v>1.67</v>
      </c>
      <c r="IA15" s="41">
        <v>1.7</v>
      </c>
      <c r="IB15" s="41"/>
    </row>
    <row r="16" spans="1:236" x14ac:dyDescent="0.2">
      <c r="A16" s="83" t="s">
        <v>1403</v>
      </c>
      <c r="B16" s="83" t="s">
        <v>1443</v>
      </c>
      <c r="C16" s="70">
        <v>404</v>
      </c>
      <c r="D16" s="70" t="s">
        <v>1473</v>
      </c>
      <c r="E16">
        <v>0</v>
      </c>
      <c r="F16">
        <v>2</v>
      </c>
      <c r="G16" s="63">
        <v>39767</v>
      </c>
      <c r="H16" s="63">
        <v>43755</v>
      </c>
      <c r="I16">
        <f t="shared" si="0"/>
        <v>10.926027397260274</v>
      </c>
      <c r="K16">
        <v>5</v>
      </c>
      <c r="N16">
        <v>2</v>
      </c>
      <c r="O16">
        <v>90</v>
      </c>
      <c r="P16">
        <v>102</v>
      </c>
      <c r="Q16">
        <v>139.5</v>
      </c>
      <c r="S16">
        <f>33.9*2.2</f>
        <v>74.58</v>
      </c>
      <c r="T16">
        <v>33.9</v>
      </c>
      <c r="U16">
        <v>17.5</v>
      </c>
      <c r="W16">
        <v>23.5</v>
      </c>
      <c r="Y16">
        <v>26.3</v>
      </c>
      <c r="Z16">
        <v>29.7</v>
      </c>
      <c r="AA16">
        <v>26</v>
      </c>
      <c r="AB16">
        <v>28.1</v>
      </c>
      <c r="AC16">
        <v>27.5</v>
      </c>
      <c r="AD16">
        <v>28.6</v>
      </c>
      <c r="AE16">
        <v>29.7</v>
      </c>
      <c r="AF16">
        <v>28.6</v>
      </c>
      <c r="AL16" s="41"/>
      <c r="AP16">
        <v>15.2</v>
      </c>
      <c r="AQ16">
        <v>14.95</v>
      </c>
      <c r="AT16">
        <v>125</v>
      </c>
      <c r="AU16">
        <v>128</v>
      </c>
      <c r="AV16">
        <v>128</v>
      </c>
      <c r="AY16">
        <v>23</v>
      </c>
      <c r="AZ16">
        <v>20</v>
      </c>
      <c r="BA16">
        <f>20+23</f>
        <v>43</v>
      </c>
      <c r="BD16">
        <v>17</v>
      </c>
      <c r="BE16">
        <v>18</v>
      </c>
      <c r="BH16">
        <f>17+18</f>
        <v>35</v>
      </c>
      <c r="BI16">
        <v>27</v>
      </c>
      <c r="BJ16">
        <v>26</v>
      </c>
      <c r="BK16">
        <v>31</v>
      </c>
      <c r="BQ16">
        <v>28</v>
      </c>
      <c r="BR16">
        <v>24</v>
      </c>
      <c r="BS16">
        <v>25</v>
      </c>
      <c r="CH16">
        <v>0</v>
      </c>
      <c r="CI16" t="s">
        <v>372</v>
      </c>
      <c r="CJ16">
        <v>1</v>
      </c>
      <c r="CK16">
        <v>2</v>
      </c>
      <c r="CL16" t="s">
        <v>1830</v>
      </c>
      <c r="CM16">
        <v>1</v>
      </c>
      <c r="CN16" s="41">
        <v>2</v>
      </c>
      <c r="CO16" s="41" t="s">
        <v>385</v>
      </c>
      <c r="CP16" s="41">
        <v>1</v>
      </c>
      <c r="CQ16" s="41">
        <v>5</v>
      </c>
      <c r="CR16" s="41">
        <v>3</v>
      </c>
      <c r="CS16" s="41">
        <v>2</v>
      </c>
      <c r="CT16" s="41">
        <v>1</v>
      </c>
      <c r="CU16">
        <v>1</v>
      </c>
      <c r="CV16">
        <v>3</v>
      </c>
      <c r="CW16">
        <v>1</v>
      </c>
      <c r="CX16">
        <v>1</v>
      </c>
      <c r="CY16">
        <v>1</v>
      </c>
      <c r="CZ16">
        <v>3</v>
      </c>
      <c r="DA16">
        <v>2</v>
      </c>
      <c r="DB16">
        <v>2</v>
      </c>
      <c r="DC16">
        <v>1</v>
      </c>
      <c r="DD16">
        <f t="shared" si="1"/>
        <v>2.3333333333333335</v>
      </c>
      <c r="DE16">
        <f t="shared" si="3"/>
        <v>1.1666666666666667</v>
      </c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W16">
        <v>4</v>
      </c>
      <c r="DY16">
        <v>0</v>
      </c>
      <c r="DZ16">
        <v>0</v>
      </c>
      <c r="EA16">
        <v>1</v>
      </c>
      <c r="EB16">
        <v>0</v>
      </c>
      <c r="EC16">
        <v>0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0</v>
      </c>
      <c r="EJ16">
        <v>1</v>
      </c>
      <c r="EK16">
        <v>1</v>
      </c>
      <c r="EL16">
        <v>0</v>
      </c>
      <c r="EM16">
        <v>0</v>
      </c>
      <c r="EN16">
        <v>0</v>
      </c>
      <c r="EO16">
        <v>1</v>
      </c>
      <c r="EP16">
        <v>1</v>
      </c>
      <c r="EQ16">
        <v>1</v>
      </c>
      <c r="ER16">
        <v>0</v>
      </c>
      <c r="ES16">
        <v>0</v>
      </c>
      <c r="ET16">
        <v>11</v>
      </c>
      <c r="EU16">
        <f>11/18</f>
        <v>0.61111111111111116</v>
      </c>
      <c r="EV16">
        <v>7</v>
      </c>
      <c r="EW16">
        <v>1</v>
      </c>
      <c r="EX16">
        <v>0</v>
      </c>
      <c r="EY16">
        <v>1</v>
      </c>
      <c r="EZ16">
        <v>1</v>
      </c>
      <c r="FA16">
        <v>0</v>
      </c>
      <c r="FB16">
        <v>1</v>
      </c>
      <c r="FC16">
        <v>1</v>
      </c>
      <c r="FD16">
        <v>0</v>
      </c>
      <c r="FE16">
        <v>1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6</v>
      </c>
      <c r="FL16">
        <f>6/13</f>
        <v>0.46153846153846156</v>
      </c>
      <c r="FM16">
        <v>5</v>
      </c>
      <c r="FN16">
        <v>1</v>
      </c>
      <c r="FO16">
        <v>0</v>
      </c>
      <c r="FP16">
        <v>0</v>
      </c>
      <c r="FQ16">
        <v>1</v>
      </c>
      <c r="FR16">
        <v>0</v>
      </c>
      <c r="FS16">
        <v>0</v>
      </c>
      <c r="FT16">
        <v>1</v>
      </c>
      <c r="FU16">
        <v>1</v>
      </c>
      <c r="FV16">
        <v>0</v>
      </c>
      <c r="FW16">
        <v>0</v>
      </c>
      <c r="FX16">
        <v>0</v>
      </c>
      <c r="FY16">
        <v>4</v>
      </c>
      <c r="FZ16">
        <f>4/10</f>
        <v>0.4</v>
      </c>
      <c r="GA16">
        <v>3</v>
      </c>
      <c r="GB16">
        <v>2</v>
      </c>
      <c r="GC16">
        <v>1</v>
      </c>
      <c r="GD16">
        <v>1</v>
      </c>
      <c r="GE16">
        <v>0</v>
      </c>
      <c r="GF16">
        <v>2</v>
      </c>
      <c r="GG16">
        <v>0</v>
      </c>
      <c r="GH16">
        <v>1</v>
      </c>
      <c r="GI16">
        <v>1</v>
      </c>
      <c r="GJ16">
        <v>1</v>
      </c>
      <c r="GK16">
        <v>0</v>
      </c>
      <c r="GL16">
        <v>1</v>
      </c>
      <c r="GM16">
        <v>1</v>
      </c>
      <c r="GN16">
        <v>0</v>
      </c>
      <c r="GO16">
        <v>0</v>
      </c>
      <c r="GP16">
        <v>0</v>
      </c>
      <c r="GQ16">
        <v>6</v>
      </c>
      <c r="GR16">
        <f>6/12</f>
        <v>0.5</v>
      </c>
      <c r="GS16">
        <v>2</v>
      </c>
      <c r="GT16" s="41">
        <v>3</v>
      </c>
      <c r="GU16" s="41">
        <v>2</v>
      </c>
      <c r="GV16" s="41">
        <v>3</v>
      </c>
      <c r="GW16" s="41">
        <v>1</v>
      </c>
      <c r="GX16" s="41">
        <v>4</v>
      </c>
      <c r="GY16" s="41">
        <v>4</v>
      </c>
      <c r="GZ16" s="41">
        <v>2</v>
      </c>
      <c r="HA16" s="41">
        <v>1</v>
      </c>
      <c r="HB16" s="41">
        <v>1</v>
      </c>
      <c r="HC16" s="41">
        <v>4</v>
      </c>
      <c r="HD16" s="41">
        <v>3</v>
      </c>
      <c r="HE16" s="41">
        <v>5</v>
      </c>
      <c r="HF16" s="41">
        <v>1</v>
      </c>
      <c r="HG16" s="41">
        <v>4</v>
      </c>
      <c r="HH16" s="41">
        <v>5</v>
      </c>
      <c r="HI16" s="41">
        <v>3</v>
      </c>
      <c r="HJ16" s="41">
        <v>1</v>
      </c>
      <c r="HK16" s="41">
        <v>3</v>
      </c>
      <c r="HL16" s="41">
        <v>2</v>
      </c>
      <c r="HM16" s="41">
        <v>3</v>
      </c>
      <c r="HN16" s="41">
        <v>3</v>
      </c>
      <c r="HO16" s="41">
        <v>3</v>
      </c>
      <c r="HP16" s="41">
        <v>2</v>
      </c>
      <c r="HQ16" s="41">
        <v>2</v>
      </c>
      <c r="HR16" s="41">
        <v>1</v>
      </c>
      <c r="HS16" s="41">
        <v>3</v>
      </c>
      <c r="HT16" s="41">
        <v>5</v>
      </c>
      <c r="HW16" s="41">
        <v>2.46</v>
      </c>
      <c r="HX16" s="41">
        <v>2.66</v>
      </c>
      <c r="HY16" s="41">
        <v>2.97</v>
      </c>
      <c r="HZ16" s="41">
        <v>2.5</v>
      </c>
      <c r="IA16" s="41">
        <v>2.76</v>
      </c>
      <c r="IB16" s="41"/>
    </row>
    <row r="17" spans="1:236" x14ac:dyDescent="0.2">
      <c r="A17" s="83" t="s">
        <v>1474</v>
      </c>
      <c r="B17" s="83" t="s">
        <v>1475</v>
      </c>
      <c r="C17" s="70">
        <v>405</v>
      </c>
      <c r="D17" s="70" t="s">
        <v>1476</v>
      </c>
      <c r="E17">
        <v>1</v>
      </c>
      <c r="F17" s="37">
        <v>1</v>
      </c>
      <c r="G17" s="63">
        <v>39840</v>
      </c>
      <c r="H17" s="63">
        <v>43755</v>
      </c>
      <c r="I17">
        <f t="shared" si="0"/>
        <v>10.726027397260275</v>
      </c>
      <c r="K17">
        <v>5</v>
      </c>
      <c r="N17">
        <v>2</v>
      </c>
      <c r="O17">
        <v>90</v>
      </c>
      <c r="P17">
        <v>102</v>
      </c>
      <c r="Q17">
        <v>142.5</v>
      </c>
      <c r="S17">
        <f>32.6*2.2</f>
        <v>71.720000000000013</v>
      </c>
      <c r="T17">
        <v>32.6</v>
      </c>
      <c r="U17">
        <v>16.2</v>
      </c>
      <c r="W17">
        <v>18.2</v>
      </c>
      <c r="Y17">
        <v>24.6</v>
      </c>
      <c r="Z17">
        <v>22.2</v>
      </c>
      <c r="AA17">
        <v>20.6</v>
      </c>
      <c r="AB17">
        <v>25.3</v>
      </c>
      <c r="AC17">
        <v>23.9</v>
      </c>
      <c r="AD17">
        <v>23.3</v>
      </c>
      <c r="AE17">
        <v>24.6</v>
      </c>
      <c r="AF17">
        <v>25.3</v>
      </c>
      <c r="AL17" s="41"/>
      <c r="AP17">
        <v>13.93</v>
      </c>
      <c r="AQ17">
        <v>13.34</v>
      </c>
      <c r="AT17">
        <v>164</v>
      </c>
      <c r="AU17">
        <v>148</v>
      </c>
      <c r="AV17">
        <v>158</v>
      </c>
      <c r="AY17">
        <v>33</v>
      </c>
      <c r="AZ17">
        <v>32</v>
      </c>
      <c r="BA17">
        <f>33+32</f>
        <v>65</v>
      </c>
      <c r="BD17">
        <v>21</v>
      </c>
      <c r="BE17">
        <v>18</v>
      </c>
      <c r="BH17">
        <f>21+18</f>
        <v>39</v>
      </c>
      <c r="BI17">
        <v>29</v>
      </c>
      <c r="BJ17">
        <v>24</v>
      </c>
      <c r="BK17">
        <v>28</v>
      </c>
      <c r="BQ17">
        <v>25</v>
      </c>
      <c r="BR17">
        <v>27</v>
      </c>
      <c r="BS17">
        <v>27</v>
      </c>
      <c r="CH17">
        <v>0</v>
      </c>
      <c r="CI17" t="s">
        <v>385</v>
      </c>
      <c r="CJ17">
        <v>1</v>
      </c>
      <c r="CK17">
        <v>2</v>
      </c>
      <c r="CL17" t="s">
        <v>432</v>
      </c>
      <c r="CM17">
        <v>1</v>
      </c>
      <c r="CN17" s="41">
        <v>2</v>
      </c>
      <c r="CO17" s="41" t="s">
        <v>1848</v>
      </c>
      <c r="CP17" s="41">
        <v>1</v>
      </c>
      <c r="CQ17" s="41">
        <v>5</v>
      </c>
      <c r="CR17" s="41">
        <v>3</v>
      </c>
      <c r="CS17" s="41">
        <v>4</v>
      </c>
      <c r="CT17" s="41">
        <v>3</v>
      </c>
      <c r="CU17">
        <v>5</v>
      </c>
      <c r="CV17">
        <v>3</v>
      </c>
      <c r="CW17">
        <v>3</v>
      </c>
      <c r="CX17">
        <v>2</v>
      </c>
      <c r="CY17">
        <v>2</v>
      </c>
      <c r="CZ17">
        <v>4</v>
      </c>
      <c r="DA17">
        <v>4</v>
      </c>
      <c r="DB17">
        <v>4</v>
      </c>
      <c r="DC17">
        <v>4</v>
      </c>
      <c r="DD17">
        <f t="shared" si="1"/>
        <v>3.5</v>
      </c>
      <c r="DE17">
        <f t="shared" si="3"/>
        <v>3.3333333333333335</v>
      </c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W17">
        <v>2</v>
      </c>
      <c r="DY17">
        <v>1</v>
      </c>
      <c r="DZ17">
        <v>5</v>
      </c>
      <c r="EA17">
        <v>1</v>
      </c>
      <c r="EB17">
        <v>0</v>
      </c>
      <c r="EC17">
        <v>1</v>
      </c>
      <c r="ED17">
        <v>0</v>
      </c>
      <c r="EE17">
        <v>1</v>
      </c>
      <c r="EF17">
        <v>1</v>
      </c>
      <c r="EG17">
        <v>1</v>
      </c>
      <c r="EH17">
        <v>1</v>
      </c>
      <c r="EI17">
        <v>1</v>
      </c>
      <c r="EJ17">
        <v>0</v>
      </c>
      <c r="EK17">
        <v>1</v>
      </c>
      <c r="EL17">
        <v>0</v>
      </c>
      <c r="EM17">
        <v>0</v>
      </c>
      <c r="EN17">
        <v>1</v>
      </c>
      <c r="EO17">
        <v>0</v>
      </c>
      <c r="EP17">
        <v>1</v>
      </c>
      <c r="EQ17">
        <v>0</v>
      </c>
      <c r="ER17">
        <v>0</v>
      </c>
      <c r="ES17">
        <v>0</v>
      </c>
      <c r="ET17">
        <v>10</v>
      </c>
      <c r="EU17">
        <f>10/18</f>
        <v>0.55555555555555558</v>
      </c>
      <c r="EV17">
        <v>7</v>
      </c>
      <c r="EW17">
        <v>1</v>
      </c>
      <c r="EX17">
        <v>1</v>
      </c>
      <c r="EY17">
        <v>1</v>
      </c>
      <c r="EZ17">
        <v>1</v>
      </c>
      <c r="FA17">
        <v>0</v>
      </c>
      <c r="FB17">
        <v>1</v>
      </c>
      <c r="FC17">
        <v>1</v>
      </c>
      <c r="FD17">
        <v>0</v>
      </c>
      <c r="FE17">
        <v>1</v>
      </c>
      <c r="FF17">
        <v>1</v>
      </c>
      <c r="FG17">
        <v>0</v>
      </c>
      <c r="FH17">
        <v>0</v>
      </c>
      <c r="FI17">
        <v>0</v>
      </c>
      <c r="FJ17">
        <v>0</v>
      </c>
      <c r="FK17">
        <v>8</v>
      </c>
      <c r="FL17">
        <f>8/13</f>
        <v>0.61538461538461542</v>
      </c>
      <c r="FM17">
        <v>5</v>
      </c>
      <c r="FN17">
        <v>1</v>
      </c>
      <c r="FO17">
        <v>1</v>
      </c>
      <c r="FP17">
        <v>0</v>
      </c>
      <c r="FQ17">
        <v>1</v>
      </c>
      <c r="FR17">
        <v>0</v>
      </c>
      <c r="FS17">
        <v>0</v>
      </c>
      <c r="FT17">
        <v>1</v>
      </c>
      <c r="FU17">
        <v>0</v>
      </c>
      <c r="FV17">
        <v>1</v>
      </c>
      <c r="FW17">
        <v>1</v>
      </c>
      <c r="FX17" t="s">
        <v>1829</v>
      </c>
      <c r="FY17">
        <v>6</v>
      </c>
      <c r="FZ17">
        <f>6/10</f>
        <v>0.6</v>
      </c>
      <c r="GA17">
        <v>3</v>
      </c>
      <c r="GB17">
        <v>1</v>
      </c>
      <c r="GC17">
        <v>7</v>
      </c>
      <c r="GD17">
        <v>0</v>
      </c>
      <c r="GE17">
        <v>1</v>
      </c>
      <c r="GF17">
        <v>1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1</v>
      </c>
      <c r="GM17">
        <v>0</v>
      </c>
      <c r="GN17">
        <v>1</v>
      </c>
      <c r="GO17">
        <v>0</v>
      </c>
      <c r="GP17">
        <v>0</v>
      </c>
      <c r="GQ17">
        <v>4</v>
      </c>
      <c r="GR17">
        <f>4/12</f>
        <v>0.33333333333333331</v>
      </c>
      <c r="GS17">
        <v>4</v>
      </c>
      <c r="GT17" s="41">
        <v>3</v>
      </c>
      <c r="GU17" s="41">
        <v>3</v>
      </c>
      <c r="GV17" s="41">
        <v>1</v>
      </c>
      <c r="GW17" s="41">
        <v>1</v>
      </c>
      <c r="GX17" s="41">
        <v>6</v>
      </c>
      <c r="GY17" s="41">
        <v>2</v>
      </c>
      <c r="GZ17" s="41">
        <v>2</v>
      </c>
      <c r="HA17" s="41">
        <v>1</v>
      </c>
      <c r="HB17" s="41">
        <v>1</v>
      </c>
      <c r="HC17" s="41">
        <v>5</v>
      </c>
      <c r="HD17" s="41">
        <v>4</v>
      </c>
      <c r="HE17" s="41">
        <v>2</v>
      </c>
      <c r="HF17" s="41">
        <v>2</v>
      </c>
      <c r="HG17" s="41">
        <v>2</v>
      </c>
      <c r="HH17" s="41">
        <v>5</v>
      </c>
      <c r="HI17" s="41">
        <v>1</v>
      </c>
      <c r="HJ17" s="41">
        <v>2</v>
      </c>
      <c r="HK17" s="41">
        <v>4</v>
      </c>
      <c r="HL17" s="41">
        <v>8</v>
      </c>
      <c r="HM17" s="41">
        <v>8</v>
      </c>
      <c r="HN17" s="41">
        <v>8</v>
      </c>
      <c r="HO17" s="41">
        <v>8</v>
      </c>
      <c r="HP17" s="41">
        <v>8</v>
      </c>
      <c r="HQ17" s="41">
        <v>3</v>
      </c>
      <c r="HR17" s="41">
        <v>5</v>
      </c>
      <c r="HS17" s="41">
        <v>5</v>
      </c>
      <c r="HT17" s="41">
        <v>4</v>
      </c>
      <c r="HW17" s="41">
        <v>2.0099999999999998</v>
      </c>
      <c r="HX17" s="41">
        <v>2.16</v>
      </c>
      <c r="HY17" s="41">
        <v>1.97</v>
      </c>
      <c r="HZ17" s="41">
        <v>2.08</v>
      </c>
      <c r="IA17" s="41">
        <v>2.21</v>
      </c>
      <c r="IB17" s="41"/>
    </row>
    <row r="18" spans="1:236" x14ac:dyDescent="0.2">
      <c r="A18" s="83" t="s">
        <v>1477</v>
      </c>
      <c r="B18" s="83" t="s">
        <v>1478</v>
      </c>
      <c r="C18" s="70">
        <v>406</v>
      </c>
      <c r="D18" s="70" t="s">
        <v>1479</v>
      </c>
      <c r="E18">
        <v>1</v>
      </c>
      <c r="F18" s="37">
        <v>1</v>
      </c>
      <c r="G18" s="63">
        <v>39543</v>
      </c>
      <c r="H18" s="63">
        <v>43755</v>
      </c>
      <c r="I18">
        <f t="shared" si="0"/>
        <v>11.53972602739726</v>
      </c>
      <c r="K18">
        <v>5</v>
      </c>
      <c r="N18">
        <v>4</v>
      </c>
      <c r="O18">
        <v>90</v>
      </c>
      <c r="P18">
        <v>100</v>
      </c>
      <c r="Q18">
        <v>140</v>
      </c>
      <c r="S18">
        <f>30.3*2.2</f>
        <v>66.660000000000011</v>
      </c>
      <c r="T18">
        <v>30.3</v>
      </c>
      <c r="U18">
        <v>15.5</v>
      </c>
      <c r="W18">
        <v>14.7</v>
      </c>
      <c r="Y18">
        <v>35.5</v>
      </c>
      <c r="Z18">
        <v>33.700000000000003</v>
      </c>
      <c r="AA18">
        <v>33.200000000000003</v>
      </c>
      <c r="AB18">
        <v>34.1</v>
      </c>
      <c r="AC18">
        <v>29.5</v>
      </c>
      <c r="AD18">
        <v>32.5</v>
      </c>
      <c r="AE18">
        <v>35.5</v>
      </c>
      <c r="AF18">
        <v>34.1</v>
      </c>
      <c r="AL18" s="41"/>
      <c r="AP18">
        <v>11.82</v>
      </c>
      <c r="AQ18">
        <v>10.58</v>
      </c>
      <c r="AT18">
        <v>152</v>
      </c>
      <c r="AU18">
        <v>171</v>
      </c>
      <c r="AV18">
        <v>169</v>
      </c>
      <c r="AY18">
        <v>35</v>
      </c>
      <c r="AZ18">
        <v>33</v>
      </c>
      <c r="BA18">
        <f>35+33</f>
        <v>68</v>
      </c>
      <c r="BD18">
        <v>20</v>
      </c>
      <c r="BE18">
        <v>24</v>
      </c>
      <c r="BH18">
        <f>20+24</f>
        <v>44</v>
      </c>
      <c r="BI18">
        <v>44</v>
      </c>
      <c r="BJ18">
        <v>45</v>
      </c>
      <c r="BK18">
        <v>44</v>
      </c>
      <c r="BQ18">
        <v>24</v>
      </c>
      <c r="BR18">
        <v>33</v>
      </c>
      <c r="BS18">
        <v>33</v>
      </c>
      <c r="CH18">
        <v>1</v>
      </c>
      <c r="CI18" t="s">
        <v>411</v>
      </c>
      <c r="CJ18">
        <v>0</v>
      </c>
      <c r="CK18">
        <v>5</v>
      </c>
      <c r="CL18" t="s">
        <v>348</v>
      </c>
      <c r="CM18">
        <v>1</v>
      </c>
      <c r="CN18" s="41">
        <v>1</v>
      </c>
      <c r="CO18" s="41" t="s">
        <v>1831</v>
      </c>
      <c r="CP18" s="41">
        <v>1</v>
      </c>
      <c r="CQ18" s="41">
        <v>1</v>
      </c>
      <c r="CR18" s="41">
        <v>4</v>
      </c>
      <c r="CS18" s="41">
        <v>5</v>
      </c>
      <c r="CT18" s="41">
        <v>3</v>
      </c>
      <c r="CU18">
        <v>2</v>
      </c>
      <c r="CV18">
        <v>5</v>
      </c>
      <c r="CW18">
        <v>5</v>
      </c>
      <c r="CX18">
        <v>2</v>
      </c>
      <c r="CY18">
        <v>1</v>
      </c>
      <c r="CZ18">
        <v>5</v>
      </c>
      <c r="DA18">
        <v>5</v>
      </c>
      <c r="DB18">
        <v>4</v>
      </c>
      <c r="DC18">
        <v>1</v>
      </c>
      <c r="DD18">
        <f t="shared" si="1"/>
        <v>4.833333333333333</v>
      </c>
      <c r="DE18">
        <f t="shared" si="3"/>
        <v>2.1666666666666665</v>
      </c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W18">
        <v>1</v>
      </c>
      <c r="DX18">
        <v>12</v>
      </c>
      <c r="DY18">
        <v>1</v>
      </c>
      <c r="DZ18">
        <v>7</v>
      </c>
      <c r="EA18">
        <v>1</v>
      </c>
      <c r="EB18">
        <v>0</v>
      </c>
      <c r="EC18">
        <v>0</v>
      </c>
      <c r="ED18">
        <v>1</v>
      </c>
      <c r="EE18">
        <v>0</v>
      </c>
      <c r="EF18">
        <v>0</v>
      </c>
      <c r="EG18">
        <v>1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1</v>
      </c>
      <c r="EO18">
        <v>0</v>
      </c>
      <c r="EP18">
        <v>1</v>
      </c>
      <c r="EQ18">
        <v>0</v>
      </c>
      <c r="ER18">
        <v>0</v>
      </c>
      <c r="ES18">
        <v>0</v>
      </c>
      <c r="ET18">
        <v>5</v>
      </c>
      <c r="EU18">
        <f>5/18</f>
        <v>0.27777777777777779</v>
      </c>
      <c r="EV18">
        <v>6</v>
      </c>
      <c r="EW18">
        <v>1</v>
      </c>
      <c r="EX18">
        <v>1</v>
      </c>
      <c r="EY18">
        <v>0</v>
      </c>
      <c r="EZ18">
        <v>1</v>
      </c>
      <c r="FA18">
        <v>0</v>
      </c>
      <c r="FB18">
        <v>1</v>
      </c>
      <c r="FC18">
        <v>1</v>
      </c>
      <c r="FD18">
        <v>0</v>
      </c>
      <c r="FE18">
        <v>1</v>
      </c>
      <c r="FF18">
        <v>0</v>
      </c>
      <c r="FG18">
        <v>0</v>
      </c>
      <c r="FH18">
        <v>1</v>
      </c>
      <c r="FI18">
        <v>0</v>
      </c>
      <c r="FJ18">
        <v>0</v>
      </c>
      <c r="FK18">
        <v>7</v>
      </c>
      <c r="FL18">
        <f>7/13</f>
        <v>0.53846153846153844</v>
      </c>
      <c r="FM18">
        <v>5</v>
      </c>
      <c r="FN18">
        <v>0</v>
      </c>
      <c r="FO18">
        <v>1</v>
      </c>
      <c r="FP18">
        <v>0</v>
      </c>
      <c r="FQ18">
        <v>1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2</v>
      </c>
      <c r="FZ18">
        <f>2/10</f>
        <v>0.2</v>
      </c>
      <c r="GA18">
        <v>5</v>
      </c>
      <c r="GB18">
        <v>1</v>
      </c>
      <c r="GC18">
        <v>6</v>
      </c>
      <c r="GD18">
        <v>1</v>
      </c>
      <c r="GE18">
        <v>1</v>
      </c>
      <c r="GF18">
        <v>0</v>
      </c>
      <c r="GG18">
        <v>1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3</v>
      </c>
      <c r="GR18">
        <f>3/12</f>
        <v>0.25</v>
      </c>
      <c r="GS18">
        <v>7</v>
      </c>
      <c r="GT18" s="41">
        <v>2</v>
      </c>
      <c r="GU18" s="41">
        <v>1</v>
      </c>
      <c r="GV18" s="41">
        <v>2</v>
      </c>
      <c r="GW18" s="41">
        <v>3</v>
      </c>
      <c r="GX18" s="41">
        <v>5</v>
      </c>
      <c r="GY18" s="41">
        <v>6</v>
      </c>
      <c r="GZ18" s="41">
        <v>4</v>
      </c>
      <c r="HA18" s="41">
        <v>1</v>
      </c>
      <c r="HB18" s="41">
        <v>5</v>
      </c>
      <c r="HC18" s="41">
        <v>3</v>
      </c>
      <c r="HD18" s="41">
        <v>4</v>
      </c>
      <c r="HE18" s="41">
        <v>2</v>
      </c>
      <c r="HF18" s="41">
        <v>2</v>
      </c>
      <c r="HG18" s="41">
        <v>2</v>
      </c>
      <c r="HH18" s="41">
        <v>1</v>
      </c>
      <c r="HI18" s="41">
        <v>2</v>
      </c>
      <c r="HJ18" s="41">
        <v>2</v>
      </c>
      <c r="HK18" s="41">
        <v>1</v>
      </c>
      <c r="HL18" s="41">
        <v>8</v>
      </c>
      <c r="HM18" s="41">
        <v>8</v>
      </c>
      <c r="HN18" s="41">
        <v>8</v>
      </c>
      <c r="HO18" s="41">
        <v>7</v>
      </c>
      <c r="HP18" s="41">
        <v>8</v>
      </c>
      <c r="HQ18" s="41">
        <v>8</v>
      </c>
      <c r="HR18" s="41">
        <v>6</v>
      </c>
      <c r="HS18" s="41">
        <v>2</v>
      </c>
      <c r="HT18" s="41">
        <v>2</v>
      </c>
      <c r="HW18" s="41">
        <v>1.88</v>
      </c>
      <c r="HX18" s="41">
        <v>1.7</v>
      </c>
      <c r="HY18" s="41">
        <v>2.0099999999999998</v>
      </c>
      <c r="HZ18" s="41">
        <v>1.96</v>
      </c>
      <c r="IA18" s="41">
        <v>1.93</v>
      </c>
      <c r="IB18" s="41"/>
    </row>
    <row r="19" spans="1:236" x14ac:dyDescent="0.2">
      <c r="A19" s="83" t="s">
        <v>1383</v>
      </c>
      <c r="B19" s="83" t="s">
        <v>1480</v>
      </c>
      <c r="C19" s="66">
        <v>223</v>
      </c>
      <c r="D19" s="66" t="s">
        <v>1481</v>
      </c>
      <c r="E19">
        <v>1</v>
      </c>
      <c r="F19" s="37">
        <v>1</v>
      </c>
      <c r="G19" s="63">
        <v>39389</v>
      </c>
      <c r="H19" s="63">
        <v>43756</v>
      </c>
      <c r="I19">
        <f t="shared" si="0"/>
        <v>11.964383561643835</v>
      </c>
      <c r="K19">
        <v>6</v>
      </c>
      <c r="N19">
        <v>0</v>
      </c>
      <c r="O19" s="41">
        <v>150</v>
      </c>
      <c r="P19">
        <v>111</v>
      </c>
      <c r="Q19">
        <v>156</v>
      </c>
      <c r="S19" s="41">
        <f>79.9*2.2</f>
        <v>175.78000000000003</v>
      </c>
      <c r="T19">
        <v>79.900000000000006</v>
      </c>
      <c r="U19">
        <v>32.799999999999997</v>
      </c>
      <c r="W19">
        <v>45.7</v>
      </c>
      <c r="Y19" s="41">
        <v>56.8</v>
      </c>
      <c r="Z19" s="41">
        <v>59.5</v>
      </c>
      <c r="AA19" s="41">
        <v>67.099999999999994</v>
      </c>
      <c r="AB19" s="41">
        <v>59.8</v>
      </c>
      <c r="AC19" s="41">
        <v>58.6</v>
      </c>
      <c r="AD19" s="41">
        <v>48.7</v>
      </c>
      <c r="AE19" s="41">
        <v>67.099999999999994</v>
      </c>
      <c r="AF19" s="41">
        <v>59.8</v>
      </c>
      <c r="AL19" s="41"/>
      <c r="AP19">
        <v>11.7</v>
      </c>
      <c r="AQ19">
        <v>11.58</v>
      </c>
      <c r="AT19">
        <v>154</v>
      </c>
      <c r="AU19">
        <v>172</v>
      </c>
      <c r="AV19">
        <v>180</v>
      </c>
      <c r="AY19">
        <v>25</v>
      </c>
      <c r="AZ19">
        <v>28</v>
      </c>
      <c r="BA19">
        <f>AZ19+AY19</f>
        <v>53</v>
      </c>
      <c r="BD19">
        <v>24</v>
      </c>
      <c r="BE19">
        <v>18</v>
      </c>
      <c r="BH19">
        <f>24+18</f>
        <v>42</v>
      </c>
      <c r="BI19">
        <v>44</v>
      </c>
      <c r="BJ19">
        <v>42</v>
      </c>
      <c r="BK19">
        <v>41</v>
      </c>
      <c r="BQ19">
        <v>43</v>
      </c>
      <c r="BR19">
        <v>40</v>
      </c>
      <c r="BS19">
        <v>39</v>
      </c>
      <c r="CH19">
        <v>1</v>
      </c>
      <c r="CI19" t="s">
        <v>417</v>
      </c>
      <c r="CJ19">
        <v>2</v>
      </c>
      <c r="CK19">
        <v>20</v>
      </c>
      <c r="CL19" t="s">
        <v>360</v>
      </c>
      <c r="CM19">
        <v>2</v>
      </c>
      <c r="CN19">
        <v>10</v>
      </c>
      <c r="CO19" t="s">
        <v>389</v>
      </c>
      <c r="CP19">
        <v>2</v>
      </c>
      <c r="CQ19">
        <v>5</v>
      </c>
      <c r="CR19">
        <v>5</v>
      </c>
      <c r="CS19">
        <v>5</v>
      </c>
      <c r="CT19">
        <v>4</v>
      </c>
      <c r="CU19">
        <v>5</v>
      </c>
      <c r="CV19">
        <v>5</v>
      </c>
      <c r="CW19">
        <v>4</v>
      </c>
      <c r="CX19">
        <v>5</v>
      </c>
      <c r="CY19">
        <v>3</v>
      </c>
      <c r="CZ19">
        <v>5</v>
      </c>
      <c r="DA19">
        <v>5</v>
      </c>
      <c r="DB19">
        <v>5</v>
      </c>
      <c r="DC19">
        <v>3</v>
      </c>
      <c r="DD19">
        <f t="shared" si="1"/>
        <v>4.833333333333333</v>
      </c>
      <c r="DE19">
        <f>AVERAGE(DC19,DB19,CY19,CX19,CU19,CT19)</f>
        <v>4.166666666666667</v>
      </c>
      <c r="DF19" s="41">
        <v>4</v>
      </c>
      <c r="DG19" s="41">
        <v>3</v>
      </c>
      <c r="DH19" s="41">
        <v>4</v>
      </c>
      <c r="DI19" s="41">
        <v>4</v>
      </c>
      <c r="DJ19" s="41">
        <v>1</v>
      </c>
      <c r="DK19" s="41">
        <v>2</v>
      </c>
      <c r="DL19" s="41">
        <v>3</v>
      </c>
      <c r="DM19" s="41">
        <v>1</v>
      </c>
      <c r="DN19" s="41">
        <v>2</v>
      </c>
      <c r="DO19" s="41">
        <f>AVERAGE(DF19,DL19,DH19,DI19,DM19,DN19)</f>
        <v>3</v>
      </c>
      <c r="DP19" s="41">
        <v>6</v>
      </c>
      <c r="DQ19" s="41">
        <v>5</v>
      </c>
      <c r="DR19" s="41">
        <v>6</v>
      </c>
      <c r="DS19" s="41">
        <v>6</v>
      </c>
      <c r="DT19" s="41">
        <v>5</v>
      </c>
      <c r="DU19" s="41">
        <v>6</v>
      </c>
      <c r="DV19">
        <f t="shared" ref="DV19:DV32" si="4">AVERAGE(DP19:DU19)</f>
        <v>5.666666666666667</v>
      </c>
      <c r="DW19">
        <v>1</v>
      </c>
      <c r="DX19" s="41">
        <v>21</v>
      </c>
      <c r="DY19">
        <v>2</v>
      </c>
      <c r="EA19">
        <v>1</v>
      </c>
      <c r="EB19">
        <v>0</v>
      </c>
      <c r="EC19">
        <v>1</v>
      </c>
      <c r="ED19">
        <v>1</v>
      </c>
      <c r="EE19">
        <v>1</v>
      </c>
      <c r="EF19">
        <v>1</v>
      </c>
      <c r="EG19">
        <v>1</v>
      </c>
      <c r="EH19">
        <v>1</v>
      </c>
      <c r="EI19">
        <v>1</v>
      </c>
      <c r="EJ19">
        <v>1</v>
      </c>
      <c r="EK19">
        <v>1</v>
      </c>
      <c r="EL19">
        <v>0</v>
      </c>
      <c r="EM19">
        <v>1</v>
      </c>
      <c r="EN19">
        <v>1</v>
      </c>
      <c r="EO19">
        <v>1</v>
      </c>
      <c r="EP19">
        <v>1</v>
      </c>
      <c r="EQ19">
        <v>1</v>
      </c>
      <c r="ER19">
        <v>0</v>
      </c>
      <c r="ES19">
        <v>0</v>
      </c>
      <c r="ET19">
        <v>15</v>
      </c>
      <c r="EU19">
        <f>15/18</f>
        <v>0.83333333333333337</v>
      </c>
      <c r="EV19">
        <v>6</v>
      </c>
      <c r="EW19">
        <v>1</v>
      </c>
      <c r="EX19">
        <v>1</v>
      </c>
      <c r="EY19">
        <v>1</v>
      </c>
      <c r="EZ19">
        <v>1</v>
      </c>
      <c r="FA19">
        <v>1</v>
      </c>
      <c r="FB19">
        <v>1</v>
      </c>
      <c r="FC19">
        <v>0</v>
      </c>
      <c r="FD19">
        <v>0</v>
      </c>
      <c r="FE19">
        <v>1</v>
      </c>
      <c r="FF19">
        <v>1</v>
      </c>
      <c r="FG19">
        <v>0</v>
      </c>
      <c r="FH19">
        <v>0</v>
      </c>
      <c r="FI19">
        <v>0</v>
      </c>
      <c r="FJ19">
        <v>0</v>
      </c>
      <c r="FK19">
        <v>8</v>
      </c>
      <c r="FL19">
        <f>8/13</f>
        <v>0.61538461538461542</v>
      </c>
      <c r="FM19">
        <v>5</v>
      </c>
      <c r="FN19">
        <v>1</v>
      </c>
      <c r="FO19">
        <v>0</v>
      </c>
      <c r="FP19">
        <v>0</v>
      </c>
      <c r="FQ19">
        <v>1</v>
      </c>
      <c r="FR19">
        <v>0</v>
      </c>
      <c r="FS19">
        <v>0</v>
      </c>
      <c r="FT19">
        <v>0</v>
      </c>
      <c r="FU19">
        <v>1</v>
      </c>
      <c r="FV19">
        <v>0</v>
      </c>
      <c r="FW19">
        <v>0</v>
      </c>
      <c r="FX19">
        <v>0</v>
      </c>
      <c r="FY19">
        <v>3</v>
      </c>
      <c r="FZ19">
        <f>3/10</f>
        <v>0.3</v>
      </c>
      <c r="GA19">
        <v>4</v>
      </c>
      <c r="GB19">
        <v>1</v>
      </c>
      <c r="GC19">
        <v>5</v>
      </c>
      <c r="GD19">
        <v>1</v>
      </c>
      <c r="GE19">
        <v>1</v>
      </c>
      <c r="GF19">
        <v>1</v>
      </c>
      <c r="GG19">
        <v>0</v>
      </c>
      <c r="GH19">
        <v>1</v>
      </c>
      <c r="GI19">
        <v>1</v>
      </c>
      <c r="GJ19">
        <v>1</v>
      </c>
      <c r="GK19">
        <v>0</v>
      </c>
      <c r="GL19">
        <v>0</v>
      </c>
      <c r="GM19">
        <v>1</v>
      </c>
      <c r="GN19">
        <v>0</v>
      </c>
      <c r="GO19">
        <v>0</v>
      </c>
      <c r="GP19">
        <v>0</v>
      </c>
      <c r="GQ19">
        <v>7</v>
      </c>
      <c r="GR19">
        <f>7/12</f>
        <v>0.58333333333333337</v>
      </c>
      <c r="GS19">
        <v>7</v>
      </c>
      <c r="GT19" s="41">
        <v>3</v>
      </c>
      <c r="GU19" s="41">
        <v>2</v>
      </c>
      <c r="GV19" s="41">
        <v>3</v>
      </c>
      <c r="GW19" s="41">
        <v>3</v>
      </c>
      <c r="GX19" s="41">
        <v>5</v>
      </c>
      <c r="GY19" s="41">
        <v>6</v>
      </c>
      <c r="GZ19" s="41">
        <v>4</v>
      </c>
      <c r="HA19" s="41">
        <v>1</v>
      </c>
      <c r="HB19" s="41">
        <v>4</v>
      </c>
      <c r="HC19" s="41">
        <v>3</v>
      </c>
      <c r="HD19" s="41">
        <v>4</v>
      </c>
      <c r="HE19" s="41">
        <v>2</v>
      </c>
      <c r="HF19" s="41">
        <v>2</v>
      </c>
      <c r="HG19" s="41">
        <v>2</v>
      </c>
      <c r="HH19" s="41">
        <v>1</v>
      </c>
      <c r="HI19" s="41">
        <v>2</v>
      </c>
      <c r="HJ19" s="41">
        <v>2</v>
      </c>
      <c r="HK19" s="41">
        <v>1</v>
      </c>
      <c r="HL19" s="41">
        <v>3</v>
      </c>
      <c r="HM19" s="41">
        <v>3</v>
      </c>
      <c r="HN19" s="41">
        <v>2</v>
      </c>
      <c r="HO19" s="41">
        <v>2</v>
      </c>
      <c r="HP19" s="41">
        <v>2</v>
      </c>
      <c r="HQ19" s="41">
        <v>6</v>
      </c>
      <c r="HR19" s="41">
        <v>4</v>
      </c>
      <c r="HS19" s="41">
        <v>0</v>
      </c>
      <c r="HT19" s="41">
        <v>2</v>
      </c>
      <c r="HW19">
        <v>2.0099999999999998</v>
      </c>
      <c r="HX19">
        <v>2.6</v>
      </c>
      <c r="HY19">
        <v>1.99</v>
      </c>
      <c r="HZ19">
        <v>1.94</v>
      </c>
      <c r="IA19">
        <v>2.31</v>
      </c>
    </row>
    <row r="20" spans="1:236" x14ac:dyDescent="0.2">
      <c r="A20" s="83" t="s">
        <v>1482</v>
      </c>
      <c r="B20" s="83" t="s">
        <v>1483</v>
      </c>
      <c r="C20" s="66">
        <v>228</v>
      </c>
      <c r="D20" s="66" t="s">
        <v>1484</v>
      </c>
      <c r="E20">
        <v>1</v>
      </c>
      <c r="F20" s="37">
        <v>1</v>
      </c>
      <c r="G20" s="63">
        <v>39651</v>
      </c>
      <c r="H20" s="63">
        <v>43756</v>
      </c>
      <c r="I20">
        <f t="shared" si="0"/>
        <v>11.246575342465754</v>
      </c>
      <c r="K20">
        <v>6</v>
      </c>
      <c r="N20">
        <v>2</v>
      </c>
      <c r="O20" s="41">
        <v>150</v>
      </c>
      <c r="P20">
        <v>108</v>
      </c>
      <c r="Q20">
        <v>149</v>
      </c>
      <c r="S20" s="41">
        <f>57.2*2.2</f>
        <v>125.84000000000002</v>
      </c>
      <c r="T20">
        <v>57.2</v>
      </c>
      <c r="U20">
        <v>25.8</v>
      </c>
      <c r="W20">
        <v>35.6</v>
      </c>
      <c r="Y20" s="41">
        <v>52.6</v>
      </c>
      <c r="Z20" s="41">
        <v>57.6</v>
      </c>
      <c r="AA20" s="41">
        <v>53.5</v>
      </c>
      <c r="AB20" s="41">
        <v>50.7</v>
      </c>
      <c r="AC20" s="41">
        <v>52.8</v>
      </c>
      <c r="AD20" s="41">
        <v>48.6</v>
      </c>
      <c r="AE20" s="41">
        <v>57.6</v>
      </c>
      <c r="AF20" s="41">
        <v>52.8</v>
      </c>
      <c r="AL20" s="41"/>
      <c r="AP20">
        <v>12.49</v>
      </c>
      <c r="AQ20">
        <v>12.43</v>
      </c>
      <c r="AT20">
        <v>125</v>
      </c>
      <c r="AU20">
        <v>126</v>
      </c>
      <c r="AV20">
        <v>130</v>
      </c>
      <c r="AY20">
        <v>28</v>
      </c>
      <c r="AZ20">
        <v>28</v>
      </c>
      <c r="BA20">
        <f>28+28</f>
        <v>56</v>
      </c>
      <c r="BD20">
        <v>20</v>
      </c>
      <c r="BE20">
        <v>10</v>
      </c>
      <c r="BH20">
        <f>20+10</f>
        <v>30</v>
      </c>
      <c r="BI20">
        <v>36</v>
      </c>
      <c r="BJ20">
        <v>38</v>
      </c>
      <c r="BK20">
        <v>39</v>
      </c>
      <c r="BQ20">
        <v>30</v>
      </c>
      <c r="BR20">
        <v>34</v>
      </c>
      <c r="BS20">
        <v>32</v>
      </c>
      <c r="CH20">
        <v>0</v>
      </c>
      <c r="CI20" t="s">
        <v>361</v>
      </c>
      <c r="CJ20">
        <v>1</v>
      </c>
      <c r="CK20">
        <v>3</v>
      </c>
      <c r="CL20" t="s">
        <v>401</v>
      </c>
      <c r="CM20">
        <v>1</v>
      </c>
      <c r="CN20">
        <v>1</v>
      </c>
      <c r="CO20" t="s">
        <v>363</v>
      </c>
      <c r="CP20">
        <v>1</v>
      </c>
      <c r="CQ20">
        <v>1</v>
      </c>
      <c r="CR20">
        <v>5</v>
      </c>
      <c r="CS20">
        <v>5</v>
      </c>
      <c r="CT20">
        <v>2</v>
      </c>
      <c r="CU20">
        <v>1</v>
      </c>
      <c r="CV20">
        <v>5</v>
      </c>
      <c r="CW20">
        <v>5</v>
      </c>
      <c r="CX20">
        <v>1</v>
      </c>
      <c r="CY20">
        <v>1</v>
      </c>
      <c r="CZ20">
        <v>5</v>
      </c>
      <c r="DA20">
        <v>5</v>
      </c>
      <c r="DB20">
        <v>1</v>
      </c>
      <c r="DC20">
        <v>1</v>
      </c>
      <c r="DD20">
        <f>AVERAGE(CS20,CT20,CV20,CW20,CZ20,DA20)</f>
        <v>4.5</v>
      </c>
      <c r="DE20">
        <f>AVERAGE(CT20,CX20,DB20,CU20,CY20,DC20)</f>
        <v>1.1666666666666667</v>
      </c>
      <c r="DF20" s="41">
        <v>4</v>
      </c>
      <c r="DG20" s="41">
        <v>2</v>
      </c>
      <c r="DH20" s="41">
        <v>3</v>
      </c>
      <c r="DI20" s="41">
        <v>2</v>
      </c>
      <c r="DJ20" s="41">
        <v>1</v>
      </c>
      <c r="DK20" s="41">
        <v>1</v>
      </c>
      <c r="DL20" s="41">
        <v>2</v>
      </c>
      <c r="DM20" s="41">
        <v>1</v>
      </c>
      <c r="DN20" s="41">
        <v>1</v>
      </c>
      <c r="DO20" s="41">
        <f>AVERAGE(DF20,DL20,DH20,DI20,DM20,DN20)</f>
        <v>2.1666666666666665</v>
      </c>
      <c r="DP20" s="41">
        <v>3</v>
      </c>
      <c r="DQ20" s="41">
        <v>4</v>
      </c>
      <c r="DR20" s="41">
        <v>4</v>
      </c>
      <c r="DS20" s="41">
        <v>5</v>
      </c>
      <c r="DT20" s="41">
        <v>2</v>
      </c>
      <c r="DU20" s="41">
        <v>5</v>
      </c>
      <c r="DV20">
        <f t="shared" si="4"/>
        <v>3.8333333333333335</v>
      </c>
      <c r="DY20">
        <v>1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  <c r="EG20">
        <v>1</v>
      </c>
      <c r="EH20">
        <v>1</v>
      </c>
      <c r="EI20">
        <v>1</v>
      </c>
      <c r="EJ20">
        <v>1</v>
      </c>
      <c r="EK20">
        <v>1</v>
      </c>
      <c r="EL20">
        <v>0</v>
      </c>
      <c r="EM20">
        <v>0</v>
      </c>
      <c r="EN20">
        <v>1</v>
      </c>
      <c r="EO20">
        <v>1</v>
      </c>
      <c r="EP20">
        <v>1</v>
      </c>
      <c r="EQ20">
        <v>1</v>
      </c>
      <c r="ER20">
        <v>0</v>
      </c>
      <c r="ES20">
        <v>0</v>
      </c>
      <c r="ET20">
        <v>15</v>
      </c>
      <c r="EU20">
        <f>15/18</f>
        <v>0.83333333333333337</v>
      </c>
      <c r="EV20">
        <v>7</v>
      </c>
      <c r="EW20">
        <v>0</v>
      </c>
      <c r="EX20">
        <v>1</v>
      </c>
      <c r="EY20">
        <v>1</v>
      </c>
      <c r="EZ20">
        <v>0</v>
      </c>
      <c r="FA20">
        <v>1</v>
      </c>
      <c r="FB20">
        <v>1</v>
      </c>
      <c r="FC20">
        <v>1</v>
      </c>
      <c r="FD20">
        <v>0</v>
      </c>
      <c r="FE20">
        <v>1</v>
      </c>
      <c r="FF20">
        <v>1</v>
      </c>
      <c r="FG20">
        <v>0</v>
      </c>
      <c r="FH20">
        <v>0</v>
      </c>
      <c r="FI20">
        <v>0</v>
      </c>
      <c r="FJ20">
        <v>0</v>
      </c>
      <c r="FK20">
        <v>7</v>
      </c>
      <c r="FL20">
        <f>7/13</f>
        <v>0.53846153846153844</v>
      </c>
      <c r="FM20" s="41">
        <v>5</v>
      </c>
      <c r="FN20">
        <v>0</v>
      </c>
      <c r="FO20">
        <v>1</v>
      </c>
      <c r="FP20">
        <v>1</v>
      </c>
      <c r="FQ20">
        <v>0</v>
      </c>
      <c r="FR20">
        <v>0</v>
      </c>
      <c r="FS20">
        <v>0</v>
      </c>
      <c r="FT20">
        <v>1</v>
      </c>
      <c r="FU20">
        <v>0</v>
      </c>
      <c r="FV20">
        <v>1</v>
      </c>
      <c r="FW20">
        <v>0</v>
      </c>
      <c r="FX20">
        <v>0</v>
      </c>
      <c r="FY20">
        <v>4</v>
      </c>
      <c r="FZ20">
        <f>4/10</f>
        <v>0.4</v>
      </c>
      <c r="GA20">
        <v>5</v>
      </c>
      <c r="GB20">
        <v>1</v>
      </c>
      <c r="GC20">
        <v>7</v>
      </c>
      <c r="GD20">
        <v>0</v>
      </c>
      <c r="GE20">
        <v>1</v>
      </c>
      <c r="GF20">
        <v>1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2</v>
      </c>
      <c r="GR20">
        <f>2/12</f>
        <v>0.16666666666666666</v>
      </c>
      <c r="GS20">
        <v>5</v>
      </c>
      <c r="GT20" s="41">
        <v>3</v>
      </c>
      <c r="GU20" s="41">
        <v>1</v>
      </c>
      <c r="GV20" s="41">
        <v>1</v>
      </c>
      <c r="GW20" s="41">
        <v>1</v>
      </c>
      <c r="GX20" s="41">
        <v>6</v>
      </c>
      <c r="GY20" s="41">
        <v>5</v>
      </c>
      <c r="GZ20" s="41">
        <v>5</v>
      </c>
      <c r="HA20" s="41">
        <v>1</v>
      </c>
      <c r="HB20" s="41">
        <v>1</v>
      </c>
      <c r="HC20" s="41">
        <v>5</v>
      </c>
      <c r="HD20" s="41">
        <v>5</v>
      </c>
      <c r="HE20" s="41">
        <v>5</v>
      </c>
      <c r="HF20" s="41">
        <v>4</v>
      </c>
      <c r="HG20" s="41">
        <v>3</v>
      </c>
      <c r="HH20" s="41">
        <v>2</v>
      </c>
      <c r="HI20" s="41">
        <v>2</v>
      </c>
      <c r="HJ20" s="41">
        <v>2</v>
      </c>
      <c r="HK20" s="41">
        <v>2</v>
      </c>
      <c r="HL20" s="41">
        <v>5</v>
      </c>
      <c r="HM20" s="41">
        <v>8</v>
      </c>
      <c r="HN20" s="41">
        <v>5</v>
      </c>
      <c r="HO20" s="41">
        <v>8</v>
      </c>
      <c r="HP20" s="41">
        <v>3</v>
      </c>
      <c r="HQ20" s="41">
        <v>1</v>
      </c>
      <c r="HR20" s="41">
        <v>3</v>
      </c>
      <c r="HS20" s="41">
        <v>3</v>
      </c>
      <c r="HT20" s="41">
        <v>2</v>
      </c>
      <c r="HW20">
        <v>2.81</v>
      </c>
      <c r="HX20">
        <v>1.98</v>
      </c>
      <c r="HY20">
        <v>2.8</v>
      </c>
      <c r="HZ20">
        <v>2.16</v>
      </c>
      <c r="IA20">
        <v>2.7</v>
      </c>
    </row>
    <row r="21" spans="1:236" x14ac:dyDescent="0.2">
      <c r="A21" s="83" t="s">
        <v>1485</v>
      </c>
      <c r="B21" s="83" t="s">
        <v>1486</v>
      </c>
      <c r="C21" s="66">
        <v>221</v>
      </c>
      <c r="D21" s="66" t="s">
        <v>1487</v>
      </c>
      <c r="E21">
        <v>1</v>
      </c>
      <c r="F21" s="37">
        <v>1</v>
      </c>
      <c r="G21" s="63">
        <v>39234</v>
      </c>
      <c r="H21" s="63">
        <v>43756</v>
      </c>
      <c r="I21">
        <f t="shared" si="0"/>
        <v>12.389041095890411</v>
      </c>
      <c r="K21">
        <v>6</v>
      </c>
      <c r="N21">
        <v>0</v>
      </c>
      <c r="O21" s="41">
        <v>150</v>
      </c>
      <c r="P21">
        <v>100</v>
      </c>
      <c r="Q21">
        <v>150</v>
      </c>
      <c r="S21" s="41">
        <f>37*2.2</f>
        <v>81.400000000000006</v>
      </c>
      <c r="T21">
        <v>27</v>
      </c>
      <c r="U21">
        <v>12</v>
      </c>
      <c r="W21">
        <v>7.8</v>
      </c>
      <c r="Y21" s="41">
        <v>37</v>
      </c>
      <c r="Z21" s="41">
        <v>31.2</v>
      </c>
      <c r="AA21" s="41">
        <v>37.700000000000003</v>
      </c>
      <c r="AB21" s="41">
        <v>37.4</v>
      </c>
      <c r="AC21" s="41">
        <v>31.1</v>
      </c>
      <c r="AD21" s="41">
        <v>38.9</v>
      </c>
      <c r="AE21" s="41">
        <v>37.700000000000003</v>
      </c>
      <c r="AF21" s="41">
        <v>38.9</v>
      </c>
      <c r="AL21" s="41"/>
      <c r="AP21">
        <v>12.45</v>
      </c>
      <c r="AQ21">
        <v>11.4</v>
      </c>
      <c r="AT21">
        <v>150</v>
      </c>
      <c r="AU21">
        <v>159</v>
      </c>
      <c r="AV21">
        <v>168</v>
      </c>
      <c r="AY21">
        <v>15</v>
      </c>
      <c r="AZ21">
        <v>20</v>
      </c>
      <c r="BA21">
        <f>15+20</f>
        <v>35</v>
      </c>
      <c r="BD21">
        <v>15</v>
      </c>
      <c r="BE21">
        <v>17</v>
      </c>
      <c r="BH21">
        <f>15+17</f>
        <v>32</v>
      </c>
      <c r="BI21">
        <v>21</v>
      </c>
      <c r="BJ21">
        <v>30</v>
      </c>
      <c r="BK21">
        <v>26</v>
      </c>
      <c r="BQ21">
        <v>14</v>
      </c>
      <c r="BR21">
        <v>25</v>
      </c>
      <c r="BS21">
        <v>11</v>
      </c>
      <c r="CH21">
        <v>0</v>
      </c>
      <c r="CI21" t="s">
        <v>429</v>
      </c>
      <c r="CJ21">
        <v>2</v>
      </c>
      <c r="CK21">
        <v>1</v>
      </c>
      <c r="CL21" s="41" t="s">
        <v>355</v>
      </c>
      <c r="CM21">
        <v>2</v>
      </c>
      <c r="CN21">
        <v>1</v>
      </c>
      <c r="CO21" s="41" t="s">
        <v>351</v>
      </c>
      <c r="CP21">
        <v>2</v>
      </c>
      <c r="CQ21">
        <v>1</v>
      </c>
      <c r="CR21">
        <v>3</v>
      </c>
      <c r="CS21">
        <v>3</v>
      </c>
      <c r="CT21">
        <v>1</v>
      </c>
      <c r="CU21">
        <v>1</v>
      </c>
      <c r="CV21">
        <v>5</v>
      </c>
      <c r="CW21">
        <v>1</v>
      </c>
      <c r="CX21">
        <v>1</v>
      </c>
      <c r="CY21">
        <v>3</v>
      </c>
      <c r="CZ21">
        <v>3</v>
      </c>
      <c r="DA21">
        <v>3</v>
      </c>
      <c r="DB21">
        <v>3</v>
      </c>
      <c r="DC21">
        <v>5</v>
      </c>
      <c r="DD21">
        <f>AVERAGE(CR21,CV21,CZ21,CW21,CS21,DA21)</f>
        <v>3</v>
      </c>
      <c r="DE21">
        <f>AVERAGE(CT21,CX21,DB21,CU21,CY21,DC21)</f>
        <v>2.3333333333333335</v>
      </c>
      <c r="DF21" s="41">
        <v>3</v>
      </c>
      <c r="DG21" s="41">
        <v>4</v>
      </c>
      <c r="DH21" s="41">
        <v>3</v>
      </c>
      <c r="DI21" s="41">
        <v>2</v>
      </c>
      <c r="DJ21" s="41">
        <v>1</v>
      </c>
      <c r="DK21" s="41">
        <v>3</v>
      </c>
      <c r="DL21" s="41">
        <v>4</v>
      </c>
      <c r="DM21" s="41">
        <v>1</v>
      </c>
      <c r="DN21" s="41">
        <v>3</v>
      </c>
      <c r="DO21" s="41">
        <f>AVERAGE(DF21,DL21,DH21,DI21,DM21,DN21)</f>
        <v>2.6666666666666665</v>
      </c>
      <c r="DP21" s="41">
        <v>5</v>
      </c>
      <c r="DQ21" s="41">
        <v>5</v>
      </c>
      <c r="DR21" s="41">
        <v>3</v>
      </c>
      <c r="DS21" s="41">
        <v>6</v>
      </c>
      <c r="DT21" s="41">
        <v>3</v>
      </c>
      <c r="DU21" s="41">
        <v>4</v>
      </c>
      <c r="DV21">
        <f t="shared" si="4"/>
        <v>4.333333333333333</v>
      </c>
      <c r="DW21" s="41">
        <v>2</v>
      </c>
      <c r="DY21">
        <v>0</v>
      </c>
      <c r="EA21">
        <v>0</v>
      </c>
      <c r="EB21">
        <v>1</v>
      </c>
      <c r="EC21">
        <v>0</v>
      </c>
      <c r="ED21">
        <v>0</v>
      </c>
      <c r="EE21">
        <v>1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1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3</v>
      </c>
      <c r="EU21">
        <f>3/18</f>
        <v>0.16666666666666666</v>
      </c>
      <c r="EV21">
        <v>1</v>
      </c>
      <c r="EW21">
        <v>1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1</v>
      </c>
      <c r="FE21">
        <v>1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3</v>
      </c>
      <c r="FL21" s="65">
        <f>3/13</f>
        <v>0.23076923076923078</v>
      </c>
      <c r="FM21" s="65">
        <v>1</v>
      </c>
      <c r="FN21" s="65">
        <v>0</v>
      </c>
      <c r="FO21" s="65">
        <v>1</v>
      </c>
      <c r="FP21" s="65">
        <v>1</v>
      </c>
      <c r="FQ21" s="65">
        <v>0</v>
      </c>
      <c r="FR21" s="65">
        <v>0</v>
      </c>
      <c r="FS21" s="65">
        <v>0</v>
      </c>
      <c r="FT21" s="65">
        <v>0</v>
      </c>
      <c r="FU21" s="65">
        <v>0</v>
      </c>
      <c r="FV21" s="65">
        <v>0</v>
      </c>
      <c r="FW21" s="65">
        <v>0</v>
      </c>
      <c r="FX21" s="65">
        <v>0</v>
      </c>
      <c r="FY21" s="65">
        <v>2</v>
      </c>
      <c r="FZ21">
        <f>2/10</f>
        <v>0.2</v>
      </c>
      <c r="GA21">
        <v>3</v>
      </c>
      <c r="GB21">
        <v>1</v>
      </c>
      <c r="GC21">
        <v>2</v>
      </c>
      <c r="GD21">
        <v>1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1</v>
      </c>
      <c r="GR21">
        <f>1/12</f>
        <v>8.3333333333333329E-2</v>
      </c>
      <c r="GS21">
        <v>2</v>
      </c>
      <c r="GT21" s="41">
        <v>3</v>
      </c>
      <c r="GU21" s="41">
        <v>2</v>
      </c>
      <c r="GV21" s="41">
        <v>2</v>
      </c>
      <c r="GW21" s="41">
        <v>5</v>
      </c>
      <c r="GX21" s="41">
        <v>6</v>
      </c>
      <c r="GY21" s="41">
        <v>2</v>
      </c>
      <c r="GZ21" s="41">
        <v>3</v>
      </c>
      <c r="HA21" s="41">
        <v>5</v>
      </c>
      <c r="HB21" s="41">
        <v>2</v>
      </c>
      <c r="HC21" s="41">
        <v>2</v>
      </c>
      <c r="HD21" s="41">
        <v>2</v>
      </c>
      <c r="HE21" s="41">
        <v>2</v>
      </c>
      <c r="HF21" s="41">
        <v>1</v>
      </c>
      <c r="HG21" s="41">
        <v>5</v>
      </c>
      <c r="HH21" s="41">
        <v>2</v>
      </c>
      <c r="HI21" s="41">
        <v>2</v>
      </c>
      <c r="HJ21" s="41">
        <v>4</v>
      </c>
      <c r="HK21" s="41">
        <v>2</v>
      </c>
      <c r="HL21">
        <v>2</v>
      </c>
      <c r="HM21">
        <v>2</v>
      </c>
      <c r="HN21">
        <v>2</v>
      </c>
      <c r="HO21">
        <v>5</v>
      </c>
      <c r="HP21">
        <v>3</v>
      </c>
      <c r="HQ21">
        <v>1</v>
      </c>
      <c r="HR21">
        <v>7</v>
      </c>
      <c r="HS21">
        <v>1</v>
      </c>
      <c r="HT21">
        <v>1</v>
      </c>
      <c r="HW21">
        <v>1.79</v>
      </c>
      <c r="HX21">
        <v>1.56</v>
      </c>
      <c r="HY21">
        <v>1.61</v>
      </c>
      <c r="HZ21">
        <v>1.41</v>
      </c>
      <c r="IA21">
        <v>1.19</v>
      </c>
    </row>
    <row r="22" spans="1:236" x14ac:dyDescent="0.2">
      <c r="A22" s="83" t="s">
        <v>1488</v>
      </c>
      <c r="B22" s="83" t="s">
        <v>1489</v>
      </c>
      <c r="C22" s="66">
        <v>229</v>
      </c>
      <c r="D22" s="66" t="s">
        <v>1490</v>
      </c>
      <c r="E22">
        <v>1</v>
      </c>
      <c r="F22" s="37">
        <v>1</v>
      </c>
      <c r="G22" s="63">
        <v>39438</v>
      </c>
      <c r="H22" s="63">
        <v>43756</v>
      </c>
      <c r="I22">
        <f t="shared" si="0"/>
        <v>11.830136986301369</v>
      </c>
      <c r="K22">
        <v>6</v>
      </c>
      <c r="N22">
        <v>2</v>
      </c>
      <c r="O22" s="41">
        <v>150</v>
      </c>
      <c r="P22">
        <v>108</v>
      </c>
      <c r="Q22">
        <v>153</v>
      </c>
      <c r="S22" s="41">
        <f>41.7*2.2</f>
        <v>91.740000000000009</v>
      </c>
      <c r="T22">
        <v>41.7</v>
      </c>
      <c r="U22">
        <v>17.8</v>
      </c>
      <c r="W22">
        <v>19.7</v>
      </c>
      <c r="Y22" s="41">
        <v>41.9</v>
      </c>
      <c r="Z22" s="41">
        <v>40.299999999999997</v>
      </c>
      <c r="AA22" s="41">
        <v>37.1</v>
      </c>
      <c r="AB22" s="41">
        <v>41.6</v>
      </c>
      <c r="AC22" s="41">
        <v>38</v>
      </c>
      <c r="AD22" s="41">
        <v>27.4</v>
      </c>
      <c r="AE22" s="41">
        <v>41.9</v>
      </c>
      <c r="AF22" s="41">
        <v>41.6</v>
      </c>
      <c r="AL22" s="41"/>
      <c r="AP22">
        <v>12.42</v>
      </c>
      <c r="AQ22">
        <v>12.04</v>
      </c>
      <c r="AT22">
        <v>126</v>
      </c>
      <c r="AU22">
        <v>130</v>
      </c>
      <c r="AV22">
        <v>120</v>
      </c>
      <c r="AY22" s="41">
        <v>29</v>
      </c>
      <c r="AZ22" s="41">
        <v>29</v>
      </c>
      <c r="BA22">
        <f>29+29</f>
        <v>58</v>
      </c>
      <c r="BD22" s="41">
        <v>23</v>
      </c>
      <c r="BE22" s="41">
        <v>23</v>
      </c>
      <c r="BH22">
        <f>23+23</f>
        <v>46</v>
      </c>
      <c r="BI22">
        <v>36</v>
      </c>
      <c r="BJ22">
        <v>32</v>
      </c>
      <c r="BK22">
        <v>20</v>
      </c>
      <c r="BQ22">
        <v>23</v>
      </c>
      <c r="BR22">
        <v>23</v>
      </c>
      <c r="BS22">
        <v>29</v>
      </c>
      <c r="CH22">
        <v>1</v>
      </c>
      <c r="CI22" t="s">
        <v>363</v>
      </c>
      <c r="CJ22">
        <v>2</v>
      </c>
      <c r="CK22">
        <v>7</v>
      </c>
      <c r="CL22" t="s">
        <v>416</v>
      </c>
      <c r="CM22">
        <v>1</v>
      </c>
      <c r="CN22">
        <v>0</v>
      </c>
      <c r="CO22" t="s">
        <v>401</v>
      </c>
      <c r="CP22">
        <v>2</v>
      </c>
      <c r="CQ22">
        <v>2</v>
      </c>
      <c r="CR22">
        <v>5</v>
      </c>
      <c r="CS22">
        <v>5</v>
      </c>
      <c r="CT22">
        <v>4</v>
      </c>
      <c r="CU22">
        <v>4</v>
      </c>
      <c r="CV22">
        <v>5</v>
      </c>
      <c r="CW22">
        <v>5</v>
      </c>
      <c r="CX22" s="41">
        <v>5</v>
      </c>
      <c r="CY22" s="41">
        <v>3</v>
      </c>
      <c r="CZ22" s="41">
        <v>5</v>
      </c>
      <c r="DA22" s="41">
        <v>5</v>
      </c>
      <c r="DB22" s="41">
        <v>5</v>
      </c>
      <c r="DC22" s="41">
        <v>4</v>
      </c>
      <c r="DD22" s="41">
        <f>AVERAGE(CZ22,DA22,CV22,CW22,CS22,CR22)</f>
        <v>5</v>
      </c>
      <c r="DE22" s="41">
        <f>AVERAGE(DC22,DB22,CY22,CX22,CU22,CT22)</f>
        <v>4.166666666666667</v>
      </c>
      <c r="DF22" s="41">
        <v>4</v>
      </c>
      <c r="DG22" s="41">
        <v>3</v>
      </c>
      <c r="DH22" s="41">
        <v>4</v>
      </c>
      <c r="DI22" s="41">
        <v>3</v>
      </c>
      <c r="DJ22" s="41">
        <v>2</v>
      </c>
      <c r="DK22" s="41">
        <v>1</v>
      </c>
      <c r="DL22" s="41">
        <v>3</v>
      </c>
      <c r="DM22" s="41">
        <v>2</v>
      </c>
      <c r="DN22" s="41">
        <v>1</v>
      </c>
      <c r="DO22" s="41">
        <f>AVERAGE(DF22,DL22,DH22,DI22,DM22,DN22)</f>
        <v>2.8333333333333335</v>
      </c>
      <c r="DP22" s="41">
        <v>6</v>
      </c>
      <c r="DQ22" s="41">
        <v>6</v>
      </c>
      <c r="DR22" s="41">
        <v>6</v>
      </c>
      <c r="DS22" s="41">
        <v>6</v>
      </c>
      <c r="DT22" s="41">
        <v>5</v>
      </c>
      <c r="DU22" s="41">
        <v>6</v>
      </c>
      <c r="DV22" s="41">
        <f t="shared" si="4"/>
        <v>5.833333333333333</v>
      </c>
      <c r="DW22" s="41">
        <v>2</v>
      </c>
      <c r="DX22" s="41"/>
      <c r="DY22" s="41">
        <v>0</v>
      </c>
      <c r="DZ22" s="41"/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0</v>
      </c>
      <c r="EM22">
        <v>0</v>
      </c>
      <c r="EN22">
        <v>1</v>
      </c>
      <c r="EO22">
        <v>1</v>
      </c>
      <c r="EP22">
        <v>1</v>
      </c>
      <c r="EQ22">
        <v>1</v>
      </c>
      <c r="ER22">
        <v>0</v>
      </c>
      <c r="ES22">
        <v>0</v>
      </c>
      <c r="ET22">
        <v>15</v>
      </c>
      <c r="EU22">
        <f>15/18</f>
        <v>0.83333333333333337</v>
      </c>
      <c r="EV22">
        <v>7</v>
      </c>
      <c r="EW22">
        <v>1</v>
      </c>
      <c r="EX22">
        <v>1</v>
      </c>
      <c r="EY22">
        <v>1</v>
      </c>
      <c r="EZ22">
        <v>0</v>
      </c>
      <c r="FA22">
        <v>1</v>
      </c>
      <c r="FB22">
        <v>0</v>
      </c>
      <c r="FC22">
        <v>1</v>
      </c>
      <c r="FD22">
        <v>1</v>
      </c>
      <c r="FE22">
        <v>1</v>
      </c>
      <c r="FF22">
        <v>1</v>
      </c>
      <c r="FG22">
        <v>0</v>
      </c>
      <c r="FH22">
        <v>0</v>
      </c>
      <c r="FI22">
        <v>0</v>
      </c>
      <c r="FJ22">
        <v>0</v>
      </c>
      <c r="FK22">
        <v>8</v>
      </c>
      <c r="FL22">
        <f>8/13</f>
        <v>0.61538461538461542</v>
      </c>
      <c r="FM22">
        <v>1</v>
      </c>
      <c r="FN22">
        <v>1</v>
      </c>
      <c r="FO22">
        <v>1</v>
      </c>
      <c r="FP22">
        <v>1</v>
      </c>
      <c r="FQ22">
        <v>1</v>
      </c>
      <c r="FR22">
        <v>0</v>
      </c>
      <c r="FS22">
        <v>0</v>
      </c>
      <c r="FT22">
        <v>1</v>
      </c>
      <c r="FU22">
        <v>1</v>
      </c>
      <c r="FV22">
        <v>1</v>
      </c>
      <c r="FW22">
        <v>0</v>
      </c>
      <c r="FX22">
        <v>0</v>
      </c>
      <c r="FY22">
        <v>7</v>
      </c>
      <c r="FZ22">
        <f>7/10</f>
        <v>0.7</v>
      </c>
      <c r="GA22">
        <v>4</v>
      </c>
      <c r="GB22">
        <v>1</v>
      </c>
      <c r="GC22">
        <v>7</v>
      </c>
      <c r="GD22">
        <v>0</v>
      </c>
      <c r="GE22">
        <v>1</v>
      </c>
      <c r="GF22">
        <v>1</v>
      </c>
      <c r="GG22">
        <v>0</v>
      </c>
      <c r="GH22">
        <v>0</v>
      </c>
      <c r="GI22">
        <v>0</v>
      </c>
      <c r="GJ22">
        <v>1</v>
      </c>
      <c r="GK22">
        <v>0</v>
      </c>
      <c r="GL22">
        <v>1</v>
      </c>
      <c r="GM22">
        <v>0</v>
      </c>
      <c r="GN22">
        <v>1</v>
      </c>
      <c r="GO22">
        <v>0</v>
      </c>
      <c r="GP22">
        <v>0</v>
      </c>
      <c r="GQ22">
        <v>5</v>
      </c>
      <c r="GR22" s="67">
        <f>5/12</f>
        <v>0.41666666666666669</v>
      </c>
      <c r="GS22" s="67">
        <v>6</v>
      </c>
      <c r="GT22" s="73">
        <v>2</v>
      </c>
      <c r="GU22" s="73">
        <v>3</v>
      </c>
      <c r="GV22" s="73">
        <v>2</v>
      </c>
      <c r="GW22" s="73">
        <v>1</v>
      </c>
      <c r="GX22" s="73">
        <v>6</v>
      </c>
      <c r="GY22" s="73">
        <v>5</v>
      </c>
      <c r="GZ22" s="73">
        <v>6</v>
      </c>
      <c r="HA22" s="73">
        <v>1</v>
      </c>
      <c r="HB22" s="73">
        <v>1</v>
      </c>
      <c r="HC22" s="73">
        <v>5</v>
      </c>
      <c r="HD22" s="73">
        <v>3</v>
      </c>
      <c r="HE22" s="73">
        <v>4</v>
      </c>
      <c r="HF22" s="73">
        <v>3</v>
      </c>
      <c r="HG22" s="73">
        <v>3</v>
      </c>
      <c r="HH22" s="73">
        <v>1</v>
      </c>
      <c r="HI22" s="73">
        <v>2</v>
      </c>
      <c r="HJ22" s="73">
        <v>5</v>
      </c>
      <c r="HK22" s="73">
        <v>2</v>
      </c>
      <c r="HL22" s="73">
        <v>8</v>
      </c>
      <c r="HM22" s="73">
        <v>8</v>
      </c>
      <c r="HN22" s="73">
        <v>8</v>
      </c>
      <c r="HO22" s="41">
        <v>4</v>
      </c>
      <c r="HP22" s="41">
        <v>8</v>
      </c>
      <c r="HQ22" s="41">
        <v>3</v>
      </c>
      <c r="HR22" s="41">
        <v>2</v>
      </c>
      <c r="HS22" s="41">
        <v>3</v>
      </c>
      <c r="HT22" s="41">
        <v>1</v>
      </c>
      <c r="HW22" s="41">
        <v>2.1</v>
      </c>
      <c r="HX22" s="41">
        <v>2.1800000000000002</v>
      </c>
      <c r="HY22" s="41">
        <v>2.0299999999999998</v>
      </c>
      <c r="HZ22" s="41">
        <v>1.88</v>
      </c>
      <c r="IA22" s="41">
        <v>2.08</v>
      </c>
    </row>
    <row r="23" spans="1:236" x14ac:dyDescent="0.2">
      <c r="A23" s="83" t="s">
        <v>1491</v>
      </c>
      <c r="B23" s="83" t="s">
        <v>1492</v>
      </c>
      <c r="C23" s="66">
        <v>230</v>
      </c>
      <c r="D23" s="66" t="s">
        <v>1493</v>
      </c>
      <c r="E23">
        <v>1</v>
      </c>
      <c r="F23" s="37">
        <v>1</v>
      </c>
      <c r="G23" s="63">
        <v>39193</v>
      </c>
      <c r="H23" s="63">
        <v>43756</v>
      </c>
      <c r="I23">
        <f t="shared" si="0"/>
        <v>12.501369863013698</v>
      </c>
      <c r="K23">
        <v>6</v>
      </c>
      <c r="N23">
        <v>2</v>
      </c>
      <c r="O23" s="41">
        <v>150</v>
      </c>
      <c r="P23">
        <v>109</v>
      </c>
      <c r="Q23">
        <v>153</v>
      </c>
      <c r="S23" s="41">
        <f>39.5*2.2</f>
        <v>86.9</v>
      </c>
      <c r="T23">
        <v>39.5</v>
      </c>
      <c r="U23">
        <v>16.899999999999999</v>
      </c>
      <c r="W23">
        <v>15.2</v>
      </c>
      <c r="Y23" s="41">
        <v>54.2</v>
      </c>
      <c r="Z23" s="41">
        <v>50.2</v>
      </c>
      <c r="AA23" s="41">
        <v>50.6</v>
      </c>
      <c r="AB23" s="41">
        <v>59.2</v>
      </c>
      <c r="AC23" s="41">
        <v>49.1</v>
      </c>
      <c r="AD23" s="41">
        <v>49.5</v>
      </c>
      <c r="AE23" s="41">
        <v>54.2</v>
      </c>
      <c r="AF23" s="41">
        <v>59.2</v>
      </c>
      <c r="AL23" s="41"/>
      <c r="AP23">
        <v>12.69</v>
      </c>
      <c r="AQ23">
        <v>11.84</v>
      </c>
      <c r="AT23">
        <v>104</v>
      </c>
      <c r="AU23">
        <v>122</v>
      </c>
      <c r="AV23">
        <v>130</v>
      </c>
      <c r="AY23">
        <v>30</v>
      </c>
      <c r="AZ23">
        <v>30</v>
      </c>
      <c r="BA23">
        <f>30+30</f>
        <v>60</v>
      </c>
      <c r="BD23">
        <v>27</v>
      </c>
      <c r="BE23">
        <v>24</v>
      </c>
      <c r="BH23">
        <f>24+27</f>
        <v>51</v>
      </c>
      <c r="BI23">
        <v>34</v>
      </c>
      <c r="BJ23">
        <v>39</v>
      </c>
      <c r="BK23">
        <v>36</v>
      </c>
      <c r="BQ23">
        <v>19</v>
      </c>
      <c r="BR23">
        <v>31</v>
      </c>
      <c r="BS23">
        <v>34</v>
      </c>
      <c r="CH23">
        <v>1</v>
      </c>
      <c r="CI23" t="s">
        <v>417</v>
      </c>
      <c r="CJ23">
        <v>1</v>
      </c>
      <c r="CK23">
        <v>1</v>
      </c>
      <c r="CL23" t="s">
        <v>416</v>
      </c>
      <c r="CM23">
        <v>1</v>
      </c>
      <c r="CN23">
        <v>2</v>
      </c>
      <c r="CO23" t="s">
        <v>363</v>
      </c>
      <c r="CP23">
        <v>2</v>
      </c>
      <c r="CQ23">
        <v>1</v>
      </c>
      <c r="CR23">
        <v>5</v>
      </c>
      <c r="CS23">
        <v>5</v>
      </c>
      <c r="CT23">
        <v>4</v>
      </c>
      <c r="CU23">
        <v>4</v>
      </c>
      <c r="CV23">
        <v>5</v>
      </c>
      <c r="CW23">
        <v>5</v>
      </c>
      <c r="CX23" s="41">
        <v>4</v>
      </c>
      <c r="CY23" s="41">
        <v>1</v>
      </c>
      <c r="CZ23" s="41">
        <v>5</v>
      </c>
      <c r="DA23" s="41">
        <v>5</v>
      </c>
      <c r="DB23" s="41">
        <v>4</v>
      </c>
      <c r="DC23" s="41">
        <v>1</v>
      </c>
      <c r="DD23" s="41">
        <f>AVERAGE(CR23,CS23,CV23,CW23,CZ23,DA23)</f>
        <v>5</v>
      </c>
      <c r="DE23" s="41">
        <f>AVERAGE(DC23,DB23,CY23,CX23,CU23,CT23)</f>
        <v>3</v>
      </c>
      <c r="DF23" s="41">
        <v>4</v>
      </c>
      <c r="DG23" s="41">
        <v>1</v>
      </c>
      <c r="DH23" s="41">
        <v>4</v>
      </c>
      <c r="DI23" s="41">
        <v>3</v>
      </c>
      <c r="DJ23" s="41">
        <v>2</v>
      </c>
      <c r="DK23" s="41">
        <v>1</v>
      </c>
      <c r="DL23" s="41">
        <v>3</v>
      </c>
      <c r="DM23" s="41">
        <v>2</v>
      </c>
      <c r="DN23" s="41">
        <v>1</v>
      </c>
      <c r="DO23" s="41">
        <f>AVERAGE(DF23,DL23,DH23,DI23,DM23+DN23)</f>
        <v>3.4</v>
      </c>
      <c r="DP23" s="41">
        <v>6</v>
      </c>
      <c r="DQ23" s="41">
        <v>6</v>
      </c>
      <c r="DR23" s="41">
        <v>6</v>
      </c>
      <c r="DS23" s="41">
        <v>6</v>
      </c>
      <c r="DT23" s="41">
        <v>4</v>
      </c>
      <c r="DU23" s="41">
        <v>6</v>
      </c>
      <c r="DV23" s="41">
        <f t="shared" si="4"/>
        <v>5.666666666666667</v>
      </c>
      <c r="DW23">
        <v>1</v>
      </c>
      <c r="DX23">
        <v>19</v>
      </c>
      <c r="DY23">
        <v>0</v>
      </c>
      <c r="EA23">
        <v>0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1</v>
      </c>
      <c r="EJ23">
        <v>0</v>
      </c>
      <c r="EK23">
        <v>1</v>
      </c>
      <c r="EL23">
        <v>0</v>
      </c>
      <c r="EM23">
        <v>0</v>
      </c>
      <c r="EN23">
        <v>1</v>
      </c>
      <c r="EO23">
        <v>0</v>
      </c>
      <c r="EP23">
        <v>1</v>
      </c>
      <c r="EQ23">
        <v>1</v>
      </c>
      <c r="ER23">
        <v>0</v>
      </c>
      <c r="ES23">
        <v>0</v>
      </c>
      <c r="ET23">
        <v>12</v>
      </c>
      <c r="EU23">
        <f>12/18</f>
        <v>0.66666666666666663</v>
      </c>
      <c r="EV23">
        <v>5</v>
      </c>
      <c r="EW23">
        <v>1</v>
      </c>
      <c r="EX23">
        <v>0</v>
      </c>
      <c r="EY23">
        <v>1</v>
      </c>
      <c r="EZ23">
        <v>0</v>
      </c>
      <c r="FA23">
        <v>0</v>
      </c>
      <c r="FB23">
        <v>1</v>
      </c>
      <c r="FC23">
        <v>1</v>
      </c>
      <c r="FD23">
        <v>0</v>
      </c>
      <c r="FE23">
        <v>1</v>
      </c>
      <c r="FF23">
        <v>1</v>
      </c>
      <c r="FG23">
        <v>0</v>
      </c>
      <c r="FH23">
        <v>1</v>
      </c>
      <c r="FI23">
        <v>0</v>
      </c>
      <c r="FJ23">
        <v>0</v>
      </c>
      <c r="FK23">
        <v>7</v>
      </c>
      <c r="FL23">
        <f>7/13</f>
        <v>0.53846153846153844</v>
      </c>
      <c r="FM23">
        <v>5</v>
      </c>
      <c r="FN23">
        <v>1</v>
      </c>
      <c r="FO23">
        <v>1</v>
      </c>
      <c r="FP23">
        <v>1</v>
      </c>
      <c r="FQ23">
        <v>1</v>
      </c>
      <c r="FR23">
        <v>0</v>
      </c>
      <c r="FS23">
        <v>0</v>
      </c>
      <c r="FT23">
        <v>0</v>
      </c>
      <c r="FU23">
        <v>1</v>
      </c>
      <c r="FV23">
        <v>1</v>
      </c>
      <c r="FW23">
        <v>0</v>
      </c>
      <c r="FX23">
        <v>0</v>
      </c>
      <c r="FY23">
        <v>6</v>
      </c>
      <c r="FZ23">
        <f>6/10</f>
        <v>0.6</v>
      </c>
      <c r="GA23">
        <v>4</v>
      </c>
      <c r="GB23">
        <v>1</v>
      </c>
      <c r="GC23">
        <v>2</v>
      </c>
      <c r="GD23">
        <v>1</v>
      </c>
      <c r="GE23">
        <v>0</v>
      </c>
      <c r="GF23">
        <v>1</v>
      </c>
      <c r="GG23">
        <v>0</v>
      </c>
      <c r="GH23">
        <v>1</v>
      </c>
      <c r="GI23">
        <v>0</v>
      </c>
      <c r="GJ23">
        <v>0</v>
      </c>
      <c r="GK23">
        <v>0</v>
      </c>
      <c r="GL23">
        <v>0</v>
      </c>
      <c r="GM23">
        <v>1</v>
      </c>
      <c r="GN23">
        <v>1</v>
      </c>
      <c r="GO23">
        <v>0</v>
      </c>
      <c r="GP23">
        <v>0</v>
      </c>
      <c r="GQ23">
        <v>5</v>
      </c>
      <c r="GR23">
        <f>5/12</f>
        <v>0.41666666666666669</v>
      </c>
      <c r="GS23" s="67">
        <v>1</v>
      </c>
      <c r="GT23" s="73">
        <v>3</v>
      </c>
      <c r="GU23" s="73">
        <v>3</v>
      </c>
      <c r="GV23" s="73">
        <v>2</v>
      </c>
      <c r="GW23" s="73">
        <v>1</v>
      </c>
      <c r="GX23" s="73">
        <v>6</v>
      </c>
      <c r="GY23" s="73">
        <v>5</v>
      </c>
      <c r="GZ23" s="73">
        <v>6</v>
      </c>
      <c r="HA23" s="73">
        <v>1</v>
      </c>
      <c r="HB23" s="73">
        <v>1</v>
      </c>
      <c r="HC23" s="73">
        <v>5</v>
      </c>
      <c r="HD23" s="73">
        <v>3</v>
      </c>
      <c r="HE23" s="73">
        <v>3</v>
      </c>
      <c r="HF23" s="73">
        <v>4</v>
      </c>
      <c r="HG23" s="73">
        <v>4</v>
      </c>
      <c r="HH23" s="73">
        <v>3</v>
      </c>
      <c r="HI23" s="73">
        <v>2</v>
      </c>
      <c r="HJ23" s="73">
        <v>5</v>
      </c>
      <c r="HK23" s="73">
        <v>2</v>
      </c>
      <c r="HL23" s="73">
        <v>8</v>
      </c>
      <c r="HM23" s="73">
        <v>8</v>
      </c>
      <c r="HN23" s="73">
        <v>8</v>
      </c>
      <c r="HO23" s="73">
        <v>4</v>
      </c>
      <c r="HP23" s="73">
        <v>8</v>
      </c>
      <c r="HQ23" s="73">
        <v>8</v>
      </c>
      <c r="HR23" s="73">
        <v>4</v>
      </c>
      <c r="HS23" s="73">
        <v>3</v>
      </c>
      <c r="HT23" s="73">
        <v>2</v>
      </c>
      <c r="HW23">
        <v>1.74</v>
      </c>
      <c r="HX23">
        <v>1.47</v>
      </c>
      <c r="HY23">
        <v>1.63</v>
      </c>
      <c r="HZ23">
        <v>1.84</v>
      </c>
      <c r="IA23">
        <v>1.74</v>
      </c>
    </row>
    <row r="24" spans="1:236" x14ac:dyDescent="0.2">
      <c r="A24" s="83" t="s">
        <v>1494</v>
      </c>
      <c r="B24" s="83" t="s">
        <v>1495</v>
      </c>
      <c r="C24" s="66">
        <v>231</v>
      </c>
      <c r="D24" s="66" t="s">
        <v>1496</v>
      </c>
      <c r="E24">
        <v>0</v>
      </c>
      <c r="F24">
        <v>2</v>
      </c>
      <c r="G24" s="63">
        <v>39600</v>
      </c>
      <c r="H24" s="63">
        <v>43756</v>
      </c>
      <c r="I24">
        <f t="shared" si="0"/>
        <v>11.386301369863014</v>
      </c>
      <c r="K24">
        <v>6</v>
      </c>
      <c r="N24">
        <v>2</v>
      </c>
      <c r="O24" s="41">
        <v>150</v>
      </c>
      <c r="P24">
        <v>108</v>
      </c>
      <c r="Q24">
        <v>154</v>
      </c>
      <c r="S24" s="41">
        <f>74.2*2.2</f>
        <v>163.24</v>
      </c>
      <c r="T24">
        <v>74.2</v>
      </c>
      <c r="U24">
        <v>31.3</v>
      </c>
      <c r="W24">
        <v>35.299999999999997</v>
      </c>
      <c r="Y24" s="41">
        <v>72.400000000000006</v>
      </c>
      <c r="Z24" s="41">
        <v>80.099999999999994</v>
      </c>
      <c r="AA24" s="41">
        <v>64.599999999999994</v>
      </c>
      <c r="AB24" s="41">
        <v>83.2</v>
      </c>
      <c r="AC24" s="41">
        <v>69.3</v>
      </c>
      <c r="AD24" s="41">
        <v>50.8</v>
      </c>
      <c r="AE24" s="41">
        <v>80.099999999999994</v>
      </c>
      <c r="AF24" s="41">
        <v>83.2</v>
      </c>
      <c r="AL24" s="41"/>
      <c r="AP24">
        <v>12.1</v>
      </c>
      <c r="AQ24">
        <v>12.05</v>
      </c>
      <c r="AT24">
        <v>145</v>
      </c>
      <c r="AU24">
        <v>130</v>
      </c>
      <c r="AV24">
        <v>155</v>
      </c>
      <c r="AY24">
        <v>35</v>
      </c>
      <c r="AZ24">
        <v>41</v>
      </c>
      <c r="BA24">
        <f>35+41</f>
        <v>76</v>
      </c>
      <c r="BD24">
        <v>19</v>
      </c>
      <c r="BE24">
        <v>20</v>
      </c>
      <c r="BH24">
        <f>20+19</f>
        <v>39</v>
      </c>
      <c r="BI24">
        <v>58</v>
      </c>
      <c r="BJ24">
        <v>62</v>
      </c>
      <c r="BK24">
        <v>65</v>
      </c>
      <c r="BQ24">
        <v>46</v>
      </c>
      <c r="BR24">
        <v>41</v>
      </c>
      <c r="BS24">
        <v>33</v>
      </c>
      <c r="CH24">
        <v>1</v>
      </c>
      <c r="CI24" t="s">
        <v>370</v>
      </c>
      <c r="CJ24">
        <v>2</v>
      </c>
      <c r="CK24">
        <v>8</v>
      </c>
      <c r="CL24" t="s">
        <v>357</v>
      </c>
      <c r="CM24">
        <v>1</v>
      </c>
      <c r="CN24">
        <v>1</v>
      </c>
      <c r="CO24" t="s">
        <v>363</v>
      </c>
      <c r="CP24">
        <v>2</v>
      </c>
      <c r="CQ24">
        <v>0</v>
      </c>
      <c r="CR24">
        <v>4</v>
      </c>
      <c r="CS24">
        <v>5</v>
      </c>
      <c r="CT24">
        <v>2</v>
      </c>
      <c r="CU24" s="41">
        <v>2</v>
      </c>
      <c r="CV24" s="41">
        <v>4</v>
      </c>
      <c r="CW24" s="41">
        <v>3</v>
      </c>
      <c r="CX24" s="41">
        <v>4</v>
      </c>
      <c r="CY24" s="41">
        <v>2</v>
      </c>
      <c r="CZ24" s="41">
        <v>3</v>
      </c>
      <c r="DA24" s="41">
        <v>5</v>
      </c>
      <c r="DB24" s="41">
        <v>1</v>
      </c>
      <c r="DC24" s="41">
        <v>3</v>
      </c>
      <c r="DD24" s="41">
        <f>AVERAGE(CR24,CS24,CV24,CW24,CZ24,DA24)</f>
        <v>4</v>
      </c>
      <c r="DE24" s="41">
        <f>AVERAGE(CT24,CU24,CX24,CY24,DB24,DC24)</f>
        <v>2.3333333333333335</v>
      </c>
      <c r="DF24" s="41">
        <v>3</v>
      </c>
      <c r="DG24" s="41">
        <v>2</v>
      </c>
      <c r="DH24" s="41">
        <v>1</v>
      </c>
      <c r="DI24" s="41">
        <v>2</v>
      </c>
      <c r="DJ24" s="41">
        <v>2</v>
      </c>
      <c r="DK24" s="41">
        <v>3</v>
      </c>
      <c r="DL24" s="41">
        <v>2</v>
      </c>
      <c r="DM24" s="41">
        <v>2</v>
      </c>
      <c r="DN24" s="41">
        <v>3</v>
      </c>
      <c r="DO24" s="41">
        <f>AVERAGE(DF24,DL24,DH24,DI24,DM24,DN24)</f>
        <v>2.1666666666666665</v>
      </c>
      <c r="DP24" s="41">
        <v>4</v>
      </c>
      <c r="DQ24" s="41">
        <v>4</v>
      </c>
      <c r="DR24" s="41">
        <v>4</v>
      </c>
      <c r="DS24" s="41">
        <v>4</v>
      </c>
      <c r="DT24" s="41">
        <v>3</v>
      </c>
      <c r="DU24" s="41">
        <v>4</v>
      </c>
      <c r="DV24" s="41">
        <f t="shared" si="4"/>
        <v>3.8333333333333335</v>
      </c>
      <c r="DW24" s="41">
        <v>0</v>
      </c>
      <c r="DX24" s="41"/>
      <c r="DY24" s="41"/>
      <c r="DZ24" s="41">
        <v>0</v>
      </c>
      <c r="EA24" s="41">
        <v>1</v>
      </c>
      <c r="EB24" s="41">
        <v>1</v>
      </c>
      <c r="EC24" s="41">
        <v>1</v>
      </c>
      <c r="ED24" s="41">
        <v>0</v>
      </c>
      <c r="EE24" s="41">
        <v>1</v>
      </c>
      <c r="EF24" s="41">
        <v>1</v>
      </c>
      <c r="EG24" s="41">
        <v>1</v>
      </c>
      <c r="EH24" s="41">
        <v>1</v>
      </c>
      <c r="EI24" s="41">
        <v>1</v>
      </c>
      <c r="EJ24" s="41">
        <v>0</v>
      </c>
      <c r="EK24" s="41">
        <v>1</v>
      </c>
      <c r="EL24" s="41">
        <v>0</v>
      </c>
      <c r="EM24" s="41">
        <v>0</v>
      </c>
      <c r="EN24" s="41">
        <v>1</v>
      </c>
      <c r="EO24" s="41">
        <v>1</v>
      </c>
      <c r="EP24" s="41">
        <v>1</v>
      </c>
      <c r="EQ24" s="41">
        <v>0</v>
      </c>
      <c r="ER24" s="41">
        <v>0</v>
      </c>
      <c r="ES24" s="41">
        <v>0</v>
      </c>
      <c r="ET24" s="41">
        <v>12</v>
      </c>
      <c r="EU24" s="41">
        <f>12/18</f>
        <v>0.66666666666666663</v>
      </c>
      <c r="EV24" s="41">
        <v>7</v>
      </c>
      <c r="EW24" s="41">
        <v>1</v>
      </c>
      <c r="EX24" s="41">
        <v>1</v>
      </c>
      <c r="EY24" s="41">
        <v>1</v>
      </c>
      <c r="EZ24" s="41">
        <v>1</v>
      </c>
      <c r="FA24" s="41">
        <v>1</v>
      </c>
      <c r="FB24" s="41">
        <v>1</v>
      </c>
      <c r="FC24" s="41">
        <v>1</v>
      </c>
      <c r="FD24" s="41">
        <v>0</v>
      </c>
      <c r="FE24" s="41">
        <v>1</v>
      </c>
      <c r="FF24" s="41">
        <v>1</v>
      </c>
      <c r="FG24" s="41">
        <v>0</v>
      </c>
      <c r="FH24" s="41">
        <v>0</v>
      </c>
      <c r="FI24" s="41">
        <v>0</v>
      </c>
      <c r="FJ24" s="41">
        <v>0</v>
      </c>
      <c r="FK24" s="41">
        <v>9</v>
      </c>
      <c r="FL24" s="41">
        <f>9/13</f>
        <v>0.69230769230769229</v>
      </c>
      <c r="FM24" s="41">
        <v>1</v>
      </c>
      <c r="FN24" s="41">
        <v>1</v>
      </c>
      <c r="FO24" s="41">
        <v>1</v>
      </c>
      <c r="FP24" s="41">
        <v>0</v>
      </c>
      <c r="FQ24" s="41">
        <v>1</v>
      </c>
      <c r="FR24" s="41">
        <v>0</v>
      </c>
      <c r="FS24" s="41">
        <v>0</v>
      </c>
      <c r="FT24" s="41">
        <v>1</v>
      </c>
      <c r="FU24" s="41">
        <v>1</v>
      </c>
      <c r="FV24" s="41">
        <v>1</v>
      </c>
      <c r="FW24" s="41">
        <v>0</v>
      </c>
      <c r="FX24" s="41">
        <v>0</v>
      </c>
      <c r="FY24" s="41">
        <v>6</v>
      </c>
      <c r="FZ24" s="41">
        <f>6/10</f>
        <v>0.6</v>
      </c>
      <c r="GA24" s="41">
        <v>5</v>
      </c>
      <c r="GB24" s="41">
        <v>2</v>
      </c>
      <c r="GC24" s="41">
        <v>7</v>
      </c>
      <c r="GD24" s="41">
        <v>0</v>
      </c>
      <c r="GE24" s="41">
        <v>0</v>
      </c>
      <c r="GF24" s="41">
        <v>0</v>
      </c>
      <c r="GG24" s="41">
        <v>1</v>
      </c>
      <c r="GH24" s="41">
        <v>1</v>
      </c>
      <c r="GI24" s="41">
        <v>0</v>
      </c>
      <c r="GJ24" s="41">
        <v>0</v>
      </c>
      <c r="GK24" s="41">
        <v>0</v>
      </c>
      <c r="GL24" s="41">
        <v>0</v>
      </c>
      <c r="GM24" s="41">
        <v>1</v>
      </c>
      <c r="GN24" s="41">
        <v>0</v>
      </c>
      <c r="GO24" s="41">
        <v>0</v>
      </c>
      <c r="GP24" s="41">
        <v>0</v>
      </c>
      <c r="GQ24" s="41">
        <v>3</v>
      </c>
      <c r="GR24" s="41">
        <f>3/12</f>
        <v>0.25</v>
      </c>
      <c r="GS24" s="41">
        <v>2</v>
      </c>
      <c r="GT24" s="41">
        <v>3</v>
      </c>
      <c r="GU24" s="41">
        <v>2</v>
      </c>
      <c r="GV24" s="41">
        <v>5</v>
      </c>
      <c r="GW24" s="41">
        <v>1</v>
      </c>
      <c r="GX24" s="41">
        <v>5</v>
      </c>
      <c r="GY24" s="41">
        <v>5</v>
      </c>
      <c r="GZ24" s="41">
        <v>3</v>
      </c>
      <c r="HA24" s="41">
        <v>1</v>
      </c>
      <c r="HB24" s="41">
        <v>4</v>
      </c>
      <c r="HC24" s="41">
        <v>3</v>
      </c>
      <c r="HD24" s="41">
        <v>3</v>
      </c>
      <c r="HE24" s="41">
        <v>5</v>
      </c>
      <c r="HF24" s="41">
        <v>5</v>
      </c>
      <c r="HG24" s="41">
        <v>2</v>
      </c>
      <c r="HH24" s="41">
        <v>2</v>
      </c>
      <c r="HI24" s="41">
        <v>1</v>
      </c>
      <c r="HJ24" s="41">
        <v>3</v>
      </c>
      <c r="HK24" s="41">
        <v>2</v>
      </c>
      <c r="HL24" s="73">
        <v>6</v>
      </c>
      <c r="HM24" s="73">
        <v>8</v>
      </c>
      <c r="HN24" s="73">
        <v>6</v>
      </c>
      <c r="HO24" s="73">
        <v>3</v>
      </c>
      <c r="HP24" s="73">
        <v>2</v>
      </c>
      <c r="HQ24" s="73">
        <v>3</v>
      </c>
      <c r="HR24" s="73">
        <v>3</v>
      </c>
      <c r="HS24" s="73">
        <v>1</v>
      </c>
      <c r="HT24" s="73">
        <v>2</v>
      </c>
      <c r="HW24">
        <v>1.79</v>
      </c>
      <c r="HX24">
        <v>1.88</v>
      </c>
      <c r="HY24">
        <v>1.89</v>
      </c>
      <c r="HZ24">
        <v>2.87</v>
      </c>
      <c r="IA24">
        <v>2.06</v>
      </c>
    </row>
    <row r="25" spans="1:236" x14ac:dyDescent="0.2">
      <c r="A25" s="83" t="s">
        <v>1497</v>
      </c>
      <c r="B25" s="83" t="s">
        <v>1498</v>
      </c>
      <c r="C25" s="66">
        <v>407</v>
      </c>
      <c r="D25" s="66" t="s">
        <v>1499</v>
      </c>
      <c r="E25">
        <v>0</v>
      </c>
      <c r="F25">
        <v>2</v>
      </c>
      <c r="G25" s="63">
        <v>39510</v>
      </c>
      <c r="H25" s="63">
        <v>43756</v>
      </c>
      <c r="I25">
        <f t="shared" si="0"/>
        <v>11.632876712328768</v>
      </c>
      <c r="K25">
        <v>6</v>
      </c>
      <c r="N25">
        <v>4</v>
      </c>
      <c r="O25" s="41">
        <v>150</v>
      </c>
      <c r="P25">
        <v>108</v>
      </c>
      <c r="Q25">
        <v>151</v>
      </c>
      <c r="S25" s="41">
        <f>57.4*2.2</f>
        <v>126.28</v>
      </c>
      <c r="T25">
        <v>57.4</v>
      </c>
      <c r="U25">
        <v>25.2</v>
      </c>
      <c r="W25">
        <v>25.9</v>
      </c>
      <c r="Y25" s="41">
        <v>60.7</v>
      </c>
      <c r="Z25" s="41">
        <v>46.6</v>
      </c>
      <c r="AA25" s="41">
        <v>39.4</v>
      </c>
      <c r="AB25" s="41">
        <v>50</v>
      </c>
      <c r="AC25" s="41">
        <v>54.6</v>
      </c>
      <c r="AD25" s="41">
        <v>44.3</v>
      </c>
      <c r="AE25" s="41">
        <v>60.7</v>
      </c>
      <c r="AF25" s="41">
        <v>54.6</v>
      </c>
      <c r="AL25" s="41"/>
      <c r="AP25">
        <v>13.5</v>
      </c>
      <c r="AQ25">
        <v>15.18</v>
      </c>
      <c r="AT25">
        <v>127</v>
      </c>
      <c r="AU25">
        <v>130</v>
      </c>
      <c r="AV25">
        <v>144</v>
      </c>
      <c r="AY25">
        <v>13</v>
      </c>
      <c r="AZ25">
        <v>27</v>
      </c>
      <c r="BA25">
        <f>13+27</f>
        <v>40</v>
      </c>
      <c r="BD25">
        <v>21</v>
      </c>
      <c r="BE25">
        <v>19</v>
      </c>
      <c r="BH25">
        <f>21+19</f>
        <v>40</v>
      </c>
      <c r="BI25">
        <v>45</v>
      </c>
      <c r="BJ25">
        <v>45</v>
      </c>
      <c r="BK25">
        <v>41</v>
      </c>
      <c r="BQ25">
        <v>27</v>
      </c>
      <c r="BR25">
        <v>28</v>
      </c>
      <c r="BS25">
        <v>35</v>
      </c>
      <c r="CH25">
        <v>1</v>
      </c>
      <c r="CI25" t="s">
        <v>370</v>
      </c>
      <c r="CJ25">
        <v>0</v>
      </c>
      <c r="CK25">
        <v>8</v>
      </c>
      <c r="CL25" t="s">
        <v>357</v>
      </c>
      <c r="CM25">
        <v>0</v>
      </c>
      <c r="CN25">
        <v>8</v>
      </c>
      <c r="CO25" t="s">
        <v>1797</v>
      </c>
      <c r="CP25">
        <v>0</v>
      </c>
      <c r="CQ25">
        <v>8</v>
      </c>
      <c r="CR25">
        <v>5</v>
      </c>
      <c r="CS25">
        <v>4</v>
      </c>
      <c r="CT25">
        <v>3</v>
      </c>
      <c r="CU25" s="41">
        <v>5</v>
      </c>
      <c r="CV25" s="41">
        <v>5</v>
      </c>
      <c r="CW25" s="41">
        <v>4</v>
      </c>
      <c r="CX25" s="41">
        <v>3</v>
      </c>
      <c r="CY25" s="41">
        <v>5</v>
      </c>
      <c r="CZ25" s="41">
        <v>5</v>
      </c>
      <c r="DA25" s="41">
        <v>5</v>
      </c>
      <c r="DB25" s="41">
        <v>5</v>
      </c>
      <c r="DC25" s="41">
        <v>5</v>
      </c>
      <c r="DD25">
        <f>AVERAGE(CR25,CS25,CV25,CW25,CZ25,DA25)</f>
        <v>4.666666666666667</v>
      </c>
      <c r="DE25">
        <f>AVERAGE(CT25,CU25,CX25,CY25,DB25,DC25)</f>
        <v>4.333333333333333</v>
      </c>
      <c r="DF25" s="41">
        <v>3</v>
      </c>
      <c r="DG25" s="41">
        <v>3</v>
      </c>
      <c r="DH25" s="37"/>
      <c r="DI25" s="41">
        <v>1</v>
      </c>
      <c r="DJ25" s="41">
        <v>2</v>
      </c>
      <c r="DK25" s="41">
        <v>2</v>
      </c>
      <c r="DL25" s="41">
        <v>3</v>
      </c>
      <c r="DM25" s="41">
        <v>2</v>
      </c>
      <c r="DN25" s="41">
        <v>2</v>
      </c>
      <c r="DO25" s="37"/>
      <c r="DP25" s="41">
        <v>3</v>
      </c>
      <c r="DQ25" s="41">
        <v>4</v>
      </c>
      <c r="DR25" s="41">
        <v>3</v>
      </c>
      <c r="DS25" s="41">
        <v>4</v>
      </c>
      <c r="DT25" s="41">
        <v>3</v>
      </c>
      <c r="DU25" s="41">
        <v>4</v>
      </c>
      <c r="DV25">
        <f t="shared" si="4"/>
        <v>3.5</v>
      </c>
      <c r="DW25">
        <v>0</v>
      </c>
      <c r="DX25">
        <v>0</v>
      </c>
      <c r="DY25">
        <v>3</v>
      </c>
      <c r="EA25" s="41">
        <v>1</v>
      </c>
      <c r="EB25" s="41">
        <v>0</v>
      </c>
      <c r="EC25" s="41">
        <v>1</v>
      </c>
      <c r="ED25" s="41">
        <v>1</v>
      </c>
      <c r="EE25" s="41">
        <v>0</v>
      </c>
      <c r="EF25" s="41">
        <v>1</v>
      </c>
      <c r="EG25" s="41">
        <v>1</v>
      </c>
      <c r="EH25" s="41">
        <v>0</v>
      </c>
      <c r="EI25" s="41">
        <v>1</v>
      </c>
      <c r="EJ25" s="41">
        <v>0</v>
      </c>
      <c r="EK25" s="41">
        <v>1</v>
      </c>
      <c r="EL25" s="41">
        <v>1</v>
      </c>
      <c r="EM25" s="41">
        <v>0</v>
      </c>
      <c r="EN25" s="41">
        <v>1</v>
      </c>
      <c r="EO25" s="41">
        <v>0</v>
      </c>
      <c r="EP25" s="41">
        <v>1</v>
      </c>
      <c r="EQ25" s="41">
        <v>0</v>
      </c>
      <c r="ER25" s="41">
        <v>1</v>
      </c>
      <c r="ES25" s="41">
        <v>0</v>
      </c>
      <c r="ET25" s="41">
        <v>11</v>
      </c>
      <c r="EU25">
        <f>11/18</f>
        <v>0.61111111111111116</v>
      </c>
      <c r="EV25" s="41">
        <v>5</v>
      </c>
      <c r="EW25" s="41">
        <v>0</v>
      </c>
      <c r="EX25" s="41">
        <v>1</v>
      </c>
      <c r="EY25" s="41">
        <v>1</v>
      </c>
      <c r="EZ25" s="41">
        <v>0</v>
      </c>
      <c r="FA25" s="41">
        <v>1</v>
      </c>
      <c r="FB25" s="41">
        <v>1</v>
      </c>
      <c r="FC25" s="41">
        <v>1</v>
      </c>
      <c r="FD25" s="41">
        <v>0</v>
      </c>
      <c r="FE25" s="41">
        <v>1</v>
      </c>
      <c r="FF25" s="41">
        <v>1</v>
      </c>
      <c r="FG25" s="41">
        <v>0</v>
      </c>
      <c r="FH25" s="41">
        <v>0</v>
      </c>
      <c r="FI25" s="41">
        <v>0</v>
      </c>
      <c r="FJ25" s="41">
        <v>0</v>
      </c>
      <c r="FK25" s="41">
        <v>7</v>
      </c>
      <c r="FL25">
        <f>7/13</f>
        <v>0.53846153846153844</v>
      </c>
      <c r="FM25" s="41">
        <v>5</v>
      </c>
      <c r="FN25" s="41">
        <v>1</v>
      </c>
      <c r="FO25" s="41">
        <v>0</v>
      </c>
      <c r="FP25" s="41">
        <v>1</v>
      </c>
      <c r="FQ25" s="41">
        <v>1</v>
      </c>
      <c r="FR25" s="41">
        <v>0</v>
      </c>
      <c r="FS25" s="41">
        <v>0</v>
      </c>
      <c r="FT25" s="41">
        <v>1</v>
      </c>
      <c r="FU25" s="41">
        <v>1</v>
      </c>
      <c r="FV25" s="41">
        <v>1</v>
      </c>
      <c r="FW25" s="41">
        <v>1</v>
      </c>
      <c r="FX25" s="41" t="s">
        <v>1798</v>
      </c>
      <c r="FY25" s="41">
        <v>7</v>
      </c>
      <c r="FZ25">
        <f>7/10</f>
        <v>0.7</v>
      </c>
      <c r="GA25" s="41">
        <v>5</v>
      </c>
      <c r="GB25" s="41">
        <v>1</v>
      </c>
      <c r="GC25" s="41">
        <v>5</v>
      </c>
      <c r="GD25" s="41">
        <v>1</v>
      </c>
      <c r="GE25" s="41">
        <v>0</v>
      </c>
      <c r="GF25" s="41">
        <v>0</v>
      </c>
      <c r="GG25" s="41">
        <v>0</v>
      </c>
      <c r="GH25" s="41">
        <v>1</v>
      </c>
      <c r="GI25" s="41">
        <v>0</v>
      </c>
      <c r="GJ25" s="41">
        <v>0</v>
      </c>
      <c r="GK25" s="41">
        <v>0</v>
      </c>
      <c r="GL25" s="41">
        <v>0</v>
      </c>
      <c r="GM25" s="41">
        <v>1</v>
      </c>
      <c r="GN25" s="41">
        <v>0</v>
      </c>
      <c r="GO25" s="41">
        <v>0</v>
      </c>
      <c r="GP25" s="41">
        <v>0</v>
      </c>
      <c r="GQ25" s="41">
        <v>3</v>
      </c>
      <c r="GR25">
        <f>3/12</f>
        <v>0.25</v>
      </c>
      <c r="GS25" s="41">
        <v>5</v>
      </c>
      <c r="GT25" s="73">
        <v>3</v>
      </c>
      <c r="GU25" s="73">
        <v>2</v>
      </c>
      <c r="GV25" s="73">
        <v>6</v>
      </c>
      <c r="GW25" s="73">
        <v>1</v>
      </c>
      <c r="GX25" s="73">
        <v>6</v>
      </c>
      <c r="GY25" s="73">
        <v>4</v>
      </c>
      <c r="GZ25" s="73">
        <v>2</v>
      </c>
      <c r="HA25" s="73">
        <v>1</v>
      </c>
      <c r="HB25" s="73">
        <v>1</v>
      </c>
      <c r="HC25" s="73">
        <v>5</v>
      </c>
      <c r="HD25" s="73">
        <v>5</v>
      </c>
      <c r="HE25" s="73">
        <v>2</v>
      </c>
      <c r="HF25" s="73">
        <v>3</v>
      </c>
      <c r="HG25" s="73">
        <v>3</v>
      </c>
      <c r="HH25" s="73">
        <v>3</v>
      </c>
      <c r="HI25" s="73">
        <v>1</v>
      </c>
      <c r="HJ25" s="73">
        <v>2</v>
      </c>
      <c r="HK25" s="73">
        <v>3</v>
      </c>
      <c r="HL25" s="73">
        <v>3</v>
      </c>
      <c r="HM25" s="73">
        <v>2</v>
      </c>
      <c r="HN25" s="73">
        <v>4</v>
      </c>
      <c r="HO25" s="73">
        <v>2</v>
      </c>
      <c r="HP25" s="73">
        <v>2</v>
      </c>
      <c r="HQ25" s="73">
        <v>2</v>
      </c>
      <c r="HR25" s="73">
        <v>7</v>
      </c>
      <c r="HS25" s="73">
        <v>1</v>
      </c>
      <c r="HT25" s="73">
        <v>4</v>
      </c>
      <c r="HW25">
        <v>2.6</v>
      </c>
      <c r="HX25">
        <v>2.67</v>
      </c>
      <c r="HY25">
        <v>3.56</v>
      </c>
      <c r="HZ25">
        <v>3.78</v>
      </c>
      <c r="IA25">
        <v>3.1</v>
      </c>
    </row>
    <row r="26" spans="1:236" x14ac:dyDescent="0.2">
      <c r="A26" s="83" t="s">
        <v>1500</v>
      </c>
      <c r="B26" s="83" t="s">
        <v>1501</v>
      </c>
      <c r="C26" s="66">
        <v>408</v>
      </c>
      <c r="D26" s="66" t="s">
        <v>1499</v>
      </c>
      <c r="E26">
        <v>0</v>
      </c>
      <c r="F26">
        <v>2</v>
      </c>
      <c r="G26" s="63">
        <v>39511</v>
      </c>
      <c r="H26" s="63">
        <v>43756</v>
      </c>
      <c r="I26">
        <f t="shared" si="0"/>
        <v>11.63013698630137</v>
      </c>
      <c r="K26">
        <v>6</v>
      </c>
      <c r="N26">
        <v>2</v>
      </c>
      <c r="O26" s="41">
        <v>150</v>
      </c>
      <c r="P26">
        <v>108.5</v>
      </c>
      <c r="Q26">
        <v>154.5</v>
      </c>
      <c r="S26" s="41">
        <f>54.2*2.2</f>
        <v>119.24000000000001</v>
      </c>
      <c r="T26">
        <v>54.2</v>
      </c>
      <c r="U26">
        <v>22.9</v>
      </c>
      <c r="W26">
        <v>24.5</v>
      </c>
      <c r="Y26" s="41">
        <v>38.799999999999997</v>
      </c>
      <c r="Z26" s="41">
        <v>30.4</v>
      </c>
      <c r="AA26" s="41">
        <v>30.7</v>
      </c>
      <c r="AB26" s="41">
        <v>35.799999999999997</v>
      </c>
      <c r="AC26" s="41">
        <v>29.6</v>
      </c>
      <c r="AD26" s="41">
        <v>36.700000000000003</v>
      </c>
      <c r="AE26" s="41">
        <v>38.799999999999997</v>
      </c>
      <c r="AF26" s="41">
        <v>36.700000000000003</v>
      </c>
      <c r="AL26" s="41"/>
      <c r="AP26">
        <v>14.3</v>
      </c>
      <c r="AQ26">
        <v>13.5</v>
      </c>
      <c r="AT26">
        <v>121</v>
      </c>
      <c r="AU26">
        <v>113</v>
      </c>
      <c r="AV26">
        <v>115</v>
      </c>
      <c r="AY26">
        <v>11</v>
      </c>
      <c r="AZ26">
        <v>16</v>
      </c>
      <c r="BA26">
        <f>16+11</f>
        <v>27</v>
      </c>
      <c r="BD26">
        <v>14</v>
      </c>
      <c r="BE26">
        <v>14</v>
      </c>
      <c r="BH26">
        <f>14+14</f>
        <v>28</v>
      </c>
      <c r="BI26">
        <v>34</v>
      </c>
      <c r="BJ26">
        <v>28</v>
      </c>
      <c r="BK26">
        <v>37</v>
      </c>
      <c r="BQ26">
        <v>33</v>
      </c>
      <c r="BR26">
        <v>38</v>
      </c>
      <c r="BS26">
        <v>27</v>
      </c>
      <c r="CH26">
        <v>0</v>
      </c>
      <c r="CI26" t="s">
        <v>1792</v>
      </c>
      <c r="CJ26">
        <v>1</v>
      </c>
      <c r="CK26">
        <v>0</v>
      </c>
      <c r="CL26" t="s">
        <v>415</v>
      </c>
      <c r="CM26">
        <v>1</v>
      </c>
      <c r="CN26" s="41">
        <v>0</v>
      </c>
      <c r="CO26" t="s">
        <v>363</v>
      </c>
      <c r="CP26">
        <v>1</v>
      </c>
      <c r="CQ26">
        <v>0</v>
      </c>
      <c r="CR26">
        <v>4</v>
      </c>
      <c r="CS26">
        <v>5</v>
      </c>
      <c r="CT26">
        <v>5</v>
      </c>
      <c r="CU26">
        <v>5</v>
      </c>
      <c r="CV26">
        <v>4</v>
      </c>
      <c r="CW26">
        <v>4</v>
      </c>
      <c r="CX26">
        <v>5</v>
      </c>
      <c r="CY26">
        <v>4</v>
      </c>
      <c r="CZ26">
        <v>4</v>
      </c>
      <c r="DA26">
        <v>5</v>
      </c>
      <c r="DB26">
        <v>5</v>
      </c>
      <c r="DC26">
        <v>4</v>
      </c>
      <c r="DD26">
        <f>AVERAGE(CZ26,DA26,CW26,CV26,CT26,CS26)</f>
        <v>4.5</v>
      </c>
      <c r="DE26">
        <f>AVERAGE(DC26,DB26,CY26,CX26,CU26,CT26)</f>
        <v>4.666666666666667</v>
      </c>
      <c r="DF26" s="41">
        <v>3</v>
      </c>
      <c r="DG26" s="41">
        <v>4</v>
      </c>
      <c r="DH26" s="41">
        <v>3</v>
      </c>
      <c r="DI26" s="41">
        <v>2</v>
      </c>
      <c r="DJ26" s="41">
        <v>4</v>
      </c>
      <c r="DK26" s="41">
        <v>3</v>
      </c>
      <c r="DL26" s="41">
        <v>2</v>
      </c>
      <c r="DM26" s="41">
        <v>4</v>
      </c>
      <c r="DN26" s="41">
        <v>3</v>
      </c>
      <c r="DO26" s="41">
        <f>AVERAGE(DL26,DF26,DH26,DI26,DM26,DN26)</f>
        <v>2.8333333333333335</v>
      </c>
      <c r="DP26" s="41">
        <v>4</v>
      </c>
      <c r="DQ26" s="41">
        <v>4</v>
      </c>
      <c r="DR26" s="41">
        <v>3</v>
      </c>
      <c r="DS26" s="41">
        <v>2</v>
      </c>
      <c r="DT26" s="41">
        <v>1</v>
      </c>
      <c r="DU26" s="41">
        <v>3</v>
      </c>
      <c r="DV26">
        <f t="shared" si="4"/>
        <v>2.8333333333333335</v>
      </c>
      <c r="DW26">
        <v>0</v>
      </c>
      <c r="DX26">
        <v>0</v>
      </c>
      <c r="DY26">
        <v>2</v>
      </c>
      <c r="EA26">
        <v>1</v>
      </c>
      <c r="EB26">
        <v>0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>
        <v>0</v>
      </c>
      <c r="EK26">
        <v>1</v>
      </c>
      <c r="EL26">
        <v>1</v>
      </c>
      <c r="EM26">
        <v>0</v>
      </c>
      <c r="EN26">
        <v>1</v>
      </c>
      <c r="EO26">
        <v>1</v>
      </c>
      <c r="EP26">
        <v>1</v>
      </c>
      <c r="EQ26">
        <v>0</v>
      </c>
      <c r="ER26">
        <v>0</v>
      </c>
      <c r="ES26">
        <v>0</v>
      </c>
      <c r="ET26">
        <v>13</v>
      </c>
      <c r="EU26">
        <f>13/18</f>
        <v>0.72222222222222221</v>
      </c>
      <c r="EV26">
        <v>4</v>
      </c>
      <c r="EW26">
        <v>1</v>
      </c>
      <c r="EX26">
        <v>1</v>
      </c>
      <c r="EY26">
        <v>1</v>
      </c>
      <c r="EZ26">
        <v>1</v>
      </c>
      <c r="FA26">
        <v>1</v>
      </c>
      <c r="FB26">
        <v>1</v>
      </c>
      <c r="FC26">
        <v>1</v>
      </c>
      <c r="FD26">
        <v>0</v>
      </c>
      <c r="FE26">
        <v>1</v>
      </c>
      <c r="FF26">
        <v>1</v>
      </c>
      <c r="FG26">
        <v>0</v>
      </c>
      <c r="FH26">
        <v>0</v>
      </c>
      <c r="FI26">
        <v>0</v>
      </c>
      <c r="FJ26">
        <v>0</v>
      </c>
      <c r="FK26">
        <v>9</v>
      </c>
      <c r="FL26">
        <f>9/13</f>
        <v>0.69230769230769229</v>
      </c>
      <c r="FM26">
        <v>5</v>
      </c>
      <c r="FN26">
        <v>0</v>
      </c>
      <c r="FO26">
        <v>1</v>
      </c>
      <c r="FP26">
        <v>1</v>
      </c>
      <c r="FQ26">
        <v>1</v>
      </c>
      <c r="FR26">
        <v>0</v>
      </c>
      <c r="FS26">
        <v>0</v>
      </c>
      <c r="FT26">
        <v>0</v>
      </c>
      <c r="FU26">
        <v>1</v>
      </c>
      <c r="FV26">
        <v>1</v>
      </c>
      <c r="FW26">
        <v>1</v>
      </c>
      <c r="FX26" t="s">
        <v>1793</v>
      </c>
      <c r="FY26">
        <v>6</v>
      </c>
      <c r="FZ26">
        <f>6/10</f>
        <v>0.6</v>
      </c>
      <c r="GA26">
        <v>4</v>
      </c>
      <c r="GB26">
        <v>1</v>
      </c>
      <c r="GC26">
        <v>1</v>
      </c>
      <c r="GD26">
        <v>1</v>
      </c>
      <c r="GE26">
        <v>0</v>
      </c>
      <c r="GF26">
        <v>1</v>
      </c>
      <c r="GG26">
        <v>1</v>
      </c>
      <c r="GH26">
        <v>1</v>
      </c>
      <c r="GI26">
        <v>0</v>
      </c>
      <c r="GJ26">
        <v>0</v>
      </c>
      <c r="GK26">
        <v>0</v>
      </c>
      <c r="GL26">
        <v>0</v>
      </c>
      <c r="GM26">
        <v>1</v>
      </c>
      <c r="GN26">
        <v>0</v>
      </c>
      <c r="GO26">
        <v>0</v>
      </c>
      <c r="GP26">
        <v>0</v>
      </c>
      <c r="GQ26">
        <v>5</v>
      </c>
      <c r="GR26">
        <f>5/12</f>
        <v>0.41666666666666669</v>
      </c>
      <c r="GS26">
        <v>4</v>
      </c>
      <c r="GT26" s="73">
        <v>4</v>
      </c>
      <c r="GU26" s="73">
        <v>2</v>
      </c>
      <c r="GV26" s="73">
        <v>4</v>
      </c>
      <c r="GW26" s="73">
        <v>1</v>
      </c>
      <c r="GX26" s="73">
        <v>5</v>
      </c>
      <c r="GY26" s="73">
        <v>5</v>
      </c>
      <c r="GZ26" s="73">
        <v>3</v>
      </c>
      <c r="HA26" s="73">
        <v>1</v>
      </c>
      <c r="HB26" s="73">
        <v>1</v>
      </c>
      <c r="HC26" s="73">
        <v>3</v>
      </c>
      <c r="HD26" s="73">
        <v>3</v>
      </c>
      <c r="HE26" s="73">
        <v>3</v>
      </c>
      <c r="HF26" s="73">
        <v>3</v>
      </c>
      <c r="HG26" s="73">
        <v>5</v>
      </c>
      <c r="HH26" s="73">
        <v>5</v>
      </c>
      <c r="HI26" s="73">
        <v>1</v>
      </c>
      <c r="HJ26" s="73">
        <v>5</v>
      </c>
      <c r="HK26" s="73">
        <v>4</v>
      </c>
      <c r="HL26" s="73">
        <v>2</v>
      </c>
      <c r="HM26" s="73">
        <v>2</v>
      </c>
      <c r="HN26" s="73">
        <v>1</v>
      </c>
      <c r="HO26" s="73">
        <v>1</v>
      </c>
      <c r="HP26" s="73">
        <v>1</v>
      </c>
      <c r="HQ26" s="73">
        <v>1</v>
      </c>
      <c r="HR26" s="73">
        <v>1</v>
      </c>
      <c r="HS26" s="73">
        <v>1</v>
      </c>
      <c r="HT26" s="73">
        <v>0</v>
      </c>
      <c r="HW26">
        <v>2.13</v>
      </c>
      <c r="HX26">
        <v>1.86</v>
      </c>
      <c r="HY26">
        <v>2.2999999999999998</v>
      </c>
      <c r="HZ26">
        <v>2.38</v>
      </c>
      <c r="IA26">
        <v>2.48</v>
      </c>
    </row>
    <row r="27" spans="1:236" x14ac:dyDescent="0.2">
      <c r="A27" s="83" t="s">
        <v>1502</v>
      </c>
      <c r="B27" s="83" t="s">
        <v>1503</v>
      </c>
      <c r="C27" s="66">
        <v>409</v>
      </c>
      <c r="D27" s="66" t="s">
        <v>1504</v>
      </c>
      <c r="E27" s="41">
        <v>0</v>
      </c>
      <c r="F27">
        <v>2</v>
      </c>
      <c r="G27" s="63">
        <v>39385</v>
      </c>
      <c r="H27" s="63">
        <v>43756</v>
      </c>
      <c r="I27">
        <f t="shared" si="0"/>
        <v>11.975342465753425</v>
      </c>
      <c r="K27">
        <v>6</v>
      </c>
      <c r="N27">
        <v>2</v>
      </c>
      <c r="O27" s="41">
        <v>150</v>
      </c>
      <c r="P27">
        <v>114.5</v>
      </c>
      <c r="Q27">
        <v>162</v>
      </c>
      <c r="S27" s="41">
        <f>59.4*2.2</f>
        <v>130.68</v>
      </c>
      <c r="T27">
        <v>59.4</v>
      </c>
      <c r="U27">
        <v>22.6</v>
      </c>
      <c r="W27">
        <v>19.5</v>
      </c>
      <c r="Y27" s="41">
        <v>80.599999999999994</v>
      </c>
      <c r="Z27" s="41">
        <v>82.1</v>
      </c>
      <c r="AA27" s="41">
        <v>80.7</v>
      </c>
      <c r="AB27" s="41">
        <v>74.900000000000006</v>
      </c>
      <c r="AC27" s="41">
        <v>80</v>
      </c>
      <c r="AD27" s="41">
        <v>82.4</v>
      </c>
      <c r="AE27" s="41">
        <v>82.1</v>
      </c>
      <c r="AF27" s="41">
        <v>82.4</v>
      </c>
      <c r="AL27" s="41"/>
      <c r="AP27">
        <v>12.34</v>
      </c>
      <c r="AQ27">
        <v>11.45</v>
      </c>
      <c r="AT27">
        <v>160</v>
      </c>
      <c r="AU27">
        <v>115</v>
      </c>
      <c r="AV27">
        <v>139</v>
      </c>
      <c r="AY27">
        <v>23</v>
      </c>
      <c r="AZ27">
        <v>28</v>
      </c>
      <c r="BA27">
        <f>28+23</f>
        <v>51</v>
      </c>
      <c r="BD27">
        <v>21</v>
      </c>
      <c r="BE27">
        <v>18</v>
      </c>
      <c r="BH27">
        <f>21+18</f>
        <v>39</v>
      </c>
      <c r="BI27">
        <v>48</v>
      </c>
      <c r="BJ27">
        <v>45</v>
      </c>
      <c r="BK27">
        <v>52</v>
      </c>
      <c r="BQ27">
        <v>38</v>
      </c>
      <c r="BR27">
        <v>38</v>
      </c>
      <c r="BS27">
        <v>36</v>
      </c>
      <c r="CH27">
        <v>1</v>
      </c>
      <c r="CI27" t="s">
        <v>1794</v>
      </c>
      <c r="CJ27">
        <v>0</v>
      </c>
      <c r="CK27">
        <v>6</v>
      </c>
      <c r="CL27" t="s">
        <v>1799</v>
      </c>
      <c r="CM27">
        <v>0</v>
      </c>
      <c r="CN27" s="41">
        <v>3</v>
      </c>
      <c r="CO27" t="s">
        <v>351</v>
      </c>
      <c r="CP27">
        <v>1</v>
      </c>
      <c r="CQ27">
        <v>2</v>
      </c>
      <c r="CR27">
        <v>4</v>
      </c>
      <c r="CS27">
        <v>5</v>
      </c>
      <c r="CT27">
        <v>2</v>
      </c>
      <c r="CU27">
        <v>1</v>
      </c>
      <c r="CV27">
        <v>5</v>
      </c>
      <c r="CW27">
        <v>5</v>
      </c>
      <c r="CX27">
        <v>1</v>
      </c>
      <c r="CY27">
        <v>1</v>
      </c>
      <c r="CZ27">
        <v>5</v>
      </c>
      <c r="DA27">
        <v>4</v>
      </c>
      <c r="DB27">
        <v>5</v>
      </c>
      <c r="DC27">
        <v>1</v>
      </c>
      <c r="DD27">
        <f t="shared" ref="DD27:DD37" si="5">AVERAGE(CR27,CS27,CV27,CW27,CZ27,DA27)</f>
        <v>4.666666666666667</v>
      </c>
      <c r="DE27">
        <f t="shared" ref="DE27:DE53" si="6">AVERAGE(CT27,CU27,CX27,CY27,DB27,DC27)</f>
        <v>1.8333333333333333</v>
      </c>
      <c r="DF27" s="41">
        <v>3</v>
      </c>
      <c r="DG27" s="41">
        <v>1</v>
      </c>
      <c r="DH27" s="41">
        <v>3</v>
      </c>
      <c r="DI27" s="41">
        <v>3</v>
      </c>
      <c r="DJ27" s="41">
        <v>2</v>
      </c>
      <c r="DK27" s="41">
        <v>2</v>
      </c>
      <c r="DL27" s="41">
        <v>1</v>
      </c>
      <c r="DM27" s="41">
        <v>2</v>
      </c>
      <c r="DN27" s="41">
        <v>2</v>
      </c>
      <c r="DO27" s="41">
        <f>AVERAGE(DF27,DL27,DH27,DI27,DM27,DN27)</f>
        <v>2.3333333333333335</v>
      </c>
      <c r="DP27" s="41">
        <v>4</v>
      </c>
      <c r="DQ27" s="41">
        <v>4</v>
      </c>
      <c r="DR27" s="41">
        <v>4</v>
      </c>
      <c r="DS27" s="41">
        <v>4</v>
      </c>
      <c r="DT27" s="41">
        <v>4</v>
      </c>
      <c r="DU27" s="41">
        <v>4</v>
      </c>
      <c r="DV27">
        <f t="shared" si="4"/>
        <v>4</v>
      </c>
      <c r="DW27">
        <v>0</v>
      </c>
      <c r="DX27">
        <v>0</v>
      </c>
      <c r="DY27">
        <v>2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1</v>
      </c>
      <c r="EJ27">
        <v>0</v>
      </c>
      <c r="EK27">
        <v>1</v>
      </c>
      <c r="EL27">
        <v>1</v>
      </c>
      <c r="EM27">
        <v>0</v>
      </c>
      <c r="EN27">
        <v>1</v>
      </c>
      <c r="EO27">
        <v>0</v>
      </c>
      <c r="EP27">
        <v>1</v>
      </c>
      <c r="EQ27">
        <v>1</v>
      </c>
      <c r="ER27">
        <v>0</v>
      </c>
      <c r="ES27">
        <v>0</v>
      </c>
      <c r="ET27">
        <v>13</v>
      </c>
      <c r="EU27">
        <f>13/18</f>
        <v>0.72222222222222221</v>
      </c>
      <c r="EV27">
        <v>7</v>
      </c>
      <c r="EW27">
        <v>1</v>
      </c>
      <c r="EX27">
        <v>1</v>
      </c>
      <c r="EY27">
        <v>1</v>
      </c>
      <c r="EZ27">
        <v>1</v>
      </c>
      <c r="FA27">
        <v>1</v>
      </c>
      <c r="FB27">
        <v>1</v>
      </c>
      <c r="FC27">
        <v>1</v>
      </c>
      <c r="FD27">
        <v>0</v>
      </c>
      <c r="FE27">
        <v>1</v>
      </c>
      <c r="FF27">
        <v>1</v>
      </c>
      <c r="FG27">
        <v>0</v>
      </c>
      <c r="FH27">
        <v>1</v>
      </c>
      <c r="FI27">
        <v>0</v>
      </c>
      <c r="FJ27">
        <v>0</v>
      </c>
      <c r="FK27">
        <v>10</v>
      </c>
      <c r="FL27">
        <f>10/13</f>
        <v>0.76923076923076927</v>
      </c>
      <c r="FM27">
        <v>4</v>
      </c>
      <c r="FN27">
        <v>1</v>
      </c>
      <c r="FO27">
        <v>1</v>
      </c>
      <c r="FP27">
        <v>1</v>
      </c>
      <c r="FQ27">
        <v>1</v>
      </c>
      <c r="FR27">
        <v>0</v>
      </c>
      <c r="FS27">
        <v>0</v>
      </c>
      <c r="FT27">
        <v>1</v>
      </c>
      <c r="FU27">
        <v>1</v>
      </c>
      <c r="FV27">
        <v>1</v>
      </c>
      <c r="FW27">
        <v>0</v>
      </c>
      <c r="FX27">
        <v>0</v>
      </c>
      <c r="FY27">
        <v>7</v>
      </c>
      <c r="FZ27">
        <f>7/10</f>
        <v>0.7</v>
      </c>
      <c r="GA27">
        <v>5</v>
      </c>
      <c r="GB27">
        <v>1</v>
      </c>
      <c r="GC27">
        <v>7</v>
      </c>
      <c r="GD27">
        <v>1</v>
      </c>
      <c r="GE27">
        <v>0</v>
      </c>
      <c r="GF27">
        <v>1</v>
      </c>
      <c r="GG27">
        <v>1</v>
      </c>
      <c r="GH27">
        <v>1</v>
      </c>
      <c r="GI27">
        <v>0</v>
      </c>
      <c r="GJ27">
        <v>0</v>
      </c>
      <c r="GK27">
        <v>0</v>
      </c>
      <c r="GL27">
        <v>0</v>
      </c>
      <c r="GM27">
        <v>1</v>
      </c>
      <c r="GN27">
        <v>0</v>
      </c>
      <c r="GO27">
        <v>0</v>
      </c>
      <c r="GP27">
        <v>0</v>
      </c>
      <c r="GQ27">
        <v>5</v>
      </c>
      <c r="GR27">
        <f>5/12</f>
        <v>0.41666666666666669</v>
      </c>
      <c r="GS27">
        <v>7</v>
      </c>
      <c r="GT27" s="73">
        <v>3</v>
      </c>
      <c r="GU27" s="73">
        <v>3</v>
      </c>
      <c r="GV27" s="73">
        <v>4</v>
      </c>
      <c r="GW27" s="73">
        <v>1</v>
      </c>
      <c r="GX27" s="73">
        <v>6</v>
      </c>
      <c r="GY27" s="73">
        <v>3</v>
      </c>
      <c r="GZ27" s="73">
        <v>3</v>
      </c>
      <c r="HA27" s="73">
        <v>1</v>
      </c>
      <c r="HB27" s="73">
        <v>1</v>
      </c>
      <c r="HC27" s="73">
        <v>5</v>
      </c>
      <c r="HD27" s="73">
        <v>3</v>
      </c>
      <c r="HE27" s="73">
        <v>5</v>
      </c>
      <c r="HF27" s="73">
        <v>5</v>
      </c>
      <c r="HG27" s="73">
        <v>1</v>
      </c>
      <c r="HH27" s="73">
        <v>4</v>
      </c>
      <c r="HI27" s="73">
        <v>1</v>
      </c>
      <c r="HJ27" s="73">
        <v>3</v>
      </c>
      <c r="HK27" s="73">
        <v>3</v>
      </c>
      <c r="HL27" s="73">
        <v>7</v>
      </c>
      <c r="HM27" s="73">
        <v>8</v>
      </c>
      <c r="HN27" s="73">
        <v>6</v>
      </c>
      <c r="HO27" s="73">
        <v>2</v>
      </c>
      <c r="HP27" s="73">
        <v>1</v>
      </c>
      <c r="HQ27" s="73">
        <v>1</v>
      </c>
      <c r="HR27" s="73">
        <v>0</v>
      </c>
      <c r="HS27" s="73">
        <v>1</v>
      </c>
      <c r="HT27" s="73">
        <v>2</v>
      </c>
      <c r="HW27">
        <v>1.89</v>
      </c>
      <c r="HX27">
        <v>1.66</v>
      </c>
      <c r="HY27">
        <v>1.86</v>
      </c>
      <c r="HZ27">
        <v>1.86</v>
      </c>
      <c r="IA27">
        <v>1.66</v>
      </c>
    </row>
    <row r="28" spans="1:236" x14ac:dyDescent="0.2">
      <c r="A28" s="83" t="s">
        <v>1505</v>
      </c>
      <c r="B28" s="83" t="s">
        <v>1506</v>
      </c>
      <c r="C28" s="66">
        <v>410</v>
      </c>
      <c r="D28" s="66" t="s">
        <v>1507</v>
      </c>
      <c r="E28">
        <v>0</v>
      </c>
      <c r="F28">
        <v>2</v>
      </c>
      <c r="G28" s="63">
        <v>39479</v>
      </c>
      <c r="H28" s="63">
        <v>43756</v>
      </c>
      <c r="I28">
        <f t="shared" si="0"/>
        <v>11.717808219178082</v>
      </c>
      <c r="K28">
        <v>6</v>
      </c>
      <c r="N28">
        <v>2</v>
      </c>
      <c r="O28" s="41">
        <v>150</v>
      </c>
      <c r="P28">
        <v>103</v>
      </c>
      <c r="Q28">
        <v>140</v>
      </c>
      <c r="S28" s="41">
        <f>30.4*2.2</f>
        <v>66.88</v>
      </c>
      <c r="T28">
        <v>30.4</v>
      </c>
      <c r="U28">
        <v>15.5</v>
      </c>
      <c r="W28">
        <v>9.1</v>
      </c>
      <c r="Y28" s="41">
        <v>40.5</v>
      </c>
      <c r="Z28" s="41">
        <v>35.5</v>
      </c>
      <c r="AA28" s="41">
        <v>39.9</v>
      </c>
      <c r="AB28" s="41">
        <v>41.7</v>
      </c>
      <c r="AC28" s="41">
        <v>37.1</v>
      </c>
      <c r="AD28" s="41">
        <v>41.3</v>
      </c>
      <c r="AE28" s="41">
        <v>40.5</v>
      </c>
      <c r="AF28" s="41">
        <v>41.7</v>
      </c>
      <c r="AL28" s="41"/>
      <c r="AP28">
        <v>13.2</v>
      </c>
      <c r="AQ28">
        <v>14.33</v>
      </c>
      <c r="AT28">
        <v>123</v>
      </c>
      <c r="AU28">
        <v>130</v>
      </c>
      <c r="AV28">
        <v>121</v>
      </c>
      <c r="AY28">
        <v>34</v>
      </c>
      <c r="AZ28">
        <v>34</v>
      </c>
      <c r="BA28">
        <f>34+34</f>
        <v>68</v>
      </c>
      <c r="BD28">
        <v>19</v>
      </c>
      <c r="BE28">
        <v>23</v>
      </c>
      <c r="BH28">
        <f>19+23</f>
        <v>42</v>
      </c>
      <c r="BI28">
        <v>34</v>
      </c>
      <c r="BJ28">
        <v>32</v>
      </c>
      <c r="BK28">
        <v>32</v>
      </c>
      <c r="BQ28">
        <v>30</v>
      </c>
      <c r="BR28">
        <v>27</v>
      </c>
      <c r="BS28">
        <v>30</v>
      </c>
      <c r="CH28">
        <v>0</v>
      </c>
      <c r="CI28" t="s">
        <v>385</v>
      </c>
      <c r="CJ28">
        <v>1</v>
      </c>
      <c r="CK28">
        <v>0.2</v>
      </c>
      <c r="CL28" s="41" t="s">
        <v>385</v>
      </c>
      <c r="CM28" s="41">
        <v>1</v>
      </c>
      <c r="CN28" s="41">
        <v>0.5</v>
      </c>
      <c r="CO28" t="s">
        <v>1800</v>
      </c>
      <c r="CP28">
        <v>2</v>
      </c>
      <c r="CQ28">
        <v>0.2</v>
      </c>
      <c r="CR28">
        <v>3</v>
      </c>
      <c r="CS28">
        <v>5</v>
      </c>
      <c r="CT28">
        <v>1</v>
      </c>
      <c r="CU28">
        <v>3</v>
      </c>
      <c r="CV28">
        <v>3</v>
      </c>
      <c r="CW28">
        <v>3</v>
      </c>
      <c r="CX28">
        <v>1</v>
      </c>
      <c r="CY28">
        <v>3</v>
      </c>
      <c r="CZ28">
        <v>3</v>
      </c>
      <c r="DA28">
        <v>5</v>
      </c>
      <c r="DB28">
        <v>3</v>
      </c>
      <c r="DC28">
        <v>1</v>
      </c>
      <c r="DD28">
        <f t="shared" si="5"/>
        <v>3.6666666666666665</v>
      </c>
      <c r="DE28">
        <f t="shared" si="6"/>
        <v>2</v>
      </c>
      <c r="DF28" s="41">
        <v>3</v>
      </c>
      <c r="DG28" s="41">
        <v>3</v>
      </c>
      <c r="DH28" s="41">
        <v>2</v>
      </c>
      <c r="DI28" s="41">
        <v>2</v>
      </c>
      <c r="DJ28" s="41">
        <v>2</v>
      </c>
      <c r="DK28" s="41">
        <v>2</v>
      </c>
      <c r="DL28" s="41">
        <v>3</v>
      </c>
      <c r="DM28" s="41">
        <v>2</v>
      </c>
      <c r="DN28" s="41">
        <v>2</v>
      </c>
      <c r="DO28" s="41">
        <f>AVERAGE(DF27,DL27,DH27,DI27,DM27,DN27)</f>
        <v>2.3333333333333335</v>
      </c>
      <c r="DP28" s="41">
        <v>3</v>
      </c>
      <c r="DQ28" s="41">
        <v>4</v>
      </c>
      <c r="DR28" s="41">
        <v>3</v>
      </c>
      <c r="DS28" s="41">
        <v>4</v>
      </c>
      <c r="DT28" s="41">
        <v>3</v>
      </c>
      <c r="DU28" s="41">
        <v>3</v>
      </c>
      <c r="DV28">
        <f t="shared" si="4"/>
        <v>3.3333333333333335</v>
      </c>
      <c r="DW28">
        <v>5</v>
      </c>
      <c r="DY28">
        <v>1</v>
      </c>
      <c r="EA28">
        <v>1</v>
      </c>
      <c r="EB28">
        <v>1</v>
      </c>
      <c r="EC28">
        <v>1</v>
      </c>
      <c r="ED28">
        <v>0</v>
      </c>
      <c r="EE28">
        <v>1</v>
      </c>
      <c r="EF28">
        <v>1</v>
      </c>
      <c r="EG28">
        <v>1</v>
      </c>
      <c r="EH28">
        <v>0</v>
      </c>
      <c r="EI28">
        <v>0</v>
      </c>
      <c r="EJ28">
        <v>0</v>
      </c>
      <c r="EK28">
        <v>1</v>
      </c>
      <c r="EL28">
        <v>0</v>
      </c>
      <c r="EM28">
        <v>0</v>
      </c>
      <c r="EN28">
        <v>0</v>
      </c>
      <c r="EO28">
        <v>0</v>
      </c>
      <c r="EP28">
        <v>1</v>
      </c>
      <c r="EQ28">
        <v>1</v>
      </c>
      <c r="ER28">
        <v>0</v>
      </c>
      <c r="ES28">
        <v>0</v>
      </c>
      <c r="ET28">
        <v>9</v>
      </c>
      <c r="EU28">
        <f>9/18</f>
        <v>0.5</v>
      </c>
      <c r="EV28">
        <v>3</v>
      </c>
      <c r="EW28">
        <v>1</v>
      </c>
      <c r="EX28">
        <v>1</v>
      </c>
      <c r="EY28">
        <v>1</v>
      </c>
      <c r="EZ28">
        <v>1</v>
      </c>
      <c r="FA28">
        <v>0</v>
      </c>
      <c r="FB28">
        <v>0</v>
      </c>
      <c r="FC28">
        <v>1</v>
      </c>
      <c r="FD28">
        <v>0</v>
      </c>
      <c r="FE28">
        <v>1</v>
      </c>
      <c r="FF28">
        <v>1</v>
      </c>
      <c r="FG28">
        <v>0</v>
      </c>
      <c r="FH28">
        <v>0</v>
      </c>
      <c r="FI28">
        <v>0</v>
      </c>
      <c r="FJ28">
        <v>0</v>
      </c>
      <c r="FK28">
        <v>7</v>
      </c>
      <c r="FL28">
        <f>7/13</f>
        <v>0.53846153846153844</v>
      </c>
      <c r="FM28">
        <v>5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1</v>
      </c>
      <c r="FU28">
        <v>0</v>
      </c>
      <c r="FV28">
        <v>0</v>
      </c>
      <c r="FW28">
        <v>0</v>
      </c>
      <c r="FX28">
        <v>0</v>
      </c>
      <c r="FY28">
        <v>1</v>
      </c>
      <c r="FZ28">
        <f>1/10</f>
        <v>0.1</v>
      </c>
      <c r="GA28">
        <v>1</v>
      </c>
      <c r="GB28">
        <v>1</v>
      </c>
      <c r="GC28">
        <v>0</v>
      </c>
      <c r="GD28">
        <v>0</v>
      </c>
      <c r="GE28">
        <v>1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1</v>
      </c>
      <c r="GR28">
        <f>1/12</f>
        <v>8.3333333333333329E-2</v>
      </c>
      <c r="GS28">
        <v>1</v>
      </c>
      <c r="GT28" s="73">
        <v>3</v>
      </c>
      <c r="GU28" s="73">
        <v>1</v>
      </c>
      <c r="GV28" s="73">
        <v>1</v>
      </c>
      <c r="GW28" s="73">
        <v>1</v>
      </c>
      <c r="GX28" s="73">
        <v>2</v>
      </c>
      <c r="GY28" s="73">
        <v>6</v>
      </c>
      <c r="GZ28" s="73">
        <v>4</v>
      </c>
      <c r="HA28" s="73">
        <v>1</v>
      </c>
      <c r="HB28" s="73">
        <v>1</v>
      </c>
      <c r="HC28" s="73">
        <v>1</v>
      </c>
      <c r="HD28" s="73">
        <v>4</v>
      </c>
      <c r="HE28" s="73">
        <v>2</v>
      </c>
      <c r="HF28" s="73">
        <v>2</v>
      </c>
      <c r="HG28" s="73">
        <v>5</v>
      </c>
      <c r="HH28" s="73">
        <v>5</v>
      </c>
      <c r="HI28" s="73">
        <v>1</v>
      </c>
      <c r="HJ28" s="73">
        <v>5</v>
      </c>
      <c r="HK28" s="73">
        <v>5</v>
      </c>
      <c r="HL28" s="73">
        <v>8</v>
      </c>
      <c r="HM28" s="73">
        <v>8</v>
      </c>
      <c r="HN28" s="73">
        <v>8</v>
      </c>
      <c r="HO28" s="73">
        <v>3</v>
      </c>
      <c r="HP28" s="73">
        <v>1</v>
      </c>
      <c r="HQ28" s="73">
        <v>8</v>
      </c>
      <c r="HR28" s="73">
        <v>2</v>
      </c>
      <c r="HS28" s="73">
        <v>4</v>
      </c>
      <c r="HT28" s="73">
        <v>3</v>
      </c>
      <c r="HW28">
        <v>1.64</v>
      </c>
      <c r="HX28">
        <v>1.74</v>
      </c>
      <c r="HY28">
        <v>1.69</v>
      </c>
      <c r="HZ28">
        <v>1.39</v>
      </c>
      <c r="IA28">
        <v>1.64</v>
      </c>
    </row>
    <row r="29" spans="1:236" x14ac:dyDescent="0.2">
      <c r="A29" s="83" t="s">
        <v>1508</v>
      </c>
      <c r="B29" s="83" t="s">
        <v>1501</v>
      </c>
      <c r="C29" s="66">
        <v>411</v>
      </c>
      <c r="D29" s="66" t="s">
        <v>1509</v>
      </c>
      <c r="E29">
        <v>0</v>
      </c>
      <c r="F29">
        <v>2</v>
      </c>
      <c r="G29" s="63">
        <v>39072</v>
      </c>
      <c r="H29" s="63">
        <v>43756</v>
      </c>
      <c r="I29">
        <f t="shared" si="0"/>
        <v>12.832876712328767</v>
      </c>
      <c r="K29">
        <v>6</v>
      </c>
      <c r="N29">
        <v>2</v>
      </c>
      <c r="O29" s="41">
        <v>150</v>
      </c>
      <c r="P29">
        <v>117</v>
      </c>
      <c r="Q29">
        <v>165</v>
      </c>
      <c r="S29" s="41">
        <f>54.9*2.2</f>
        <v>120.78</v>
      </c>
      <c r="T29">
        <v>54.9</v>
      </c>
      <c r="U29">
        <v>20.2</v>
      </c>
      <c r="W29">
        <v>10.4</v>
      </c>
      <c r="Y29" s="41">
        <v>59.4</v>
      </c>
      <c r="Z29" s="41">
        <v>54.3</v>
      </c>
      <c r="AA29" s="41">
        <v>57.8</v>
      </c>
      <c r="AB29" s="41">
        <v>72.7</v>
      </c>
      <c r="AC29" s="41">
        <v>68.400000000000006</v>
      </c>
      <c r="AD29" s="41">
        <v>72.8</v>
      </c>
      <c r="AE29" s="41">
        <v>59.4</v>
      </c>
      <c r="AF29" s="41">
        <v>72.8</v>
      </c>
      <c r="AL29" s="41"/>
      <c r="AP29">
        <v>12.2</v>
      </c>
      <c r="AQ29">
        <v>12.3</v>
      </c>
      <c r="AT29">
        <v>145</v>
      </c>
      <c r="AU29">
        <v>158</v>
      </c>
      <c r="AV29">
        <v>169</v>
      </c>
      <c r="AY29">
        <v>35</v>
      </c>
      <c r="AZ29">
        <v>35</v>
      </c>
      <c r="BA29">
        <f>35+35</f>
        <v>70</v>
      </c>
      <c r="BD29">
        <v>18</v>
      </c>
      <c r="BE29">
        <v>24</v>
      </c>
      <c r="BH29">
        <f>18+24</f>
        <v>42</v>
      </c>
      <c r="BI29">
        <v>54</v>
      </c>
      <c r="BJ29">
        <v>53</v>
      </c>
      <c r="BK29">
        <v>53</v>
      </c>
      <c r="BQ29">
        <v>48</v>
      </c>
      <c r="BR29">
        <v>32</v>
      </c>
      <c r="BS29">
        <v>48</v>
      </c>
      <c r="CH29">
        <v>1</v>
      </c>
      <c r="CI29" t="s">
        <v>370</v>
      </c>
      <c r="CJ29">
        <v>2</v>
      </c>
      <c r="CK29">
        <v>30</v>
      </c>
      <c r="CL29" t="s">
        <v>1794</v>
      </c>
      <c r="CM29">
        <v>2</v>
      </c>
      <c r="CN29">
        <v>13</v>
      </c>
      <c r="CO29" t="s">
        <v>363</v>
      </c>
      <c r="CP29">
        <v>2</v>
      </c>
      <c r="CQ29">
        <v>12</v>
      </c>
      <c r="CR29">
        <v>5</v>
      </c>
      <c r="CS29">
        <v>4</v>
      </c>
      <c r="CT29">
        <v>3</v>
      </c>
      <c r="CU29">
        <v>1</v>
      </c>
      <c r="CV29">
        <v>5</v>
      </c>
      <c r="CW29">
        <v>4</v>
      </c>
      <c r="CX29">
        <v>2</v>
      </c>
      <c r="CY29">
        <v>2</v>
      </c>
      <c r="CZ29">
        <v>5</v>
      </c>
      <c r="DA29">
        <v>5</v>
      </c>
      <c r="DB29">
        <v>3</v>
      </c>
      <c r="DC29">
        <v>2</v>
      </c>
      <c r="DD29">
        <f t="shared" si="5"/>
        <v>4.666666666666667</v>
      </c>
      <c r="DE29">
        <f t="shared" si="6"/>
        <v>2.1666666666666665</v>
      </c>
      <c r="DF29" s="41">
        <v>3</v>
      </c>
      <c r="DG29" s="41">
        <v>3</v>
      </c>
      <c r="DH29" s="41">
        <v>3</v>
      </c>
      <c r="DI29" s="41">
        <v>3</v>
      </c>
      <c r="DJ29" s="41">
        <v>2</v>
      </c>
      <c r="DK29" s="41">
        <v>1</v>
      </c>
      <c r="DL29" s="41">
        <v>3</v>
      </c>
      <c r="DM29" s="41">
        <v>2</v>
      </c>
      <c r="DN29" s="41">
        <v>1</v>
      </c>
      <c r="DO29" s="41">
        <f>AVERAGE(DF29,DL29,DH29,DI29,DM29,DN29)</f>
        <v>2.5</v>
      </c>
      <c r="DP29" s="41">
        <v>5</v>
      </c>
      <c r="DQ29" s="41">
        <v>5</v>
      </c>
      <c r="DR29" s="41">
        <v>5</v>
      </c>
      <c r="DS29" s="41">
        <v>4</v>
      </c>
      <c r="DT29" s="41">
        <v>4</v>
      </c>
      <c r="DU29" s="41">
        <v>5</v>
      </c>
      <c r="DV29">
        <f t="shared" si="4"/>
        <v>4.666666666666667</v>
      </c>
      <c r="DW29">
        <v>0</v>
      </c>
      <c r="DX29">
        <v>0</v>
      </c>
      <c r="DY29">
        <v>7</v>
      </c>
      <c r="EA29">
        <v>1</v>
      </c>
      <c r="EB29">
        <v>1</v>
      </c>
      <c r="EC29">
        <v>1</v>
      </c>
      <c r="ED29">
        <v>1</v>
      </c>
      <c r="EE29">
        <v>0</v>
      </c>
      <c r="EF29">
        <v>1</v>
      </c>
      <c r="EG29">
        <v>1</v>
      </c>
      <c r="EH29">
        <v>1</v>
      </c>
      <c r="EI29">
        <v>1</v>
      </c>
      <c r="EJ29">
        <v>0</v>
      </c>
      <c r="EK29">
        <v>1</v>
      </c>
      <c r="EL29">
        <v>1</v>
      </c>
      <c r="EM29">
        <v>0</v>
      </c>
      <c r="EN29">
        <v>1</v>
      </c>
      <c r="EO29">
        <v>0</v>
      </c>
      <c r="EP29">
        <v>1</v>
      </c>
      <c r="EQ29">
        <v>1</v>
      </c>
      <c r="ER29">
        <v>0</v>
      </c>
      <c r="ES29">
        <v>0</v>
      </c>
      <c r="ET29">
        <v>13</v>
      </c>
      <c r="EU29">
        <f>13/18</f>
        <v>0.72222222222222221</v>
      </c>
      <c r="EV29">
        <v>7</v>
      </c>
      <c r="EW29">
        <v>1</v>
      </c>
      <c r="EX29">
        <v>0</v>
      </c>
      <c r="EY29">
        <v>1</v>
      </c>
      <c r="EZ29">
        <v>0</v>
      </c>
      <c r="FA29">
        <v>1</v>
      </c>
      <c r="FB29">
        <v>1</v>
      </c>
      <c r="FC29">
        <v>1</v>
      </c>
      <c r="FD29">
        <v>0</v>
      </c>
      <c r="FE29">
        <v>1</v>
      </c>
      <c r="FF29">
        <v>1</v>
      </c>
      <c r="FG29">
        <v>0</v>
      </c>
      <c r="FH29">
        <v>0</v>
      </c>
      <c r="FI29">
        <v>0</v>
      </c>
      <c r="FJ29">
        <v>0</v>
      </c>
      <c r="FK29">
        <v>7</v>
      </c>
      <c r="FL29">
        <f>7/13</f>
        <v>0.53846153846153844</v>
      </c>
      <c r="FM29">
        <v>4</v>
      </c>
      <c r="FN29">
        <v>0</v>
      </c>
      <c r="FO29">
        <v>1</v>
      </c>
      <c r="FP29">
        <v>1</v>
      </c>
      <c r="FQ29">
        <v>1</v>
      </c>
      <c r="FR29">
        <v>0</v>
      </c>
      <c r="FS29">
        <v>0</v>
      </c>
      <c r="FT29">
        <v>1</v>
      </c>
      <c r="FU29">
        <v>1</v>
      </c>
      <c r="FV29">
        <v>1</v>
      </c>
      <c r="FW29">
        <v>1</v>
      </c>
      <c r="FX29" t="s">
        <v>1795</v>
      </c>
      <c r="FY29">
        <v>7</v>
      </c>
      <c r="FZ29">
        <f>7/10</f>
        <v>0.7</v>
      </c>
      <c r="GA29">
        <v>5</v>
      </c>
      <c r="GB29">
        <v>1</v>
      </c>
      <c r="GC29">
        <v>6</v>
      </c>
      <c r="GD29">
        <v>1</v>
      </c>
      <c r="GE29">
        <v>1</v>
      </c>
      <c r="GF29">
        <v>1</v>
      </c>
      <c r="GG29">
        <v>1</v>
      </c>
      <c r="GH29">
        <v>1</v>
      </c>
      <c r="GI29">
        <v>1</v>
      </c>
      <c r="GJ29">
        <v>0</v>
      </c>
      <c r="GK29">
        <v>0</v>
      </c>
      <c r="GL29">
        <v>0</v>
      </c>
      <c r="GM29">
        <v>1</v>
      </c>
      <c r="GN29">
        <v>1</v>
      </c>
      <c r="GO29">
        <v>0</v>
      </c>
      <c r="GP29">
        <v>0</v>
      </c>
      <c r="GQ29">
        <v>8</v>
      </c>
      <c r="GR29">
        <f>8/12</f>
        <v>0.66666666666666663</v>
      </c>
      <c r="GS29">
        <v>6</v>
      </c>
      <c r="GT29" s="73">
        <v>4</v>
      </c>
      <c r="GU29" s="73">
        <v>2</v>
      </c>
      <c r="GV29" s="73">
        <v>1</v>
      </c>
      <c r="GW29" s="73">
        <v>1</v>
      </c>
      <c r="GX29" s="73">
        <v>5</v>
      </c>
      <c r="GY29" s="73">
        <v>3</v>
      </c>
      <c r="GZ29" s="73">
        <v>5</v>
      </c>
      <c r="HA29" s="73">
        <v>1</v>
      </c>
      <c r="HB29" s="73">
        <v>4</v>
      </c>
      <c r="HC29" s="73">
        <v>4</v>
      </c>
      <c r="HD29" s="73">
        <v>5</v>
      </c>
      <c r="HE29" s="73">
        <v>5</v>
      </c>
      <c r="HF29" s="73">
        <v>3</v>
      </c>
      <c r="HG29" s="73">
        <v>3</v>
      </c>
      <c r="HH29" s="73">
        <v>2</v>
      </c>
      <c r="HI29" s="73">
        <v>1</v>
      </c>
      <c r="HJ29" s="73">
        <v>2</v>
      </c>
      <c r="HK29" s="73">
        <v>4</v>
      </c>
      <c r="HL29" s="73">
        <v>8</v>
      </c>
      <c r="HM29" s="73">
        <v>8</v>
      </c>
      <c r="HN29" s="73">
        <v>8</v>
      </c>
      <c r="HO29" s="73">
        <v>8</v>
      </c>
      <c r="HP29" s="73">
        <v>8</v>
      </c>
      <c r="HQ29" s="73">
        <v>5</v>
      </c>
      <c r="HR29" s="73">
        <v>3</v>
      </c>
      <c r="HS29" s="73">
        <v>7</v>
      </c>
      <c r="HT29" s="73">
        <v>3</v>
      </c>
      <c r="HW29">
        <v>1.96</v>
      </c>
      <c r="HX29">
        <v>1.89</v>
      </c>
      <c r="HY29">
        <v>1.36</v>
      </c>
      <c r="HZ29">
        <v>1.39</v>
      </c>
      <c r="IA29">
        <v>1.78</v>
      </c>
    </row>
    <row r="30" spans="1:236" x14ac:dyDescent="0.2">
      <c r="A30" s="83" t="s">
        <v>1510</v>
      </c>
      <c r="B30" s="83" t="s">
        <v>1511</v>
      </c>
      <c r="C30" s="66">
        <v>412</v>
      </c>
      <c r="D30" s="66" t="s">
        <v>1512</v>
      </c>
      <c r="E30">
        <v>1</v>
      </c>
      <c r="F30" s="37">
        <v>1</v>
      </c>
      <c r="G30" s="63">
        <v>39156</v>
      </c>
      <c r="H30" s="63">
        <v>43756</v>
      </c>
      <c r="I30">
        <f t="shared" si="0"/>
        <v>12.602739726027398</v>
      </c>
      <c r="K30">
        <v>6</v>
      </c>
      <c r="N30">
        <v>2</v>
      </c>
      <c r="O30" s="41">
        <v>150</v>
      </c>
      <c r="P30">
        <v>111</v>
      </c>
      <c r="Q30">
        <v>157.5</v>
      </c>
      <c r="S30" s="41">
        <f>43*2.2</f>
        <v>94.600000000000009</v>
      </c>
      <c r="T30">
        <v>43</v>
      </c>
      <c r="U30">
        <v>17.399999999999999</v>
      </c>
      <c r="W30">
        <v>18.7</v>
      </c>
      <c r="Y30" s="41">
        <v>49.6</v>
      </c>
      <c r="Z30" s="41">
        <v>47</v>
      </c>
      <c r="AA30" s="41">
        <v>47.6</v>
      </c>
      <c r="AB30" s="41">
        <v>45.2</v>
      </c>
      <c r="AC30" s="41">
        <v>47.7</v>
      </c>
      <c r="AD30" s="41">
        <v>47.5</v>
      </c>
      <c r="AE30">
        <v>49.6</v>
      </c>
      <c r="AF30" s="41">
        <v>47.7</v>
      </c>
      <c r="AL30" s="41"/>
      <c r="AP30">
        <v>15.37</v>
      </c>
      <c r="AQ30">
        <v>12.51</v>
      </c>
      <c r="AT30">
        <v>116</v>
      </c>
      <c r="AU30">
        <v>150</v>
      </c>
      <c r="AV30">
        <v>130</v>
      </c>
      <c r="AY30">
        <v>22</v>
      </c>
      <c r="AZ30">
        <v>20</v>
      </c>
      <c r="BA30">
        <f>20+22</f>
        <v>42</v>
      </c>
      <c r="BD30">
        <v>21</v>
      </c>
      <c r="BE30">
        <v>21</v>
      </c>
      <c r="BH30">
        <f>21+21</f>
        <v>42</v>
      </c>
      <c r="BI30">
        <v>37</v>
      </c>
      <c r="BJ30">
        <v>39</v>
      </c>
      <c r="BK30">
        <v>39</v>
      </c>
      <c r="BQ30">
        <v>25</v>
      </c>
      <c r="BR30">
        <v>26</v>
      </c>
      <c r="BS30">
        <v>24</v>
      </c>
      <c r="CH30">
        <v>0</v>
      </c>
      <c r="CI30" t="s">
        <v>393</v>
      </c>
      <c r="CJ30">
        <v>1</v>
      </c>
      <c r="CK30">
        <v>0.5</v>
      </c>
      <c r="CL30" t="s">
        <v>411</v>
      </c>
      <c r="CM30">
        <v>1</v>
      </c>
      <c r="CN30">
        <v>1</v>
      </c>
      <c r="CO30" t="s">
        <v>1801</v>
      </c>
      <c r="CP30">
        <v>1</v>
      </c>
      <c r="CQ30">
        <v>0.5</v>
      </c>
      <c r="CR30">
        <v>1</v>
      </c>
      <c r="CS30">
        <v>2</v>
      </c>
      <c r="CT30">
        <v>1</v>
      </c>
      <c r="CU30">
        <v>4</v>
      </c>
      <c r="CV30">
        <v>1</v>
      </c>
      <c r="CW30">
        <v>3</v>
      </c>
      <c r="CX30">
        <v>3</v>
      </c>
      <c r="CY30">
        <v>5</v>
      </c>
      <c r="CZ30">
        <v>1</v>
      </c>
      <c r="DA30">
        <v>4</v>
      </c>
      <c r="DB30">
        <v>3</v>
      </c>
      <c r="DC30">
        <v>5</v>
      </c>
      <c r="DD30">
        <f t="shared" si="5"/>
        <v>2</v>
      </c>
      <c r="DE30">
        <f t="shared" si="6"/>
        <v>3.5</v>
      </c>
      <c r="DF30" s="41">
        <v>1</v>
      </c>
      <c r="DG30" s="41">
        <v>2</v>
      </c>
      <c r="DH30" s="41">
        <v>1</v>
      </c>
      <c r="DI30" s="41">
        <v>3</v>
      </c>
      <c r="DJ30" s="41">
        <v>2</v>
      </c>
      <c r="DK30" s="41">
        <v>2</v>
      </c>
      <c r="DL30" s="41">
        <v>2</v>
      </c>
      <c r="DM30" s="41">
        <v>2</v>
      </c>
      <c r="DN30" s="41">
        <v>2</v>
      </c>
      <c r="DO30" s="41">
        <f>AVERAGE(DF30,DL30,DH30,DM30,DI30,DN30)</f>
        <v>1.8333333333333333</v>
      </c>
      <c r="DP30" s="41">
        <v>2</v>
      </c>
      <c r="DQ30" s="41">
        <v>1</v>
      </c>
      <c r="DR30" s="41">
        <v>3</v>
      </c>
      <c r="DS30" s="41">
        <v>4</v>
      </c>
      <c r="DT30" s="41">
        <v>1</v>
      </c>
      <c r="DU30" s="41">
        <v>3</v>
      </c>
      <c r="DV30">
        <f t="shared" si="4"/>
        <v>2.3333333333333335</v>
      </c>
      <c r="DW30">
        <v>1</v>
      </c>
      <c r="DX30">
        <v>1.9</v>
      </c>
      <c r="DY30">
        <v>0</v>
      </c>
      <c r="DZ30">
        <v>0</v>
      </c>
      <c r="EA30">
        <v>1</v>
      </c>
      <c r="EB30">
        <v>0</v>
      </c>
      <c r="EC30">
        <v>1</v>
      </c>
      <c r="ED30">
        <v>0</v>
      </c>
      <c r="EE30">
        <v>1</v>
      </c>
      <c r="EF30">
        <v>1</v>
      </c>
      <c r="EG30">
        <v>1</v>
      </c>
      <c r="EH30">
        <v>1</v>
      </c>
      <c r="EI30">
        <v>1</v>
      </c>
      <c r="EJ30">
        <v>0</v>
      </c>
      <c r="EK30">
        <v>1</v>
      </c>
      <c r="EL30">
        <v>0</v>
      </c>
      <c r="EM30">
        <v>1</v>
      </c>
      <c r="EN30">
        <v>0</v>
      </c>
      <c r="EO30">
        <v>0</v>
      </c>
      <c r="EP30">
        <v>1</v>
      </c>
      <c r="EQ30">
        <v>1</v>
      </c>
      <c r="ER30">
        <v>1</v>
      </c>
      <c r="ES30" t="s">
        <v>1802</v>
      </c>
      <c r="ET30">
        <v>12</v>
      </c>
      <c r="EU30">
        <f>12/18</f>
        <v>0.66666666666666663</v>
      </c>
      <c r="EV30">
        <v>4</v>
      </c>
      <c r="EW30">
        <v>0</v>
      </c>
      <c r="EX30">
        <v>0</v>
      </c>
      <c r="EY30">
        <v>1</v>
      </c>
      <c r="EZ30">
        <v>0</v>
      </c>
      <c r="FA30">
        <v>0</v>
      </c>
      <c r="FB30">
        <v>1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1</v>
      </c>
      <c r="FI30">
        <v>0</v>
      </c>
      <c r="FJ30">
        <v>0</v>
      </c>
      <c r="FK30">
        <v>3</v>
      </c>
      <c r="FL30">
        <f>3/13</f>
        <v>0.23076923076923078</v>
      </c>
      <c r="FM30">
        <v>2</v>
      </c>
      <c r="FN30">
        <v>1</v>
      </c>
      <c r="FO30">
        <v>0</v>
      </c>
      <c r="FP30">
        <v>1</v>
      </c>
      <c r="FQ30">
        <v>1</v>
      </c>
      <c r="FR30">
        <v>0</v>
      </c>
      <c r="FS30">
        <v>1</v>
      </c>
      <c r="FT30">
        <v>1</v>
      </c>
      <c r="FU30">
        <v>1</v>
      </c>
      <c r="FV30">
        <v>1</v>
      </c>
      <c r="FW30">
        <v>0</v>
      </c>
      <c r="FX30">
        <v>0</v>
      </c>
      <c r="FY30">
        <v>7</v>
      </c>
      <c r="FZ30">
        <f>7/10</f>
        <v>0.7</v>
      </c>
      <c r="GA30">
        <v>3</v>
      </c>
      <c r="GB30">
        <v>1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1</v>
      </c>
      <c r="GN30">
        <v>1</v>
      </c>
      <c r="GO30">
        <v>0</v>
      </c>
      <c r="GP30">
        <v>0</v>
      </c>
      <c r="GQ30">
        <v>2</v>
      </c>
      <c r="GR30">
        <f>2/12</f>
        <v>0.16666666666666666</v>
      </c>
      <c r="GS30">
        <v>1</v>
      </c>
      <c r="GT30" s="73">
        <v>4</v>
      </c>
      <c r="GU30" s="73">
        <v>2</v>
      </c>
      <c r="GV30" s="73">
        <v>1</v>
      </c>
      <c r="GW30" s="73">
        <v>1</v>
      </c>
      <c r="GX30" s="73">
        <v>1</v>
      </c>
      <c r="GY30" s="73">
        <v>3</v>
      </c>
      <c r="GZ30" s="73">
        <v>2</v>
      </c>
      <c r="HA30" s="73">
        <v>1</v>
      </c>
      <c r="HB30" s="73">
        <v>1</v>
      </c>
      <c r="HC30" s="73">
        <v>1</v>
      </c>
      <c r="HD30" s="73">
        <v>1</v>
      </c>
      <c r="HE30" s="73">
        <v>1</v>
      </c>
      <c r="HF30" s="73">
        <v>1</v>
      </c>
      <c r="HG30" s="73">
        <v>3</v>
      </c>
      <c r="HH30" s="73">
        <v>1</v>
      </c>
      <c r="HI30" s="73">
        <v>1</v>
      </c>
      <c r="HJ30" s="73">
        <v>1</v>
      </c>
      <c r="HK30" s="73">
        <v>1</v>
      </c>
      <c r="HL30" s="73">
        <v>7</v>
      </c>
      <c r="HM30" s="73">
        <v>6</v>
      </c>
      <c r="HN30" s="73">
        <v>8</v>
      </c>
      <c r="HO30" s="73">
        <v>3</v>
      </c>
      <c r="HP30" s="73">
        <v>3</v>
      </c>
      <c r="HQ30" s="73">
        <v>2</v>
      </c>
      <c r="HR30" s="73">
        <v>1</v>
      </c>
      <c r="HS30" s="73">
        <v>2</v>
      </c>
      <c r="HT30" s="73">
        <v>2</v>
      </c>
      <c r="HW30">
        <v>1.31</v>
      </c>
      <c r="HX30">
        <v>1.1200000000000001</v>
      </c>
      <c r="HY30">
        <v>1.67</v>
      </c>
      <c r="HZ30">
        <v>1.78</v>
      </c>
      <c r="IA30">
        <v>1.59</v>
      </c>
    </row>
    <row r="31" spans="1:236" x14ac:dyDescent="0.2">
      <c r="A31" s="83" t="s">
        <v>1513</v>
      </c>
      <c r="B31" s="83" t="s">
        <v>1514</v>
      </c>
      <c r="C31" s="66">
        <v>413</v>
      </c>
      <c r="D31" s="66" t="s">
        <v>1515</v>
      </c>
      <c r="E31">
        <v>1</v>
      </c>
      <c r="F31" s="37">
        <v>1</v>
      </c>
      <c r="G31" s="63">
        <v>39659</v>
      </c>
      <c r="H31" s="63">
        <v>43756</v>
      </c>
      <c r="I31">
        <f t="shared" si="0"/>
        <v>11.224657534246575</v>
      </c>
      <c r="K31">
        <v>6</v>
      </c>
      <c r="N31">
        <v>4</v>
      </c>
      <c r="O31" s="41">
        <v>150</v>
      </c>
      <c r="P31">
        <v>106</v>
      </c>
      <c r="Q31">
        <v>152.5</v>
      </c>
      <c r="S31" s="41">
        <f>32.6*2.2</f>
        <v>71.720000000000013</v>
      </c>
      <c r="T31">
        <v>32.6</v>
      </c>
      <c r="U31">
        <v>14.1</v>
      </c>
      <c r="W31">
        <v>10.7</v>
      </c>
      <c r="Y31" s="41">
        <v>44.2</v>
      </c>
      <c r="Z31" s="41">
        <v>47.9</v>
      </c>
      <c r="AA31" s="41">
        <v>41.9</v>
      </c>
      <c r="AB31" s="41">
        <v>46.7</v>
      </c>
      <c r="AC31" s="41">
        <v>47</v>
      </c>
      <c r="AD31" s="41">
        <v>41.9</v>
      </c>
      <c r="AE31" s="41">
        <v>47.9</v>
      </c>
      <c r="AF31" s="41">
        <v>47</v>
      </c>
      <c r="AL31" s="41"/>
      <c r="AP31">
        <v>12.75</v>
      </c>
      <c r="AQ31">
        <v>12.19</v>
      </c>
      <c r="AT31">
        <v>122</v>
      </c>
      <c r="AU31">
        <v>132</v>
      </c>
      <c r="AV31">
        <v>143</v>
      </c>
      <c r="AY31">
        <v>27</v>
      </c>
      <c r="AZ31">
        <v>33</v>
      </c>
      <c r="BA31">
        <f>33+27</f>
        <v>60</v>
      </c>
      <c r="BD31">
        <v>17</v>
      </c>
      <c r="BE31">
        <v>21</v>
      </c>
      <c r="BH31">
        <f>17+21</f>
        <v>38</v>
      </c>
      <c r="BI31">
        <v>32</v>
      </c>
      <c r="BJ31">
        <v>31</v>
      </c>
      <c r="BK31">
        <v>28</v>
      </c>
      <c r="BQ31">
        <v>28</v>
      </c>
      <c r="BR31">
        <v>30</v>
      </c>
      <c r="BS31">
        <v>27</v>
      </c>
      <c r="CH31">
        <v>0</v>
      </c>
      <c r="CI31" t="s">
        <v>351</v>
      </c>
      <c r="CJ31">
        <v>1</v>
      </c>
      <c r="CK31">
        <v>1</v>
      </c>
      <c r="CL31" t="s">
        <v>1803</v>
      </c>
      <c r="CM31">
        <v>1</v>
      </c>
      <c r="CN31">
        <v>2</v>
      </c>
      <c r="CO31" t="s">
        <v>352</v>
      </c>
      <c r="CP31">
        <v>1</v>
      </c>
      <c r="CQ31">
        <v>1</v>
      </c>
      <c r="CR31">
        <v>3</v>
      </c>
      <c r="CS31">
        <v>3</v>
      </c>
      <c r="CT31">
        <v>2</v>
      </c>
      <c r="CU31">
        <v>4</v>
      </c>
      <c r="CV31">
        <v>3</v>
      </c>
      <c r="CW31">
        <v>2</v>
      </c>
      <c r="CX31">
        <v>1</v>
      </c>
      <c r="CY31">
        <v>1</v>
      </c>
      <c r="CZ31">
        <v>2</v>
      </c>
      <c r="DA31">
        <v>3</v>
      </c>
      <c r="DB31">
        <v>1</v>
      </c>
      <c r="DC31">
        <v>1</v>
      </c>
      <c r="DD31">
        <f t="shared" si="5"/>
        <v>2.6666666666666665</v>
      </c>
      <c r="DE31">
        <f t="shared" si="6"/>
        <v>1.6666666666666667</v>
      </c>
      <c r="DF31" s="41">
        <v>2</v>
      </c>
      <c r="DG31" s="41">
        <v>4</v>
      </c>
      <c r="DH31" s="41">
        <v>1</v>
      </c>
      <c r="DI31" s="41">
        <v>1</v>
      </c>
      <c r="DJ31" s="41">
        <v>3</v>
      </c>
      <c r="DK31" s="41">
        <v>3</v>
      </c>
      <c r="DL31" s="41">
        <v>4</v>
      </c>
      <c r="DM31" s="41">
        <v>3</v>
      </c>
      <c r="DN31" s="41">
        <v>3</v>
      </c>
      <c r="DO31" s="41">
        <f>AVERAGE(DF31,DL31,DH31,DI31,DM31,DN31)</f>
        <v>2.3333333333333335</v>
      </c>
      <c r="DP31" s="41">
        <v>2</v>
      </c>
      <c r="DQ31" s="41">
        <v>3</v>
      </c>
      <c r="DR31" s="41">
        <v>3</v>
      </c>
      <c r="DS31" s="41">
        <v>3</v>
      </c>
      <c r="DT31" s="41">
        <v>4</v>
      </c>
      <c r="DU31" s="41">
        <v>3</v>
      </c>
      <c r="DV31">
        <f t="shared" si="4"/>
        <v>3</v>
      </c>
      <c r="DW31">
        <v>1</v>
      </c>
      <c r="DX31">
        <v>25</v>
      </c>
      <c r="DY31">
        <v>2</v>
      </c>
      <c r="EA31">
        <v>1</v>
      </c>
      <c r="EB31">
        <v>1</v>
      </c>
      <c r="EC31">
        <v>1</v>
      </c>
      <c r="ED31">
        <v>0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0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0</v>
      </c>
      <c r="ES31">
        <v>0</v>
      </c>
      <c r="ET31">
        <v>15</v>
      </c>
      <c r="EU31">
        <f>15/18</f>
        <v>0.83333333333333337</v>
      </c>
      <c r="EV31">
        <v>3</v>
      </c>
      <c r="EW31">
        <v>0</v>
      </c>
      <c r="EX31">
        <v>0</v>
      </c>
      <c r="EY31">
        <v>1</v>
      </c>
      <c r="EZ31">
        <v>0</v>
      </c>
      <c r="FA31">
        <v>0</v>
      </c>
      <c r="FB31">
        <v>1</v>
      </c>
      <c r="FC31">
        <v>1</v>
      </c>
      <c r="FD31">
        <v>0</v>
      </c>
      <c r="FE31">
        <v>1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4</v>
      </c>
      <c r="FL31">
        <f>4/13</f>
        <v>0.30769230769230771</v>
      </c>
      <c r="FM31">
        <v>4</v>
      </c>
      <c r="FN31">
        <v>1</v>
      </c>
      <c r="FO31">
        <v>1</v>
      </c>
      <c r="FP31">
        <v>0</v>
      </c>
      <c r="FQ31">
        <v>1</v>
      </c>
      <c r="FR31">
        <v>0</v>
      </c>
      <c r="FS31">
        <v>0</v>
      </c>
      <c r="FT31">
        <v>0</v>
      </c>
      <c r="FU31">
        <v>1</v>
      </c>
      <c r="FV31">
        <v>1</v>
      </c>
      <c r="FW31">
        <v>0</v>
      </c>
      <c r="FX31">
        <v>0</v>
      </c>
      <c r="FY31">
        <v>5</v>
      </c>
      <c r="FZ31">
        <f>5/10</f>
        <v>0.5</v>
      </c>
      <c r="GA31">
        <v>3</v>
      </c>
      <c r="GB31">
        <v>1</v>
      </c>
      <c r="GC31">
        <v>2</v>
      </c>
      <c r="GD31">
        <v>0</v>
      </c>
      <c r="GE31">
        <v>0</v>
      </c>
      <c r="GF31">
        <v>0</v>
      </c>
      <c r="GG31">
        <v>0</v>
      </c>
      <c r="GH31">
        <v>1</v>
      </c>
      <c r="GI31">
        <v>0</v>
      </c>
      <c r="GJ31">
        <v>0</v>
      </c>
      <c r="GK31">
        <v>0</v>
      </c>
      <c r="GL31">
        <v>1</v>
      </c>
      <c r="GM31">
        <v>0</v>
      </c>
      <c r="GN31">
        <v>0</v>
      </c>
      <c r="GO31">
        <v>0</v>
      </c>
      <c r="GP31">
        <v>0</v>
      </c>
      <c r="GQ31">
        <v>2</v>
      </c>
      <c r="GR31">
        <f>2/12</f>
        <v>0.16666666666666666</v>
      </c>
      <c r="GS31">
        <v>1</v>
      </c>
      <c r="GT31" s="73">
        <v>4</v>
      </c>
      <c r="GU31" s="73">
        <v>2</v>
      </c>
      <c r="GV31" s="73">
        <v>1</v>
      </c>
      <c r="GW31" s="73">
        <v>1</v>
      </c>
      <c r="GX31" s="73">
        <v>4</v>
      </c>
      <c r="GY31" s="73">
        <v>3</v>
      </c>
      <c r="GZ31" s="73">
        <v>2</v>
      </c>
      <c r="HA31" s="73">
        <v>1</v>
      </c>
      <c r="HB31" s="73">
        <v>1</v>
      </c>
      <c r="HC31" s="73">
        <v>3</v>
      </c>
      <c r="HD31" s="73">
        <v>1</v>
      </c>
      <c r="HE31" s="73">
        <v>2</v>
      </c>
      <c r="HF31" s="73">
        <v>2</v>
      </c>
      <c r="HG31" s="73">
        <v>5</v>
      </c>
      <c r="HH31" s="73">
        <v>5</v>
      </c>
      <c r="HI31" s="73">
        <v>3</v>
      </c>
      <c r="HJ31" s="73">
        <v>3</v>
      </c>
      <c r="HK31" s="73">
        <v>1</v>
      </c>
      <c r="HL31" s="73">
        <v>6</v>
      </c>
      <c r="HM31" s="73">
        <v>2</v>
      </c>
      <c r="HN31" s="73">
        <v>4</v>
      </c>
      <c r="HO31" s="73">
        <v>2</v>
      </c>
      <c r="HP31" s="73">
        <v>3</v>
      </c>
      <c r="HQ31" s="73">
        <v>1</v>
      </c>
      <c r="HR31" s="73">
        <v>3</v>
      </c>
      <c r="HS31" s="73">
        <v>2</v>
      </c>
      <c r="HT31" s="73">
        <v>2</v>
      </c>
      <c r="HW31">
        <v>1.31</v>
      </c>
      <c r="HX31">
        <v>1.1200000000000001</v>
      </c>
      <c r="HY31">
        <v>1.67</v>
      </c>
      <c r="HZ31">
        <v>1.78</v>
      </c>
      <c r="IA31">
        <v>1.59</v>
      </c>
    </row>
    <row r="32" spans="1:236" x14ac:dyDescent="0.2">
      <c r="A32" s="83" t="s">
        <v>1516</v>
      </c>
      <c r="B32" s="83" t="s">
        <v>1517</v>
      </c>
      <c r="C32" s="66">
        <v>414</v>
      </c>
      <c r="D32" s="66" t="s">
        <v>1518</v>
      </c>
      <c r="E32">
        <v>0</v>
      </c>
      <c r="F32">
        <v>2</v>
      </c>
      <c r="G32" s="63">
        <v>39654</v>
      </c>
      <c r="H32" s="63">
        <v>43756</v>
      </c>
      <c r="I32">
        <f t="shared" si="0"/>
        <v>11.238356164383562</v>
      </c>
      <c r="K32">
        <v>6</v>
      </c>
      <c r="N32">
        <v>2</v>
      </c>
      <c r="O32" s="41">
        <v>150</v>
      </c>
      <c r="P32">
        <v>104</v>
      </c>
      <c r="Q32">
        <v>141</v>
      </c>
      <c r="S32" s="41">
        <f>34.8*2.2</f>
        <v>76.56</v>
      </c>
      <c r="T32">
        <v>34.799999999999997</v>
      </c>
      <c r="U32">
        <v>17.5</v>
      </c>
      <c r="W32">
        <v>15.1</v>
      </c>
      <c r="Y32" s="41">
        <v>46.3</v>
      </c>
      <c r="Z32" s="41">
        <v>42.8</v>
      </c>
      <c r="AA32" s="41">
        <v>45.1</v>
      </c>
      <c r="AB32" s="41">
        <v>40.4</v>
      </c>
      <c r="AC32" s="41">
        <v>46.8</v>
      </c>
      <c r="AD32" s="41">
        <v>45.8</v>
      </c>
      <c r="AE32" s="41">
        <v>46.8</v>
      </c>
      <c r="AF32" s="41">
        <v>46.8</v>
      </c>
      <c r="AL32" s="41"/>
      <c r="AP32">
        <v>12.05</v>
      </c>
      <c r="AQ32">
        <v>12.46</v>
      </c>
      <c r="AT32">
        <v>170</v>
      </c>
      <c r="AU32">
        <v>172</v>
      </c>
      <c r="AV32">
        <v>175</v>
      </c>
      <c r="AY32">
        <v>32</v>
      </c>
      <c r="AZ32">
        <v>39</v>
      </c>
      <c r="BA32">
        <f>32+39</f>
        <v>71</v>
      </c>
      <c r="BD32">
        <v>27</v>
      </c>
      <c r="BE32">
        <v>28</v>
      </c>
      <c r="BH32">
        <f>28+27</f>
        <v>55</v>
      </c>
      <c r="BI32">
        <v>56</v>
      </c>
      <c r="BJ32">
        <v>58</v>
      </c>
      <c r="BK32">
        <v>56</v>
      </c>
      <c r="BQ32">
        <v>40</v>
      </c>
      <c r="BR32">
        <v>38</v>
      </c>
      <c r="BS32">
        <v>40</v>
      </c>
      <c r="CH32">
        <v>1</v>
      </c>
      <c r="CI32" t="s">
        <v>1794</v>
      </c>
      <c r="CJ32">
        <v>2</v>
      </c>
      <c r="CK32">
        <v>33</v>
      </c>
      <c r="CL32" t="s">
        <v>355</v>
      </c>
      <c r="CM32">
        <v>2</v>
      </c>
      <c r="CN32">
        <v>33</v>
      </c>
      <c r="CO32" t="s">
        <v>351</v>
      </c>
      <c r="CP32">
        <v>2</v>
      </c>
      <c r="CQ32">
        <v>33</v>
      </c>
      <c r="CR32">
        <v>5</v>
      </c>
      <c r="CS32">
        <v>5</v>
      </c>
      <c r="CT32">
        <v>5</v>
      </c>
      <c r="CU32">
        <v>1</v>
      </c>
      <c r="CV32">
        <v>5</v>
      </c>
      <c r="CW32">
        <v>5</v>
      </c>
      <c r="CX32">
        <v>4</v>
      </c>
      <c r="CY32">
        <v>1</v>
      </c>
      <c r="CZ32">
        <v>5</v>
      </c>
      <c r="DA32">
        <v>5</v>
      </c>
      <c r="DB32">
        <v>4</v>
      </c>
      <c r="DC32">
        <v>2</v>
      </c>
      <c r="DD32">
        <f t="shared" si="5"/>
        <v>5</v>
      </c>
      <c r="DE32">
        <f t="shared" si="6"/>
        <v>2.8333333333333335</v>
      </c>
      <c r="DF32" s="41">
        <v>1</v>
      </c>
      <c r="DG32" s="41">
        <v>1</v>
      </c>
      <c r="DH32" s="41">
        <v>4</v>
      </c>
      <c r="DI32" s="41">
        <v>3</v>
      </c>
      <c r="DJ32" s="41">
        <v>2</v>
      </c>
      <c r="DK32" s="41">
        <v>1</v>
      </c>
      <c r="DL32" s="41">
        <v>1</v>
      </c>
      <c r="DM32" s="41">
        <v>2</v>
      </c>
      <c r="DN32" s="41">
        <v>1</v>
      </c>
      <c r="DO32" s="41">
        <f>AVERAGE(DF32,DL32,DH32,DI32,DM32,DN32)</f>
        <v>2</v>
      </c>
      <c r="DP32" s="41">
        <v>6</v>
      </c>
      <c r="DQ32" s="41">
        <v>6</v>
      </c>
      <c r="DR32" s="41">
        <v>6</v>
      </c>
      <c r="DS32" s="41">
        <v>6</v>
      </c>
      <c r="DT32" s="41">
        <v>5</v>
      </c>
      <c r="DU32" s="41">
        <v>6</v>
      </c>
      <c r="DV32">
        <f t="shared" si="4"/>
        <v>5.833333333333333</v>
      </c>
      <c r="DW32">
        <v>2</v>
      </c>
      <c r="DY32">
        <v>0</v>
      </c>
      <c r="DZ32">
        <v>0</v>
      </c>
      <c r="EA32">
        <v>1</v>
      </c>
      <c r="EB32">
        <v>0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0</v>
      </c>
      <c r="EI32">
        <v>1</v>
      </c>
      <c r="EJ32">
        <v>0</v>
      </c>
      <c r="EK32">
        <v>1</v>
      </c>
      <c r="EL32">
        <v>0</v>
      </c>
      <c r="EM32">
        <v>0</v>
      </c>
      <c r="EN32">
        <v>1</v>
      </c>
      <c r="EO32">
        <v>0</v>
      </c>
      <c r="EP32">
        <v>1</v>
      </c>
      <c r="EQ32">
        <v>1</v>
      </c>
      <c r="ER32">
        <v>1</v>
      </c>
      <c r="ES32" t="s">
        <v>402</v>
      </c>
      <c r="ET32">
        <v>12</v>
      </c>
      <c r="EU32">
        <f>12/18</f>
        <v>0.66666666666666663</v>
      </c>
      <c r="EV32">
        <v>7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1</v>
      </c>
      <c r="FD32">
        <v>0</v>
      </c>
      <c r="FE32">
        <v>1</v>
      </c>
      <c r="FF32">
        <v>1</v>
      </c>
      <c r="FG32">
        <v>0</v>
      </c>
      <c r="FH32">
        <v>1</v>
      </c>
      <c r="FI32">
        <v>0</v>
      </c>
      <c r="FJ32">
        <v>0</v>
      </c>
      <c r="FK32">
        <v>10</v>
      </c>
      <c r="FL32">
        <f>10/13</f>
        <v>0.76923076923076927</v>
      </c>
      <c r="FM32">
        <v>5</v>
      </c>
      <c r="FN32">
        <v>1</v>
      </c>
      <c r="FO32">
        <v>1</v>
      </c>
      <c r="FP32">
        <v>1</v>
      </c>
      <c r="FQ32">
        <v>1</v>
      </c>
      <c r="FR32">
        <v>0</v>
      </c>
      <c r="FS32">
        <v>0</v>
      </c>
      <c r="FT32">
        <v>1</v>
      </c>
      <c r="FU32">
        <v>1</v>
      </c>
      <c r="FV32">
        <v>1</v>
      </c>
      <c r="FW32">
        <v>1</v>
      </c>
      <c r="FX32" t="s">
        <v>1795</v>
      </c>
      <c r="FY32">
        <v>7</v>
      </c>
      <c r="FZ32">
        <f>7/10</f>
        <v>0.7</v>
      </c>
      <c r="GA32">
        <v>4</v>
      </c>
      <c r="GB32">
        <v>2</v>
      </c>
      <c r="GC32">
        <v>1</v>
      </c>
      <c r="GD32">
        <v>0</v>
      </c>
      <c r="GE32">
        <v>0</v>
      </c>
      <c r="GF32">
        <v>0</v>
      </c>
      <c r="GG32">
        <v>1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1</v>
      </c>
      <c r="GR32">
        <f>1/12</f>
        <v>8.3333333333333329E-2</v>
      </c>
      <c r="GS32">
        <v>1</v>
      </c>
      <c r="GT32" s="41">
        <v>2</v>
      </c>
      <c r="GU32" s="41">
        <v>2</v>
      </c>
      <c r="GV32" s="41">
        <v>4</v>
      </c>
      <c r="GW32" s="41">
        <v>1</v>
      </c>
      <c r="GX32" s="41">
        <v>5</v>
      </c>
      <c r="GY32" s="41">
        <v>4</v>
      </c>
      <c r="GZ32" s="41">
        <v>4</v>
      </c>
      <c r="HA32" s="41">
        <v>1</v>
      </c>
      <c r="HB32" s="41">
        <v>4</v>
      </c>
      <c r="HC32" s="41">
        <v>3</v>
      </c>
      <c r="HD32" s="41">
        <v>2</v>
      </c>
      <c r="HE32" s="41">
        <v>3</v>
      </c>
      <c r="HF32" s="41">
        <v>4</v>
      </c>
      <c r="HG32" s="41">
        <v>4</v>
      </c>
      <c r="HH32" s="41">
        <v>2</v>
      </c>
      <c r="HI32" s="41">
        <v>1</v>
      </c>
      <c r="HJ32" s="41">
        <v>2</v>
      </c>
      <c r="HK32" s="41">
        <v>2</v>
      </c>
      <c r="HL32" s="41">
        <v>8</v>
      </c>
      <c r="HM32" s="41">
        <v>8</v>
      </c>
      <c r="HN32" s="41">
        <v>7</v>
      </c>
      <c r="HO32" s="41">
        <v>8</v>
      </c>
      <c r="HP32" s="41">
        <v>8</v>
      </c>
      <c r="HQ32" s="41">
        <v>8</v>
      </c>
      <c r="HR32" s="41">
        <v>5</v>
      </c>
      <c r="HS32" s="41">
        <v>1</v>
      </c>
      <c r="HT32" s="41">
        <v>5</v>
      </c>
      <c r="HW32" s="41">
        <v>2.08</v>
      </c>
      <c r="HX32" s="41">
        <v>2.2000000000000002</v>
      </c>
      <c r="HY32" s="41">
        <v>1.1499999999999999</v>
      </c>
      <c r="HZ32" s="41">
        <v>1.52</v>
      </c>
      <c r="IA32" s="41">
        <v>1.39</v>
      </c>
      <c r="IB32" s="41"/>
    </row>
    <row r="33" spans="1:236" x14ac:dyDescent="0.2">
      <c r="A33" s="83" t="s">
        <v>1519</v>
      </c>
      <c r="B33" s="83" t="s">
        <v>1520</v>
      </c>
      <c r="C33" s="66">
        <v>415</v>
      </c>
      <c r="D33" s="66" t="s">
        <v>1521</v>
      </c>
      <c r="E33">
        <v>1</v>
      </c>
      <c r="F33" s="37">
        <v>1</v>
      </c>
      <c r="G33" s="63">
        <v>39587</v>
      </c>
      <c r="H33" s="63">
        <v>43756</v>
      </c>
      <c r="I33">
        <f t="shared" si="0"/>
        <v>11.421917808219177</v>
      </c>
      <c r="K33">
        <v>6</v>
      </c>
      <c r="N33">
        <v>2</v>
      </c>
      <c r="O33" s="41">
        <v>150</v>
      </c>
      <c r="P33">
        <v>102</v>
      </c>
      <c r="Q33">
        <v>145</v>
      </c>
      <c r="S33" s="41">
        <f>31.6*2</f>
        <v>63.2</v>
      </c>
      <c r="T33">
        <v>31.6</v>
      </c>
      <c r="U33">
        <v>15</v>
      </c>
      <c r="W33">
        <v>10.3</v>
      </c>
      <c r="Y33" s="37"/>
      <c r="Z33" s="37"/>
      <c r="AA33" s="37"/>
      <c r="AB33" s="37"/>
      <c r="AC33" s="37"/>
      <c r="AD33" s="37"/>
      <c r="AL33" s="41"/>
      <c r="AP33">
        <v>11.83</v>
      </c>
      <c r="AQ33">
        <v>11.73</v>
      </c>
      <c r="AT33" s="37"/>
      <c r="AU33" s="37"/>
      <c r="AV33" s="37"/>
      <c r="AY33">
        <v>32</v>
      </c>
      <c r="AZ33">
        <v>33</v>
      </c>
      <c r="BA33">
        <f>33+32</f>
        <v>65</v>
      </c>
      <c r="BD33">
        <v>24</v>
      </c>
      <c r="BE33">
        <v>21</v>
      </c>
      <c r="BH33">
        <f>24+21</f>
        <v>45</v>
      </c>
      <c r="BI33">
        <v>25</v>
      </c>
      <c r="BJ33">
        <v>26</v>
      </c>
      <c r="BK33">
        <v>26</v>
      </c>
      <c r="BQ33">
        <v>26</v>
      </c>
      <c r="BR33">
        <v>26</v>
      </c>
      <c r="BS33">
        <v>25</v>
      </c>
      <c r="CH33">
        <v>1</v>
      </c>
      <c r="CI33" t="s">
        <v>393</v>
      </c>
      <c r="CJ33">
        <v>0</v>
      </c>
      <c r="CK33">
        <v>1</v>
      </c>
      <c r="CL33" t="s">
        <v>350</v>
      </c>
      <c r="CM33">
        <v>1</v>
      </c>
      <c r="CN33">
        <v>0.5</v>
      </c>
      <c r="CO33" t="s">
        <v>437</v>
      </c>
      <c r="CP33">
        <v>0</v>
      </c>
      <c r="CQ33">
        <v>1</v>
      </c>
      <c r="CR33">
        <v>4</v>
      </c>
      <c r="CS33">
        <v>5</v>
      </c>
      <c r="CT33">
        <v>4</v>
      </c>
      <c r="CU33">
        <v>2</v>
      </c>
      <c r="CV33">
        <v>5</v>
      </c>
      <c r="CW33">
        <v>5</v>
      </c>
      <c r="CX33">
        <v>3</v>
      </c>
      <c r="CY33">
        <v>1</v>
      </c>
      <c r="CZ33">
        <v>5</v>
      </c>
      <c r="DA33">
        <v>5</v>
      </c>
      <c r="DB33">
        <v>4</v>
      </c>
      <c r="DC33">
        <v>1</v>
      </c>
      <c r="DD33">
        <f t="shared" si="5"/>
        <v>4.833333333333333</v>
      </c>
      <c r="DE33">
        <f t="shared" si="6"/>
        <v>2.5</v>
      </c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W33">
        <v>5</v>
      </c>
      <c r="DY33">
        <v>2</v>
      </c>
      <c r="EA33">
        <v>1</v>
      </c>
      <c r="EB33">
        <v>1</v>
      </c>
      <c r="EC33">
        <v>1</v>
      </c>
      <c r="ED33">
        <v>0</v>
      </c>
      <c r="EE33">
        <v>0</v>
      </c>
      <c r="EF33">
        <v>1</v>
      </c>
      <c r="EG33">
        <v>1</v>
      </c>
      <c r="EH33">
        <v>1</v>
      </c>
      <c r="EI33">
        <v>1</v>
      </c>
      <c r="EJ33">
        <v>0</v>
      </c>
      <c r="EK33">
        <v>1</v>
      </c>
      <c r="EL33">
        <v>0</v>
      </c>
      <c r="EM33">
        <v>0</v>
      </c>
      <c r="EN33">
        <v>1</v>
      </c>
      <c r="EO33">
        <v>0</v>
      </c>
      <c r="EP33">
        <v>1</v>
      </c>
      <c r="EQ33">
        <v>1</v>
      </c>
      <c r="ER33">
        <v>1</v>
      </c>
      <c r="ES33" t="s">
        <v>1804</v>
      </c>
      <c r="ET33">
        <v>12</v>
      </c>
      <c r="EU33">
        <f>12/18</f>
        <v>0.66666666666666663</v>
      </c>
      <c r="EV33">
        <v>7</v>
      </c>
      <c r="EW33">
        <v>1</v>
      </c>
      <c r="EX33">
        <v>1</v>
      </c>
      <c r="EY33">
        <v>1</v>
      </c>
      <c r="EZ33">
        <v>1</v>
      </c>
      <c r="FA33">
        <v>1</v>
      </c>
      <c r="FB33">
        <v>1</v>
      </c>
      <c r="FC33">
        <v>1</v>
      </c>
      <c r="FD33">
        <v>0</v>
      </c>
      <c r="FE33">
        <v>1</v>
      </c>
      <c r="FF33">
        <v>1</v>
      </c>
      <c r="FG33">
        <v>0</v>
      </c>
      <c r="FH33">
        <v>1</v>
      </c>
      <c r="FI33">
        <v>0</v>
      </c>
      <c r="FJ33">
        <v>0</v>
      </c>
      <c r="FK33">
        <v>10</v>
      </c>
      <c r="FL33">
        <f>10/13</f>
        <v>0.76923076923076927</v>
      </c>
      <c r="FM33">
        <v>7</v>
      </c>
      <c r="FN33">
        <v>1</v>
      </c>
      <c r="FO33">
        <v>1</v>
      </c>
      <c r="FP33">
        <v>1</v>
      </c>
      <c r="FQ33">
        <v>1</v>
      </c>
      <c r="FR33">
        <v>0</v>
      </c>
      <c r="FS33">
        <v>0</v>
      </c>
      <c r="FT33">
        <v>0</v>
      </c>
      <c r="FU33">
        <v>1</v>
      </c>
      <c r="FV33">
        <v>1</v>
      </c>
      <c r="FW33">
        <v>0</v>
      </c>
      <c r="FX33">
        <v>0</v>
      </c>
      <c r="FY33">
        <v>6</v>
      </c>
      <c r="FZ33">
        <f>6/10</f>
        <v>0.6</v>
      </c>
      <c r="GA33">
        <v>4</v>
      </c>
      <c r="GB33">
        <v>2</v>
      </c>
      <c r="GC33">
        <v>1</v>
      </c>
      <c r="GD33">
        <v>1</v>
      </c>
      <c r="GE33">
        <v>1</v>
      </c>
      <c r="GF33">
        <v>1</v>
      </c>
      <c r="GG33">
        <v>1</v>
      </c>
      <c r="GH33">
        <v>1</v>
      </c>
      <c r="GI33">
        <v>1</v>
      </c>
      <c r="GJ33">
        <v>0</v>
      </c>
      <c r="GK33">
        <v>0</v>
      </c>
      <c r="GL33">
        <v>0</v>
      </c>
      <c r="GM33">
        <v>1</v>
      </c>
      <c r="GN33">
        <v>0</v>
      </c>
      <c r="GO33">
        <v>0</v>
      </c>
      <c r="GP33">
        <v>0</v>
      </c>
      <c r="GQ33">
        <v>7</v>
      </c>
      <c r="GR33">
        <f>7/12</f>
        <v>0.58333333333333337</v>
      </c>
      <c r="GS33">
        <v>2</v>
      </c>
      <c r="GT33" s="37"/>
      <c r="GU33" s="37"/>
      <c r="GV33" s="37"/>
      <c r="GW33" s="37"/>
      <c r="GX33" s="37"/>
      <c r="GY33" s="37"/>
      <c r="GZ33" s="37"/>
      <c r="HA33" s="37"/>
      <c r="HB33" s="37"/>
      <c r="HC33" s="37"/>
      <c r="HD33" s="37"/>
      <c r="HE33" s="37"/>
      <c r="HF33" s="37"/>
      <c r="HG33" s="37"/>
      <c r="HH33" s="37"/>
      <c r="HI33" s="37"/>
      <c r="HJ33" s="37"/>
      <c r="HK33" s="37"/>
      <c r="HL33" s="37"/>
      <c r="HM33" s="37"/>
      <c r="HN33" s="37"/>
      <c r="HO33" s="37"/>
      <c r="HP33" s="37"/>
      <c r="HQ33" s="37"/>
      <c r="HR33" s="37"/>
      <c r="HS33" s="37"/>
      <c r="HT33" s="37"/>
      <c r="HW33" s="37"/>
      <c r="HX33" s="37"/>
      <c r="HY33" s="37"/>
      <c r="HZ33" s="37"/>
      <c r="IA33" s="37"/>
      <c r="IB33" s="37"/>
    </row>
    <row r="34" spans="1:236" x14ac:dyDescent="0.2">
      <c r="A34" s="83" t="s">
        <v>1522</v>
      </c>
      <c r="B34" s="83" t="s">
        <v>1523</v>
      </c>
      <c r="C34" s="66">
        <v>416</v>
      </c>
      <c r="D34" s="66" t="s">
        <v>1524</v>
      </c>
      <c r="E34">
        <v>1</v>
      </c>
      <c r="F34" s="37">
        <v>1</v>
      </c>
      <c r="G34" s="63">
        <v>39340</v>
      </c>
      <c r="H34" s="63">
        <v>43756</v>
      </c>
      <c r="I34">
        <f t="shared" si="0"/>
        <v>12.098630136986301</v>
      </c>
      <c r="K34">
        <v>6</v>
      </c>
      <c r="N34">
        <v>4</v>
      </c>
      <c r="O34" s="41">
        <v>150</v>
      </c>
      <c r="P34">
        <v>113</v>
      </c>
      <c r="Q34">
        <v>163</v>
      </c>
      <c r="S34" s="41">
        <f>57*2.2</f>
        <v>125.4</v>
      </c>
      <c r="T34">
        <v>57</v>
      </c>
      <c r="U34">
        <v>21.5</v>
      </c>
      <c r="W34">
        <v>29.5</v>
      </c>
      <c r="Y34" s="41">
        <v>52</v>
      </c>
      <c r="Z34" s="41">
        <v>49.9</v>
      </c>
      <c r="AA34" s="41">
        <v>61.5</v>
      </c>
      <c r="AB34" s="41">
        <v>58.1</v>
      </c>
      <c r="AC34" s="41">
        <v>48.1</v>
      </c>
      <c r="AD34" s="41">
        <v>50.1</v>
      </c>
      <c r="AE34" s="41">
        <v>61.5</v>
      </c>
      <c r="AF34" s="41">
        <v>58.1</v>
      </c>
      <c r="AL34" s="41"/>
      <c r="AP34">
        <v>12.7</v>
      </c>
      <c r="AQ34">
        <v>11.78</v>
      </c>
      <c r="AT34">
        <v>146</v>
      </c>
      <c r="AU34">
        <v>154</v>
      </c>
      <c r="AV34">
        <v>130</v>
      </c>
      <c r="AY34">
        <v>35</v>
      </c>
      <c r="AZ34">
        <v>33</v>
      </c>
      <c r="BA34">
        <f>33+35</f>
        <v>68</v>
      </c>
      <c r="BD34">
        <v>22</v>
      </c>
      <c r="BE34">
        <v>23</v>
      </c>
      <c r="BH34">
        <f>22+23</f>
        <v>45</v>
      </c>
      <c r="BI34">
        <v>34</v>
      </c>
      <c r="BJ34">
        <v>33</v>
      </c>
      <c r="BK34">
        <v>30</v>
      </c>
      <c r="BQ34">
        <v>34</v>
      </c>
      <c r="BR34">
        <v>36</v>
      </c>
      <c r="BS34">
        <v>37</v>
      </c>
      <c r="CH34">
        <v>1</v>
      </c>
      <c r="CI34" t="s">
        <v>390</v>
      </c>
      <c r="CJ34">
        <v>1</v>
      </c>
      <c r="CK34">
        <v>1</v>
      </c>
      <c r="CL34" t="s">
        <v>385</v>
      </c>
      <c r="CM34">
        <v>1</v>
      </c>
      <c r="CN34">
        <v>1</v>
      </c>
      <c r="CO34" t="s">
        <v>348</v>
      </c>
      <c r="CP34">
        <v>1</v>
      </c>
      <c r="CQ34">
        <v>0.5</v>
      </c>
      <c r="CR34">
        <v>5</v>
      </c>
      <c r="CS34">
        <v>4</v>
      </c>
      <c r="CT34">
        <v>1</v>
      </c>
      <c r="CU34">
        <v>1</v>
      </c>
      <c r="CV34">
        <v>5</v>
      </c>
      <c r="CW34">
        <v>3</v>
      </c>
      <c r="CX34">
        <v>1</v>
      </c>
      <c r="CY34">
        <v>1</v>
      </c>
      <c r="CZ34">
        <v>5</v>
      </c>
      <c r="DA34">
        <v>5</v>
      </c>
      <c r="DB34">
        <v>3</v>
      </c>
      <c r="DC34">
        <v>1</v>
      </c>
      <c r="DD34">
        <f t="shared" si="5"/>
        <v>4.5</v>
      </c>
      <c r="DE34">
        <f t="shared" si="6"/>
        <v>1.3333333333333333</v>
      </c>
      <c r="DF34" s="41">
        <v>3</v>
      </c>
      <c r="DG34" s="41">
        <v>3</v>
      </c>
      <c r="DH34" s="41">
        <v>3</v>
      </c>
      <c r="DI34" s="41">
        <v>2</v>
      </c>
      <c r="DJ34" s="41">
        <v>3</v>
      </c>
      <c r="DK34" s="41">
        <v>2</v>
      </c>
      <c r="DL34" s="41">
        <v>3</v>
      </c>
      <c r="DM34" s="41">
        <v>3</v>
      </c>
      <c r="DN34" s="41">
        <v>2</v>
      </c>
      <c r="DO34" s="41">
        <f>AVERAGE(DF34,DL34,DH34,DI34,DM34,DN34)</f>
        <v>2.6666666666666665</v>
      </c>
      <c r="DP34" s="41">
        <v>5</v>
      </c>
      <c r="DQ34" s="41">
        <v>4</v>
      </c>
      <c r="DR34" s="41">
        <v>5</v>
      </c>
      <c r="DS34" s="41">
        <v>4</v>
      </c>
      <c r="DT34" s="41">
        <v>4</v>
      </c>
      <c r="DU34" s="41">
        <v>4</v>
      </c>
      <c r="DV34">
        <f t="shared" ref="DV34:DV51" si="7">AVERAGE(DP34:DU34)</f>
        <v>4.333333333333333</v>
      </c>
      <c r="DW34">
        <v>2</v>
      </c>
      <c r="DY34">
        <v>6</v>
      </c>
      <c r="EA34">
        <v>1</v>
      </c>
      <c r="EB34">
        <v>0</v>
      </c>
      <c r="EC34">
        <v>0</v>
      </c>
      <c r="ED34">
        <v>1</v>
      </c>
      <c r="EE34">
        <v>1</v>
      </c>
      <c r="EF34">
        <v>1</v>
      </c>
      <c r="EG34">
        <v>1</v>
      </c>
      <c r="EH34">
        <v>0</v>
      </c>
      <c r="EI34">
        <v>1</v>
      </c>
      <c r="EJ34">
        <v>0</v>
      </c>
      <c r="EK34">
        <v>1</v>
      </c>
      <c r="EL34">
        <v>0</v>
      </c>
      <c r="EM34">
        <v>1</v>
      </c>
      <c r="EN34">
        <v>1</v>
      </c>
      <c r="EO34">
        <v>0</v>
      </c>
      <c r="EP34">
        <v>0</v>
      </c>
      <c r="EQ34">
        <v>1</v>
      </c>
      <c r="ER34">
        <v>0</v>
      </c>
      <c r="ES34">
        <v>0</v>
      </c>
      <c r="ET34">
        <v>10</v>
      </c>
      <c r="EU34">
        <f>10/18</f>
        <v>0.55555555555555558</v>
      </c>
      <c r="EV34">
        <v>3</v>
      </c>
      <c r="EW34">
        <v>0</v>
      </c>
      <c r="EX34">
        <v>1</v>
      </c>
      <c r="EY34">
        <v>1</v>
      </c>
      <c r="EZ34">
        <v>0</v>
      </c>
      <c r="FA34">
        <v>0</v>
      </c>
      <c r="FB34">
        <v>0</v>
      </c>
      <c r="FC34">
        <v>1</v>
      </c>
      <c r="FD34">
        <v>0</v>
      </c>
      <c r="FE34">
        <v>1</v>
      </c>
      <c r="FF34">
        <v>1</v>
      </c>
      <c r="FG34">
        <v>0</v>
      </c>
      <c r="FH34">
        <v>1</v>
      </c>
      <c r="FI34">
        <v>0</v>
      </c>
      <c r="FJ34">
        <v>0</v>
      </c>
      <c r="FK34">
        <v>6</v>
      </c>
      <c r="FL34">
        <f>6/12</f>
        <v>0.5</v>
      </c>
      <c r="FM34">
        <v>4</v>
      </c>
      <c r="FN34">
        <v>1</v>
      </c>
      <c r="FO34">
        <v>0</v>
      </c>
      <c r="FP34">
        <v>1</v>
      </c>
      <c r="FQ34">
        <v>1</v>
      </c>
      <c r="FR34">
        <v>0</v>
      </c>
      <c r="FS34">
        <v>0</v>
      </c>
      <c r="FT34">
        <v>0</v>
      </c>
      <c r="FU34">
        <v>1</v>
      </c>
      <c r="FV34">
        <v>1</v>
      </c>
      <c r="FW34">
        <v>1</v>
      </c>
      <c r="FX34" t="s">
        <v>1805</v>
      </c>
      <c r="FY34">
        <v>6</v>
      </c>
      <c r="FZ34">
        <f>6/10</f>
        <v>0.6</v>
      </c>
      <c r="GA34">
        <v>4</v>
      </c>
      <c r="GB34">
        <v>1</v>
      </c>
      <c r="GC34">
        <v>5</v>
      </c>
      <c r="GD34">
        <v>1</v>
      </c>
      <c r="GE34">
        <v>0</v>
      </c>
      <c r="GF34">
        <v>0</v>
      </c>
      <c r="GG34">
        <v>1</v>
      </c>
      <c r="GH34">
        <v>1</v>
      </c>
      <c r="GI34">
        <v>0</v>
      </c>
      <c r="GJ34">
        <v>0</v>
      </c>
      <c r="GK34">
        <v>0</v>
      </c>
      <c r="GL34">
        <v>0</v>
      </c>
      <c r="GM34">
        <v>1</v>
      </c>
      <c r="GN34">
        <v>0</v>
      </c>
      <c r="GO34">
        <v>0</v>
      </c>
      <c r="GP34">
        <v>0</v>
      </c>
      <c r="GQ34">
        <v>4</v>
      </c>
      <c r="GR34">
        <f>4/12</f>
        <v>0.33333333333333331</v>
      </c>
      <c r="GS34">
        <v>3</v>
      </c>
      <c r="GT34" s="41">
        <v>3</v>
      </c>
      <c r="GU34" s="41">
        <v>2</v>
      </c>
      <c r="GV34" s="41">
        <v>3</v>
      </c>
      <c r="GW34" s="41">
        <v>1</v>
      </c>
      <c r="GX34" s="41">
        <v>3</v>
      </c>
      <c r="GY34" s="41">
        <v>3</v>
      </c>
      <c r="GZ34" s="41">
        <v>3</v>
      </c>
      <c r="HA34" s="41">
        <v>1</v>
      </c>
      <c r="HB34" s="41">
        <v>1</v>
      </c>
      <c r="HC34" s="41">
        <v>3</v>
      </c>
      <c r="HD34" s="41">
        <v>1</v>
      </c>
      <c r="HE34" s="41">
        <v>3</v>
      </c>
      <c r="HF34" s="41">
        <v>3</v>
      </c>
      <c r="HG34" s="41">
        <v>3</v>
      </c>
      <c r="HH34" s="41">
        <v>1</v>
      </c>
      <c r="HI34" s="41">
        <v>1</v>
      </c>
      <c r="HJ34" s="41">
        <v>5</v>
      </c>
      <c r="HK34" s="41">
        <v>3</v>
      </c>
      <c r="HL34" s="41">
        <v>8</v>
      </c>
      <c r="HM34" s="41">
        <v>8</v>
      </c>
      <c r="HN34" s="41">
        <v>8</v>
      </c>
      <c r="HO34" s="41">
        <v>8</v>
      </c>
      <c r="HP34" s="41">
        <v>8</v>
      </c>
      <c r="HQ34" s="41">
        <v>8</v>
      </c>
      <c r="HR34" s="41">
        <v>5</v>
      </c>
      <c r="HS34" s="41">
        <v>7</v>
      </c>
      <c r="HT34" s="41">
        <v>8</v>
      </c>
      <c r="HW34" s="41">
        <v>1.84</v>
      </c>
      <c r="HX34" s="41">
        <v>1.47</v>
      </c>
      <c r="HY34" s="41">
        <v>1.62</v>
      </c>
      <c r="HZ34" s="41">
        <v>1.79</v>
      </c>
      <c r="IA34" s="41">
        <v>1.64</v>
      </c>
      <c r="IB34" s="41"/>
    </row>
    <row r="35" spans="1:236" x14ac:dyDescent="0.2">
      <c r="A35" s="83" t="s">
        <v>1525</v>
      </c>
      <c r="B35" s="83" t="s">
        <v>1526</v>
      </c>
      <c r="C35" s="66">
        <v>417</v>
      </c>
      <c r="D35" s="66" t="s">
        <v>1527</v>
      </c>
      <c r="E35">
        <v>0</v>
      </c>
      <c r="F35">
        <v>2</v>
      </c>
      <c r="G35" s="63">
        <v>39423</v>
      </c>
      <c r="H35" s="63">
        <v>43756</v>
      </c>
      <c r="I35">
        <f t="shared" si="0"/>
        <v>11.871232876712329</v>
      </c>
      <c r="K35">
        <v>6</v>
      </c>
      <c r="N35">
        <v>4</v>
      </c>
      <c r="O35" s="41">
        <v>150</v>
      </c>
      <c r="P35">
        <v>108</v>
      </c>
      <c r="Q35">
        <v>151</v>
      </c>
      <c r="S35" s="41">
        <f>36.6*2.2</f>
        <v>80.52000000000001</v>
      </c>
      <c r="T35">
        <v>36.6</v>
      </c>
      <c r="U35">
        <v>16.100000000000001</v>
      </c>
      <c r="W35">
        <v>13.1</v>
      </c>
      <c r="Y35" s="41">
        <v>67.2</v>
      </c>
      <c r="Z35" s="41">
        <v>58.5</v>
      </c>
      <c r="AA35" s="41">
        <v>75.099999999999994</v>
      </c>
      <c r="AB35" s="41">
        <v>46.8</v>
      </c>
      <c r="AC35" s="41">
        <v>50.2</v>
      </c>
      <c r="AD35" s="41">
        <v>57.1</v>
      </c>
      <c r="AE35" s="41">
        <v>75.099999999999994</v>
      </c>
      <c r="AF35" s="41">
        <v>57.1</v>
      </c>
      <c r="AL35" s="41"/>
      <c r="AP35" s="41">
        <v>11.5</v>
      </c>
      <c r="AQ35" s="41">
        <v>14.4</v>
      </c>
      <c r="AT35">
        <v>179</v>
      </c>
      <c r="AU35">
        <v>197</v>
      </c>
      <c r="AV35">
        <v>206</v>
      </c>
      <c r="AY35">
        <v>40</v>
      </c>
      <c r="AZ35">
        <v>34</v>
      </c>
      <c r="BA35">
        <f>40+34</f>
        <v>74</v>
      </c>
      <c r="BD35">
        <v>24</v>
      </c>
      <c r="BE35">
        <v>19</v>
      </c>
      <c r="BH35">
        <f>24+19</f>
        <v>43</v>
      </c>
      <c r="BI35">
        <v>42</v>
      </c>
      <c r="BJ35">
        <v>44</v>
      </c>
      <c r="BK35">
        <v>45</v>
      </c>
      <c r="BQ35">
        <v>46</v>
      </c>
      <c r="BR35">
        <v>38</v>
      </c>
      <c r="BS35">
        <v>42</v>
      </c>
      <c r="CH35">
        <v>1</v>
      </c>
      <c r="CI35" t="s">
        <v>1794</v>
      </c>
      <c r="CJ35">
        <v>2</v>
      </c>
      <c r="CK35">
        <v>5</v>
      </c>
      <c r="CL35" t="s">
        <v>351</v>
      </c>
      <c r="CM35">
        <v>0</v>
      </c>
      <c r="CN35">
        <v>5</v>
      </c>
      <c r="CO35" t="s">
        <v>352</v>
      </c>
      <c r="CP35">
        <v>0</v>
      </c>
      <c r="CQ35">
        <v>5</v>
      </c>
      <c r="CR35">
        <v>3</v>
      </c>
      <c r="CS35">
        <v>3</v>
      </c>
      <c r="CT35">
        <v>3</v>
      </c>
      <c r="CU35">
        <v>1</v>
      </c>
      <c r="CV35">
        <v>5</v>
      </c>
      <c r="CW35">
        <v>3</v>
      </c>
      <c r="CX35">
        <v>1</v>
      </c>
      <c r="CY35">
        <v>1</v>
      </c>
      <c r="CZ35">
        <v>3</v>
      </c>
      <c r="DA35">
        <v>4</v>
      </c>
      <c r="DB35">
        <v>5</v>
      </c>
      <c r="DC35">
        <v>3</v>
      </c>
      <c r="DD35">
        <f t="shared" si="5"/>
        <v>3.5</v>
      </c>
      <c r="DE35">
        <f t="shared" si="6"/>
        <v>2.3333333333333335</v>
      </c>
      <c r="DF35" s="41">
        <v>4</v>
      </c>
      <c r="DG35" s="41">
        <v>2</v>
      </c>
      <c r="DH35" s="41">
        <v>4</v>
      </c>
      <c r="DI35" s="41">
        <v>3</v>
      </c>
      <c r="DJ35" s="41">
        <v>1</v>
      </c>
      <c r="DK35" s="41">
        <v>1</v>
      </c>
      <c r="DL35" s="41">
        <v>2</v>
      </c>
      <c r="DM35" s="41">
        <v>1</v>
      </c>
      <c r="DN35" s="41">
        <v>1</v>
      </c>
      <c r="DO35" s="41">
        <f>AVERAGE(DI35,DH35,DF35,DL35,DM35,DN35)</f>
        <v>2.5</v>
      </c>
      <c r="DP35" s="41">
        <v>6</v>
      </c>
      <c r="DQ35" s="41">
        <v>6</v>
      </c>
      <c r="DR35" s="41">
        <v>5</v>
      </c>
      <c r="DS35" s="41">
        <v>6</v>
      </c>
      <c r="DT35" s="41">
        <v>4</v>
      </c>
      <c r="DU35" s="41">
        <v>6</v>
      </c>
      <c r="DV35">
        <f t="shared" si="7"/>
        <v>5.5</v>
      </c>
      <c r="DW35">
        <v>1</v>
      </c>
      <c r="DX35">
        <v>0.1</v>
      </c>
      <c r="DY35">
        <v>0</v>
      </c>
      <c r="DZ35">
        <v>0</v>
      </c>
      <c r="EA35">
        <v>1</v>
      </c>
      <c r="EB35">
        <v>1</v>
      </c>
      <c r="EC35">
        <v>1</v>
      </c>
      <c r="ED35">
        <v>1</v>
      </c>
      <c r="EE35">
        <v>0</v>
      </c>
      <c r="EF35">
        <v>1</v>
      </c>
      <c r="EG35">
        <v>1</v>
      </c>
      <c r="EH35">
        <v>0</v>
      </c>
      <c r="EI35">
        <v>1</v>
      </c>
      <c r="EJ35">
        <v>0</v>
      </c>
      <c r="EK35">
        <v>1</v>
      </c>
      <c r="EL35">
        <v>1</v>
      </c>
      <c r="EM35">
        <v>1</v>
      </c>
      <c r="EN35">
        <v>0</v>
      </c>
      <c r="EO35">
        <v>0</v>
      </c>
      <c r="EP35">
        <v>1</v>
      </c>
      <c r="EQ35">
        <v>0</v>
      </c>
      <c r="ER35">
        <v>1</v>
      </c>
      <c r="ES35" t="s">
        <v>1806</v>
      </c>
      <c r="ET35">
        <v>12</v>
      </c>
      <c r="EU35">
        <f>12/18</f>
        <v>0.66666666666666663</v>
      </c>
      <c r="EV35">
        <v>5</v>
      </c>
      <c r="EW35">
        <v>1</v>
      </c>
      <c r="EX35">
        <v>1</v>
      </c>
      <c r="EY35">
        <v>1</v>
      </c>
      <c r="EZ35">
        <v>0</v>
      </c>
      <c r="FA35">
        <v>0</v>
      </c>
      <c r="FB35">
        <v>0</v>
      </c>
      <c r="FC35">
        <v>1</v>
      </c>
      <c r="FD35">
        <v>0</v>
      </c>
      <c r="FE35">
        <v>1</v>
      </c>
      <c r="FF35">
        <v>1</v>
      </c>
      <c r="FG35">
        <v>0</v>
      </c>
      <c r="FH35">
        <v>0</v>
      </c>
      <c r="FI35">
        <v>1</v>
      </c>
      <c r="FJ35" t="s">
        <v>351</v>
      </c>
      <c r="FK35">
        <v>7</v>
      </c>
      <c r="FL35">
        <f>7/13</f>
        <v>0.53846153846153844</v>
      </c>
      <c r="FM35">
        <v>5</v>
      </c>
      <c r="FN35">
        <v>1</v>
      </c>
      <c r="FO35">
        <v>1</v>
      </c>
      <c r="FP35">
        <v>1</v>
      </c>
      <c r="FQ35">
        <v>1</v>
      </c>
      <c r="FR35">
        <v>0</v>
      </c>
      <c r="FS35">
        <v>1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5</v>
      </c>
      <c r="FZ35">
        <f>5/10</f>
        <v>0.5</v>
      </c>
      <c r="GA35">
        <v>3</v>
      </c>
      <c r="GB35">
        <v>1</v>
      </c>
      <c r="GC35">
        <v>1</v>
      </c>
      <c r="GD35">
        <v>1</v>
      </c>
      <c r="GE35">
        <v>1</v>
      </c>
      <c r="GF35">
        <v>0</v>
      </c>
      <c r="GG35">
        <v>1</v>
      </c>
      <c r="GH35">
        <v>1</v>
      </c>
      <c r="GI35">
        <v>0</v>
      </c>
      <c r="GJ35">
        <v>0</v>
      </c>
      <c r="GK35">
        <v>1</v>
      </c>
      <c r="GL35">
        <v>0</v>
      </c>
      <c r="GM35">
        <v>1</v>
      </c>
      <c r="GN35">
        <v>0</v>
      </c>
      <c r="GO35">
        <v>0</v>
      </c>
      <c r="GP35">
        <v>0</v>
      </c>
      <c r="GQ35">
        <v>6</v>
      </c>
      <c r="GR35">
        <f>6/12</f>
        <v>0.5</v>
      </c>
      <c r="GS35">
        <v>1</v>
      </c>
      <c r="GT35" s="41">
        <v>2</v>
      </c>
      <c r="GU35" s="41">
        <v>2</v>
      </c>
      <c r="GV35" s="41">
        <v>1</v>
      </c>
      <c r="GW35" s="41">
        <v>2</v>
      </c>
      <c r="GX35" s="41">
        <v>4</v>
      </c>
      <c r="GY35" s="41">
        <v>3</v>
      </c>
      <c r="GZ35" s="41">
        <v>5</v>
      </c>
      <c r="HA35" s="41">
        <v>3</v>
      </c>
      <c r="HB35" s="41">
        <v>1</v>
      </c>
      <c r="HC35" s="41">
        <v>3</v>
      </c>
      <c r="HD35" s="41">
        <v>3</v>
      </c>
      <c r="HE35" s="41">
        <v>5</v>
      </c>
      <c r="HF35" s="41">
        <v>5</v>
      </c>
      <c r="HG35" s="41">
        <v>5</v>
      </c>
      <c r="HH35" s="41">
        <v>5</v>
      </c>
      <c r="HI35" s="41">
        <v>3</v>
      </c>
      <c r="HJ35" s="41">
        <v>1</v>
      </c>
      <c r="HK35" s="41">
        <v>1</v>
      </c>
      <c r="HL35" s="41">
        <v>8</v>
      </c>
      <c r="HM35" s="41">
        <v>8</v>
      </c>
      <c r="HN35" s="41">
        <v>8</v>
      </c>
      <c r="HO35" s="41">
        <v>8</v>
      </c>
      <c r="HP35" s="41">
        <v>8</v>
      </c>
      <c r="HQ35" s="41">
        <v>8</v>
      </c>
      <c r="HR35" s="41">
        <v>3</v>
      </c>
      <c r="HS35" s="41">
        <v>5</v>
      </c>
      <c r="HT35" s="41">
        <v>8</v>
      </c>
      <c r="HW35" s="41">
        <v>1.63</v>
      </c>
      <c r="HX35" s="41">
        <v>1.54</v>
      </c>
      <c r="HY35" s="41">
        <v>1.61</v>
      </c>
      <c r="HZ35" s="41">
        <v>1.52</v>
      </c>
      <c r="IA35" s="41">
        <v>1.52</v>
      </c>
      <c r="IB35" s="41"/>
    </row>
    <row r="36" spans="1:236" x14ac:dyDescent="0.2">
      <c r="A36" s="83" t="s">
        <v>1528</v>
      </c>
      <c r="B36" s="83" t="s">
        <v>1529</v>
      </c>
      <c r="C36" s="66">
        <v>418</v>
      </c>
      <c r="D36" s="66" t="s">
        <v>1530</v>
      </c>
      <c r="E36">
        <v>0</v>
      </c>
      <c r="F36">
        <v>2</v>
      </c>
      <c r="G36" s="63">
        <v>39622</v>
      </c>
      <c r="H36" s="63">
        <v>43756</v>
      </c>
      <c r="I36">
        <f t="shared" si="0"/>
        <v>11.326027397260274</v>
      </c>
      <c r="K36">
        <v>6</v>
      </c>
      <c r="N36">
        <v>2</v>
      </c>
      <c r="O36" s="41">
        <v>150</v>
      </c>
      <c r="P36">
        <v>109</v>
      </c>
      <c r="Q36">
        <v>156.5</v>
      </c>
      <c r="S36" s="41">
        <f>65*2.2</f>
        <v>143</v>
      </c>
      <c r="T36">
        <v>65</v>
      </c>
      <c r="U36">
        <v>26.7</v>
      </c>
      <c r="W36">
        <v>32.4</v>
      </c>
      <c r="Y36" s="41">
        <v>49.7</v>
      </c>
      <c r="Z36" s="41">
        <v>49.5</v>
      </c>
      <c r="AA36" s="41">
        <v>48.1</v>
      </c>
      <c r="AB36" s="41">
        <v>47.5</v>
      </c>
      <c r="AC36" s="41">
        <v>52.8</v>
      </c>
      <c r="AD36" s="41">
        <v>46.8</v>
      </c>
      <c r="AE36" s="41">
        <v>49.7</v>
      </c>
      <c r="AF36" s="41">
        <v>52.8</v>
      </c>
      <c r="AL36" s="41"/>
      <c r="AP36" s="41">
        <v>14.56</v>
      </c>
      <c r="AQ36" s="41">
        <v>13.95</v>
      </c>
      <c r="AT36">
        <v>122</v>
      </c>
      <c r="AU36">
        <v>121</v>
      </c>
      <c r="AV36">
        <v>117</v>
      </c>
      <c r="AY36" s="41">
        <v>13</v>
      </c>
      <c r="AZ36" s="41">
        <v>10</v>
      </c>
      <c r="BA36">
        <f>10+13</f>
        <v>23</v>
      </c>
      <c r="BD36">
        <v>11</v>
      </c>
      <c r="BE36">
        <v>12</v>
      </c>
      <c r="BH36">
        <f>11+12</f>
        <v>23</v>
      </c>
      <c r="BI36" s="41">
        <v>31</v>
      </c>
      <c r="BJ36" s="41">
        <v>39</v>
      </c>
      <c r="BK36" s="41">
        <v>32</v>
      </c>
      <c r="BQ36" s="41">
        <v>33</v>
      </c>
      <c r="BR36" s="41">
        <v>28</v>
      </c>
      <c r="BS36" s="41">
        <v>33</v>
      </c>
      <c r="CH36">
        <v>0</v>
      </c>
      <c r="CI36" t="s">
        <v>355</v>
      </c>
      <c r="CJ36">
        <v>2</v>
      </c>
      <c r="CK36">
        <v>1</v>
      </c>
      <c r="CL36" t="s">
        <v>350</v>
      </c>
      <c r="CM36">
        <v>2</v>
      </c>
      <c r="CN36">
        <v>2</v>
      </c>
      <c r="CO36" t="s">
        <v>352</v>
      </c>
      <c r="CP36">
        <v>1</v>
      </c>
      <c r="CQ36">
        <v>0.1</v>
      </c>
      <c r="CR36">
        <v>4</v>
      </c>
      <c r="CS36">
        <v>4</v>
      </c>
      <c r="CT36">
        <v>1</v>
      </c>
      <c r="CU36">
        <v>2</v>
      </c>
      <c r="CV36">
        <v>5</v>
      </c>
      <c r="CW36">
        <v>4</v>
      </c>
      <c r="CX36">
        <v>1</v>
      </c>
      <c r="CY36">
        <v>1</v>
      </c>
      <c r="CZ36">
        <v>4</v>
      </c>
      <c r="DA36">
        <v>4</v>
      </c>
      <c r="DB36">
        <v>2</v>
      </c>
      <c r="DC36">
        <v>3</v>
      </c>
      <c r="DD36">
        <f t="shared" si="5"/>
        <v>4.166666666666667</v>
      </c>
      <c r="DE36">
        <f t="shared" si="6"/>
        <v>1.6666666666666667</v>
      </c>
      <c r="DF36" s="41">
        <v>3</v>
      </c>
      <c r="DG36" s="41">
        <v>2</v>
      </c>
      <c r="DH36" s="41">
        <v>2</v>
      </c>
      <c r="DI36" s="41">
        <v>2</v>
      </c>
      <c r="DJ36" s="41">
        <v>2</v>
      </c>
      <c r="DK36" s="41">
        <v>1</v>
      </c>
      <c r="DL36" s="41">
        <v>2</v>
      </c>
      <c r="DM36" s="41">
        <v>2</v>
      </c>
      <c r="DN36" s="41">
        <v>1</v>
      </c>
      <c r="DO36" s="41">
        <f>AVERAGE(DN36,DM36,DL36,DF36,DH36,DI36)</f>
        <v>2</v>
      </c>
      <c r="DP36" s="41">
        <v>4</v>
      </c>
      <c r="DQ36" s="41">
        <v>4</v>
      </c>
      <c r="DR36" s="41">
        <v>5</v>
      </c>
      <c r="DS36" s="41">
        <v>4</v>
      </c>
      <c r="DT36" s="41">
        <v>4</v>
      </c>
      <c r="DU36" s="41">
        <v>5</v>
      </c>
      <c r="DV36">
        <f t="shared" si="7"/>
        <v>4.333333333333333</v>
      </c>
      <c r="DW36">
        <v>8</v>
      </c>
      <c r="DX36" s="41"/>
      <c r="DY36">
        <v>3</v>
      </c>
      <c r="DZ36" s="41"/>
      <c r="EA36" s="41">
        <v>1</v>
      </c>
      <c r="EB36" s="41">
        <v>1</v>
      </c>
      <c r="EC36" s="41">
        <v>1</v>
      </c>
      <c r="ED36" s="41">
        <v>0</v>
      </c>
      <c r="EE36" s="41">
        <v>1</v>
      </c>
      <c r="EF36" s="41">
        <v>1</v>
      </c>
      <c r="EG36" s="41">
        <v>1</v>
      </c>
      <c r="EH36" s="41">
        <v>1</v>
      </c>
      <c r="EI36" s="41">
        <v>1</v>
      </c>
      <c r="EJ36" s="41">
        <v>0</v>
      </c>
      <c r="EK36" s="41">
        <v>1</v>
      </c>
      <c r="EL36" s="41">
        <v>0</v>
      </c>
      <c r="EM36" s="41">
        <v>0</v>
      </c>
      <c r="EN36" s="41">
        <v>1</v>
      </c>
      <c r="EO36" s="41">
        <v>1</v>
      </c>
      <c r="EP36" s="41">
        <v>1</v>
      </c>
      <c r="EQ36" s="41">
        <v>1</v>
      </c>
      <c r="ER36" s="41">
        <v>0</v>
      </c>
      <c r="ES36" s="41">
        <v>0</v>
      </c>
      <c r="ET36" s="41">
        <v>13</v>
      </c>
      <c r="EU36">
        <f>13/18</f>
        <v>0.72222222222222221</v>
      </c>
      <c r="EV36">
        <v>7</v>
      </c>
      <c r="EW36">
        <v>1</v>
      </c>
      <c r="EX36">
        <v>1</v>
      </c>
      <c r="EY36">
        <v>1</v>
      </c>
      <c r="EZ36">
        <v>1</v>
      </c>
      <c r="FA36">
        <v>1</v>
      </c>
      <c r="FB36">
        <v>1</v>
      </c>
      <c r="FC36">
        <v>0</v>
      </c>
      <c r="FD36">
        <v>0</v>
      </c>
      <c r="FE36">
        <v>1</v>
      </c>
      <c r="FF36">
        <v>1</v>
      </c>
      <c r="FG36">
        <v>0</v>
      </c>
      <c r="FH36">
        <v>1</v>
      </c>
      <c r="FI36">
        <v>0</v>
      </c>
      <c r="FJ36">
        <v>0</v>
      </c>
      <c r="FK36">
        <v>9</v>
      </c>
      <c r="FL36">
        <f>9/13</f>
        <v>0.69230769230769229</v>
      </c>
      <c r="FM36">
        <v>6</v>
      </c>
      <c r="FN36">
        <v>1</v>
      </c>
      <c r="FO36">
        <v>1</v>
      </c>
      <c r="FP36">
        <v>1</v>
      </c>
      <c r="FQ36">
        <v>1</v>
      </c>
      <c r="FR36">
        <v>1</v>
      </c>
      <c r="FS36">
        <v>0</v>
      </c>
      <c r="FT36">
        <v>1</v>
      </c>
      <c r="FU36">
        <v>1</v>
      </c>
      <c r="FV36">
        <v>1</v>
      </c>
      <c r="FW36">
        <v>1</v>
      </c>
      <c r="FX36" t="s">
        <v>1807</v>
      </c>
      <c r="FY36">
        <v>9</v>
      </c>
      <c r="FZ36">
        <f>9/10</f>
        <v>0.9</v>
      </c>
      <c r="GA36">
        <v>5</v>
      </c>
      <c r="GB36">
        <v>1</v>
      </c>
      <c r="GC36">
        <v>4</v>
      </c>
      <c r="GD36">
        <v>1</v>
      </c>
      <c r="GE36">
        <v>1</v>
      </c>
      <c r="GF36">
        <v>1</v>
      </c>
      <c r="GG36">
        <v>1</v>
      </c>
      <c r="GH36">
        <v>1</v>
      </c>
      <c r="GI36">
        <v>0</v>
      </c>
      <c r="GJ36">
        <v>1</v>
      </c>
      <c r="GK36">
        <v>0</v>
      </c>
      <c r="GL36">
        <v>0</v>
      </c>
      <c r="GM36">
        <v>1</v>
      </c>
      <c r="GN36">
        <v>1</v>
      </c>
      <c r="GO36">
        <v>0</v>
      </c>
      <c r="GP36">
        <v>0</v>
      </c>
      <c r="GQ36">
        <v>8</v>
      </c>
      <c r="GR36">
        <f>8/12</f>
        <v>0.66666666666666663</v>
      </c>
      <c r="GS36">
        <v>6</v>
      </c>
      <c r="GT36" s="41">
        <v>3</v>
      </c>
      <c r="GU36" s="41">
        <v>2</v>
      </c>
      <c r="GV36" s="41">
        <v>3</v>
      </c>
      <c r="GW36" s="41">
        <v>1</v>
      </c>
      <c r="GX36" s="41">
        <v>5</v>
      </c>
      <c r="GY36" s="41">
        <v>4</v>
      </c>
      <c r="GZ36" s="41">
        <v>4</v>
      </c>
      <c r="HA36" s="41">
        <v>1</v>
      </c>
      <c r="HB36" s="41">
        <v>1</v>
      </c>
      <c r="HC36" s="41">
        <v>4</v>
      </c>
      <c r="HD36" s="41">
        <v>3</v>
      </c>
      <c r="HE36" s="41">
        <v>5</v>
      </c>
      <c r="HF36" s="41">
        <v>5</v>
      </c>
      <c r="HG36" s="41">
        <v>3</v>
      </c>
      <c r="HH36" s="41">
        <v>4</v>
      </c>
      <c r="HI36" s="41">
        <v>1</v>
      </c>
      <c r="HJ36" s="41">
        <v>1</v>
      </c>
      <c r="HK36" s="41">
        <v>3</v>
      </c>
      <c r="HL36" s="41">
        <v>3</v>
      </c>
      <c r="HM36" s="41">
        <v>8</v>
      </c>
      <c r="HN36" s="41">
        <v>6</v>
      </c>
      <c r="HO36" s="41">
        <v>2</v>
      </c>
      <c r="HP36" s="41">
        <v>2</v>
      </c>
      <c r="HQ36" s="41">
        <v>2</v>
      </c>
      <c r="HR36" s="41">
        <v>2</v>
      </c>
      <c r="HS36" s="41">
        <v>1</v>
      </c>
      <c r="HT36" s="41">
        <v>1</v>
      </c>
      <c r="HW36" s="41">
        <v>2.2000000000000002</v>
      </c>
      <c r="HX36" s="41">
        <v>1.99</v>
      </c>
      <c r="HY36" s="41">
        <v>2.1800000000000002</v>
      </c>
      <c r="HZ36" s="41">
        <v>2.27</v>
      </c>
      <c r="IA36" s="41">
        <v>2.16</v>
      </c>
      <c r="IB36" s="41"/>
    </row>
    <row r="37" spans="1:236" x14ac:dyDescent="0.2">
      <c r="A37" s="83" t="s">
        <v>1531</v>
      </c>
      <c r="B37" s="83" t="s">
        <v>1532</v>
      </c>
      <c r="C37" s="66">
        <v>419</v>
      </c>
      <c r="D37" s="66" t="s">
        <v>1533</v>
      </c>
      <c r="E37">
        <v>0</v>
      </c>
      <c r="F37">
        <v>2</v>
      </c>
      <c r="G37" s="63">
        <v>39635</v>
      </c>
      <c r="H37" s="63">
        <v>43756</v>
      </c>
      <c r="I37">
        <f t="shared" si="0"/>
        <v>11.29041095890411</v>
      </c>
      <c r="K37">
        <v>6</v>
      </c>
      <c r="N37">
        <v>1</v>
      </c>
      <c r="O37" s="41">
        <v>150</v>
      </c>
      <c r="P37">
        <v>103</v>
      </c>
      <c r="Q37">
        <v>137</v>
      </c>
      <c r="S37" s="41">
        <f>35.8*2.2</f>
        <v>78.760000000000005</v>
      </c>
      <c r="T37">
        <v>35.799999999999997</v>
      </c>
      <c r="U37">
        <v>19.100000000000001</v>
      </c>
      <c r="W37">
        <v>18.399999999999999</v>
      </c>
      <c r="Y37" s="41">
        <v>29.9</v>
      </c>
      <c r="Z37" s="41">
        <v>70.5</v>
      </c>
      <c r="AA37" s="41">
        <v>71.099999999999994</v>
      </c>
      <c r="AB37" s="41">
        <v>32.200000000000003</v>
      </c>
      <c r="AC37" s="41">
        <v>23.1</v>
      </c>
      <c r="AD37" s="41">
        <v>39.200000000000003</v>
      </c>
      <c r="AE37" s="41">
        <v>71.099999999999994</v>
      </c>
      <c r="AF37" s="41">
        <v>39.200000000000003</v>
      </c>
      <c r="AL37" s="41"/>
      <c r="AP37" s="41">
        <v>14.08</v>
      </c>
      <c r="AQ37" s="41">
        <v>13.65</v>
      </c>
      <c r="AT37">
        <v>110</v>
      </c>
      <c r="AU37">
        <v>108</v>
      </c>
      <c r="AV37">
        <v>100</v>
      </c>
      <c r="AY37">
        <v>20</v>
      </c>
      <c r="AZ37">
        <v>18</v>
      </c>
      <c r="BA37">
        <f>20+18</f>
        <v>38</v>
      </c>
      <c r="BD37">
        <v>21</v>
      </c>
      <c r="BE37">
        <v>12</v>
      </c>
      <c r="BH37">
        <f>21+12</f>
        <v>33</v>
      </c>
      <c r="BI37">
        <v>32</v>
      </c>
      <c r="BJ37">
        <v>28</v>
      </c>
      <c r="BK37">
        <v>31</v>
      </c>
      <c r="BQ37">
        <v>26</v>
      </c>
      <c r="BR37">
        <v>26</v>
      </c>
      <c r="BS37">
        <v>25</v>
      </c>
      <c r="CH37">
        <v>1</v>
      </c>
      <c r="CI37" t="s">
        <v>351</v>
      </c>
      <c r="CJ37">
        <v>0</v>
      </c>
      <c r="CK37">
        <v>1</v>
      </c>
      <c r="CL37" t="s">
        <v>1808</v>
      </c>
      <c r="CM37">
        <v>1</v>
      </c>
      <c r="CN37">
        <v>1</v>
      </c>
      <c r="CO37" t="s">
        <v>350</v>
      </c>
      <c r="CP37">
        <v>1</v>
      </c>
      <c r="CQ37">
        <v>1</v>
      </c>
      <c r="CR37">
        <v>4</v>
      </c>
      <c r="CS37">
        <v>3</v>
      </c>
      <c r="CT37">
        <v>1</v>
      </c>
      <c r="CU37">
        <v>3</v>
      </c>
      <c r="CV37">
        <v>5</v>
      </c>
      <c r="CW37">
        <v>4</v>
      </c>
      <c r="CX37">
        <v>1</v>
      </c>
      <c r="CY37">
        <v>2</v>
      </c>
      <c r="CZ37">
        <v>3</v>
      </c>
      <c r="DA37">
        <v>4</v>
      </c>
      <c r="DB37">
        <v>5</v>
      </c>
      <c r="DC37">
        <v>2</v>
      </c>
      <c r="DD37">
        <f t="shared" si="5"/>
        <v>3.8333333333333335</v>
      </c>
      <c r="DE37">
        <f t="shared" si="6"/>
        <v>2.3333333333333335</v>
      </c>
      <c r="DF37" s="41">
        <v>2</v>
      </c>
      <c r="DG37" s="41">
        <v>4</v>
      </c>
      <c r="DH37" s="41">
        <v>3</v>
      </c>
      <c r="DI37" s="41">
        <v>1</v>
      </c>
      <c r="DJ37" s="41">
        <v>3</v>
      </c>
      <c r="DK37" s="41">
        <v>2</v>
      </c>
      <c r="DL37" s="41">
        <v>4</v>
      </c>
      <c r="DM37" s="41">
        <v>3</v>
      </c>
      <c r="DN37" s="41">
        <v>2</v>
      </c>
      <c r="DO37" s="41">
        <f>AVERAGE(DF37,DL37,DH37,DI37,DM37,DN37)</f>
        <v>2.5</v>
      </c>
      <c r="DP37" s="41">
        <v>4</v>
      </c>
      <c r="DQ37" s="41">
        <v>3</v>
      </c>
      <c r="DR37" s="41">
        <v>6</v>
      </c>
      <c r="DS37" s="41">
        <v>3</v>
      </c>
      <c r="DT37" s="41">
        <v>1</v>
      </c>
      <c r="DU37" s="41">
        <v>3</v>
      </c>
      <c r="DV37">
        <f t="shared" si="7"/>
        <v>3.3333333333333335</v>
      </c>
      <c r="DW37">
        <v>0</v>
      </c>
      <c r="DX37">
        <v>0</v>
      </c>
      <c r="DY37">
        <v>2</v>
      </c>
      <c r="EA37" s="41">
        <v>1</v>
      </c>
      <c r="EB37" s="41">
        <v>1</v>
      </c>
      <c r="EC37" s="41">
        <v>1</v>
      </c>
      <c r="ED37" s="41">
        <v>0</v>
      </c>
      <c r="EE37" s="41">
        <v>1</v>
      </c>
      <c r="EF37" s="41">
        <v>1</v>
      </c>
      <c r="EG37" s="41">
        <v>1</v>
      </c>
      <c r="EH37" s="41">
        <v>0</v>
      </c>
      <c r="EI37" s="41">
        <v>1</v>
      </c>
      <c r="EJ37" s="41">
        <v>0</v>
      </c>
      <c r="EK37" s="41">
        <v>1</v>
      </c>
      <c r="EL37" s="41">
        <v>0</v>
      </c>
      <c r="EM37" s="41">
        <v>0</v>
      </c>
      <c r="EN37" s="41">
        <v>0</v>
      </c>
      <c r="EO37" s="41">
        <v>0</v>
      </c>
      <c r="EP37" s="41">
        <v>1</v>
      </c>
      <c r="EQ37" s="41">
        <v>0</v>
      </c>
      <c r="ER37" s="41">
        <v>0</v>
      </c>
      <c r="ES37" s="41">
        <v>0</v>
      </c>
      <c r="ET37" s="41">
        <v>9</v>
      </c>
      <c r="EU37">
        <f>9/18</f>
        <v>0.5</v>
      </c>
      <c r="EV37">
        <v>4</v>
      </c>
      <c r="EW37">
        <v>0</v>
      </c>
      <c r="EX37">
        <v>0</v>
      </c>
      <c r="EY37">
        <v>1</v>
      </c>
      <c r="EZ37">
        <v>0</v>
      </c>
      <c r="FA37">
        <v>0</v>
      </c>
      <c r="FB37">
        <v>1</v>
      </c>
      <c r="FC37">
        <v>1</v>
      </c>
      <c r="FD37">
        <v>0</v>
      </c>
      <c r="FE37">
        <v>1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4</v>
      </c>
      <c r="FL37">
        <f>4/13</f>
        <v>0.30769230769230771</v>
      </c>
      <c r="FM37">
        <v>4</v>
      </c>
      <c r="FN37">
        <v>0</v>
      </c>
      <c r="FO37">
        <v>0</v>
      </c>
      <c r="FP37">
        <v>0</v>
      </c>
      <c r="FQ37">
        <v>1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1</v>
      </c>
      <c r="FZ37">
        <f>1/10</f>
        <v>0.1</v>
      </c>
      <c r="GA37">
        <v>5</v>
      </c>
      <c r="GB37">
        <v>1</v>
      </c>
      <c r="GC37">
        <v>4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f>0/12</f>
        <v>0</v>
      </c>
      <c r="GS37">
        <v>1</v>
      </c>
      <c r="GT37" s="41">
        <v>3</v>
      </c>
      <c r="GU37" s="41">
        <v>2</v>
      </c>
      <c r="GV37" s="41">
        <v>3</v>
      </c>
      <c r="GW37" s="41">
        <v>1</v>
      </c>
      <c r="GX37" s="41">
        <v>4</v>
      </c>
      <c r="GY37" s="41">
        <v>3</v>
      </c>
      <c r="GZ37" s="41">
        <v>1</v>
      </c>
      <c r="HA37" s="41">
        <v>1</v>
      </c>
      <c r="HB37" s="41">
        <v>1</v>
      </c>
      <c r="HC37" s="41">
        <v>3</v>
      </c>
      <c r="HD37" s="41">
        <v>1</v>
      </c>
      <c r="HE37" s="41">
        <v>1</v>
      </c>
      <c r="HF37" s="41">
        <v>5</v>
      </c>
      <c r="HG37" s="41">
        <v>2</v>
      </c>
      <c r="HH37" s="41">
        <v>2</v>
      </c>
      <c r="HI37" s="41">
        <v>1</v>
      </c>
      <c r="HJ37" s="41">
        <v>1</v>
      </c>
      <c r="HK37" s="41">
        <v>3</v>
      </c>
      <c r="HL37" s="41">
        <v>8</v>
      </c>
      <c r="HM37" s="41">
        <v>8</v>
      </c>
      <c r="HN37" s="41">
        <v>8</v>
      </c>
      <c r="HO37" s="41">
        <v>8</v>
      </c>
      <c r="HP37" s="41">
        <v>5</v>
      </c>
      <c r="HQ37" s="41">
        <v>4</v>
      </c>
      <c r="HR37" s="41">
        <v>1</v>
      </c>
      <c r="HS37" s="41">
        <v>7</v>
      </c>
      <c r="HT37" s="41">
        <v>2</v>
      </c>
      <c r="HW37" s="41">
        <v>3.12</v>
      </c>
      <c r="HX37" s="41">
        <v>2.15</v>
      </c>
      <c r="HY37" s="41">
        <v>1.99</v>
      </c>
      <c r="HZ37" s="41">
        <v>2.0099999999999998</v>
      </c>
      <c r="IA37" s="41">
        <v>1.78</v>
      </c>
      <c r="IB37" s="41"/>
    </row>
    <row r="38" spans="1:236" s="41" customFormat="1" x14ac:dyDescent="0.2">
      <c r="A38" s="83" t="s">
        <v>1534</v>
      </c>
      <c r="B38" s="83" t="s">
        <v>1535</v>
      </c>
      <c r="C38" s="68">
        <v>234</v>
      </c>
      <c r="D38" s="68" t="s">
        <v>1536</v>
      </c>
      <c r="E38" s="41">
        <v>1</v>
      </c>
      <c r="F38" s="37">
        <v>1</v>
      </c>
      <c r="G38" s="74">
        <v>39119</v>
      </c>
      <c r="H38" s="74">
        <v>43755</v>
      </c>
      <c r="I38" s="41">
        <f t="shared" si="0"/>
        <v>12.701369863013699</v>
      </c>
      <c r="K38" s="41">
        <v>7</v>
      </c>
      <c r="N38" s="41">
        <v>2</v>
      </c>
      <c r="O38" s="41">
        <v>150</v>
      </c>
      <c r="P38" s="41">
        <v>108.5</v>
      </c>
      <c r="Q38" s="41">
        <v>157.5</v>
      </c>
      <c r="S38" s="41">
        <f>46*2.2</f>
        <v>101.2</v>
      </c>
      <c r="T38" s="41">
        <v>46</v>
      </c>
      <c r="U38" s="41">
        <v>18.7</v>
      </c>
      <c r="W38" s="41">
        <v>20.5</v>
      </c>
      <c r="Y38" s="37"/>
      <c r="Z38" s="37"/>
      <c r="AA38" s="37"/>
      <c r="AB38" s="37"/>
      <c r="AC38" s="37"/>
      <c r="AD38" s="37"/>
      <c r="AL38" s="41">
        <v>53</v>
      </c>
      <c r="AP38" s="41">
        <v>12.17</v>
      </c>
      <c r="AQ38" s="41">
        <v>13.02</v>
      </c>
      <c r="AT38" s="41">
        <v>145</v>
      </c>
      <c r="AU38" s="41">
        <v>148</v>
      </c>
      <c r="AV38" s="41">
        <v>141</v>
      </c>
      <c r="AX38" s="92"/>
      <c r="AY38" s="41">
        <v>32</v>
      </c>
      <c r="AZ38" s="41">
        <v>32</v>
      </c>
      <c r="BA38" s="41">
        <f>32+32</f>
        <v>64</v>
      </c>
      <c r="BD38" s="41">
        <v>24</v>
      </c>
      <c r="BE38" s="41">
        <v>29</v>
      </c>
      <c r="BG38" s="92"/>
      <c r="BH38" s="41">
        <f>24+29</f>
        <v>53</v>
      </c>
      <c r="BI38" s="41">
        <v>51</v>
      </c>
      <c r="BJ38" s="41">
        <v>48</v>
      </c>
      <c r="BK38" s="41">
        <v>52</v>
      </c>
      <c r="BP38" s="92"/>
      <c r="BQ38" s="41">
        <v>32</v>
      </c>
      <c r="BR38" s="41">
        <v>32</v>
      </c>
      <c r="BS38" s="41">
        <v>30</v>
      </c>
      <c r="CH38" s="41">
        <v>1</v>
      </c>
      <c r="CI38" s="41" t="s">
        <v>411</v>
      </c>
      <c r="CJ38" s="41">
        <v>0</v>
      </c>
      <c r="CK38" s="41">
        <v>10</v>
      </c>
      <c r="CL38" s="41" t="s">
        <v>393</v>
      </c>
      <c r="CM38" s="41">
        <v>2</v>
      </c>
      <c r="CN38" s="41">
        <v>5</v>
      </c>
      <c r="CO38" s="41" t="s">
        <v>350</v>
      </c>
      <c r="CP38" s="41">
        <v>1</v>
      </c>
      <c r="CQ38" s="41">
        <v>5</v>
      </c>
      <c r="CR38" s="41">
        <v>5</v>
      </c>
      <c r="CS38" s="41">
        <v>5</v>
      </c>
      <c r="CT38" s="41">
        <v>4</v>
      </c>
      <c r="CU38" s="41">
        <v>1</v>
      </c>
      <c r="CV38" s="41">
        <v>5</v>
      </c>
      <c r="CW38" s="41">
        <v>4</v>
      </c>
      <c r="CX38" s="41">
        <v>4</v>
      </c>
      <c r="CY38" s="41">
        <v>2</v>
      </c>
      <c r="CZ38" s="41">
        <v>5</v>
      </c>
      <c r="DA38" s="41">
        <v>5</v>
      </c>
      <c r="DB38" s="41">
        <v>4</v>
      </c>
      <c r="DC38" s="41">
        <v>4</v>
      </c>
      <c r="DD38" s="41">
        <v>2</v>
      </c>
      <c r="DE38" s="41">
        <f t="shared" si="6"/>
        <v>3.1666666666666665</v>
      </c>
      <c r="DF38" s="41">
        <v>4</v>
      </c>
      <c r="DG38" s="41">
        <v>2</v>
      </c>
      <c r="DH38" s="41">
        <v>4</v>
      </c>
      <c r="DI38" s="41">
        <v>3</v>
      </c>
      <c r="DJ38" s="41">
        <v>1</v>
      </c>
      <c r="DK38" s="41">
        <v>1</v>
      </c>
      <c r="DL38" s="41">
        <v>2</v>
      </c>
      <c r="DM38" s="41">
        <v>1</v>
      </c>
      <c r="DN38" s="41">
        <v>1</v>
      </c>
      <c r="DO38" s="41">
        <f>AVERAGE(DF38,DL38,DH38,DI38,DM38,DN38)</f>
        <v>2.5</v>
      </c>
      <c r="DP38" s="41">
        <v>6</v>
      </c>
      <c r="DQ38" s="41">
        <v>6</v>
      </c>
      <c r="DR38" s="41">
        <v>5</v>
      </c>
      <c r="DS38" s="41">
        <v>6</v>
      </c>
      <c r="DT38" s="41">
        <v>5</v>
      </c>
      <c r="DU38" s="41">
        <v>6</v>
      </c>
      <c r="DV38" s="41">
        <f t="shared" si="7"/>
        <v>5.666666666666667</v>
      </c>
      <c r="DW38" s="41">
        <v>2</v>
      </c>
      <c r="DX38" s="41">
        <v>0</v>
      </c>
      <c r="DY38" s="41">
        <v>1</v>
      </c>
      <c r="DZ38" s="41">
        <v>14</v>
      </c>
      <c r="EA38" s="41">
        <v>1</v>
      </c>
      <c r="EB38" s="41">
        <v>0</v>
      </c>
      <c r="EC38" s="41">
        <v>1</v>
      </c>
      <c r="ED38" s="41">
        <v>0</v>
      </c>
      <c r="EE38" s="41">
        <v>1</v>
      </c>
      <c r="EF38" s="41">
        <v>1</v>
      </c>
      <c r="EG38" s="41">
        <v>1</v>
      </c>
      <c r="EH38" s="41">
        <v>1</v>
      </c>
      <c r="EI38" s="41">
        <v>1</v>
      </c>
      <c r="EJ38" s="41">
        <v>0</v>
      </c>
      <c r="EK38" s="41">
        <v>1</v>
      </c>
      <c r="EL38" s="41">
        <v>0</v>
      </c>
      <c r="EM38" s="41">
        <v>0</v>
      </c>
      <c r="EN38" s="41">
        <v>1</v>
      </c>
      <c r="EO38" s="41">
        <v>1</v>
      </c>
      <c r="EP38" s="41">
        <v>1</v>
      </c>
      <c r="EQ38" s="41">
        <v>1</v>
      </c>
      <c r="ER38" s="41">
        <v>0</v>
      </c>
      <c r="ES38" s="41">
        <v>0</v>
      </c>
      <c r="ET38" s="41">
        <v>12</v>
      </c>
      <c r="EU38" s="41">
        <f>12/18</f>
        <v>0.66666666666666663</v>
      </c>
      <c r="EV38" s="41">
        <v>7</v>
      </c>
      <c r="EW38" s="41">
        <v>1</v>
      </c>
      <c r="EX38" s="41">
        <v>1</v>
      </c>
      <c r="EY38" s="41">
        <v>1</v>
      </c>
      <c r="EZ38" s="41">
        <v>1</v>
      </c>
      <c r="FA38" s="41">
        <v>1</v>
      </c>
      <c r="FB38" s="41">
        <v>1</v>
      </c>
      <c r="FC38" s="41">
        <v>1</v>
      </c>
      <c r="FD38" s="41">
        <v>0</v>
      </c>
      <c r="FE38" s="41">
        <v>1</v>
      </c>
      <c r="FF38" s="41">
        <v>1</v>
      </c>
      <c r="FG38" s="41">
        <v>0</v>
      </c>
      <c r="FH38" s="41">
        <v>0</v>
      </c>
      <c r="FI38" s="41">
        <v>0</v>
      </c>
      <c r="FJ38" s="41">
        <v>0</v>
      </c>
      <c r="FK38" s="41">
        <v>9</v>
      </c>
      <c r="FL38" s="41">
        <f>9/13</f>
        <v>0.69230769230769229</v>
      </c>
      <c r="FM38" s="41">
        <v>7</v>
      </c>
      <c r="FN38" s="41">
        <v>1</v>
      </c>
      <c r="FO38" s="41">
        <v>1</v>
      </c>
      <c r="FP38" s="41">
        <v>0</v>
      </c>
      <c r="FQ38" s="41">
        <v>0</v>
      </c>
      <c r="FR38" s="41">
        <v>0</v>
      </c>
      <c r="FS38" s="41">
        <v>0</v>
      </c>
      <c r="FT38" s="41">
        <v>1</v>
      </c>
      <c r="FU38" s="41">
        <v>1</v>
      </c>
      <c r="FV38" s="41">
        <v>0</v>
      </c>
      <c r="FW38" s="41">
        <v>0</v>
      </c>
      <c r="FX38" s="41">
        <v>0</v>
      </c>
      <c r="FY38" s="41">
        <v>4</v>
      </c>
      <c r="FZ38" s="41">
        <f>4/10</f>
        <v>0.4</v>
      </c>
      <c r="GA38" s="41">
        <v>2</v>
      </c>
      <c r="GB38" s="41">
        <v>1</v>
      </c>
      <c r="GC38" s="41">
        <v>6</v>
      </c>
      <c r="GD38" s="41">
        <v>0</v>
      </c>
      <c r="GE38" s="41">
        <v>1</v>
      </c>
      <c r="GF38" s="41">
        <v>1</v>
      </c>
      <c r="GG38" s="41">
        <v>0</v>
      </c>
      <c r="GH38" s="41">
        <v>0</v>
      </c>
      <c r="GI38" s="41">
        <v>0</v>
      </c>
      <c r="GJ38" s="41">
        <v>0</v>
      </c>
      <c r="GK38" s="41">
        <v>0</v>
      </c>
      <c r="GL38" s="41">
        <v>1</v>
      </c>
      <c r="GM38" s="41">
        <v>0</v>
      </c>
      <c r="GN38" s="41">
        <v>1</v>
      </c>
      <c r="GO38" s="41">
        <v>0</v>
      </c>
      <c r="GP38" s="41">
        <v>0</v>
      </c>
      <c r="GQ38" s="41">
        <v>4</v>
      </c>
      <c r="GR38" s="41">
        <f>4/12</f>
        <v>0.33333333333333331</v>
      </c>
      <c r="GS38" s="41">
        <v>5</v>
      </c>
      <c r="GT38" s="41">
        <v>4</v>
      </c>
      <c r="GU38" s="41">
        <v>3</v>
      </c>
      <c r="GV38" s="41">
        <v>6</v>
      </c>
      <c r="GW38" s="41">
        <v>1</v>
      </c>
      <c r="GX38" s="41">
        <v>6</v>
      </c>
      <c r="GY38" s="41">
        <v>5</v>
      </c>
      <c r="GZ38" s="41">
        <v>4</v>
      </c>
      <c r="HA38" s="41">
        <v>1</v>
      </c>
      <c r="HB38" s="41">
        <v>2</v>
      </c>
      <c r="HC38" s="41">
        <v>5</v>
      </c>
      <c r="HD38" s="41">
        <v>4</v>
      </c>
      <c r="HE38" s="41">
        <v>4</v>
      </c>
      <c r="HF38" s="41">
        <v>5</v>
      </c>
      <c r="HG38" s="41">
        <v>3</v>
      </c>
      <c r="HH38" s="41">
        <v>1</v>
      </c>
      <c r="HI38" s="41">
        <v>1</v>
      </c>
      <c r="HJ38" s="41">
        <v>4</v>
      </c>
      <c r="HK38" s="41">
        <v>2</v>
      </c>
      <c r="HL38" s="37"/>
      <c r="HM38" s="37"/>
      <c r="HN38" s="37"/>
      <c r="HO38" s="37"/>
      <c r="HP38" s="37"/>
      <c r="HQ38" s="37"/>
      <c r="HR38" s="37"/>
      <c r="HS38" s="37"/>
      <c r="HT38" s="37"/>
      <c r="HW38" s="37"/>
      <c r="HX38" s="37"/>
      <c r="HY38" s="37"/>
      <c r="HZ38" s="37"/>
      <c r="IA38" s="37"/>
      <c r="IB38" s="37"/>
    </row>
    <row r="39" spans="1:236" s="41" customFormat="1" x14ac:dyDescent="0.2">
      <c r="A39" s="83" t="s">
        <v>1537</v>
      </c>
      <c r="B39" s="83" t="s">
        <v>1538</v>
      </c>
      <c r="C39" s="68">
        <v>236</v>
      </c>
      <c r="D39" s="68" t="s">
        <v>1539</v>
      </c>
      <c r="E39" s="41">
        <v>0</v>
      </c>
      <c r="F39" s="41">
        <v>2</v>
      </c>
      <c r="G39" s="74">
        <v>39084</v>
      </c>
      <c r="H39" s="74">
        <v>43755</v>
      </c>
      <c r="I39" s="41">
        <f t="shared" si="0"/>
        <v>12.797260273972602</v>
      </c>
      <c r="K39" s="41">
        <v>7</v>
      </c>
      <c r="N39" s="41">
        <v>2</v>
      </c>
      <c r="O39" s="41">
        <v>150</v>
      </c>
      <c r="P39" s="41">
        <v>109</v>
      </c>
      <c r="Q39" s="41">
        <v>155</v>
      </c>
      <c r="S39" s="41">
        <f>35.3*2.2</f>
        <v>77.66</v>
      </c>
      <c r="T39" s="41">
        <v>35.299999999999997</v>
      </c>
      <c r="U39" s="41">
        <v>14.7</v>
      </c>
      <c r="W39" s="41">
        <v>6.4</v>
      </c>
      <c r="Y39" s="41">
        <v>46.8</v>
      </c>
      <c r="Z39" s="41">
        <v>49.3</v>
      </c>
      <c r="AA39" s="41">
        <v>20</v>
      </c>
      <c r="AB39" s="41">
        <v>37.700000000000003</v>
      </c>
      <c r="AC39" s="41">
        <v>39</v>
      </c>
      <c r="AD39" s="41">
        <v>28.3</v>
      </c>
      <c r="AE39" s="41">
        <v>49.3</v>
      </c>
      <c r="AF39" s="41">
        <v>39</v>
      </c>
      <c r="AL39" s="41">
        <v>23</v>
      </c>
      <c r="AP39" s="41">
        <v>12.1</v>
      </c>
      <c r="AQ39" s="41">
        <v>12.16</v>
      </c>
      <c r="AT39" s="41">
        <v>128</v>
      </c>
      <c r="AU39" s="41">
        <v>131</v>
      </c>
      <c r="AV39" s="41">
        <v>124</v>
      </c>
      <c r="AX39" s="92"/>
      <c r="AY39" s="41">
        <v>20</v>
      </c>
      <c r="AZ39" s="41">
        <v>26</v>
      </c>
      <c r="BA39" s="41">
        <f>26+20</f>
        <v>46</v>
      </c>
      <c r="BD39" s="41">
        <v>22</v>
      </c>
      <c r="BE39" s="41">
        <v>26</v>
      </c>
      <c r="BG39" s="92"/>
      <c r="BH39" s="41">
        <f>22+26</f>
        <v>48</v>
      </c>
      <c r="BI39" s="41">
        <v>43</v>
      </c>
      <c r="BJ39" s="41">
        <v>43</v>
      </c>
      <c r="BK39" s="41">
        <v>46</v>
      </c>
      <c r="BP39" s="92"/>
      <c r="BQ39" s="41">
        <v>34</v>
      </c>
      <c r="BR39" s="41">
        <v>35</v>
      </c>
      <c r="BS39" s="41">
        <v>34</v>
      </c>
      <c r="CH39" s="41">
        <v>0</v>
      </c>
      <c r="CI39" s="41" t="s">
        <v>350</v>
      </c>
      <c r="CJ39" s="41">
        <v>1</v>
      </c>
      <c r="CK39" s="41">
        <v>3</v>
      </c>
      <c r="CL39" s="41" t="s">
        <v>1832</v>
      </c>
      <c r="CM39" s="41">
        <v>1</v>
      </c>
      <c r="CN39" s="41">
        <v>1</v>
      </c>
      <c r="CO39" s="41" t="s">
        <v>351</v>
      </c>
      <c r="CP39" s="41">
        <v>1</v>
      </c>
      <c r="CQ39" s="41">
        <v>3</v>
      </c>
      <c r="CR39" s="41">
        <v>5</v>
      </c>
      <c r="CS39" s="41">
        <v>5</v>
      </c>
      <c r="CT39" s="41">
        <v>4</v>
      </c>
      <c r="CU39" s="41">
        <v>4</v>
      </c>
      <c r="CV39" s="41">
        <v>5</v>
      </c>
      <c r="CW39" s="41">
        <v>5</v>
      </c>
      <c r="CX39" s="41">
        <v>4</v>
      </c>
      <c r="CY39" s="41">
        <v>4</v>
      </c>
      <c r="CZ39" s="41">
        <v>5</v>
      </c>
      <c r="DA39" s="41">
        <v>5</v>
      </c>
      <c r="DB39" s="41">
        <v>1</v>
      </c>
      <c r="DC39" s="41">
        <v>1</v>
      </c>
      <c r="DD39" s="41">
        <f t="shared" ref="DD39:DD53" si="8">AVERAGE(CR39,CS39,CV39,CW39,CZ39,DA39)</f>
        <v>5</v>
      </c>
      <c r="DE39" s="41">
        <f t="shared" si="6"/>
        <v>3</v>
      </c>
      <c r="DF39" s="41">
        <v>3</v>
      </c>
      <c r="DG39" s="41">
        <v>3</v>
      </c>
      <c r="DH39" s="41">
        <v>3</v>
      </c>
      <c r="DI39" s="41">
        <v>3</v>
      </c>
      <c r="DJ39" s="41">
        <v>2</v>
      </c>
      <c r="DK39" s="41">
        <v>3</v>
      </c>
      <c r="DL39" s="41">
        <v>3</v>
      </c>
      <c r="DM39" s="41">
        <v>2</v>
      </c>
      <c r="DN39" s="41">
        <v>3</v>
      </c>
      <c r="DO39" s="41">
        <f>AVERAGE(DF39,DL39,DH39,DI39,DJ39,DK39)</f>
        <v>2.8333333333333335</v>
      </c>
      <c r="DP39" s="41">
        <v>5</v>
      </c>
      <c r="DQ39" s="41">
        <v>5</v>
      </c>
      <c r="DR39" s="41">
        <v>5</v>
      </c>
      <c r="DS39" s="41">
        <v>5</v>
      </c>
      <c r="DT39" s="41">
        <v>5</v>
      </c>
      <c r="DU39" s="41">
        <v>5</v>
      </c>
      <c r="DV39" s="41">
        <f t="shared" si="7"/>
        <v>5</v>
      </c>
      <c r="DY39" s="41">
        <v>2</v>
      </c>
      <c r="EA39" s="41">
        <v>1</v>
      </c>
      <c r="EB39" s="41">
        <v>1</v>
      </c>
      <c r="EC39" s="41">
        <v>1</v>
      </c>
      <c r="ED39" s="41">
        <v>1</v>
      </c>
      <c r="EE39" s="41">
        <v>1</v>
      </c>
      <c r="EF39" s="41">
        <v>1</v>
      </c>
      <c r="EG39" s="41">
        <v>1</v>
      </c>
      <c r="EH39" s="41">
        <v>0</v>
      </c>
      <c r="EI39" s="41">
        <v>1</v>
      </c>
      <c r="EJ39" s="41">
        <v>0</v>
      </c>
      <c r="EK39" s="41">
        <v>0</v>
      </c>
      <c r="EL39" s="41">
        <v>0</v>
      </c>
      <c r="EM39" s="41">
        <v>0</v>
      </c>
      <c r="EN39" s="41">
        <v>1</v>
      </c>
      <c r="EO39" s="41">
        <v>1</v>
      </c>
      <c r="EP39" s="41">
        <v>1</v>
      </c>
      <c r="EQ39" s="41">
        <v>1</v>
      </c>
      <c r="ER39" s="41">
        <v>0</v>
      </c>
      <c r="ES39" s="41">
        <v>0</v>
      </c>
      <c r="ET39" s="41">
        <v>12</v>
      </c>
      <c r="EU39" s="41">
        <f>12/18</f>
        <v>0.66666666666666663</v>
      </c>
      <c r="EV39" s="41">
        <v>6</v>
      </c>
      <c r="EW39" s="41">
        <v>0</v>
      </c>
      <c r="EX39" s="41">
        <v>1</v>
      </c>
      <c r="EY39" s="41">
        <v>1</v>
      </c>
      <c r="EZ39" s="41">
        <v>0</v>
      </c>
      <c r="FA39" s="41">
        <v>0</v>
      </c>
      <c r="FB39" s="41">
        <v>1</v>
      </c>
      <c r="FC39" s="41">
        <v>1</v>
      </c>
      <c r="FD39" s="41">
        <v>0</v>
      </c>
      <c r="FE39" s="41">
        <v>1</v>
      </c>
      <c r="FF39" s="41">
        <v>1</v>
      </c>
      <c r="FG39" s="41">
        <v>0</v>
      </c>
      <c r="FH39" s="41">
        <v>0</v>
      </c>
      <c r="FI39" s="41">
        <v>0</v>
      </c>
      <c r="FJ39" s="41">
        <v>0</v>
      </c>
      <c r="FK39" s="41">
        <v>6</v>
      </c>
      <c r="FL39" s="41">
        <f>6/13</f>
        <v>0.46153846153846156</v>
      </c>
      <c r="FM39" s="41">
        <v>5</v>
      </c>
      <c r="FN39" s="41">
        <v>1</v>
      </c>
      <c r="FO39" s="41">
        <v>1</v>
      </c>
      <c r="FP39" s="41">
        <v>1</v>
      </c>
      <c r="FQ39" s="41">
        <v>1</v>
      </c>
      <c r="FR39" s="41">
        <v>0</v>
      </c>
      <c r="FS39" s="41">
        <v>0</v>
      </c>
      <c r="FT39" s="41">
        <v>1</v>
      </c>
      <c r="FU39" s="41">
        <v>1</v>
      </c>
      <c r="FV39" s="41">
        <v>1</v>
      </c>
      <c r="FW39" s="41">
        <v>0</v>
      </c>
      <c r="FX39" s="41">
        <v>0</v>
      </c>
      <c r="FY39" s="41">
        <v>7</v>
      </c>
      <c r="FZ39" s="41">
        <f>7/10</f>
        <v>0.7</v>
      </c>
      <c r="GA39" s="41">
        <v>5</v>
      </c>
      <c r="GB39" s="41">
        <v>1</v>
      </c>
      <c r="GC39" s="41">
        <v>5</v>
      </c>
      <c r="GD39" s="41">
        <v>1</v>
      </c>
      <c r="GE39" s="41">
        <v>1</v>
      </c>
      <c r="GF39" s="41">
        <v>1</v>
      </c>
      <c r="GG39" s="41">
        <v>1</v>
      </c>
      <c r="GH39" s="41">
        <v>0</v>
      </c>
      <c r="GI39" s="41">
        <v>0</v>
      </c>
      <c r="GJ39" s="41">
        <v>0</v>
      </c>
      <c r="GK39" s="41">
        <v>0</v>
      </c>
      <c r="GL39" s="41">
        <v>1</v>
      </c>
      <c r="GM39" s="41">
        <v>0</v>
      </c>
      <c r="GN39" s="41">
        <v>1</v>
      </c>
      <c r="GO39" s="41">
        <v>0</v>
      </c>
      <c r="GP39" s="41">
        <v>0</v>
      </c>
      <c r="GQ39" s="41">
        <v>6</v>
      </c>
      <c r="GR39" s="41">
        <f>6/12</f>
        <v>0.5</v>
      </c>
      <c r="GS39" s="41">
        <v>4</v>
      </c>
      <c r="GT39" s="41">
        <v>3</v>
      </c>
      <c r="GU39" s="41">
        <v>2</v>
      </c>
      <c r="GV39" s="41">
        <v>4</v>
      </c>
      <c r="GW39" s="41">
        <v>1</v>
      </c>
      <c r="GX39" s="41">
        <v>6</v>
      </c>
      <c r="GY39" s="41">
        <v>6</v>
      </c>
      <c r="GZ39" s="41">
        <v>5</v>
      </c>
      <c r="HA39" s="41">
        <v>1</v>
      </c>
      <c r="HB39" s="41">
        <v>3</v>
      </c>
      <c r="HC39" s="41">
        <v>3</v>
      </c>
      <c r="HD39" s="41">
        <v>4</v>
      </c>
      <c r="HE39" s="41">
        <v>5</v>
      </c>
      <c r="HF39" s="41">
        <v>5</v>
      </c>
      <c r="HG39" s="41">
        <v>3</v>
      </c>
      <c r="HH39" s="41">
        <v>3</v>
      </c>
      <c r="HI39" s="41">
        <v>1</v>
      </c>
      <c r="HJ39" s="41">
        <v>2</v>
      </c>
      <c r="HK39" s="41">
        <v>2</v>
      </c>
      <c r="HL39" s="37"/>
      <c r="HM39" s="37"/>
      <c r="HN39" s="37"/>
      <c r="HO39" s="37"/>
      <c r="HP39" s="37"/>
      <c r="HQ39" s="37"/>
      <c r="HR39" s="37"/>
      <c r="HS39" s="37"/>
      <c r="HT39" s="37"/>
      <c r="HW39" s="37"/>
      <c r="HX39" s="37"/>
      <c r="HY39" s="37"/>
      <c r="HZ39" s="37"/>
      <c r="IA39" s="37"/>
      <c r="IB39" s="37"/>
    </row>
    <row r="40" spans="1:236" s="41" customFormat="1" x14ac:dyDescent="0.2">
      <c r="A40" s="83" t="s">
        <v>1522</v>
      </c>
      <c r="B40" s="83" t="s">
        <v>1540</v>
      </c>
      <c r="C40" s="68">
        <v>239</v>
      </c>
      <c r="D40" s="68" t="s">
        <v>1541</v>
      </c>
      <c r="E40" s="41">
        <v>1</v>
      </c>
      <c r="F40" s="37">
        <v>1</v>
      </c>
      <c r="G40" s="74">
        <v>38930</v>
      </c>
      <c r="H40" s="74">
        <v>43755</v>
      </c>
      <c r="I40" s="41">
        <f t="shared" si="0"/>
        <v>13.219178082191782</v>
      </c>
      <c r="K40" s="41">
        <v>7</v>
      </c>
      <c r="N40" s="41">
        <v>1</v>
      </c>
      <c r="O40" s="41">
        <v>150</v>
      </c>
      <c r="P40" s="41">
        <v>114</v>
      </c>
      <c r="Q40" s="41">
        <v>158.5</v>
      </c>
      <c r="S40" s="76">
        <f>48*2.2</f>
        <v>105.60000000000001</v>
      </c>
      <c r="T40" s="41">
        <v>48</v>
      </c>
      <c r="U40" s="41">
        <v>19.2</v>
      </c>
      <c r="W40" s="41">
        <v>21.3</v>
      </c>
      <c r="Y40" s="41">
        <v>54.6</v>
      </c>
      <c r="Z40" s="41">
        <v>43</v>
      </c>
      <c r="AA40" s="41">
        <v>50.1</v>
      </c>
      <c r="AB40" s="41">
        <v>50.4</v>
      </c>
      <c r="AC40" s="41">
        <v>45.8</v>
      </c>
      <c r="AD40" s="41">
        <v>49.7</v>
      </c>
      <c r="AE40" s="41">
        <v>54.6</v>
      </c>
      <c r="AF40" s="41">
        <v>50.4</v>
      </c>
      <c r="AL40" s="41">
        <v>34</v>
      </c>
      <c r="AP40" s="41">
        <v>11.14</v>
      </c>
      <c r="AQ40" s="41">
        <v>11.18</v>
      </c>
      <c r="AT40" s="41">
        <v>173</v>
      </c>
      <c r="AU40" s="41">
        <v>174</v>
      </c>
      <c r="AV40" s="41">
        <v>169</v>
      </c>
      <c r="AX40" s="92"/>
      <c r="AY40" s="41">
        <v>40</v>
      </c>
      <c r="AZ40" s="41">
        <v>35</v>
      </c>
      <c r="BA40" s="41">
        <f>35+40</f>
        <v>75</v>
      </c>
      <c r="BD40" s="41">
        <v>22</v>
      </c>
      <c r="BE40" s="41">
        <v>29</v>
      </c>
      <c r="BG40" s="92"/>
      <c r="BH40" s="41">
        <f>22+29</f>
        <v>51</v>
      </c>
      <c r="BI40" s="41">
        <v>40</v>
      </c>
      <c r="BJ40" s="41">
        <v>42</v>
      </c>
      <c r="BK40" s="41">
        <v>40</v>
      </c>
      <c r="BP40" s="92"/>
      <c r="BQ40" s="41">
        <v>36</v>
      </c>
      <c r="BR40" s="41">
        <v>25</v>
      </c>
      <c r="BS40" s="41">
        <v>40</v>
      </c>
      <c r="CH40" s="41">
        <v>0</v>
      </c>
      <c r="CI40" s="41" t="s">
        <v>390</v>
      </c>
      <c r="CJ40" s="41">
        <v>1</v>
      </c>
      <c r="CK40" s="41">
        <v>2</v>
      </c>
      <c r="CL40" s="41" t="s">
        <v>439</v>
      </c>
      <c r="CM40" s="41">
        <v>1</v>
      </c>
      <c r="CN40" s="41">
        <v>2</v>
      </c>
      <c r="CO40" s="41" t="s">
        <v>1833</v>
      </c>
      <c r="CP40" s="41">
        <v>1</v>
      </c>
      <c r="CQ40" s="41">
        <v>2</v>
      </c>
      <c r="CR40" s="41">
        <v>5</v>
      </c>
      <c r="CS40" s="41">
        <v>5</v>
      </c>
      <c r="CT40" s="41">
        <v>3</v>
      </c>
      <c r="CU40" s="41">
        <v>2</v>
      </c>
      <c r="CV40" s="41">
        <v>5</v>
      </c>
      <c r="CW40" s="41">
        <v>5</v>
      </c>
      <c r="CX40" s="41">
        <v>4</v>
      </c>
      <c r="CY40" s="41">
        <v>1</v>
      </c>
      <c r="CZ40" s="41">
        <v>5</v>
      </c>
      <c r="DA40" s="41">
        <v>5</v>
      </c>
      <c r="DB40" s="41">
        <v>5</v>
      </c>
      <c r="DC40" s="41">
        <v>2</v>
      </c>
      <c r="DD40" s="41">
        <f t="shared" si="8"/>
        <v>5</v>
      </c>
      <c r="DE40" s="41">
        <f t="shared" si="6"/>
        <v>2.8333333333333335</v>
      </c>
      <c r="DF40" s="41">
        <v>4</v>
      </c>
      <c r="DG40" s="41">
        <v>4</v>
      </c>
      <c r="DH40" s="41">
        <v>3</v>
      </c>
      <c r="DI40" s="41">
        <v>4</v>
      </c>
      <c r="DJ40" s="41">
        <v>2</v>
      </c>
      <c r="DK40" s="41">
        <v>3</v>
      </c>
      <c r="DL40" s="41">
        <v>4</v>
      </c>
      <c r="DM40" s="41">
        <v>2</v>
      </c>
      <c r="DN40" s="41">
        <v>3</v>
      </c>
      <c r="DO40" s="41">
        <f t="shared" ref="DO40:DO52" si="9">AVERAGE(DF40,DL40,DH40,DI40,DM40,DN40)</f>
        <v>3.3333333333333335</v>
      </c>
      <c r="DP40" s="41">
        <v>3</v>
      </c>
      <c r="DQ40" s="41">
        <v>5</v>
      </c>
      <c r="DR40" s="41">
        <v>6</v>
      </c>
      <c r="DS40" s="41">
        <v>6</v>
      </c>
      <c r="DT40" s="41">
        <v>5</v>
      </c>
      <c r="DU40" s="41">
        <v>6</v>
      </c>
      <c r="DV40" s="41">
        <f t="shared" si="7"/>
        <v>5.166666666666667</v>
      </c>
      <c r="DW40" s="41">
        <v>2</v>
      </c>
      <c r="DY40" s="41">
        <v>6</v>
      </c>
      <c r="EA40" s="41">
        <v>1</v>
      </c>
      <c r="EB40" s="41">
        <v>1</v>
      </c>
      <c r="EC40" s="41">
        <v>1</v>
      </c>
      <c r="ED40" s="41">
        <v>1</v>
      </c>
      <c r="EE40" s="41">
        <v>1</v>
      </c>
      <c r="EF40" s="41">
        <v>1</v>
      </c>
      <c r="EG40" s="41">
        <v>1</v>
      </c>
      <c r="EH40" s="41">
        <v>1</v>
      </c>
      <c r="EI40" s="41">
        <v>1</v>
      </c>
      <c r="EJ40" s="41">
        <v>1</v>
      </c>
      <c r="EK40" s="41">
        <v>0</v>
      </c>
      <c r="EL40" s="41">
        <v>1</v>
      </c>
      <c r="EM40" s="41">
        <v>1</v>
      </c>
      <c r="EN40" s="41">
        <v>0</v>
      </c>
      <c r="EO40" s="41">
        <v>1</v>
      </c>
      <c r="EP40" s="41">
        <v>1</v>
      </c>
      <c r="EQ40" s="41">
        <v>0</v>
      </c>
      <c r="ER40" s="41">
        <v>0</v>
      </c>
      <c r="ES40" s="41">
        <v>0</v>
      </c>
      <c r="ET40" s="41">
        <v>15</v>
      </c>
      <c r="EU40" s="41">
        <f>15/18</f>
        <v>0.83333333333333337</v>
      </c>
      <c r="EV40" s="41">
        <v>4</v>
      </c>
      <c r="EW40" s="41">
        <v>0</v>
      </c>
      <c r="EX40" s="41">
        <v>1</v>
      </c>
      <c r="EY40" s="41">
        <v>1</v>
      </c>
      <c r="EZ40" s="41">
        <v>0</v>
      </c>
      <c r="FA40" s="41">
        <v>0</v>
      </c>
      <c r="FB40" s="41">
        <v>0</v>
      </c>
      <c r="FC40" s="41">
        <v>1</v>
      </c>
      <c r="FD40" s="41">
        <v>0</v>
      </c>
      <c r="FE40" s="41">
        <v>1</v>
      </c>
      <c r="FF40" s="41">
        <v>1</v>
      </c>
      <c r="FG40" s="41">
        <v>0</v>
      </c>
      <c r="FH40" s="41">
        <v>0</v>
      </c>
      <c r="FI40" s="41">
        <v>0</v>
      </c>
      <c r="FJ40" s="41">
        <v>0</v>
      </c>
      <c r="FK40" s="41">
        <v>5</v>
      </c>
      <c r="FL40" s="41">
        <f>5/13</f>
        <v>0.38461538461538464</v>
      </c>
      <c r="FM40" s="41">
        <v>2</v>
      </c>
      <c r="FN40" s="41">
        <v>1</v>
      </c>
      <c r="FO40" s="41">
        <v>1</v>
      </c>
      <c r="FP40" s="41">
        <v>1</v>
      </c>
      <c r="FQ40" s="41">
        <v>1</v>
      </c>
      <c r="FR40" s="41">
        <v>1</v>
      </c>
      <c r="FS40" s="41">
        <v>0</v>
      </c>
      <c r="FT40" s="41">
        <v>0</v>
      </c>
      <c r="FU40" s="41">
        <v>1</v>
      </c>
      <c r="FV40" s="41">
        <v>1</v>
      </c>
      <c r="FW40" s="41">
        <v>0</v>
      </c>
      <c r="FX40" s="41">
        <v>0</v>
      </c>
      <c r="FY40" s="41">
        <v>7</v>
      </c>
      <c r="FZ40" s="41">
        <f>7/10</f>
        <v>0.7</v>
      </c>
      <c r="GA40" s="41">
        <v>5</v>
      </c>
      <c r="GB40" s="41">
        <v>1</v>
      </c>
      <c r="GC40" s="41">
        <v>3</v>
      </c>
      <c r="GD40" s="41">
        <v>1</v>
      </c>
      <c r="GE40" s="41">
        <v>1</v>
      </c>
      <c r="GF40" s="41">
        <v>0</v>
      </c>
      <c r="GG40" s="41">
        <v>1</v>
      </c>
      <c r="GH40" s="41">
        <v>1</v>
      </c>
      <c r="GI40" s="41">
        <v>1</v>
      </c>
      <c r="GJ40" s="41">
        <v>1</v>
      </c>
      <c r="GK40" s="41">
        <v>0</v>
      </c>
      <c r="GL40" s="41">
        <v>0</v>
      </c>
      <c r="GM40" s="41">
        <v>1</v>
      </c>
      <c r="GN40" s="41">
        <v>0</v>
      </c>
      <c r="GO40" s="41">
        <v>0</v>
      </c>
      <c r="GP40" s="41">
        <v>0</v>
      </c>
      <c r="GQ40" s="41">
        <v>7</v>
      </c>
      <c r="GR40" s="41">
        <f>7/12</f>
        <v>0.58333333333333337</v>
      </c>
      <c r="GS40" s="41">
        <v>2</v>
      </c>
      <c r="GT40" s="41">
        <v>4</v>
      </c>
      <c r="GU40" s="41">
        <v>2</v>
      </c>
      <c r="GV40" s="41">
        <v>1</v>
      </c>
      <c r="GW40" s="41">
        <v>4</v>
      </c>
      <c r="GX40" s="41">
        <v>5</v>
      </c>
      <c r="GY40" s="41">
        <v>4</v>
      </c>
      <c r="GZ40" s="41">
        <v>4</v>
      </c>
      <c r="HA40" s="41">
        <v>4</v>
      </c>
      <c r="HB40" s="41">
        <v>2</v>
      </c>
      <c r="HC40" s="41">
        <v>3</v>
      </c>
      <c r="HD40" s="41">
        <v>3</v>
      </c>
      <c r="HE40" s="41">
        <v>3</v>
      </c>
      <c r="HF40" s="41">
        <v>2</v>
      </c>
      <c r="HG40" s="41">
        <v>2</v>
      </c>
      <c r="HH40" s="41">
        <v>2</v>
      </c>
      <c r="HI40" s="41">
        <v>2</v>
      </c>
      <c r="HJ40" s="41">
        <v>4</v>
      </c>
      <c r="HK40" s="41">
        <v>1</v>
      </c>
      <c r="HL40" s="37"/>
      <c r="HM40" s="37"/>
      <c r="HN40" s="37"/>
      <c r="HO40" s="37"/>
      <c r="HP40" s="37"/>
      <c r="HQ40" s="37"/>
      <c r="HR40" s="37"/>
      <c r="HS40" s="37"/>
      <c r="HT40" s="37"/>
      <c r="HW40" s="37"/>
      <c r="HX40" s="37"/>
      <c r="HY40" s="37"/>
      <c r="HZ40" s="37"/>
      <c r="IA40" s="37"/>
      <c r="IB40" s="37"/>
    </row>
    <row r="41" spans="1:236" s="41" customFormat="1" x14ac:dyDescent="0.2">
      <c r="A41" s="83" t="s">
        <v>1542</v>
      </c>
      <c r="B41" s="83" t="s">
        <v>1543</v>
      </c>
      <c r="C41" s="68">
        <v>242</v>
      </c>
      <c r="D41" s="68" t="s">
        <v>1544</v>
      </c>
      <c r="E41" s="41">
        <v>1</v>
      </c>
      <c r="F41" s="37">
        <v>1</v>
      </c>
      <c r="G41" s="74">
        <v>39324</v>
      </c>
      <c r="H41" s="74">
        <v>43755</v>
      </c>
      <c r="I41" s="41">
        <f t="shared" si="0"/>
        <v>12.139726027397261</v>
      </c>
      <c r="K41" s="41">
        <v>7</v>
      </c>
      <c r="N41" s="41">
        <v>2</v>
      </c>
      <c r="O41" s="41">
        <v>150</v>
      </c>
      <c r="P41" s="41">
        <v>112</v>
      </c>
      <c r="Q41" s="41">
        <v>155.5</v>
      </c>
      <c r="S41" s="41">
        <f>86.7*2.2</f>
        <v>190.74</v>
      </c>
      <c r="T41" s="41">
        <v>86.7</v>
      </c>
      <c r="U41" s="41">
        <v>36.1</v>
      </c>
      <c r="W41" s="41">
        <v>48.9</v>
      </c>
      <c r="Y41" s="41">
        <v>80.599999999999994</v>
      </c>
      <c r="Z41" s="41">
        <v>77.099999999999994</v>
      </c>
      <c r="AA41" s="41">
        <v>68.7</v>
      </c>
      <c r="AB41" s="41">
        <v>72.8</v>
      </c>
      <c r="AC41" s="41">
        <v>67.7</v>
      </c>
      <c r="AD41" s="41">
        <v>65.7</v>
      </c>
      <c r="AE41" s="41">
        <v>80.599999999999994</v>
      </c>
      <c r="AF41" s="41">
        <v>72.8</v>
      </c>
      <c r="AL41" s="41">
        <v>10</v>
      </c>
      <c r="AP41" s="41">
        <v>14.2</v>
      </c>
      <c r="AQ41" s="41">
        <v>14.2</v>
      </c>
      <c r="AT41" s="41">
        <v>125</v>
      </c>
      <c r="AU41" s="41">
        <v>106</v>
      </c>
      <c r="AV41" s="41">
        <v>142</v>
      </c>
      <c r="AX41" s="92"/>
      <c r="AY41" s="41">
        <v>26</v>
      </c>
      <c r="AZ41" s="41">
        <v>29</v>
      </c>
      <c r="BA41" s="41">
        <f>29+26</f>
        <v>55</v>
      </c>
      <c r="BD41" s="41">
        <v>12</v>
      </c>
      <c r="BE41" s="41">
        <v>18</v>
      </c>
      <c r="BG41" s="92"/>
      <c r="BH41" s="41">
        <f>12+18</f>
        <v>30</v>
      </c>
      <c r="BI41" s="41">
        <v>39</v>
      </c>
      <c r="BJ41" s="41">
        <v>39</v>
      </c>
      <c r="BK41" s="41">
        <v>37</v>
      </c>
      <c r="BP41" s="92"/>
      <c r="BQ41" s="41">
        <v>42</v>
      </c>
      <c r="BR41" s="41">
        <v>37</v>
      </c>
      <c r="BS41" s="41">
        <v>42</v>
      </c>
      <c r="CH41" s="41">
        <v>0</v>
      </c>
      <c r="CI41" s="41" t="s">
        <v>350</v>
      </c>
      <c r="CJ41" s="41">
        <v>1</v>
      </c>
      <c r="CK41" s="41">
        <v>5</v>
      </c>
      <c r="CL41" s="41" t="s">
        <v>393</v>
      </c>
      <c r="CM41" s="41">
        <v>1</v>
      </c>
      <c r="CN41" s="41">
        <v>7</v>
      </c>
      <c r="CO41" s="41" t="s">
        <v>376</v>
      </c>
      <c r="CP41" s="41">
        <v>1</v>
      </c>
      <c r="CQ41" s="41">
        <v>2</v>
      </c>
      <c r="CR41" s="41">
        <v>4</v>
      </c>
      <c r="CS41" s="41">
        <v>5</v>
      </c>
      <c r="CT41" s="41">
        <v>3</v>
      </c>
      <c r="CU41" s="41">
        <v>5</v>
      </c>
      <c r="CV41" s="41">
        <v>5</v>
      </c>
      <c r="CW41" s="41">
        <v>5</v>
      </c>
      <c r="CX41" s="41">
        <v>4</v>
      </c>
      <c r="CY41" s="41">
        <v>1</v>
      </c>
      <c r="CZ41" s="41">
        <v>5</v>
      </c>
      <c r="DA41" s="41">
        <v>5</v>
      </c>
      <c r="DB41" s="41">
        <v>3</v>
      </c>
      <c r="DC41" s="41">
        <v>4</v>
      </c>
      <c r="DD41" s="41">
        <f t="shared" si="8"/>
        <v>4.833333333333333</v>
      </c>
      <c r="DE41" s="41">
        <f t="shared" si="6"/>
        <v>3.3333333333333335</v>
      </c>
      <c r="DF41" s="41">
        <v>3</v>
      </c>
      <c r="DG41" s="41">
        <v>4</v>
      </c>
      <c r="DH41" s="41">
        <v>3</v>
      </c>
      <c r="DI41" s="41">
        <v>2</v>
      </c>
      <c r="DJ41" s="41">
        <v>3</v>
      </c>
      <c r="DK41" s="41">
        <v>1</v>
      </c>
      <c r="DL41" s="41">
        <v>4</v>
      </c>
      <c r="DM41" s="41">
        <v>3</v>
      </c>
      <c r="DN41" s="41">
        <v>1</v>
      </c>
      <c r="DO41" s="41">
        <f t="shared" si="9"/>
        <v>2.6666666666666665</v>
      </c>
      <c r="DP41" s="41">
        <v>5</v>
      </c>
      <c r="DQ41" s="41">
        <v>6</v>
      </c>
      <c r="DR41" s="41">
        <v>6</v>
      </c>
      <c r="DS41" s="41">
        <v>5</v>
      </c>
      <c r="DT41" s="41">
        <v>3</v>
      </c>
      <c r="DU41" s="41">
        <v>5</v>
      </c>
      <c r="DV41" s="41">
        <f t="shared" si="7"/>
        <v>5</v>
      </c>
      <c r="DW41" s="37"/>
      <c r="DX41" s="37"/>
      <c r="DY41" s="41">
        <v>4</v>
      </c>
      <c r="EA41" s="41">
        <v>0</v>
      </c>
      <c r="EB41" s="41">
        <v>0</v>
      </c>
      <c r="EC41" s="41">
        <v>1</v>
      </c>
      <c r="ED41" s="41">
        <v>1</v>
      </c>
      <c r="EE41" s="41">
        <v>1</v>
      </c>
      <c r="EF41" s="41">
        <v>1</v>
      </c>
      <c r="EG41" s="41">
        <v>1</v>
      </c>
      <c r="EH41" s="41">
        <v>1</v>
      </c>
      <c r="EI41" s="41">
        <v>1</v>
      </c>
      <c r="EJ41" s="41">
        <v>1</v>
      </c>
      <c r="EK41" s="41">
        <v>1</v>
      </c>
      <c r="EL41" s="41">
        <v>0</v>
      </c>
      <c r="EM41" s="41">
        <v>0</v>
      </c>
      <c r="EN41" s="41">
        <v>1</v>
      </c>
      <c r="EO41" s="41">
        <v>0</v>
      </c>
      <c r="EP41" s="41">
        <v>1</v>
      </c>
      <c r="EQ41" s="41">
        <v>1</v>
      </c>
      <c r="ER41" s="41">
        <v>1</v>
      </c>
      <c r="ES41" s="41">
        <v>0</v>
      </c>
      <c r="ET41" s="41">
        <v>13</v>
      </c>
      <c r="EU41" s="41">
        <f>13/18</f>
        <v>0.72222222222222221</v>
      </c>
      <c r="EV41" s="41">
        <v>5</v>
      </c>
      <c r="EW41" s="41">
        <v>0</v>
      </c>
      <c r="EX41" s="41">
        <v>1</v>
      </c>
      <c r="EY41" s="41">
        <v>1</v>
      </c>
      <c r="EZ41" s="41">
        <v>0</v>
      </c>
      <c r="FA41" s="41">
        <v>1</v>
      </c>
      <c r="FB41" s="41">
        <v>1</v>
      </c>
      <c r="FC41" s="41">
        <v>1</v>
      </c>
      <c r="FD41" s="41">
        <v>0</v>
      </c>
      <c r="FE41" s="41">
        <v>1</v>
      </c>
      <c r="FF41" s="41">
        <v>0</v>
      </c>
      <c r="FG41" s="41">
        <v>0</v>
      </c>
      <c r="FH41" s="41">
        <v>0</v>
      </c>
      <c r="FI41" s="41">
        <v>0</v>
      </c>
      <c r="FJ41" s="41">
        <v>0</v>
      </c>
      <c r="FK41" s="41">
        <v>6</v>
      </c>
      <c r="FL41" s="41">
        <f>6/13</f>
        <v>0.46153846153846156</v>
      </c>
      <c r="FM41" s="41">
        <v>7</v>
      </c>
      <c r="FN41" s="41">
        <v>1</v>
      </c>
      <c r="FO41" s="41">
        <v>1</v>
      </c>
      <c r="FP41" s="41">
        <v>0</v>
      </c>
      <c r="FQ41" s="41">
        <v>1</v>
      </c>
      <c r="FR41" s="41">
        <v>0</v>
      </c>
      <c r="FS41" s="41">
        <v>0</v>
      </c>
      <c r="FT41" s="41">
        <v>1</v>
      </c>
      <c r="FU41" s="41">
        <v>1</v>
      </c>
      <c r="FV41" s="41">
        <v>1</v>
      </c>
      <c r="FW41" s="41">
        <v>0</v>
      </c>
      <c r="FX41" s="41">
        <v>0</v>
      </c>
      <c r="FY41" s="41">
        <v>6</v>
      </c>
      <c r="FZ41" s="41">
        <f>6/10</f>
        <v>0.6</v>
      </c>
      <c r="GA41" s="41">
        <v>3</v>
      </c>
      <c r="GB41" s="41">
        <v>1</v>
      </c>
      <c r="GC41" s="41">
        <v>7</v>
      </c>
      <c r="GD41" s="41">
        <v>1</v>
      </c>
      <c r="GE41" s="41">
        <v>1</v>
      </c>
      <c r="GF41" s="41">
        <v>0</v>
      </c>
      <c r="GG41" s="41">
        <v>1</v>
      </c>
      <c r="GH41" s="41">
        <v>1</v>
      </c>
      <c r="GI41" s="41">
        <v>1</v>
      </c>
      <c r="GJ41" s="41">
        <v>1</v>
      </c>
      <c r="GK41" s="41">
        <v>0</v>
      </c>
      <c r="GL41" s="41">
        <v>1</v>
      </c>
      <c r="GM41" s="41">
        <v>1</v>
      </c>
      <c r="GN41" s="41">
        <v>1</v>
      </c>
      <c r="GO41" s="41">
        <v>0</v>
      </c>
      <c r="GP41" s="41">
        <v>0</v>
      </c>
      <c r="GQ41" s="41">
        <v>9</v>
      </c>
      <c r="GR41" s="41">
        <f>9/12</f>
        <v>0.75</v>
      </c>
      <c r="GS41" s="41">
        <v>3</v>
      </c>
      <c r="GT41" s="41">
        <v>4</v>
      </c>
      <c r="GU41" s="41">
        <v>2</v>
      </c>
      <c r="GV41" s="41">
        <v>2</v>
      </c>
      <c r="GW41" s="41">
        <v>1</v>
      </c>
      <c r="GX41" s="41">
        <v>5</v>
      </c>
      <c r="GY41" s="41">
        <v>5</v>
      </c>
      <c r="GZ41" s="41">
        <v>4</v>
      </c>
      <c r="HA41" s="41">
        <v>1</v>
      </c>
      <c r="HB41" s="41">
        <v>5</v>
      </c>
      <c r="HC41" s="41">
        <v>4</v>
      </c>
      <c r="HD41" s="41">
        <v>4</v>
      </c>
      <c r="HE41" s="41">
        <v>4</v>
      </c>
      <c r="HF41" s="41">
        <v>4</v>
      </c>
      <c r="HG41" s="41">
        <v>4</v>
      </c>
      <c r="HH41" s="41">
        <v>2</v>
      </c>
      <c r="HI41" s="41">
        <v>2</v>
      </c>
      <c r="HJ41" s="41">
        <v>2</v>
      </c>
      <c r="HK41" s="41">
        <v>3</v>
      </c>
      <c r="HL41" s="37"/>
      <c r="HM41" s="37"/>
      <c r="HN41" s="37"/>
      <c r="HO41" s="37"/>
      <c r="HP41" s="37"/>
      <c r="HQ41" s="37"/>
      <c r="HR41" s="37"/>
      <c r="HS41" s="37"/>
      <c r="HT41" s="37"/>
      <c r="HW41" s="37"/>
      <c r="HX41" s="37"/>
      <c r="HY41" s="37"/>
      <c r="HZ41" s="37"/>
      <c r="IA41" s="37"/>
      <c r="IB41" s="37"/>
    </row>
    <row r="42" spans="1:236" s="41" customFormat="1" x14ac:dyDescent="0.2">
      <c r="A42" s="83" t="s">
        <v>1497</v>
      </c>
      <c r="B42" s="83" t="s">
        <v>1545</v>
      </c>
      <c r="C42" s="68">
        <v>420</v>
      </c>
      <c r="D42" s="68" t="s">
        <v>1546</v>
      </c>
      <c r="E42" s="41">
        <v>1</v>
      </c>
      <c r="F42" s="37">
        <v>1</v>
      </c>
      <c r="G42" s="74">
        <v>39183</v>
      </c>
      <c r="H42" s="74">
        <v>43755</v>
      </c>
      <c r="I42" s="41">
        <f t="shared" si="0"/>
        <v>12.526027397260274</v>
      </c>
      <c r="K42" s="41">
        <v>7</v>
      </c>
      <c r="N42" s="41">
        <v>2</v>
      </c>
      <c r="O42" s="41">
        <v>150</v>
      </c>
      <c r="P42" s="41">
        <v>112</v>
      </c>
      <c r="Q42" s="41">
        <v>151.5</v>
      </c>
      <c r="S42" s="41">
        <f>64.8*2.2</f>
        <v>142.56</v>
      </c>
      <c r="T42" s="41">
        <v>64.8</v>
      </c>
      <c r="U42" s="41">
        <v>28.1</v>
      </c>
      <c r="W42" s="41">
        <v>38.200000000000003</v>
      </c>
      <c r="Y42" s="41">
        <v>50.4</v>
      </c>
      <c r="Z42" s="41">
        <v>48.8</v>
      </c>
      <c r="AA42" s="41">
        <v>56.8</v>
      </c>
      <c r="AB42" s="41">
        <v>52</v>
      </c>
      <c r="AC42" s="41">
        <v>47.2</v>
      </c>
      <c r="AD42" s="41">
        <v>47.9</v>
      </c>
      <c r="AE42" s="41">
        <v>56.8</v>
      </c>
      <c r="AF42" s="41">
        <v>52</v>
      </c>
      <c r="AL42" s="41">
        <v>21</v>
      </c>
      <c r="AP42" s="41">
        <v>13.09</v>
      </c>
      <c r="AQ42" s="41">
        <v>12.9</v>
      </c>
      <c r="AT42" s="41">
        <v>138</v>
      </c>
      <c r="AU42" s="41">
        <v>134</v>
      </c>
      <c r="AV42" s="41">
        <v>131</v>
      </c>
      <c r="AX42" s="92"/>
      <c r="AY42" s="41">
        <v>33</v>
      </c>
      <c r="AZ42" s="41">
        <v>26</v>
      </c>
      <c r="BA42" s="41">
        <f>26+33</f>
        <v>59</v>
      </c>
      <c r="BD42" s="41">
        <v>20</v>
      </c>
      <c r="BE42" s="41">
        <v>22</v>
      </c>
      <c r="BG42" s="92"/>
      <c r="BH42" s="41">
        <f>20+22</f>
        <v>42</v>
      </c>
      <c r="BI42" s="41">
        <v>42</v>
      </c>
      <c r="BJ42" s="41">
        <v>44</v>
      </c>
      <c r="BK42" s="41">
        <v>43</v>
      </c>
      <c r="BP42" s="92"/>
      <c r="BQ42" s="41">
        <v>23</v>
      </c>
      <c r="BR42" s="41">
        <v>35</v>
      </c>
      <c r="BS42" s="41">
        <v>34</v>
      </c>
      <c r="CH42" s="41">
        <v>1</v>
      </c>
      <c r="CI42" s="41" t="s">
        <v>351</v>
      </c>
      <c r="CJ42" s="41">
        <v>0</v>
      </c>
      <c r="CK42" s="37"/>
      <c r="CL42" s="41" t="s">
        <v>437</v>
      </c>
      <c r="CM42" s="41">
        <v>2</v>
      </c>
      <c r="CN42" s="37"/>
      <c r="CO42" s="41" t="s">
        <v>411</v>
      </c>
      <c r="CP42" s="41">
        <v>0</v>
      </c>
      <c r="CQ42" s="41">
        <v>6</v>
      </c>
      <c r="CR42" s="41">
        <v>5</v>
      </c>
      <c r="CS42" s="41">
        <v>5</v>
      </c>
      <c r="CT42" s="41">
        <v>5</v>
      </c>
      <c r="CU42" s="41">
        <v>1</v>
      </c>
      <c r="CV42" s="41">
        <v>5</v>
      </c>
      <c r="CW42" s="41">
        <v>5</v>
      </c>
      <c r="CX42" s="41">
        <v>2</v>
      </c>
      <c r="CY42" s="41">
        <v>1</v>
      </c>
      <c r="CZ42" s="41">
        <v>5</v>
      </c>
      <c r="DA42" s="41">
        <v>5</v>
      </c>
      <c r="DB42" s="41">
        <v>1</v>
      </c>
      <c r="DC42" s="41">
        <v>1</v>
      </c>
      <c r="DD42" s="41">
        <f t="shared" si="8"/>
        <v>5</v>
      </c>
      <c r="DE42" s="41">
        <f t="shared" si="6"/>
        <v>1.8333333333333333</v>
      </c>
      <c r="DF42" s="41">
        <v>3</v>
      </c>
      <c r="DG42" s="41">
        <v>3</v>
      </c>
      <c r="DH42" s="41">
        <v>2</v>
      </c>
      <c r="DI42" s="41">
        <v>2</v>
      </c>
      <c r="DJ42" s="41">
        <v>1</v>
      </c>
      <c r="DK42" s="41">
        <v>2</v>
      </c>
      <c r="DL42" s="41">
        <v>3</v>
      </c>
      <c r="DM42" s="41">
        <v>1</v>
      </c>
      <c r="DN42" s="41">
        <v>2</v>
      </c>
      <c r="DO42" s="41">
        <f t="shared" si="9"/>
        <v>2.1666666666666665</v>
      </c>
      <c r="DP42" s="41">
        <v>4</v>
      </c>
      <c r="DQ42" s="41">
        <v>4</v>
      </c>
      <c r="DR42" s="41">
        <v>4</v>
      </c>
      <c r="DS42" s="41">
        <v>4</v>
      </c>
      <c r="DT42" s="41">
        <v>4</v>
      </c>
      <c r="DU42" s="41">
        <v>4</v>
      </c>
      <c r="DV42" s="41">
        <f t="shared" si="7"/>
        <v>4</v>
      </c>
      <c r="DW42" s="41">
        <v>2</v>
      </c>
      <c r="DY42" s="41">
        <v>3</v>
      </c>
      <c r="EA42" s="41">
        <v>1</v>
      </c>
      <c r="EB42" s="41">
        <v>1</v>
      </c>
      <c r="EC42" s="41">
        <v>0</v>
      </c>
      <c r="ED42" s="41">
        <v>1</v>
      </c>
      <c r="EE42" s="41">
        <v>1</v>
      </c>
      <c r="EF42" s="41">
        <v>1</v>
      </c>
      <c r="EG42" s="41">
        <v>1</v>
      </c>
      <c r="EH42" s="41">
        <v>0</v>
      </c>
      <c r="EI42" s="41">
        <v>1</v>
      </c>
      <c r="EJ42" s="41">
        <v>1</v>
      </c>
      <c r="EK42" s="41">
        <v>1</v>
      </c>
      <c r="EL42" s="41">
        <v>0</v>
      </c>
      <c r="EM42" s="41">
        <v>0</v>
      </c>
      <c r="EN42" s="41">
        <v>1</v>
      </c>
      <c r="EO42" s="41">
        <v>0</v>
      </c>
      <c r="EP42" s="41">
        <v>1</v>
      </c>
      <c r="EQ42" s="41">
        <v>1</v>
      </c>
      <c r="ER42" s="41">
        <v>0</v>
      </c>
      <c r="ES42" s="41">
        <v>0</v>
      </c>
      <c r="ET42" s="41">
        <v>12</v>
      </c>
      <c r="EU42" s="41">
        <f>12/18</f>
        <v>0.66666666666666663</v>
      </c>
      <c r="EV42" s="41">
        <v>7</v>
      </c>
      <c r="EW42" s="41">
        <v>0</v>
      </c>
      <c r="EX42" s="41">
        <v>1</v>
      </c>
      <c r="EY42" s="41">
        <v>1</v>
      </c>
      <c r="EZ42" s="41">
        <v>0</v>
      </c>
      <c r="FA42" s="41">
        <v>0</v>
      </c>
      <c r="FB42" s="41">
        <v>1</v>
      </c>
      <c r="FC42" s="41">
        <v>1</v>
      </c>
      <c r="FD42" s="41">
        <v>0</v>
      </c>
      <c r="FE42" s="41">
        <v>1</v>
      </c>
      <c r="FF42" s="41">
        <v>0</v>
      </c>
      <c r="FG42" s="41">
        <v>0</v>
      </c>
      <c r="FH42" s="41">
        <v>1</v>
      </c>
      <c r="FI42" s="41">
        <v>0</v>
      </c>
      <c r="FJ42" s="41">
        <v>0</v>
      </c>
      <c r="FK42" s="41">
        <v>6</v>
      </c>
      <c r="FL42" s="41">
        <f>6/13</f>
        <v>0.46153846153846156</v>
      </c>
      <c r="FM42" s="41">
        <v>3</v>
      </c>
      <c r="FN42" s="41">
        <v>0</v>
      </c>
      <c r="FO42" s="41">
        <v>1</v>
      </c>
      <c r="FP42" s="41">
        <v>0</v>
      </c>
      <c r="FQ42" s="41">
        <v>1</v>
      </c>
      <c r="FR42" s="41">
        <v>0</v>
      </c>
      <c r="FS42" s="41">
        <v>0</v>
      </c>
      <c r="FT42" s="41">
        <v>0</v>
      </c>
      <c r="FU42" s="41">
        <v>0</v>
      </c>
      <c r="FV42" s="41">
        <v>1</v>
      </c>
      <c r="FW42" s="41">
        <v>0</v>
      </c>
      <c r="FX42" s="41">
        <v>0</v>
      </c>
      <c r="FY42" s="41">
        <v>3</v>
      </c>
      <c r="FZ42" s="41">
        <f>3/10</f>
        <v>0.3</v>
      </c>
      <c r="GA42" s="41">
        <v>5</v>
      </c>
      <c r="GB42" s="41">
        <v>1</v>
      </c>
      <c r="GC42" s="41">
        <v>2</v>
      </c>
      <c r="GD42" s="41">
        <v>1</v>
      </c>
      <c r="GE42" s="41">
        <v>0</v>
      </c>
      <c r="GF42" s="41">
        <v>0</v>
      </c>
      <c r="GG42" s="41">
        <v>1</v>
      </c>
      <c r="GH42" s="41">
        <v>1</v>
      </c>
      <c r="GI42" s="41">
        <v>1</v>
      </c>
      <c r="GJ42" s="41">
        <v>0</v>
      </c>
      <c r="GK42" s="41">
        <v>0</v>
      </c>
      <c r="GL42" s="41">
        <v>0</v>
      </c>
      <c r="GM42" s="41">
        <v>1</v>
      </c>
      <c r="GN42" s="41">
        <v>0</v>
      </c>
      <c r="GO42" s="41">
        <v>0</v>
      </c>
      <c r="GP42" s="41">
        <v>0</v>
      </c>
      <c r="GQ42" s="41">
        <v>5</v>
      </c>
      <c r="GR42" s="41">
        <f>5/12</f>
        <v>0.41666666666666669</v>
      </c>
      <c r="GS42" s="41">
        <v>2</v>
      </c>
      <c r="GT42" s="41">
        <v>4</v>
      </c>
      <c r="GU42" s="41">
        <v>2</v>
      </c>
      <c r="GV42" s="41">
        <v>4</v>
      </c>
      <c r="GW42" s="41">
        <v>1</v>
      </c>
      <c r="GX42" s="41">
        <v>6</v>
      </c>
      <c r="GY42" s="41">
        <v>4</v>
      </c>
      <c r="GZ42" s="41">
        <v>2</v>
      </c>
      <c r="HA42" s="41">
        <v>1</v>
      </c>
      <c r="HB42" s="41">
        <v>3</v>
      </c>
      <c r="HC42" s="41">
        <v>5</v>
      </c>
      <c r="HD42" s="41">
        <v>5</v>
      </c>
      <c r="HE42" s="41">
        <v>4</v>
      </c>
      <c r="HF42" s="41">
        <v>3</v>
      </c>
      <c r="HG42" s="41">
        <v>1</v>
      </c>
      <c r="HH42" s="41">
        <v>6</v>
      </c>
      <c r="HI42" s="41">
        <v>4</v>
      </c>
      <c r="HJ42" s="41">
        <v>2</v>
      </c>
      <c r="HK42" s="41">
        <v>1</v>
      </c>
      <c r="HL42" s="37"/>
      <c r="HM42" s="37"/>
      <c r="HN42" s="37"/>
      <c r="HO42" s="37"/>
      <c r="HP42" s="37"/>
      <c r="HQ42" s="37"/>
      <c r="HR42" s="37"/>
      <c r="HS42" s="37"/>
      <c r="HT42" s="37"/>
      <c r="HW42" s="37"/>
      <c r="HX42" s="37"/>
      <c r="HY42" s="37"/>
      <c r="HZ42" s="37"/>
      <c r="IA42" s="37"/>
      <c r="IB42" s="37"/>
    </row>
    <row r="43" spans="1:236" s="41" customFormat="1" x14ac:dyDescent="0.2">
      <c r="A43" s="83" t="s">
        <v>1547</v>
      </c>
      <c r="B43" s="83" t="s">
        <v>1548</v>
      </c>
      <c r="C43" s="68">
        <v>421</v>
      </c>
      <c r="D43" s="68" t="s">
        <v>1549</v>
      </c>
      <c r="E43" s="41">
        <v>1</v>
      </c>
      <c r="F43" s="37">
        <v>1</v>
      </c>
      <c r="G43" s="74">
        <v>39269</v>
      </c>
      <c r="H43" s="74">
        <v>43755</v>
      </c>
      <c r="I43" s="41">
        <f t="shared" si="0"/>
        <v>12.29041095890411</v>
      </c>
      <c r="K43" s="41">
        <v>7</v>
      </c>
      <c r="N43" s="41">
        <v>0</v>
      </c>
      <c r="O43" s="41">
        <v>150</v>
      </c>
      <c r="P43" s="41">
        <v>109</v>
      </c>
      <c r="Q43" s="41">
        <v>154</v>
      </c>
      <c r="S43" s="41">
        <f>62.5*2.2</f>
        <v>137.5</v>
      </c>
      <c r="T43" s="41">
        <v>62.5</v>
      </c>
      <c r="U43" s="41">
        <v>26.4</v>
      </c>
      <c r="W43" s="41">
        <v>35.5</v>
      </c>
      <c r="Y43" s="41">
        <v>49.7</v>
      </c>
      <c r="Z43" s="41">
        <v>68.2</v>
      </c>
      <c r="AA43" s="41">
        <v>29.7</v>
      </c>
      <c r="AB43" s="41">
        <v>50.2</v>
      </c>
      <c r="AC43" s="41">
        <v>39.5</v>
      </c>
      <c r="AD43" s="41">
        <v>60.2</v>
      </c>
      <c r="AE43" s="41">
        <v>68.2</v>
      </c>
      <c r="AF43" s="41">
        <v>60.2</v>
      </c>
      <c r="AL43" s="41">
        <v>14</v>
      </c>
      <c r="AP43" s="41">
        <v>12.56</v>
      </c>
      <c r="AQ43" s="41">
        <v>11.84</v>
      </c>
      <c r="AT43" s="41">
        <v>110</v>
      </c>
      <c r="AU43" s="41">
        <v>120</v>
      </c>
      <c r="AV43" s="41">
        <v>130</v>
      </c>
      <c r="AX43" s="92"/>
      <c r="AY43" s="41">
        <v>19</v>
      </c>
      <c r="AZ43" s="41">
        <v>15</v>
      </c>
      <c r="BA43" s="41">
        <f>15+19</f>
        <v>34</v>
      </c>
      <c r="BD43" s="41">
        <v>22</v>
      </c>
      <c r="BE43" s="41">
        <v>26</v>
      </c>
      <c r="BG43" s="92"/>
      <c r="BH43" s="41">
        <f>22+26</f>
        <v>48</v>
      </c>
      <c r="BI43" s="41">
        <v>28</v>
      </c>
      <c r="BJ43" s="41">
        <v>36</v>
      </c>
      <c r="BK43" s="41">
        <v>40</v>
      </c>
      <c r="BP43" s="92"/>
      <c r="BQ43" s="41">
        <v>36</v>
      </c>
      <c r="BR43" s="41">
        <v>34</v>
      </c>
      <c r="BS43" s="41">
        <v>36</v>
      </c>
      <c r="CH43" s="41">
        <v>0</v>
      </c>
      <c r="CI43" s="41" t="s">
        <v>363</v>
      </c>
      <c r="CJ43" s="41">
        <v>1</v>
      </c>
      <c r="CK43" s="41">
        <v>2</v>
      </c>
      <c r="CL43" s="41" t="s">
        <v>350</v>
      </c>
      <c r="CM43" s="41">
        <v>1</v>
      </c>
      <c r="CN43" s="41">
        <v>1</v>
      </c>
      <c r="CO43" s="41" t="s">
        <v>411</v>
      </c>
      <c r="CP43" s="41">
        <v>1</v>
      </c>
      <c r="CQ43" s="41">
        <v>2</v>
      </c>
      <c r="CR43" s="41">
        <v>1</v>
      </c>
      <c r="CS43" s="41">
        <v>5</v>
      </c>
      <c r="CT43" s="41">
        <v>3</v>
      </c>
      <c r="CU43" s="41">
        <v>4</v>
      </c>
      <c r="CV43" s="41">
        <v>5</v>
      </c>
      <c r="CW43" s="41">
        <v>4</v>
      </c>
      <c r="CX43" s="41">
        <v>3</v>
      </c>
      <c r="CY43" s="41">
        <v>1</v>
      </c>
      <c r="CZ43" s="41">
        <v>5</v>
      </c>
      <c r="DA43" s="41">
        <v>5</v>
      </c>
      <c r="DB43" s="41">
        <v>4</v>
      </c>
      <c r="DC43" s="41">
        <v>3</v>
      </c>
      <c r="DD43" s="41">
        <f t="shared" si="8"/>
        <v>4.166666666666667</v>
      </c>
      <c r="DE43" s="41">
        <f t="shared" si="6"/>
        <v>3</v>
      </c>
      <c r="DF43" s="41">
        <v>4</v>
      </c>
      <c r="DG43" s="41">
        <v>4</v>
      </c>
      <c r="DH43" s="41">
        <v>2</v>
      </c>
      <c r="DI43" s="41">
        <v>3</v>
      </c>
      <c r="DJ43" s="41">
        <v>1</v>
      </c>
      <c r="DK43" s="41">
        <v>4</v>
      </c>
      <c r="DL43" s="41">
        <v>4</v>
      </c>
      <c r="DM43" s="41">
        <v>1</v>
      </c>
      <c r="DN43" s="41">
        <v>4</v>
      </c>
      <c r="DO43" s="41">
        <f t="shared" si="9"/>
        <v>3</v>
      </c>
      <c r="DP43" s="41">
        <v>5</v>
      </c>
      <c r="DQ43" s="41">
        <v>6</v>
      </c>
      <c r="DR43" s="41">
        <v>6</v>
      </c>
      <c r="DS43" s="41">
        <v>6</v>
      </c>
      <c r="DT43" s="41">
        <v>5</v>
      </c>
      <c r="DU43" s="41">
        <v>5</v>
      </c>
      <c r="DV43" s="41">
        <f t="shared" si="7"/>
        <v>5.5</v>
      </c>
      <c r="DW43" s="41">
        <v>1</v>
      </c>
      <c r="DY43" s="41">
        <v>2</v>
      </c>
      <c r="EA43" s="41">
        <v>1</v>
      </c>
      <c r="EB43" s="41">
        <v>0</v>
      </c>
      <c r="EC43" s="41">
        <v>0</v>
      </c>
      <c r="ED43" s="41">
        <v>0</v>
      </c>
      <c r="EE43" s="41">
        <v>0</v>
      </c>
      <c r="EF43" s="41">
        <v>0</v>
      </c>
      <c r="EG43" s="41">
        <v>1</v>
      </c>
      <c r="EH43" s="41">
        <v>0</v>
      </c>
      <c r="EI43" s="41">
        <v>1</v>
      </c>
      <c r="EJ43" s="41">
        <v>0</v>
      </c>
      <c r="EK43" s="41">
        <v>1</v>
      </c>
      <c r="EL43" s="41">
        <v>0</v>
      </c>
      <c r="EM43" s="41">
        <v>0</v>
      </c>
      <c r="EN43" s="41">
        <v>1</v>
      </c>
      <c r="EO43" s="41">
        <v>0</v>
      </c>
      <c r="EP43" s="41">
        <v>1</v>
      </c>
      <c r="EQ43" s="41">
        <v>0</v>
      </c>
      <c r="ER43" s="41">
        <v>0</v>
      </c>
      <c r="ES43" s="41">
        <v>0</v>
      </c>
      <c r="ET43" s="41">
        <v>6</v>
      </c>
      <c r="EU43" s="41">
        <f>6/18</f>
        <v>0.33333333333333331</v>
      </c>
      <c r="EV43" s="41">
        <v>4</v>
      </c>
      <c r="EW43" s="41">
        <v>0</v>
      </c>
      <c r="EX43" s="41">
        <v>1</v>
      </c>
      <c r="EY43" s="41">
        <v>1</v>
      </c>
      <c r="EZ43" s="41">
        <v>0</v>
      </c>
      <c r="FA43" s="41">
        <v>1</v>
      </c>
      <c r="FB43" s="41">
        <v>1</v>
      </c>
      <c r="FC43" s="41">
        <v>1</v>
      </c>
      <c r="FD43" s="41">
        <v>0</v>
      </c>
      <c r="FE43" s="41">
        <v>1</v>
      </c>
      <c r="FF43" s="41">
        <v>1</v>
      </c>
      <c r="FG43" s="41">
        <v>0</v>
      </c>
      <c r="FH43" s="41">
        <v>1</v>
      </c>
      <c r="FI43" s="41">
        <v>0</v>
      </c>
      <c r="FJ43" s="41">
        <v>0</v>
      </c>
      <c r="FK43" s="41">
        <v>8</v>
      </c>
      <c r="FL43" s="41">
        <f>8/13</f>
        <v>0.61538461538461542</v>
      </c>
      <c r="FM43" s="41">
        <v>3</v>
      </c>
      <c r="FN43" s="41">
        <v>1</v>
      </c>
      <c r="FO43" s="41">
        <v>0</v>
      </c>
      <c r="FP43" s="41">
        <v>1</v>
      </c>
      <c r="FQ43" s="41">
        <v>1</v>
      </c>
      <c r="FR43" s="41">
        <v>0</v>
      </c>
      <c r="FS43" s="41">
        <v>0</v>
      </c>
      <c r="FT43" s="41">
        <v>0</v>
      </c>
      <c r="FU43" s="41">
        <v>1</v>
      </c>
      <c r="FV43" s="41">
        <v>0</v>
      </c>
      <c r="FW43" s="41">
        <v>0</v>
      </c>
      <c r="FX43" s="41">
        <v>0</v>
      </c>
      <c r="FY43" s="41">
        <v>4</v>
      </c>
      <c r="FZ43" s="41">
        <f>4/10</f>
        <v>0.4</v>
      </c>
      <c r="GA43" s="41">
        <v>3</v>
      </c>
      <c r="GB43" s="41">
        <v>1</v>
      </c>
      <c r="GC43" s="41">
        <v>1</v>
      </c>
      <c r="GD43" s="41">
        <v>1</v>
      </c>
      <c r="GE43" s="41">
        <v>0</v>
      </c>
      <c r="GF43" s="41">
        <v>0</v>
      </c>
      <c r="GG43" s="41">
        <v>1</v>
      </c>
      <c r="GH43" s="41">
        <v>1</v>
      </c>
      <c r="GI43" s="41">
        <v>1</v>
      </c>
      <c r="GJ43" s="41">
        <v>0</v>
      </c>
      <c r="GK43" s="41">
        <v>0</v>
      </c>
      <c r="GL43" s="41">
        <v>0</v>
      </c>
      <c r="GM43" s="41">
        <v>1</v>
      </c>
      <c r="GN43" s="41">
        <v>0</v>
      </c>
      <c r="GO43" s="41">
        <v>0</v>
      </c>
      <c r="GP43" s="41">
        <v>0</v>
      </c>
      <c r="GQ43" s="41">
        <v>5</v>
      </c>
      <c r="GR43" s="41">
        <f>5/12</f>
        <v>0.41666666666666669</v>
      </c>
      <c r="GS43" s="41">
        <v>3</v>
      </c>
      <c r="GT43" s="41">
        <v>4</v>
      </c>
      <c r="GU43" s="41">
        <v>2</v>
      </c>
      <c r="GV43" s="41">
        <v>1</v>
      </c>
      <c r="GW43" s="41">
        <v>1</v>
      </c>
      <c r="GX43" s="41">
        <v>6</v>
      </c>
      <c r="GY43" s="41">
        <v>3</v>
      </c>
      <c r="GZ43" s="41">
        <v>1</v>
      </c>
      <c r="HA43" s="37"/>
      <c r="HB43" s="41">
        <v>1</v>
      </c>
      <c r="HC43" s="41">
        <v>1</v>
      </c>
      <c r="HD43" s="41">
        <v>2</v>
      </c>
      <c r="HE43" s="41">
        <v>4</v>
      </c>
      <c r="HF43" s="41">
        <v>5</v>
      </c>
      <c r="HG43" s="41">
        <v>5</v>
      </c>
      <c r="HH43" s="41">
        <v>1</v>
      </c>
      <c r="HI43" s="41">
        <v>1</v>
      </c>
      <c r="HJ43" s="41">
        <v>5</v>
      </c>
      <c r="HK43" s="41">
        <v>2</v>
      </c>
      <c r="HL43" s="37"/>
      <c r="HM43" s="37"/>
      <c r="HN43" s="37"/>
      <c r="HO43" s="37"/>
      <c r="HP43" s="37"/>
      <c r="HQ43" s="37"/>
      <c r="HR43" s="37"/>
      <c r="HS43" s="37"/>
      <c r="HT43" s="37"/>
      <c r="HW43" s="37"/>
      <c r="HX43" s="37"/>
      <c r="HY43" s="37"/>
      <c r="HZ43" s="37"/>
      <c r="IA43" s="37"/>
      <c r="IB43" s="37"/>
    </row>
    <row r="44" spans="1:236" s="41" customFormat="1" x14ac:dyDescent="0.2">
      <c r="A44" s="83" t="s">
        <v>1550</v>
      </c>
      <c r="B44" s="83" t="s">
        <v>1551</v>
      </c>
      <c r="C44" s="68">
        <v>422</v>
      </c>
      <c r="D44" s="68" t="s">
        <v>1552</v>
      </c>
      <c r="E44" s="41">
        <v>1</v>
      </c>
      <c r="F44" s="37">
        <v>1</v>
      </c>
      <c r="G44" s="74">
        <v>39197</v>
      </c>
      <c r="H44" s="74">
        <v>43755</v>
      </c>
      <c r="I44" s="41">
        <f t="shared" si="0"/>
        <v>12.487671232876712</v>
      </c>
      <c r="K44" s="41">
        <v>7</v>
      </c>
      <c r="N44" s="41">
        <v>2</v>
      </c>
      <c r="O44" s="41">
        <v>150</v>
      </c>
      <c r="P44" s="41">
        <v>110.5</v>
      </c>
      <c r="Q44" s="41">
        <v>152</v>
      </c>
      <c r="S44" s="41">
        <f>34.1*2.2</f>
        <v>75.02000000000001</v>
      </c>
      <c r="T44" s="41">
        <v>34.1</v>
      </c>
      <c r="U44" s="37"/>
      <c r="W44" s="37"/>
      <c r="Y44" s="41">
        <v>41.7</v>
      </c>
      <c r="Z44" s="41">
        <v>78.099999999999994</v>
      </c>
      <c r="AA44" s="41">
        <v>41.6</v>
      </c>
      <c r="AB44" s="41">
        <v>32.9</v>
      </c>
      <c r="AC44" s="41">
        <v>75.099999999999994</v>
      </c>
      <c r="AD44" s="41">
        <v>75.7</v>
      </c>
      <c r="AE44" s="41">
        <v>78.099999999999994</v>
      </c>
      <c r="AF44" s="41">
        <v>75.7</v>
      </c>
      <c r="AL44" s="41">
        <v>20</v>
      </c>
      <c r="AP44" s="41">
        <v>14.2</v>
      </c>
      <c r="AQ44" s="41">
        <v>13.92</v>
      </c>
      <c r="AT44" s="41">
        <v>105</v>
      </c>
      <c r="AU44" s="41">
        <v>107</v>
      </c>
      <c r="AV44" s="41">
        <v>118</v>
      </c>
      <c r="AX44" s="92"/>
      <c r="AY44" s="41">
        <v>22</v>
      </c>
      <c r="AZ44" s="41">
        <v>27</v>
      </c>
      <c r="BA44" s="41">
        <f>27+22</f>
        <v>49</v>
      </c>
      <c r="BD44" s="41">
        <v>22</v>
      </c>
      <c r="BE44" s="41">
        <v>22</v>
      </c>
      <c r="BG44" s="92"/>
      <c r="BH44" s="41">
        <f>22+22</f>
        <v>44</v>
      </c>
      <c r="BI44" s="41">
        <v>21</v>
      </c>
      <c r="BJ44" s="41">
        <v>27</v>
      </c>
      <c r="BK44" s="41">
        <v>22</v>
      </c>
      <c r="BP44" s="92"/>
      <c r="BQ44" s="41">
        <v>26</v>
      </c>
      <c r="BR44" s="41">
        <v>22</v>
      </c>
      <c r="BS44" s="41">
        <v>25</v>
      </c>
      <c r="CH44" s="41">
        <v>0</v>
      </c>
      <c r="CI44" s="41" t="s">
        <v>411</v>
      </c>
      <c r="CJ44" s="41">
        <v>1</v>
      </c>
      <c r="CK44" s="37"/>
      <c r="CL44" s="41" t="s">
        <v>385</v>
      </c>
      <c r="CM44" s="41">
        <v>1</v>
      </c>
      <c r="CN44" s="41">
        <v>3</v>
      </c>
      <c r="CO44" s="41" t="s">
        <v>1834</v>
      </c>
      <c r="CP44" s="41">
        <v>2</v>
      </c>
      <c r="CQ44" s="41">
        <v>10</v>
      </c>
      <c r="CR44" s="41">
        <v>4</v>
      </c>
      <c r="CS44" s="41">
        <v>4</v>
      </c>
      <c r="CT44" s="41">
        <v>3</v>
      </c>
      <c r="CU44" s="41">
        <v>2</v>
      </c>
      <c r="CV44" s="41">
        <v>4</v>
      </c>
      <c r="CW44" s="41">
        <v>4</v>
      </c>
      <c r="CX44" s="41">
        <v>1</v>
      </c>
      <c r="CY44" s="41">
        <v>1</v>
      </c>
      <c r="CZ44" s="41">
        <v>4</v>
      </c>
      <c r="DA44" s="41">
        <v>4</v>
      </c>
      <c r="DB44" s="41">
        <v>2</v>
      </c>
      <c r="DC44" s="41">
        <v>1</v>
      </c>
      <c r="DD44" s="41">
        <f t="shared" si="8"/>
        <v>4</v>
      </c>
      <c r="DE44" s="41">
        <f t="shared" si="6"/>
        <v>1.6666666666666667</v>
      </c>
      <c r="DF44" s="41">
        <v>2</v>
      </c>
      <c r="DG44" s="41">
        <v>3</v>
      </c>
      <c r="DH44" s="41">
        <v>2</v>
      </c>
      <c r="DI44" s="41">
        <v>2</v>
      </c>
      <c r="DJ44" s="41">
        <v>2</v>
      </c>
      <c r="DK44" s="41">
        <v>3</v>
      </c>
      <c r="DL44" s="41">
        <v>3</v>
      </c>
      <c r="DM44" s="41">
        <v>2</v>
      </c>
      <c r="DN44" s="41">
        <v>3</v>
      </c>
      <c r="DO44" s="41">
        <f t="shared" si="9"/>
        <v>2.3333333333333335</v>
      </c>
      <c r="DP44" s="41">
        <v>2</v>
      </c>
      <c r="DQ44" s="41">
        <v>4</v>
      </c>
      <c r="DR44" s="41">
        <v>4</v>
      </c>
      <c r="DS44" s="41">
        <v>4</v>
      </c>
      <c r="DT44" s="41">
        <v>2</v>
      </c>
      <c r="DU44" s="41">
        <v>4</v>
      </c>
      <c r="DV44" s="41">
        <f t="shared" si="7"/>
        <v>3.3333333333333335</v>
      </c>
      <c r="DW44" s="41">
        <v>2</v>
      </c>
      <c r="DY44" s="41">
        <v>2</v>
      </c>
      <c r="EA44" s="41">
        <v>1</v>
      </c>
      <c r="EB44" s="41">
        <v>0</v>
      </c>
      <c r="EC44" s="41">
        <v>1</v>
      </c>
      <c r="ED44" s="41">
        <v>1</v>
      </c>
      <c r="EE44" s="41">
        <v>1</v>
      </c>
      <c r="EF44" s="41">
        <v>1</v>
      </c>
      <c r="EG44" s="41">
        <v>1</v>
      </c>
      <c r="EH44" s="41">
        <v>1</v>
      </c>
      <c r="EI44" s="41">
        <v>1</v>
      </c>
      <c r="EJ44" s="41">
        <v>1</v>
      </c>
      <c r="EK44" s="41">
        <v>1</v>
      </c>
      <c r="EL44" s="41">
        <v>1</v>
      </c>
      <c r="EM44" s="41">
        <v>1</v>
      </c>
      <c r="EN44" s="41">
        <v>1</v>
      </c>
      <c r="EO44" s="41">
        <v>0</v>
      </c>
      <c r="EP44" s="41">
        <v>1</v>
      </c>
      <c r="EQ44" s="41">
        <v>1</v>
      </c>
      <c r="ER44" s="41">
        <v>0</v>
      </c>
      <c r="ES44" s="41">
        <v>0</v>
      </c>
      <c r="ET44" s="41">
        <v>15</v>
      </c>
      <c r="EU44" s="41">
        <f>15/18</f>
        <v>0.83333333333333337</v>
      </c>
      <c r="EV44" s="41">
        <v>4</v>
      </c>
      <c r="EW44" s="41">
        <v>0</v>
      </c>
      <c r="EX44" s="41">
        <v>1</v>
      </c>
      <c r="EY44" s="41">
        <v>1</v>
      </c>
      <c r="EZ44" s="41">
        <v>0</v>
      </c>
      <c r="FA44" s="41">
        <v>1</v>
      </c>
      <c r="FB44" s="41">
        <v>1</v>
      </c>
      <c r="FC44" s="41">
        <v>1</v>
      </c>
      <c r="FD44" s="41">
        <v>0</v>
      </c>
      <c r="FE44" s="41">
        <v>0</v>
      </c>
      <c r="FF44" s="41">
        <v>0</v>
      </c>
      <c r="FG44" s="41">
        <v>0</v>
      </c>
      <c r="FH44" s="41">
        <v>0</v>
      </c>
      <c r="FI44" s="41">
        <v>0</v>
      </c>
      <c r="FJ44" s="41">
        <v>0</v>
      </c>
      <c r="FK44" s="41">
        <v>6</v>
      </c>
      <c r="FL44" s="41">
        <f>6/13</f>
        <v>0.46153846153846156</v>
      </c>
      <c r="FM44" s="41">
        <v>3</v>
      </c>
      <c r="FN44" s="41">
        <v>1</v>
      </c>
      <c r="FO44" s="41">
        <v>0</v>
      </c>
      <c r="FP44" s="41">
        <v>1</v>
      </c>
      <c r="FQ44" s="41">
        <v>1</v>
      </c>
      <c r="FR44" s="41">
        <v>1</v>
      </c>
      <c r="FS44" s="41">
        <v>0</v>
      </c>
      <c r="FT44" s="41">
        <v>1</v>
      </c>
      <c r="FU44" s="41">
        <v>1</v>
      </c>
      <c r="FV44" s="41">
        <v>1</v>
      </c>
      <c r="FW44" s="41">
        <v>0</v>
      </c>
      <c r="FX44" s="41">
        <v>0</v>
      </c>
      <c r="FY44" s="41">
        <v>7</v>
      </c>
      <c r="FZ44" s="41">
        <f>7/10</f>
        <v>0.7</v>
      </c>
      <c r="GA44" s="41">
        <v>5</v>
      </c>
      <c r="GB44" s="41">
        <v>1</v>
      </c>
      <c r="GC44" s="41">
        <v>4</v>
      </c>
      <c r="GD44" s="41">
        <v>1</v>
      </c>
      <c r="GE44" s="41">
        <v>1</v>
      </c>
      <c r="GF44" s="41">
        <v>0</v>
      </c>
      <c r="GG44" s="41">
        <v>0</v>
      </c>
      <c r="GH44" s="41">
        <v>1</v>
      </c>
      <c r="GI44" s="41">
        <v>1</v>
      </c>
      <c r="GJ44" s="41">
        <v>0</v>
      </c>
      <c r="GK44" s="41">
        <v>0</v>
      </c>
      <c r="GL44" s="41">
        <v>0</v>
      </c>
      <c r="GM44" s="41">
        <v>1</v>
      </c>
      <c r="GN44" s="41">
        <v>0</v>
      </c>
      <c r="GO44" s="41">
        <v>0</v>
      </c>
      <c r="GP44" s="41">
        <v>0</v>
      </c>
      <c r="GQ44" s="41">
        <v>5</v>
      </c>
      <c r="GR44" s="41">
        <f>5/12</f>
        <v>0.41666666666666669</v>
      </c>
      <c r="GS44" s="41">
        <v>1</v>
      </c>
      <c r="GT44" s="41">
        <v>4</v>
      </c>
      <c r="GU44" s="41">
        <v>3</v>
      </c>
      <c r="GV44" s="41">
        <v>4</v>
      </c>
      <c r="GW44" s="41">
        <v>1</v>
      </c>
      <c r="GX44" s="41">
        <v>5</v>
      </c>
      <c r="GY44" s="41">
        <v>2</v>
      </c>
      <c r="GZ44" s="41">
        <v>2</v>
      </c>
      <c r="HA44" s="41">
        <v>1</v>
      </c>
      <c r="HB44" s="41">
        <v>1</v>
      </c>
      <c r="HC44" s="41">
        <v>5</v>
      </c>
      <c r="HD44" s="41">
        <v>5</v>
      </c>
      <c r="HE44" s="41">
        <v>5</v>
      </c>
      <c r="HF44" s="41">
        <v>2</v>
      </c>
      <c r="HG44" s="37"/>
      <c r="HH44" s="37"/>
      <c r="HI44" s="37"/>
      <c r="HJ44" s="37"/>
      <c r="HK44" s="37"/>
      <c r="HL44" s="37"/>
      <c r="HM44" s="37"/>
      <c r="HN44" s="37"/>
      <c r="HO44" s="37"/>
      <c r="HP44" s="37"/>
      <c r="HQ44" s="37"/>
      <c r="HR44" s="37"/>
      <c r="HS44" s="37"/>
      <c r="HT44" s="37"/>
      <c r="HW44" s="37"/>
      <c r="HX44" s="37"/>
      <c r="HY44" s="37"/>
      <c r="HZ44" s="37"/>
      <c r="IA44" s="37"/>
      <c r="IB44" s="37"/>
    </row>
    <row r="45" spans="1:236" s="41" customFormat="1" x14ac:dyDescent="0.2">
      <c r="A45" s="83" t="s">
        <v>1553</v>
      </c>
      <c r="B45" s="83" t="s">
        <v>1554</v>
      </c>
      <c r="C45" s="68">
        <v>423</v>
      </c>
      <c r="D45" s="68" t="s">
        <v>1555</v>
      </c>
      <c r="E45" s="41">
        <v>0</v>
      </c>
      <c r="F45" s="41">
        <v>2</v>
      </c>
      <c r="G45" s="74">
        <v>39032</v>
      </c>
      <c r="H45" s="74">
        <v>43755</v>
      </c>
      <c r="I45" s="41">
        <f t="shared" si="0"/>
        <v>12.93972602739726</v>
      </c>
      <c r="K45" s="41">
        <v>7</v>
      </c>
      <c r="N45" s="41">
        <v>0</v>
      </c>
      <c r="O45" s="41">
        <v>150</v>
      </c>
      <c r="P45" s="41">
        <v>109</v>
      </c>
      <c r="Q45" s="41">
        <v>164</v>
      </c>
      <c r="S45" s="41">
        <f>71.4*2.2</f>
        <v>157.08000000000001</v>
      </c>
      <c r="T45" s="41">
        <v>71.400000000000006</v>
      </c>
      <c r="U45" s="41">
        <v>26.5</v>
      </c>
      <c r="W45" s="41">
        <v>28.4</v>
      </c>
      <c r="Y45" s="41">
        <v>84.7</v>
      </c>
      <c r="Z45" s="41">
        <v>89.6</v>
      </c>
      <c r="AA45" s="41">
        <v>69.2</v>
      </c>
      <c r="AB45" s="41">
        <v>70.7</v>
      </c>
      <c r="AC45" s="41">
        <v>63.7</v>
      </c>
      <c r="AD45" s="41">
        <v>64</v>
      </c>
      <c r="AE45" s="41">
        <v>89.6</v>
      </c>
      <c r="AF45" s="41">
        <v>70.7</v>
      </c>
      <c r="AL45" s="37"/>
      <c r="AP45" s="41">
        <v>13.4</v>
      </c>
      <c r="AQ45" s="41">
        <v>13.41</v>
      </c>
      <c r="AT45" s="41">
        <v>166</v>
      </c>
      <c r="AU45" s="41">
        <v>140</v>
      </c>
      <c r="AV45" s="41">
        <v>104</v>
      </c>
      <c r="AX45" s="92"/>
      <c r="AY45" s="41">
        <v>27</v>
      </c>
      <c r="AZ45" s="41">
        <v>25</v>
      </c>
      <c r="BA45" s="41">
        <f>27+25</f>
        <v>52</v>
      </c>
      <c r="BD45" s="37"/>
      <c r="BE45" s="37"/>
      <c r="BG45" s="92"/>
      <c r="BI45" s="41">
        <v>42</v>
      </c>
      <c r="BJ45" s="41">
        <v>41</v>
      </c>
      <c r="BK45" s="41">
        <v>42</v>
      </c>
      <c r="BP45" s="92"/>
      <c r="BQ45" s="41">
        <v>27</v>
      </c>
      <c r="BR45" s="41">
        <v>36</v>
      </c>
      <c r="BS45" s="41">
        <v>24</v>
      </c>
      <c r="CH45" s="41">
        <v>0</v>
      </c>
      <c r="CI45" s="41" t="s">
        <v>350</v>
      </c>
      <c r="CJ45" s="41">
        <v>1</v>
      </c>
      <c r="CK45" s="41">
        <v>2</v>
      </c>
      <c r="CL45" s="41" t="s">
        <v>355</v>
      </c>
      <c r="CM45" s="41">
        <v>1</v>
      </c>
      <c r="CN45" s="41">
        <v>1</v>
      </c>
      <c r="CO45" s="41" t="s">
        <v>352</v>
      </c>
      <c r="CP45" s="41">
        <v>1</v>
      </c>
      <c r="CQ45" s="41">
        <v>1</v>
      </c>
      <c r="CR45" s="41">
        <v>4</v>
      </c>
      <c r="CS45" s="41">
        <v>5</v>
      </c>
      <c r="CT45" s="41">
        <v>3</v>
      </c>
      <c r="CU45" s="41">
        <v>2</v>
      </c>
      <c r="CV45" s="41">
        <v>5</v>
      </c>
      <c r="CW45" s="41">
        <v>5</v>
      </c>
      <c r="CX45" s="41">
        <v>3</v>
      </c>
      <c r="CY45" s="41">
        <v>1</v>
      </c>
      <c r="CZ45" s="41">
        <v>5</v>
      </c>
      <c r="DA45" s="41">
        <v>5</v>
      </c>
      <c r="DB45" s="41">
        <v>4</v>
      </c>
      <c r="DC45" s="41">
        <v>5</v>
      </c>
      <c r="DD45" s="41">
        <f t="shared" si="8"/>
        <v>4.833333333333333</v>
      </c>
      <c r="DE45" s="41">
        <f t="shared" si="6"/>
        <v>3</v>
      </c>
      <c r="DF45" s="41">
        <v>3</v>
      </c>
      <c r="DG45" s="41">
        <v>3</v>
      </c>
      <c r="DH45" s="41">
        <v>2</v>
      </c>
      <c r="DI45" s="41">
        <v>2</v>
      </c>
      <c r="DJ45" s="41">
        <v>1</v>
      </c>
      <c r="DK45" s="41">
        <v>1</v>
      </c>
      <c r="DL45" s="41">
        <v>3</v>
      </c>
      <c r="DM45" s="41">
        <v>1</v>
      </c>
      <c r="DN45" s="41">
        <v>1</v>
      </c>
      <c r="DO45" s="41">
        <f t="shared" si="9"/>
        <v>2</v>
      </c>
      <c r="DP45" s="41">
        <v>5</v>
      </c>
      <c r="DQ45" s="41">
        <v>4</v>
      </c>
      <c r="DR45" s="41">
        <v>6</v>
      </c>
      <c r="DS45" s="41">
        <v>6</v>
      </c>
      <c r="DT45" s="41">
        <v>5</v>
      </c>
      <c r="DU45" s="41">
        <v>5</v>
      </c>
      <c r="DV45" s="41">
        <f t="shared" si="7"/>
        <v>5.166666666666667</v>
      </c>
      <c r="DW45" s="41">
        <v>2</v>
      </c>
      <c r="DY45" s="41">
        <v>2</v>
      </c>
      <c r="EA45" s="41">
        <v>1</v>
      </c>
      <c r="EB45" s="41">
        <v>0</v>
      </c>
      <c r="EC45" s="41">
        <v>1</v>
      </c>
      <c r="ED45" s="41">
        <v>1</v>
      </c>
      <c r="EE45" s="41">
        <v>1</v>
      </c>
      <c r="EF45" s="41">
        <v>1</v>
      </c>
      <c r="EG45" s="41">
        <v>1</v>
      </c>
      <c r="EH45" s="41">
        <v>0</v>
      </c>
      <c r="EI45" s="41">
        <v>1</v>
      </c>
      <c r="EJ45" s="41">
        <v>1</v>
      </c>
      <c r="EK45" s="41">
        <v>0</v>
      </c>
      <c r="EL45" s="41">
        <v>0</v>
      </c>
      <c r="EM45" s="41">
        <v>1</v>
      </c>
      <c r="EN45" s="41">
        <v>1</v>
      </c>
      <c r="EO45" s="41">
        <v>1</v>
      </c>
      <c r="EP45" s="41">
        <v>1</v>
      </c>
      <c r="EQ45" s="41">
        <v>0</v>
      </c>
      <c r="ER45" s="41">
        <v>0</v>
      </c>
      <c r="ES45" s="41">
        <v>0</v>
      </c>
      <c r="ET45" s="41">
        <v>12</v>
      </c>
      <c r="EU45" s="41">
        <f>12/18</f>
        <v>0.66666666666666663</v>
      </c>
      <c r="EV45" s="41">
        <v>7</v>
      </c>
      <c r="EW45" s="41">
        <v>1</v>
      </c>
      <c r="EX45" s="41">
        <v>1</v>
      </c>
      <c r="EY45" s="41">
        <v>1</v>
      </c>
      <c r="EZ45" s="41">
        <v>0</v>
      </c>
      <c r="FA45" s="41">
        <v>1</v>
      </c>
      <c r="FB45" s="41">
        <v>1</v>
      </c>
      <c r="FC45" s="41">
        <v>1</v>
      </c>
      <c r="FD45" s="41">
        <v>0</v>
      </c>
      <c r="FE45" s="41">
        <v>1</v>
      </c>
      <c r="FF45" s="41">
        <v>1</v>
      </c>
      <c r="FG45" s="41">
        <v>0</v>
      </c>
      <c r="FH45" s="41">
        <v>0</v>
      </c>
      <c r="FI45" s="41">
        <v>0</v>
      </c>
      <c r="FJ45" s="41">
        <v>0</v>
      </c>
      <c r="FK45" s="41">
        <v>8</v>
      </c>
      <c r="FL45" s="41">
        <f>8/13</f>
        <v>0.61538461538461542</v>
      </c>
      <c r="FM45" s="41">
        <v>3</v>
      </c>
      <c r="FN45" s="41">
        <v>1</v>
      </c>
      <c r="FO45" s="41">
        <v>1</v>
      </c>
      <c r="FP45" s="41">
        <v>1</v>
      </c>
      <c r="FQ45" s="41">
        <v>0</v>
      </c>
      <c r="FR45" s="41">
        <v>0</v>
      </c>
      <c r="FS45" s="41">
        <v>0</v>
      </c>
      <c r="FT45" s="41">
        <v>0</v>
      </c>
      <c r="FU45" s="41">
        <v>1</v>
      </c>
      <c r="FV45" s="41">
        <v>0</v>
      </c>
      <c r="FW45" s="41">
        <v>0</v>
      </c>
      <c r="FX45" s="41">
        <v>0</v>
      </c>
      <c r="FY45" s="41">
        <v>4</v>
      </c>
      <c r="FZ45" s="41">
        <f>4/10</f>
        <v>0.4</v>
      </c>
      <c r="GA45" s="41">
        <v>5</v>
      </c>
      <c r="GB45" s="41">
        <v>1</v>
      </c>
      <c r="GC45" s="41">
        <v>7</v>
      </c>
      <c r="GD45" s="41">
        <v>1</v>
      </c>
      <c r="GE45" s="41">
        <v>1</v>
      </c>
      <c r="GF45" s="41">
        <v>1</v>
      </c>
      <c r="GG45" s="41">
        <v>1</v>
      </c>
      <c r="GH45" s="41">
        <v>1</v>
      </c>
      <c r="GI45" s="41">
        <v>1</v>
      </c>
      <c r="GJ45" s="41">
        <v>1</v>
      </c>
      <c r="GK45" s="41">
        <v>1</v>
      </c>
      <c r="GL45" s="41">
        <v>0</v>
      </c>
      <c r="GM45" s="41">
        <v>1</v>
      </c>
      <c r="GN45" s="41">
        <v>1</v>
      </c>
      <c r="GO45" s="41">
        <v>0</v>
      </c>
      <c r="GP45" s="41">
        <v>0</v>
      </c>
      <c r="GQ45" s="41">
        <v>10</v>
      </c>
      <c r="GR45" s="41">
        <f>10/12</f>
        <v>0.83333333333333337</v>
      </c>
      <c r="GS45" s="37"/>
      <c r="GT45" s="41">
        <v>4</v>
      </c>
      <c r="GU45" s="41">
        <v>2</v>
      </c>
      <c r="GV45" s="41">
        <v>2</v>
      </c>
      <c r="GW45" s="41">
        <v>1</v>
      </c>
      <c r="GX45" s="41">
        <v>6</v>
      </c>
      <c r="GY45" s="41">
        <v>5</v>
      </c>
      <c r="GZ45" s="41">
        <v>4</v>
      </c>
      <c r="HA45" s="41">
        <v>5</v>
      </c>
      <c r="HB45" s="41">
        <v>4</v>
      </c>
      <c r="HC45" s="41">
        <v>5</v>
      </c>
      <c r="HD45" s="41">
        <v>5</v>
      </c>
      <c r="HE45" s="41">
        <v>5</v>
      </c>
      <c r="HF45" s="41">
        <v>4</v>
      </c>
      <c r="HG45" s="41">
        <v>1</v>
      </c>
      <c r="HH45" s="41">
        <v>3</v>
      </c>
      <c r="HI45" s="41">
        <v>2</v>
      </c>
      <c r="HJ45" s="41">
        <v>2</v>
      </c>
      <c r="HK45" s="41">
        <v>2</v>
      </c>
      <c r="HL45" s="37"/>
      <c r="HM45" s="37"/>
      <c r="HN45" s="37"/>
      <c r="HO45" s="37"/>
      <c r="HP45" s="37"/>
      <c r="HQ45" s="37"/>
      <c r="HR45" s="37"/>
      <c r="HS45" s="37"/>
      <c r="HT45" s="37"/>
      <c r="HW45" s="37"/>
      <c r="HX45" s="37"/>
      <c r="HY45" s="37"/>
      <c r="HZ45" s="37"/>
      <c r="IA45" s="37"/>
      <c r="IB45" s="37"/>
    </row>
    <row r="46" spans="1:236" s="41" customFormat="1" x14ac:dyDescent="0.2">
      <c r="A46" s="83" t="s">
        <v>1556</v>
      </c>
      <c r="B46" s="83" t="s">
        <v>1557</v>
      </c>
      <c r="C46" s="68">
        <v>424</v>
      </c>
      <c r="D46" s="68" t="s">
        <v>1558</v>
      </c>
      <c r="E46" s="41">
        <v>0</v>
      </c>
      <c r="F46" s="41">
        <v>2</v>
      </c>
      <c r="G46" s="74">
        <v>39311</v>
      </c>
      <c r="H46" s="74">
        <v>43755</v>
      </c>
      <c r="I46" s="76">
        <f t="shared" si="0"/>
        <v>12.175342465753424</v>
      </c>
      <c r="K46" s="41">
        <v>7</v>
      </c>
      <c r="N46" s="41">
        <v>4</v>
      </c>
      <c r="O46" s="41">
        <v>150</v>
      </c>
      <c r="P46" s="41">
        <v>114</v>
      </c>
      <c r="Q46" s="41">
        <v>164</v>
      </c>
      <c r="S46" s="41">
        <f>91.2*2.2</f>
        <v>200.64000000000001</v>
      </c>
      <c r="T46" s="41">
        <v>91.2</v>
      </c>
      <c r="U46" s="41">
        <v>33.9</v>
      </c>
      <c r="W46" s="41">
        <v>34.299999999999997</v>
      </c>
      <c r="Y46" s="41">
        <v>80.7</v>
      </c>
      <c r="Z46" s="41">
        <v>70.8</v>
      </c>
      <c r="AA46" s="41">
        <v>70.7</v>
      </c>
      <c r="AB46" s="41">
        <v>79.099999999999994</v>
      </c>
      <c r="AC46" s="41">
        <v>67.2</v>
      </c>
      <c r="AD46" s="41">
        <v>61.1</v>
      </c>
      <c r="AE46" s="41">
        <v>80.7</v>
      </c>
      <c r="AF46" s="41">
        <v>79.099999999999994</v>
      </c>
      <c r="AL46" s="41">
        <v>21</v>
      </c>
      <c r="AP46" s="41">
        <v>11.95</v>
      </c>
      <c r="AQ46" s="41">
        <v>12.53</v>
      </c>
      <c r="AT46" s="41">
        <v>140</v>
      </c>
      <c r="AU46" s="41">
        <v>100</v>
      </c>
      <c r="AV46" s="41">
        <v>100</v>
      </c>
      <c r="AX46" s="92"/>
      <c r="AY46" s="41">
        <v>22</v>
      </c>
      <c r="AZ46" s="41">
        <v>20</v>
      </c>
      <c r="BA46" s="41">
        <f>20+22</f>
        <v>42</v>
      </c>
      <c r="BD46" s="41">
        <v>16</v>
      </c>
      <c r="BE46" s="41">
        <v>20</v>
      </c>
      <c r="BG46" s="92"/>
      <c r="BH46" s="41">
        <f>16+20</f>
        <v>36</v>
      </c>
      <c r="BI46" s="41">
        <v>55</v>
      </c>
      <c r="BJ46" s="41">
        <v>56</v>
      </c>
      <c r="BK46" s="41">
        <v>53</v>
      </c>
      <c r="BP46" s="92"/>
      <c r="BQ46" s="41">
        <v>39</v>
      </c>
      <c r="BR46" s="41">
        <v>42</v>
      </c>
      <c r="BS46" s="41">
        <v>36</v>
      </c>
      <c r="CH46" s="41">
        <v>0</v>
      </c>
      <c r="CI46" s="41" t="s">
        <v>350</v>
      </c>
      <c r="CJ46" s="41">
        <v>0</v>
      </c>
      <c r="CK46" s="41">
        <v>2</v>
      </c>
      <c r="CL46" s="41" t="s">
        <v>355</v>
      </c>
      <c r="CM46" s="41">
        <v>0</v>
      </c>
      <c r="CN46" s="41">
        <v>2</v>
      </c>
      <c r="CO46" s="41" t="s">
        <v>355</v>
      </c>
      <c r="CP46" s="41">
        <v>0</v>
      </c>
      <c r="CQ46" s="41">
        <v>2</v>
      </c>
      <c r="CR46" s="41">
        <v>5</v>
      </c>
      <c r="CS46" s="41">
        <v>5</v>
      </c>
      <c r="CT46" s="41">
        <v>4</v>
      </c>
      <c r="CU46" s="41">
        <v>1</v>
      </c>
      <c r="CV46" s="41">
        <v>5</v>
      </c>
      <c r="CW46" s="41">
        <v>5</v>
      </c>
      <c r="CX46" s="41">
        <v>1</v>
      </c>
      <c r="CY46" s="41">
        <v>1</v>
      </c>
      <c r="CZ46" s="41">
        <v>5</v>
      </c>
      <c r="DA46" s="41">
        <v>5</v>
      </c>
      <c r="DB46" s="41">
        <v>1</v>
      </c>
      <c r="DC46" s="41">
        <v>1</v>
      </c>
      <c r="DD46" s="76">
        <f t="shared" si="8"/>
        <v>5</v>
      </c>
      <c r="DE46" s="41">
        <f t="shared" si="6"/>
        <v>1.5</v>
      </c>
      <c r="DF46" s="41">
        <v>3</v>
      </c>
      <c r="DG46" s="41">
        <v>1</v>
      </c>
      <c r="DH46" s="41">
        <v>3</v>
      </c>
      <c r="DI46" s="41">
        <v>4</v>
      </c>
      <c r="DJ46" s="41">
        <v>2</v>
      </c>
      <c r="DK46" s="41">
        <v>2</v>
      </c>
      <c r="DL46" s="41">
        <v>1</v>
      </c>
      <c r="DM46" s="41">
        <v>2</v>
      </c>
      <c r="DN46" s="41">
        <v>2</v>
      </c>
      <c r="DO46" s="41">
        <f t="shared" si="9"/>
        <v>2.5</v>
      </c>
      <c r="DP46" s="41">
        <v>4</v>
      </c>
      <c r="DQ46" s="41">
        <v>5</v>
      </c>
      <c r="DR46" s="41">
        <v>2</v>
      </c>
      <c r="DS46" s="41">
        <v>6</v>
      </c>
      <c r="DT46" s="41">
        <v>5</v>
      </c>
      <c r="DU46" s="41">
        <v>6</v>
      </c>
      <c r="DV46" s="41">
        <f t="shared" si="7"/>
        <v>4.666666666666667</v>
      </c>
      <c r="DW46" s="41">
        <v>0</v>
      </c>
      <c r="DY46" s="41">
        <v>1</v>
      </c>
      <c r="EA46" s="41">
        <v>1</v>
      </c>
      <c r="EB46" s="41">
        <v>0</v>
      </c>
      <c r="EC46" s="41">
        <v>1</v>
      </c>
      <c r="ED46" s="41">
        <v>0</v>
      </c>
      <c r="EE46" s="41">
        <v>1</v>
      </c>
      <c r="EF46" s="41">
        <v>1</v>
      </c>
      <c r="EG46" s="41">
        <v>0</v>
      </c>
      <c r="EH46" s="41">
        <v>0</v>
      </c>
      <c r="EI46" s="41">
        <v>0</v>
      </c>
      <c r="EJ46" s="41">
        <v>0</v>
      </c>
      <c r="EK46" s="41">
        <v>0</v>
      </c>
      <c r="EL46" s="41">
        <v>0</v>
      </c>
      <c r="EM46" s="41">
        <v>0</v>
      </c>
      <c r="EN46" s="41">
        <v>0</v>
      </c>
      <c r="EO46" s="41">
        <v>0</v>
      </c>
      <c r="EP46" s="41">
        <v>0</v>
      </c>
      <c r="EQ46" s="41">
        <v>0</v>
      </c>
      <c r="ER46" s="41">
        <v>0</v>
      </c>
      <c r="ES46" s="41">
        <v>0</v>
      </c>
      <c r="ET46" s="41">
        <v>4</v>
      </c>
      <c r="EU46" s="41">
        <f>4/18</f>
        <v>0.22222222222222221</v>
      </c>
      <c r="EV46" s="41">
        <v>7</v>
      </c>
      <c r="EW46" s="41">
        <v>0</v>
      </c>
      <c r="EX46" s="41">
        <v>1</v>
      </c>
      <c r="EY46" s="41">
        <v>1</v>
      </c>
      <c r="EZ46" s="41">
        <v>0</v>
      </c>
      <c r="FA46" s="41">
        <v>1</v>
      </c>
      <c r="FB46" s="41">
        <v>1</v>
      </c>
      <c r="FC46" s="41">
        <v>1</v>
      </c>
      <c r="FD46" s="41">
        <v>0</v>
      </c>
      <c r="FE46" s="41">
        <v>1</v>
      </c>
      <c r="FF46" s="41">
        <v>1</v>
      </c>
      <c r="FG46" s="41">
        <v>0</v>
      </c>
      <c r="FH46" s="41">
        <v>0</v>
      </c>
      <c r="FI46" s="41">
        <v>0</v>
      </c>
      <c r="FJ46" s="41">
        <v>0</v>
      </c>
      <c r="FK46" s="41">
        <v>7</v>
      </c>
      <c r="FL46" s="41">
        <f>7/13</f>
        <v>0.53846153846153844</v>
      </c>
      <c r="FM46" s="41">
        <v>4</v>
      </c>
      <c r="FN46" s="41">
        <v>0</v>
      </c>
      <c r="FO46" s="41">
        <v>0</v>
      </c>
      <c r="FP46" s="41">
        <v>1</v>
      </c>
      <c r="FQ46" s="41">
        <v>1</v>
      </c>
      <c r="FR46" s="41">
        <v>0</v>
      </c>
      <c r="FS46" s="41">
        <v>0</v>
      </c>
      <c r="FT46" s="41">
        <v>0</v>
      </c>
      <c r="FU46" s="41">
        <v>0</v>
      </c>
      <c r="FV46" s="41">
        <v>1</v>
      </c>
      <c r="FW46" s="41">
        <v>1</v>
      </c>
      <c r="FX46" s="41">
        <v>0</v>
      </c>
      <c r="FY46" s="41">
        <v>4</v>
      </c>
      <c r="FZ46" s="41">
        <f>4/10</f>
        <v>0.4</v>
      </c>
      <c r="GA46" s="41">
        <v>5</v>
      </c>
      <c r="GB46" s="41">
        <v>1</v>
      </c>
      <c r="GC46" s="41">
        <v>2</v>
      </c>
      <c r="GD46" s="41">
        <v>0</v>
      </c>
      <c r="GE46" s="41">
        <v>0</v>
      </c>
      <c r="GF46" s="41">
        <v>0</v>
      </c>
      <c r="GG46" s="41">
        <v>0</v>
      </c>
      <c r="GH46" s="41">
        <v>1</v>
      </c>
      <c r="GI46" s="41">
        <v>0</v>
      </c>
      <c r="GJ46" s="41">
        <v>0</v>
      </c>
      <c r="GK46" s="41">
        <v>0</v>
      </c>
      <c r="GL46" s="41">
        <v>0</v>
      </c>
      <c r="GM46" s="41">
        <v>0</v>
      </c>
      <c r="GN46" s="41">
        <v>0</v>
      </c>
      <c r="GO46" s="41">
        <v>0</v>
      </c>
      <c r="GP46" s="41">
        <v>0</v>
      </c>
      <c r="GQ46" s="41">
        <v>1</v>
      </c>
      <c r="GR46" s="41">
        <f>1/12</f>
        <v>8.3333333333333329E-2</v>
      </c>
      <c r="GS46" s="41">
        <v>6</v>
      </c>
      <c r="GT46" s="41">
        <v>3</v>
      </c>
      <c r="GU46" s="41">
        <v>2</v>
      </c>
      <c r="GV46" s="41">
        <v>5</v>
      </c>
      <c r="GW46" s="41">
        <v>1</v>
      </c>
      <c r="GX46" s="41">
        <v>6</v>
      </c>
      <c r="GY46" s="41">
        <v>5</v>
      </c>
      <c r="GZ46" s="41">
        <v>6</v>
      </c>
      <c r="HA46" s="41">
        <v>1</v>
      </c>
      <c r="HB46" s="41">
        <v>1</v>
      </c>
      <c r="HC46" s="41">
        <v>4</v>
      </c>
      <c r="HD46" s="41">
        <v>4</v>
      </c>
      <c r="HE46" s="41">
        <v>3</v>
      </c>
      <c r="HF46" s="41">
        <v>5</v>
      </c>
      <c r="HG46" s="41">
        <v>3</v>
      </c>
      <c r="HH46" s="41">
        <v>4</v>
      </c>
      <c r="HI46" s="41">
        <v>1</v>
      </c>
      <c r="HJ46" s="41">
        <v>1</v>
      </c>
      <c r="HK46" s="41">
        <v>3</v>
      </c>
      <c r="HL46" s="37"/>
      <c r="HM46" s="37"/>
      <c r="HN46" s="37"/>
      <c r="HO46" s="37"/>
      <c r="HP46" s="37"/>
      <c r="HQ46" s="37"/>
      <c r="HR46" s="37"/>
      <c r="HS46" s="37"/>
      <c r="HT46" s="37"/>
      <c r="HW46" s="37"/>
      <c r="HX46" s="37"/>
      <c r="HY46" s="37"/>
      <c r="HZ46" s="37"/>
      <c r="IA46" s="37"/>
      <c r="IB46" s="37"/>
    </row>
    <row r="47" spans="1:236" s="41" customFormat="1" x14ac:dyDescent="0.2">
      <c r="A47" s="83" t="s">
        <v>1559</v>
      </c>
      <c r="B47" s="83" t="s">
        <v>1560</v>
      </c>
      <c r="C47" s="68">
        <v>425</v>
      </c>
      <c r="D47" s="68" t="s">
        <v>1561</v>
      </c>
      <c r="E47" s="41">
        <v>0</v>
      </c>
      <c r="F47" s="41">
        <v>2</v>
      </c>
      <c r="G47" s="74">
        <v>39347</v>
      </c>
      <c r="H47" s="74">
        <v>43755</v>
      </c>
      <c r="I47" s="41">
        <f t="shared" si="0"/>
        <v>12.076712328767123</v>
      </c>
      <c r="K47" s="41">
        <v>7</v>
      </c>
      <c r="N47" s="41">
        <v>2</v>
      </c>
      <c r="O47" s="41">
        <v>150</v>
      </c>
      <c r="P47" s="41">
        <v>107</v>
      </c>
      <c r="Q47" s="41">
        <v>154.5</v>
      </c>
      <c r="S47" s="41">
        <f>71.3*2.2</f>
        <v>156.86000000000001</v>
      </c>
      <c r="T47" s="41">
        <v>71.3</v>
      </c>
      <c r="U47" s="41">
        <v>30.1</v>
      </c>
      <c r="W47" s="41">
        <v>38.4</v>
      </c>
      <c r="Y47" s="41">
        <v>60.7</v>
      </c>
      <c r="Z47" s="41">
        <v>55.6</v>
      </c>
      <c r="AA47" s="41">
        <v>48.2</v>
      </c>
      <c r="AB47" s="41">
        <v>54.7</v>
      </c>
      <c r="AC47" s="41">
        <v>48.7</v>
      </c>
      <c r="AD47" s="41">
        <v>47</v>
      </c>
      <c r="AE47" s="41">
        <v>60.7</v>
      </c>
      <c r="AF47" s="41">
        <v>54.7</v>
      </c>
      <c r="AL47" s="41">
        <v>12</v>
      </c>
      <c r="AP47" s="41">
        <v>13.29</v>
      </c>
      <c r="AQ47" s="41">
        <v>12.95</v>
      </c>
      <c r="AT47" s="41">
        <v>108</v>
      </c>
      <c r="AU47" s="41">
        <v>112</v>
      </c>
      <c r="AV47" s="41">
        <v>120</v>
      </c>
      <c r="AX47" s="92"/>
      <c r="AY47" s="41">
        <v>27</v>
      </c>
      <c r="AZ47" s="41">
        <v>22</v>
      </c>
      <c r="BA47" s="41">
        <f>22+27</f>
        <v>49</v>
      </c>
      <c r="BD47" s="41">
        <v>13</v>
      </c>
      <c r="BE47" s="41">
        <v>15</v>
      </c>
      <c r="BG47" s="92"/>
      <c r="BH47" s="41">
        <f>13+15</f>
        <v>28</v>
      </c>
      <c r="BI47" s="41">
        <v>39</v>
      </c>
      <c r="BJ47" s="41">
        <v>37</v>
      </c>
      <c r="BK47" s="41">
        <v>39</v>
      </c>
      <c r="BP47" s="92"/>
      <c r="BQ47" s="41">
        <v>33</v>
      </c>
      <c r="BR47" s="41">
        <v>34</v>
      </c>
      <c r="BS47" s="41">
        <v>30</v>
      </c>
      <c r="CH47" s="41">
        <v>1</v>
      </c>
      <c r="CI47" s="41" t="s">
        <v>350</v>
      </c>
      <c r="CJ47" s="41">
        <v>0</v>
      </c>
      <c r="CK47" s="41">
        <v>6</v>
      </c>
      <c r="CL47" s="41" t="s">
        <v>1835</v>
      </c>
      <c r="CM47" s="41">
        <v>1</v>
      </c>
      <c r="CN47" s="41">
        <v>5</v>
      </c>
      <c r="CO47" s="41" t="s">
        <v>351</v>
      </c>
      <c r="CP47" s="41">
        <v>1</v>
      </c>
      <c r="CQ47" s="41">
        <v>8</v>
      </c>
      <c r="CR47" s="41">
        <v>3</v>
      </c>
      <c r="CS47" s="41">
        <v>4</v>
      </c>
      <c r="CT47" s="41">
        <v>1</v>
      </c>
      <c r="CU47" s="41">
        <v>1</v>
      </c>
      <c r="CV47" s="41">
        <v>4</v>
      </c>
      <c r="CW47" s="41">
        <v>4</v>
      </c>
      <c r="CX47" s="41">
        <v>1</v>
      </c>
      <c r="CY47" s="41">
        <v>2</v>
      </c>
      <c r="CZ47" s="41">
        <v>4</v>
      </c>
      <c r="DA47" s="41">
        <v>4</v>
      </c>
      <c r="DB47" s="41">
        <v>2</v>
      </c>
      <c r="DC47" s="41">
        <v>1</v>
      </c>
      <c r="DD47" s="41">
        <f t="shared" si="8"/>
        <v>3.8333333333333335</v>
      </c>
      <c r="DE47" s="41">
        <f t="shared" si="6"/>
        <v>1.3333333333333333</v>
      </c>
      <c r="DF47" s="41">
        <v>3</v>
      </c>
      <c r="DG47" s="41">
        <v>3</v>
      </c>
      <c r="DH47" s="41">
        <v>1</v>
      </c>
      <c r="DI47" s="41">
        <v>3</v>
      </c>
      <c r="DJ47" s="41">
        <v>2</v>
      </c>
      <c r="DK47" s="41">
        <v>2</v>
      </c>
      <c r="DL47" s="41">
        <v>3</v>
      </c>
      <c r="DM47" s="41">
        <v>2</v>
      </c>
      <c r="DN47" s="41">
        <v>2</v>
      </c>
      <c r="DO47" s="41">
        <f t="shared" si="9"/>
        <v>2.3333333333333335</v>
      </c>
      <c r="DP47" s="41">
        <v>4</v>
      </c>
      <c r="DQ47" s="41">
        <v>5</v>
      </c>
      <c r="DR47" s="41">
        <v>4</v>
      </c>
      <c r="DS47" s="41">
        <v>4</v>
      </c>
      <c r="DT47" s="41">
        <v>3</v>
      </c>
      <c r="DU47" s="41">
        <v>5</v>
      </c>
      <c r="DV47" s="41">
        <f t="shared" si="7"/>
        <v>4.166666666666667</v>
      </c>
      <c r="DW47" s="41">
        <v>0</v>
      </c>
      <c r="DY47" s="41">
        <v>0</v>
      </c>
      <c r="EA47" s="41">
        <v>1</v>
      </c>
      <c r="EB47" s="41">
        <v>1</v>
      </c>
      <c r="EC47" s="41">
        <v>1</v>
      </c>
      <c r="ED47" s="41">
        <v>1</v>
      </c>
      <c r="EE47" s="41">
        <v>1</v>
      </c>
      <c r="EF47" s="41">
        <v>1</v>
      </c>
      <c r="EG47" s="41">
        <v>1</v>
      </c>
      <c r="EH47" s="41">
        <v>1</v>
      </c>
      <c r="EI47" s="41">
        <v>1</v>
      </c>
      <c r="EJ47" s="41">
        <v>0</v>
      </c>
      <c r="EK47" s="41">
        <v>0</v>
      </c>
      <c r="EL47" s="41">
        <v>0</v>
      </c>
      <c r="EM47" s="41">
        <v>0</v>
      </c>
      <c r="EN47" s="41">
        <v>1</v>
      </c>
      <c r="EO47" s="41">
        <v>0</v>
      </c>
      <c r="EP47" s="41">
        <v>1</v>
      </c>
      <c r="EQ47" s="41">
        <v>1</v>
      </c>
      <c r="ER47" s="41">
        <v>0</v>
      </c>
      <c r="ES47" s="41">
        <v>0</v>
      </c>
      <c r="ET47" s="41">
        <v>12</v>
      </c>
      <c r="EU47" s="41">
        <f>12/18</f>
        <v>0.66666666666666663</v>
      </c>
      <c r="EV47" s="41">
        <v>3</v>
      </c>
      <c r="EW47" s="41">
        <v>0</v>
      </c>
      <c r="EX47" s="41">
        <v>1</v>
      </c>
      <c r="EY47" s="41">
        <v>1</v>
      </c>
      <c r="EZ47" s="41">
        <v>0</v>
      </c>
      <c r="FA47" s="41">
        <v>1</v>
      </c>
      <c r="FB47" s="41">
        <v>1</v>
      </c>
      <c r="FC47" s="41">
        <v>1</v>
      </c>
      <c r="FD47" s="41">
        <v>0</v>
      </c>
      <c r="FE47" s="41">
        <v>1</v>
      </c>
      <c r="FF47" s="41">
        <v>1</v>
      </c>
      <c r="FG47" s="41">
        <v>0</v>
      </c>
      <c r="FH47" s="41">
        <v>0</v>
      </c>
      <c r="FI47" s="41">
        <v>0</v>
      </c>
      <c r="FJ47" s="41">
        <v>0</v>
      </c>
      <c r="FK47" s="41">
        <v>7</v>
      </c>
      <c r="FL47" s="41">
        <f>7/13</f>
        <v>0.53846153846153844</v>
      </c>
      <c r="FM47" s="37"/>
      <c r="FN47" s="41">
        <v>1</v>
      </c>
      <c r="FO47" s="41">
        <v>0</v>
      </c>
      <c r="FP47" s="41">
        <v>1</v>
      </c>
      <c r="FQ47" s="41">
        <v>0</v>
      </c>
      <c r="FR47" s="41">
        <v>0</v>
      </c>
      <c r="FS47" s="41">
        <v>0</v>
      </c>
      <c r="FT47" s="41">
        <v>1</v>
      </c>
      <c r="FU47" s="41">
        <v>1</v>
      </c>
      <c r="FV47" s="41">
        <v>1</v>
      </c>
      <c r="FW47" s="41">
        <v>1</v>
      </c>
      <c r="FX47" s="41" t="s">
        <v>1805</v>
      </c>
      <c r="FY47" s="41">
        <v>6</v>
      </c>
      <c r="FZ47" s="41">
        <f>6/10</f>
        <v>0.6</v>
      </c>
      <c r="GA47" s="41">
        <v>4</v>
      </c>
      <c r="GB47" s="41">
        <v>1</v>
      </c>
      <c r="GC47" s="37"/>
      <c r="GD47" s="41">
        <v>1</v>
      </c>
      <c r="GE47" s="41">
        <v>0</v>
      </c>
      <c r="GF47" s="41">
        <v>0</v>
      </c>
      <c r="GG47" s="41">
        <v>0</v>
      </c>
      <c r="GH47" s="41">
        <v>1</v>
      </c>
      <c r="GI47" s="41">
        <v>0</v>
      </c>
      <c r="GJ47" s="41">
        <v>0</v>
      </c>
      <c r="GK47" s="41">
        <v>0</v>
      </c>
      <c r="GL47" s="41">
        <v>0</v>
      </c>
      <c r="GM47" s="41">
        <v>0</v>
      </c>
      <c r="GN47" s="41">
        <v>0</v>
      </c>
      <c r="GO47" s="41">
        <v>0</v>
      </c>
      <c r="GP47" s="41">
        <v>0</v>
      </c>
      <c r="GQ47" s="41">
        <v>2</v>
      </c>
      <c r="GR47" s="41">
        <f>2/12</f>
        <v>0.16666666666666666</v>
      </c>
      <c r="GS47" s="37"/>
      <c r="GT47" s="41">
        <v>4</v>
      </c>
      <c r="GU47" s="41">
        <v>2</v>
      </c>
      <c r="GV47" s="41">
        <v>5</v>
      </c>
      <c r="GW47" s="41">
        <v>1</v>
      </c>
      <c r="GX47" s="41">
        <v>5</v>
      </c>
      <c r="GY47" s="41">
        <v>4</v>
      </c>
      <c r="GZ47" s="41">
        <v>2</v>
      </c>
      <c r="HA47" s="41">
        <v>1</v>
      </c>
      <c r="HB47" s="41">
        <v>1</v>
      </c>
      <c r="HC47" s="41">
        <v>4</v>
      </c>
      <c r="HD47" s="41">
        <v>3</v>
      </c>
      <c r="HE47" s="41">
        <v>5</v>
      </c>
      <c r="HF47" s="41">
        <v>3</v>
      </c>
      <c r="HG47" s="37"/>
      <c r="HH47" s="37"/>
      <c r="HI47" s="37"/>
      <c r="HJ47" s="37"/>
      <c r="HK47" s="37"/>
      <c r="HL47" s="37"/>
      <c r="HM47" s="37"/>
      <c r="HN47" s="37"/>
      <c r="HO47" s="37"/>
      <c r="HP47" s="37"/>
      <c r="HQ47" s="37"/>
      <c r="HR47" s="37"/>
      <c r="HS47" s="37"/>
      <c r="HT47" s="37"/>
      <c r="HW47" s="37"/>
      <c r="HX47" s="37"/>
      <c r="HY47" s="37"/>
      <c r="HZ47" s="37"/>
      <c r="IA47" s="37"/>
      <c r="IB47" s="37"/>
    </row>
    <row r="48" spans="1:236" s="41" customFormat="1" x14ac:dyDescent="0.2">
      <c r="A48" s="83" t="s">
        <v>1562</v>
      </c>
      <c r="B48" s="83" t="s">
        <v>1563</v>
      </c>
      <c r="C48" s="68">
        <v>426</v>
      </c>
      <c r="D48" s="68" t="s">
        <v>1564</v>
      </c>
      <c r="E48" s="41">
        <v>0</v>
      </c>
      <c r="F48" s="41">
        <v>2</v>
      </c>
      <c r="G48" s="74">
        <v>39322</v>
      </c>
      <c r="H48" s="74">
        <v>43755</v>
      </c>
      <c r="I48" s="41">
        <f t="shared" si="0"/>
        <v>12.145205479452056</v>
      </c>
      <c r="K48" s="41">
        <v>7</v>
      </c>
      <c r="N48" s="41">
        <v>2</v>
      </c>
      <c r="O48" s="41">
        <v>150</v>
      </c>
      <c r="P48" s="37"/>
      <c r="Q48" s="37"/>
      <c r="R48" s="37"/>
      <c r="S48" s="37"/>
      <c r="T48" s="37"/>
      <c r="U48" s="37"/>
      <c r="W48" s="37"/>
      <c r="Y48" s="41">
        <v>56.7</v>
      </c>
      <c r="Z48" s="41">
        <v>47.2</v>
      </c>
      <c r="AA48" s="41">
        <v>40.4</v>
      </c>
      <c r="AB48" s="41">
        <v>46.4</v>
      </c>
      <c r="AC48" s="41">
        <v>48</v>
      </c>
      <c r="AD48" s="41">
        <v>48.5</v>
      </c>
      <c r="AE48" s="41">
        <v>56.7</v>
      </c>
      <c r="AF48" s="41">
        <v>48.5</v>
      </c>
      <c r="AL48" s="41">
        <v>20</v>
      </c>
      <c r="AP48" s="41">
        <v>11.38</v>
      </c>
      <c r="AQ48" s="41">
        <v>11.58</v>
      </c>
      <c r="AT48" s="41">
        <v>180</v>
      </c>
      <c r="AU48" s="41">
        <v>180</v>
      </c>
      <c r="AV48" s="41">
        <v>190</v>
      </c>
      <c r="AX48" s="92"/>
      <c r="AY48" s="41">
        <v>36</v>
      </c>
      <c r="AZ48" s="41">
        <v>25</v>
      </c>
      <c r="BA48" s="41">
        <f>25+36</f>
        <v>61</v>
      </c>
      <c r="BD48" s="37"/>
      <c r="BE48" s="37"/>
      <c r="BG48" s="92"/>
      <c r="BI48" s="37"/>
      <c r="BJ48" s="37"/>
      <c r="BK48" s="37"/>
      <c r="BL48" s="37"/>
      <c r="BM48" s="37"/>
      <c r="BP48" s="92"/>
      <c r="BQ48" s="37"/>
      <c r="BR48" s="37"/>
      <c r="BS48" s="37"/>
      <c r="CH48" s="41">
        <v>1</v>
      </c>
      <c r="CI48" s="41" t="s">
        <v>350</v>
      </c>
      <c r="CJ48" s="41">
        <v>2</v>
      </c>
      <c r="CK48" s="41">
        <v>12</v>
      </c>
      <c r="CL48" s="41" t="s">
        <v>355</v>
      </c>
      <c r="CM48" s="41">
        <v>1</v>
      </c>
      <c r="CN48" s="41">
        <v>0.5</v>
      </c>
      <c r="CO48" s="41" t="s">
        <v>351</v>
      </c>
      <c r="CP48" s="41">
        <v>1</v>
      </c>
      <c r="CQ48" s="41">
        <v>0.15</v>
      </c>
      <c r="CR48" s="41">
        <v>5</v>
      </c>
      <c r="CS48" s="41">
        <v>5</v>
      </c>
      <c r="CT48" s="41">
        <v>4</v>
      </c>
      <c r="CU48" s="41">
        <v>5</v>
      </c>
      <c r="CV48" s="41">
        <v>5</v>
      </c>
      <c r="CW48" s="41">
        <v>5</v>
      </c>
      <c r="CX48" s="41">
        <v>5</v>
      </c>
      <c r="CY48" s="41">
        <v>3</v>
      </c>
      <c r="CZ48" s="41">
        <v>5</v>
      </c>
      <c r="DA48" s="41">
        <v>5</v>
      </c>
      <c r="DB48" s="41">
        <v>3</v>
      </c>
      <c r="DC48" s="41">
        <v>5</v>
      </c>
      <c r="DD48" s="41">
        <f t="shared" si="8"/>
        <v>5</v>
      </c>
      <c r="DE48" s="41">
        <f t="shared" si="6"/>
        <v>4.166666666666667</v>
      </c>
      <c r="DF48" s="41">
        <v>4</v>
      </c>
      <c r="DG48" s="41">
        <v>2</v>
      </c>
      <c r="DH48" s="41">
        <v>3</v>
      </c>
      <c r="DI48" s="41">
        <v>2</v>
      </c>
      <c r="DJ48" s="41">
        <v>1</v>
      </c>
      <c r="DK48" s="41">
        <v>1</v>
      </c>
      <c r="DL48" s="41">
        <v>2</v>
      </c>
      <c r="DM48" s="41">
        <v>1</v>
      </c>
      <c r="DN48" s="41">
        <v>1</v>
      </c>
      <c r="DO48" s="41">
        <f t="shared" si="9"/>
        <v>2.1666666666666665</v>
      </c>
      <c r="DP48" s="41">
        <v>5</v>
      </c>
      <c r="DQ48" s="41">
        <v>4</v>
      </c>
      <c r="DR48" s="41">
        <v>4</v>
      </c>
      <c r="DS48" s="41">
        <v>5</v>
      </c>
      <c r="DT48" s="41">
        <v>5</v>
      </c>
      <c r="DU48" s="41">
        <v>6</v>
      </c>
      <c r="DV48" s="41">
        <f t="shared" si="7"/>
        <v>4.833333333333333</v>
      </c>
      <c r="DW48" s="41">
        <v>0</v>
      </c>
      <c r="DY48" s="41">
        <v>1</v>
      </c>
      <c r="EA48" s="41">
        <v>1</v>
      </c>
      <c r="EB48" s="41">
        <v>1</v>
      </c>
      <c r="EC48" s="41">
        <v>1</v>
      </c>
      <c r="ED48" s="41">
        <v>1</v>
      </c>
      <c r="EE48" s="41">
        <v>1</v>
      </c>
      <c r="EF48" s="41">
        <v>1</v>
      </c>
      <c r="EG48" s="41">
        <v>1</v>
      </c>
      <c r="EH48" s="41">
        <v>1</v>
      </c>
      <c r="EI48" s="41">
        <v>1</v>
      </c>
      <c r="EJ48" s="41">
        <v>1</v>
      </c>
      <c r="EK48" s="41">
        <v>1</v>
      </c>
      <c r="EL48" s="41">
        <v>1</v>
      </c>
      <c r="EM48" s="41">
        <v>1</v>
      </c>
      <c r="EN48" s="41">
        <v>1</v>
      </c>
      <c r="EO48" s="41">
        <v>1</v>
      </c>
      <c r="EP48" s="41">
        <v>1</v>
      </c>
      <c r="EQ48" s="41">
        <v>1</v>
      </c>
      <c r="ER48" s="41">
        <v>1</v>
      </c>
      <c r="ES48" s="41" t="s">
        <v>1836</v>
      </c>
      <c r="ET48" s="41">
        <v>18</v>
      </c>
      <c r="EU48" s="41">
        <f>18/18</f>
        <v>1</v>
      </c>
      <c r="EV48" s="41">
        <v>7</v>
      </c>
      <c r="EW48" s="41">
        <v>1</v>
      </c>
      <c r="EX48" s="41">
        <v>1</v>
      </c>
      <c r="EY48" s="41">
        <v>1</v>
      </c>
      <c r="EZ48" s="41">
        <v>1</v>
      </c>
      <c r="FA48" s="41">
        <v>1</v>
      </c>
      <c r="FB48" s="41">
        <v>1</v>
      </c>
      <c r="FC48" s="41">
        <v>1</v>
      </c>
      <c r="FD48" s="41">
        <v>1</v>
      </c>
      <c r="FE48" s="41">
        <v>1</v>
      </c>
      <c r="FF48" s="41">
        <v>1</v>
      </c>
      <c r="FG48" s="41">
        <v>1</v>
      </c>
      <c r="FH48" s="41">
        <v>1</v>
      </c>
      <c r="FI48" s="41">
        <v>0</v>
      </c>
      <c r="FJ48" s="41">
        <v>0</v>
      </c>
      <c r="FK48" s="41">
        <v>12</v>
      </c>
      <c r="FL48" s="41">
        <f>12/13</f>
        <v>0.92307692307692313</v>
      </c>
      <c r="FM48" s="41">
        <v>3</v>
      </c>
      <c r="FN48" s="41">
        <v>0</v>
      </c>
      <c r="FO48" s="41">
        <v>1</v>
      </c>
      <c r="FP48" s="41">
        <v>1</v>
      </c>
      <c r="FQ48" s="41">
        <v>1</v>
      </c>
      <c r="FR48" s="41">
        <v>1</v>
      </c>
      <c r="FS48" s="41">
        <v>0</v>
      </c>
      <c r="FT48" s="41">
        <v>1</v>
      </c>
      <c r="FU48" s="41">
        <v>1</v>
      </c>
      <c r="FV48" s="41">
        <v>1</v>
      </c>
      <c r="FW48" s="41">
        <v>0</v>
      </c>
      <c r="FX48" s="41">
        <v>0</v>
      </c>
      <c r="FY48" s="41">
        <v>7</v>
      </c>
      <c r="FZ48" s="41">
        <f>7/10</f>
        <v>0.7</v>
      </c>
      <c r="GA48" s="41">
        <v>5</v>
      </c>
      <c r="GB48" s="41">
        <v>1</v>
      </c>
      <c r="GC48" s="41">
        <v>7</v>
      </c>
      <c r="GD48" s="41">
        <v>1</v>
      </c>
      <c r="GE48" s="41">
        <v>1</v>
      </c>
      <c r="GF48" s="41">
        <v>1</v>
      </c>
      <c r="GG48" s="41">
        <v>1</v>
      </c>
      <c r="GH48" s="41">
        <v>1</v>
      </c>
      <c r="GI48" s="41">
        <v>1</v>
      </c>
      <c r="GJ48" s="41">
        <v>1</v>
      </c>
      <c r="GK48" s="41">
        <v>1</v>
      </c>
      <c r="GL48" s="41">
        <v>1</v>
      </c>
      <c r="GM48" s="41">
        <v>1</v>
      </c>
      <c r="GN48" s="41">
        <v>1</v>
      </c>
      <c r="GO48" s="41">
        <v>0</v>
      </c>
      <c r="GP48" s="41">
        <v>0</v>
      </c>
      <c r="GQ48" s="41">
        <v>11</v>
      </c>
      <c r="GR48" s="41">
        <f>11/12</f>
        <v>0.91666666666666663</v>
      </c>
      <c r="GT48" s="41">
        <v>4</v>
      </c>
      <c r="GU48" s="41">
        <v>2</v>
      </c>
      <c r="GV48" s="41">
        <v>1</v>
      </c>
      <c r="GW48" s="41">
        <v>1</v>
      </c>
      <c r="GX48" s="41">
        <v>6</v>
      </c>
      <c r="GY48" s="41">
        <v>5</v>
      </c>
      <c r="GZ48" s="41">
        <v>5</v>
      </c>
      <c r="HA48" s="41">
        <v>1</v>
      </c>
      <c r="HB48" s="41">
        <v>4</v>
      </c>
      <c r="HC48" s="41">
        <v>5</v>
      </c>
      <c r="HD48" s="41">
        <v>4</v>
      </c>
      <c r="HE48" s="41">
        <v>4</v>
      </c>
      <c r="HF48" s="41">
        <v>5</v>
      </c>
      <c r="HG48" s="41">
        <v>3</v>
      </c>
      <c r="HH48" s="41">
        <v>2</v>
      </c>
      <c r="HI48" s="41">
        <v>1</v>
      </c>
      <c r="HJ48" s="41">
        <v>4</v>
      </c>
      <c r="HK48" s="41">
        <v>2</v>
      </c>
      <c r="HL48" s="37"/>
      <c r="HM48" s="37"/>
      <c r="HN48" s="37"/>
      <c r="HO48" s="37"/>
      <c r="HP48" s="37"/>
      <c r="HQ48" s="37"/>
      <c r="HR48" s="37"/>
      <c r="HS48" s="37"/>
      <c r="HT48" s="37"/>
      <c r="HW48" s="37"/>
      <c r="HX48" s="37"/>
      <c r="HY48" s="37"/>
      <c r="HZ48" s="37"/>
      <c r="IA48" s="37"/>
      <c r="IB48" s="37"/>
    </row>
    <row r="49" spans="1:236" s="41" customFormat="1" x14ac:dyDescent="0.2">
      <c r="A49" s="83" t="s">
        <v>1570</v>
      </c>
      <c r="B49" s="83" t="s">
        <v>1571</v>
      </c>
      <c r="C49" s="68">
        <v>427</v>
      </c>
      <c r="D49" s="68" t="s">
        <v>1572</v>
      </c>
      <c r="E49" s="41">
        <v>1</v>
      </c>
      <c r="F49" s="37">
        <v>1</v>
      </c>
      <c r="G49" s="74">
        <v>39327</v>
      </c>
      <c r="H49" s="74">
        <v>43755</v>
      </c>
      <c r="I49" s="41">
        <f t="shared" si="0"/>
        <v>12.131506849315068</v>
      </c>
      <c r="K49" s="41">
        <v>7</v>
      </c>
      <c r="N49" s="41">
        <v>2</v>
      </c>
      <c r="O49" s="41">
        <v>150</v>
      </c>
      <c r="P49" s="41">
        <v>108.5</v>
      </c>
      <c r="Q49" s="41">
        <v>155</v>
      </c>
      <c r="S49" s="41">
        <f>43.1*2.2</f>
        <v>94.820000000000007</v>
      </c>
      <c r="T49" s="41">
        <v>43.1</v>
      </c>
      <c r="U49" s="41">
        <v>17.899999999999999</v>
      </c>
      <c r="W49" s="41">
        <v>17.7</v>
      </c>
      <c r="Y49" s="41">
        <v>45</v>
      </c>
      <c r="Z49" s="41">
        <v>35.9</v>
      </c>
      <c r="AA49" s="41">
        <v>41.1</v>
      </c>
      <c r="AB49" s="41">
        <v>35</v>
      </c>
      <c r="AC49" s="41">
        <v>41.9</v>
      </c>
      <c r="AD49" s="41">
        <v>26.9</v>
      </c>
      <c r="AE49" s="41">
        <v>45</v>
      </c>
      <c r="AF49" s="41">
        <v>41.9</v>
      </c>
      <c r="AL49" s="41">
        <v>20</v>
      </c>
      <c r="AP49" s="41">
        <v>13.28</v>
      </c>
      <c r="AQ49" s="41">
        <v>12.17</v>
      </c>
      <c r="AT49" s="41">
        <v>160</v>
      </c>
      <c r="AU49" s="41">
        <v>154</v>
      </c>
      <c r="AV49" s="41">
        <v>163</v>
      </c>
      <c r="AX49" s="92"/>
      <c r="AY49" s="41">
        <v>33</v>
      </c>
      <c r="AZ49" s="41">
        <v>28</v>
      </c>
      <c r="BA49" s="41">
        <f>33+28</f>
        <v>61</v>
      </c>
      <c r="BD49" s="41">
        <v>19</v>
      </c>
      <c r="BE49" s="41">
        <v>20</v>
      </c>
      <c r="BG49" s="92"/>
      <c r="BH49" s="41">
        <f>19+20</f>
        <v>39</v>
      </c>
      <c r="BI49" s="41">
        <v>44</v>
      </c>
      <c r="BJ49" s="41">
        <v>47</v>
      </c>
      <c r="BK49" s="41">
        <v>46</v>
      </c>
      <c r="BP49" s="92"/>
      <c r="BQ49" s="41">
        <v>35</v>
      </c>
      <c r="BR49" s="41">
        <v>26</v>
      </c>
      <c r="BS49" s="41">
        <v>28</v>
      </c>
      <c r="CH49" s="41">
        <v>1</v>
      </c>
      <c r="CI49" s="41" t="s">
        <v>393</v>
      </c>
      <c r="CJ49" s="41">
        <v>0</v>
      </c>
      <c r="CK49" s="41">
        <v>4.5</v>
      </c>
      <c r="CL49" s="41" t="s">
        <v>1837</v>
      </c>
      <c r="CM49" s="41">
        <v>2</v>
      </c>
      <c r="CN49" s="41">
        <v>1.5</v>
      </c>
      <c r="CO49" s="41" t="s">
        <v>437</v>
      </c>
      <c r="CP49" s="41">
        <v>1</v>
      </c>
      <c r="CQ49" s="37"/>
      <c r="CR49" s="41">
        <v>5</v>
      </c>
      <c r="CS49" s="41">
        <v>1</v>
      </c>
      <c r="CT49" s="41">
        <v>1</v>
      </c>
      <c r="CU49" s="41">
        <v>3</v>
      </c>
      <c r="CV49" s="41">
        <v>5</v>
      </c>
      <c r="CW49" s="41">
        <v>4</v>
      </c>
      <c r="CX49" s="41">
        <v>3</v>
      </c>
      <c r="CY49" s="41">
        <v>1</v>
      </c>
      <c r="CZ49" s="41">
        <v>5</v>
      </c>
      <c r="DA49" s="41">
        <v>4</v>
      </c>
      <c r="DB49" s="41">
        <v>5</v>
      </c>
      <c r="DC49" s="41">
        <v>2</v>
      </c>
      <c r="DD49" s="41">
        <f t="shared" si="8"/>
        <v>4</v>
      </c>
      <c r="DE49" s="41">
        <f t="shared" si="6"/>
        <v>2.5</v>
      </c>
      <c r="DF49" s="41">
        <v>4</v>
      </c>
      <c r="DG49" s="41">
        <v>4</v>
      </c>
      <c r="DH49" s="41">
        <v>3</v>
      </c>
      <c r="DI49" s="41">
        <v>3</v>
      </c>
      <c r="DJ49" s="41">
        <v>2</v>
      </c>
      <c r="DK49" s="41">
        <v>3</v>
      </c>
      <c r="DL49" s="41">
        <v>4</v>
      </c>
      <c r="DM49" s="41">
        <v>2</v>
      </c>
      <c r="DN49" s="41">
        <v>3</v>
      </c>
      <c r="DO49" s="41">
        <f t="shared" si="9"/>
        <v>3.1666666666666665</v>
      </c>
      <c r="DP49" s="41">
        <v>6</v>
      </c>
      <c r="DQ49" s="41">
        <v>4</v>
      </c>
      <c r="DR49" s="41">
        <v>5</v>
      </c>
      <c r="DS49" s="41">
        <v>4</v>
      </c>
      <c r="DT49" s="41">
        <v>6</v>
      </c>
      <c r="DU49" s="41">
        <v>3</v>
      </c>
      <c r="DV49" s="41">
        <f t="shared" si="7"/>
        <v>4.666666666666667</v>
      </c>
      <c r="DW49" s="41">
        <v>3</v>
      </c>
      <c r="DY49" s="41">
        <v>2</v>
      </c>
      <c r="EA49" s="41">
        <v>1</v>
      </c>
      <c r="EB49" s="41">
        <v>0</v>
      </c>
      <c r="EC49" s="41">
        <v>0</v>
      </c>
      <c r="ED49" s="41">
        <v>1</v>
      </c>
      <c r="EE49" s="41">
        <v>0</v>
      </c>
      <c r="EF49" s="41">
        <v>1</v>
      </c>
      <c r="EG49" s="41">
        <v>1</v>
      </c>
      <c r="EH49" s="41">
        <v>0</v>
      </c>
      <c r="EI49" s="41">
        <v>0</v>
      </c>
      <c r="EJ49" s="41">
        <v>0</v>
      </c>
      <c r="EK49" s="41">
        <v>1</v>
      </c>
      <c r="EL49" s="41">
        <v>0</v>
      </c>
      <c r="EM49" s="41">
        <v>0</v>
      </c>
      <c r="EN49" s="41">
        <v>0</v>
      </c>
      <c r="EO49" s="41">
        <v>0</v>
      </c>
      <c r="EP49" s="41">
        <v>1</v>
      </c>
      <c r="EQ49" s="41">
        <v>0</v>
      </c>
      <c r="ER49" s="41">
        <v>0</v>
      </c>
      <c r="ES49" s="41">
        <v>0</v>
      </c>
      <c r="ET49" s="41">
        <v>6</v>
      </c>
      <c r="EU49" s="41">
        <f>6/18</f>
        <v>0.33333333333333331</v>
      </c>
      <c r="EV49" s="41">
        <v>3</v>
      </c>
      <c r="EW49" s="41">
        <v>1</v>
      </c>
      <c r="EX49" s="41">
        <v>1</v>
      </c>
      <c r="EY49" s="41">
        <v>1</v>
      </c>
      <c r="EZ49" s="41">
        <v>1</v>
      </c>
      <c r="FA49" s="41">
        <v>0</v>
      </c>
      <c r="FB49" s="41">
        <v>1</v>
      </c>
      <c r="FC49" s="41">
        <v>1</v>
      </c>
      <c r="FD49" s="41">
        <v>0</v>
      </c>
      <c r="FE49" s="41">
        <v>1</v>
      </c>
      <c r="FF49" s="41">
        <v>1</v>
      </c>
      <c r="FG49" s="41">
        <v>0</v>
      </c>
      <c r="FH49" s="41">
        <v>0</v>
      </c>
      <c r="FI49" s="41">
        <v>0</v>
      </c>
      <c r="FJ49" s="41">
        <v>0</v>
      </c>
      <c r="FK49" s="41">
        <v>8</v>
      </c>
      <c r="FL49" s="41">
        <f>8/13</f>
        <v>0.61538461538461542</v>
      </c>
      <c r="FM49" s="41">
        <v>1</v>
      </c>
      <c r="FN49" s="41">
        <v>0</v>
      </c>
      <c r="FO49" s="41">
        <v>1</v>
      </c>
      <c r="FP49" s="41">
        <v>1</v>
      </c>
      <c r="FQ49" s="41">
        <v>1</v>
      </c>
      <c r="FR49" s="41">
        <v>0</v>
      </c>
      <c r="FS49" s="41">
        <v>0</v>
      </c>
      <c r="FT49" s="41">
        <v>1</v>
      </c>
      <c r="FU49" s="41">
        <v>1</v>
      </c>
      <c r="FV49" s="41">
        <v>1</v>
      </c>
      <c r="FW49" s="41">
        <v>0</v>
      </c>
      <c r="FX49" s="41">
        <v>0</v>
      </c>
      <c r="FY49" s="41">
        <v>6</v>
      </c>
      <c r="FZ49" s="41">
        <f>6/10</f>
        <v>0.6</v>
      </c>
      <c r="GA49" s="41">
        <v>5</v>
      </c>
      <c r="GB49" s="41">
        <v>2</v>
      </c>
      <c r="GC49" s="41">
        <v>1</v>
      </c>
      <c r="GD49" s="41">
        <v>1</v>
      </c>
      <c r="GE49" s="41">
        <v>1</v>
      </c>
      <c r="GF49" s="41">
        <v>1</v>
      </c>
      <c r="GG49" s="41">
        <v>1</v>
      </c>
      <c r="GH49" s="41">
        <v>1</v>
      </c>
      <c r="GI49" s="41">
        <v>1</v>
      </c>
      <c r="GJ49" s="41">
        <v>0</v>
      </c>
      <c r="GK49" s="41">
        <v>0</v>
      </c>
      <c r="GL49" s="41">
        <v>0</v>
      </c>
      <c r="GM49" s="41">
        <v>1</v>
      </c>
      <c r="GN49" s="41">
        <v>1</v>
      </c>
      <c r="GO49" s="41">
        <v>0</v>
      </c>
      <c r="GP49" s="41">
        <v>0</v>
      </c>
      <c r="GQ49" s="41">
        <v>8</v>
      </c>
      <c r="GR49" s="41">
        <f>8/12</f>
        <v>0.66666666666666663</v>
      </c>
      <c r="GS49" s="41">
        <v>1</v>
      </c>
      <c r="GT49" s="41">
        <v>4</v>
      </c>
      <c r="GU49" s="41">
        <v>2</v>
      </c>
      <c r="GV49" s="41">
        <v>5</v>
      </c>
      <c r="GW49" s="41">
        <v>1</v>
      </c>
      <c r="GX49" s="41">
        <v>6</v>
      </c>
      <c r="GY49" s="41">
        <v>5</v>
      </c>
      <c r="GZ49" s="41">
        <v>5</v>
      </c>
      <c r="HA49" s="41">
        <v>1</v>
      </c>
      <c r="HB49" s="41">
        <v>1</v>
      </c>
      <c r="HC49" s="41">
        <v>5</v>
      </c>
      <c r="HD49" s="41">
        <v>3</v>
      </c>
      <c r="HE49" s="41">
        <v>3</v>
      </c>
      <c r="HF49" s="41">
        <v>1</v>
      </c>
      <c r="HG49" s="41">
        <v>5</v>
      </c>
      <c r="HH49" s="41">
        <v>1</v>
      </c>
      <c r="HI49" s="41">
        <v>5</v>
      </c>
      <c r="HJ49" s="41">
        <v>1</v>
      </c>
      <c r="HK49" s="41">
        <v>4</v>
      </c>
      <c r="HL49" s="37"/>
      <c r="HM49" s="37"/>
      <c r="HN49" s="37"/>
      <c r="HO49" s="37"/>
      <c r="HP49" s="37"/>
      <c r="HQ49" s="37"/>
      <c r="HR49" s="37"/>
      <c r="HS49" s="37"/>
      <c r="HT49" s="37"/>
      <c r="HW49" s="37"/>
      <c r="HX49" s="37"/>
      <c r="HY49" s="37"/>
      <c r="HZ49" s="37"/>
      <c r="IA49" s="37"/>
      <c r="IB49" s="37"/>
    </row>
    <row r="50" spans="1:236" s="41" customFormat="1" x14ac:dyDescent="0.2">
      <c r="A50" s="83" t="s">
        <v>1573</v>
      </c>
      <c r="B50" s="83" t="s">
        <v>1574</v>
      </c>
      <c r="C50" s="68">
        <v>428</v>
      </c>
      <c r="D50" s="68" t="s">
        <v>1575</v>
      </c>
      <c r="E50" s="41">
        <v>0</v>
      </c>
      <c r="F50" s="41">
        <v>2</v>
      </c>
      <c r="G50" s="74">
        <v>38749</v>
      </c>
      <c r="H50" s="74">
        <v>43755</v>
      </c>
      <c r="I50" s="41">
        <f t="shared" si="0"/>
        <v>13.715068493150685</v>
      </c>
      <c r="K50" s="41">
        <v>7</v>
      </c>
      <c r="N50" s="41">
        <v>2</v>
      </c>
      <c r="O50" s="41">
        <v>150</v>
      </c>
      <c r="P50" s="41">
        <v>100</v>
      </c>
      <c r="Q50" s="41">
        <v>150</v>
      </c>
      <c r="S50" s="41">
        <f>46.3*2.2</f>
        <v>101.86</v>
      </c>
      <c r="T50" s="41">
        <v>46.3</v>
      </c>
      <c r="U50" s="41">
        <v>20.6</v>
      </c>
      <c r="W50" s="41">
        <v>16.399999999999999</v>
      </c>
      <c r="Y50" s="41">
        <v>44.9</v>
      </c>
      <c r="Z50" s="41">
        <v>51.8</v>
      </c>
      <c r="AA50" s="41">
        <v>53.8</v>
      </c>
      <c r="AB50" s="41">
        <v>46.1</v>
      </c>
      <c r="AC50" s="41">
        <v>40.4</v>
      </c>
      <c r="AD50" s="41">
        <v>44</v>
      </c>
      <c r="AE50" s="41">
        <v>53.8</v>
      </c>
      <c r="AF50" s="41">
        <v>46.1</v>
      </c>
      <c r="AL50" s="37"/>
      <c r="AP50" s="41">
        <v>12.49</v>
      </c>
      <c r="AQ50" s="41">
        <v>11.2</v>
      </c>
      <c r="AT50" s="41">
        <v>126</v>
      </c>
      <c r="AU50" s="41">
        <v>140</v>
      </c>
      <c r="AV50" s="41">
        <v>142</v>
      </c>
      <c r="AX50" s="92"/>
      <c r="AY50" s="41">
        <v>26</v>
      </c>
      <c r="AZ50" s="41">
        <v>30</v>
      </c>
      <c r="BA50" s="41">
        <f>30+26</f>
        <v>56</v>
      </c>
      <c r="BD50" s="41">
        <v>21</v>
      </c>
      <c r="BE50" s="41">
        <v>22</v>
      </c>
      <c r="BG50" s="92"/>
      <c r="BH50" s="41">
        <f>21+22</f>
        <v>43</v>
      </c>
      <c r="BI50" s="41">
        <v>57</v>
      </c>
      <c r="BJ50" s="41">
        <v>61</v>
      </c>
      <c r="BK50" s="41">
        <v>59</v>
      </c>
      <c r="BP50" s="92"/>
      <c r="BQ50" s="41">
        <v>45</v>
      </c>
      <c r="BR50" s="41">
        <v>44</v>
      </c>
      <c r="BS50" s="41">
        <v>40</v>
      </c>
      <c r="CH50" s="41">
        <v>1</v>
      </c>
      <c r="CI50" s="41" t="s">
        <v>350</v>
      </c>
      <c r="CJ50" s="41">
        <v>2</v>
      </c>
      <c r="CK50" s="41">
        <v>1</v>
      </c>
      <c r="CL50" s="41" t="s">
        <v>355</v>
      </c>
      <c r="CM50" s="41">
        <v>2</v>
      </c>
      <c r="CN50" s="41">
        <v>1</v>
      </c>
      <c r="CO50" s="41" t="s">
        <v>351</v>
      </c>
      <c r="CP50" s="41">
        <v>2</v>
      </c>
      <c r="CQ50" s="41">
        <v>1</v>
      </c>
      <c r="CR50" s="41">
        <v>5</v>
      </c>
      <c r="CS50" s="41">
        <v>5</v>
      </c>
      <c r="CT50" s="41">
        <v>5</v>
      </c>
      <c r="CU50" s="41">
        <v>5</v>
      </c>
      <c r="CV50" s="41">
        <v>5</v>
      </c>
      <c r="CW50" s="41">
        <v>5</v>
      </c>
      <c r="CX50" s="41">
        <v>5</v>
      </c>
      <c r="CY50" s="41">
        <v>5</v>
      </c>
      <c r="CZ50" s="41">
        <v>5</v>
      </c>
      <c r="DA50" s="41">
        <v>5</v>
      </c>
      <c r="DB50" s="41">
        <v>5</v>
      </c>
      <c r="DC50" s="41">
        <v>2</v>
      </c>
      <c r="DD50" s="41">
        <f t="shared" si="8"/>
        <v>5</v>
      </c>
      <c r="DE50" s="41">
        <f t="shared" si="6"/>
        <v>4.5</v>
      </c>
      <c r="DF50" s="41">
        <v>4</v>
      </c>
      <c r="DG50" s="41">
        <v>4</v>
      </c>
      <c r="DH50" s="41">
        <v>4</v>
      </c>
      <c r="DI50" s="41">
        <v>4</v>
      </c>
      <c r="DJ50" s="41">
        <v>4</v>
      </c>
      <c r="DK50" s="41">
        <v>1</v>
      </c>
      <c r="DL50" s="41">
        <v>4</v>
      </c>
      <c r="DM50" s="41">
        <v>4</v>
      </c>
      <c r="DN50" s="41">
        <v>1</v>
      </c>
      <c r="DO50" s="41">
        <f t="shared" si="9"/>
        <v>3.5</v>
      </c>
      <c r="DP50" s="41">
        <v>6</v>
      </c>
      <c r="DQ50" s="41">
        <v>6</v>
      </c>
      <c r="DR50" s="41">
        <v>6</v>
      </c>
      <c r="DS50" s="41">
        <v>6</v>
      </c>
      <c r="DT50" s="41">
        <v>6</v>
      </c>
      <c r="DU50" s="41">
        <v>6</v>
      </c>
      <c r="DV50" s="41">
        <f t="shared" si="7"/>
        <v>6</v>
      </c>
      <c r="DW50" s="41">
        <v>5</v>
      </c>
      <c r="DY50" s="41">
        <v>3</v>
      </c>
      <c r="EA50" s="41">
        <v>1</v>
      </c>
      <c r="EB50" s="41">
        <v>1</v>
      </c>
      <c r="EC50" s="41">
        <v>1</v>
      </c>
      <c r="ED50" s="41">
        <v>0</v>
      </c>
      <c r="EE50" s="41">
        <v>1</v>
      </c>
      <c r="EF50" s="41">
        <v>0</v>
      </c>
      <c r="EG50" s="41">
        <v>1</v>
      </c>
      <c r="EH50" s="41">
        <v>0</v>
      </c>
      <c r="EI50" s="41">
        <v>1</v>
      </c>
      <c r="EJ50" s="41">
        <v>0</v>
      </c>
      <c r="EK50" s="41">
        <v>1</v>
      </c>
      <c r="EL50" s="41">
        <v>1</v>
      </c>
      <c r="EM50" s="41">
        <v>1</v>
      </c>
      <c r="EN50" s="41">
        <v>1</v>
      </c>
      <c r="EO50" s="41">
        <v>1</v>
      </c>
      <c r="EP50" s="41">
        <v>0</v>
      </c>
      <c r="EQ50" s="41">
        <v>1</v>
      </c>
      <c r="ER50" s="41">
        <v>0</v>
      </c>
      <c r="ES50" s="41">
        <v>0</v>
      </c>
      <c r="ET50" s="41">
        <v>12</v>
      </c>
      <c r="EU50" s="41">
        <f>12/18</f>
        <v>0.66666666666666663</v>
      </c>
      <c r="EV50" s="41">
        <v>7</v>
      </c>
      <c r="EW50" s="41">
        <v>1</v>
      </c>
      <c r="EX50" s="41">
        <v>1</v>
      </c>
      <c r="EY50" s="41">
        <v>1</v>
      </c>
      <c r="EZ50" s="41">
        <v>1</v>
      </c>
      <c r="FA50" s="41">
        <v>1</v>
      </c>
      <c r="FB50" s="41">
        <v>1</v>
      </c>
      <c r="FC50" s="41">
        <v>1</v>
      </c>
      <c r="FD50" s="41">
        <v>0</v>
      </c>
      <c r="FE50" s="41">
        <v>1</v>
      </c>
      <c r="FF50" s="41">
        <v>0</v>
      </c>
      <c r="FG50" s="41">
        <v>0</v>
      </c>
      <c r="FH50" s="41">
        <v>1</v>
      </c>
      <c r="FI50" s="41">
        <v>0</v>
      </c>
      <c r="FJ50" s="41">
        <v>0</v>
      </c>
      <c r="FK50" s="41">
        <v>9</v>
      </c>
      <c r="FL50" s="41">
        <f>9/13</f>
        <v>0.69230769230769229</v>
      </c>
      <c r="FM50" s="41">
        <v>7</v>
      </c>
      <c r="FN50" s="41">
        <v>0</v>
      </c>
      <c r="FO50" s="41">
        <v>1</v>
      </c>
      <c r="FP50" s="41">
        <v>1</v>
      </c>
      <c r="FQ50" s="41">
        <v>1</v>
      </c>
      <c r="FR50" s="41">
        <v>0</v>
      </c>
      <c r="FS50" s="41">
        <v>0</v>
      </c>
      <c r="FT50" s="41">
        <v>1</v>
      </c>
      <c r="FU50" s="41">
        <v>1</v>
      </c>
      <c r="FV50" s="41">
        <v>1</v>
      </c>
      <c r="FW50" s="41">
        <v>0</v>
      </c>
      <c r="FX50" s="41">
        <v>0</v>
      </c>
      <c r="FY50" s="41">
        <v>6</v>
      </c>
      <c r="FZ50" s="41">
        <f>6/10</f>
        <v>0.6</v>
      </c>
      <c r="GA50" s="41">
        <v>5</v>
      </c>
      <c r="GB50" s="41">
        <v>1</v>
      </c>
      <c r="GC50" s="41">
        <v>7</v>
      </c>
      <c r="GD50" s="41">
        <v>1</v>
      </c>
      <c r="GE50" s="41">
        <v>0</v>
      </c>
      <c r="GF50" s="41">
        <v>0</v>
      </c>
      <c r="GG50" s="41">
        <v>0</v>
      </c>
      <c r="GH50" s="41">
        <v>1</v>
      </c>
      <c r="GI50" s="41">
        <v>0</v>
      </c>
      <c r="GJ50" s="41">
        <v>0</v>
      </c>
      <c r="GK50" s="41">
        <v>1</v>
      </c>
      <c r="GL50" s="41">
        <v>1</v>
      </c>
      <c r="GM50" s="41">
        <v>1</v>
      </c>
      <c r="GN50" s="41">
        <v>1</v>
      </c>
      <c r="GO50" s="41">
        <v>0</v>
      </c>
      <c r="GP50" s="41">
        <v>0</v>
      </c>
      <c r="GQ50" s="41">
        <v>6</v>
      </c>
      <c r="GR50" s="41">
        <f>6/12</f>
        <v>0.5</v>
      </c>
      <c r="GS50" s="41">
        <v>7</v>
      </c>
      <c r="GT50" s="41">
        <v>4</v>
      </c>
      <c r="GU50" s="41">
        <v>2</v>
      </c>
      <c r="GV50" s="41">
        <v>1</v>
      </c>
      <c r="GW50" s="41">
        <v>3</v>
      </c>
      <c r="GX50" s="41">
        <v>5</v>
      </c>
      <c r="GY50" s="41">
        <v>5</v>
      </c>
      <c r="GZ50" s="41">
        <v>4</v>
      </c>
      <c r="HA50" s="41">
        <v>2</v>
      </c>
      <c r="HB50" s="41">
        <v>1</v>
      </c>
      <c r="HC50" s="41">
        <v>5</v>
      </c>
      <c r="HD50" s="41">
        <v>4</v>
      </c>
      <c r="HE50" s="41">
        <v>5</v>
      </c>
      <c r="HF50" s="41">
        <v>5</v>
      </c>
      <c r="HG50" s="41">
        <v>3</v>
      </c>
      <c r="HH50" s="41">
        <v>4</v>
      </c>
      <c r="HI50" s="41">
        <v>3</v>
      </c>
      <c r="HJ50" s="41">
        <v>2</v>
      </c>
      <c r="HK50" s="41">
        <v>4</v>
      </c>
      <c r="HL50" s="37"/>
      <c r="HM50" s="37"/>
      <c r="HN50" s="37"/>
      <c r="HO50" s="37"/>
      <c r="HP50" s="37"/>
      <c r="HQ50" s="37"/>
      <c r="HR50" s="37"/>
      <c r="HS50" s="37"/>
      <c r="HT50" s="37"/>
      <c r="HW50" s="37"/>
      <c r="HX50" s="37"/>
      <c r="HY50" s="37"/>
      <c r="HZ50" s="37"/>
      <c r="IA50" s="37"/>
      <c r="IB50" s="37"/>
    </row>
    <row r="51" spans="1:236" s="41" customFormat="1" x14ac:dyDescent="0.2">
      <c r="A51" s="83" t="s">
        <v>1576</v>
      </c>
      <c r="B51" s="83" t="s">
        <v>1577</v>
      </c>
      <c r="C51" s="68">
        <v>429</v>
      </c>
      <c r="D51" s="68" t="s">
        <v>1578</v>
      </c>
      <c r="E51" s="41">
        <v>0</v>
      </c>
      <c r="F51" s="41">
        <v>2</v>
      </c>
      <c r="G51" s="74">
        <v>38976</v>
      </c>
      <c r="H51" s="74">
        <v>43755</v>
      </c>
      <c r="I51" s="41">
        <f t="shared" si="0"/>
        <v>13.093150684931507</v>
      </c>
      <c r="K51" s="41">
        <v>7</v>
      </c>
      <c r="N51" s="41">
        <v>2</v>
      </c>
      <c r="O51" s="41">
        <v>150</v>
      </c>
      <c r="P51" s="41">
        <v>110</v>
      </c>
      <c r="Q51" s="41">
        <v>157.5</v>
      </c>
      <c r="S51" s="41">
        <f>55.5*2.2</f>
        <v>122.10000000000001</v>
      </c>
      <c r="T51" s="41">
        <v>55.5</v>
      </c>
      <c r="U51" s="41">
        <v>22.5</v>
      </c>
      <c r="W51" s="41">
        <v>20.7</v>
      </c>
      <c r="Y51" s="41">
        <v>70.7</v>
      </c>
      <c r="Z51" s="41">
        <v>72.7</v>
      </c>
      <c r="AA51" s="41">
        <v>73.2</v>
      </c>
      <c r="AB51" s="41">
        <v>73.7</v>
      </c>
      <c r="AC51" s="41">
        <v>67.8</v>
      </c>
      <c r="AD51" s="41">
        <v>71.900000000000006</v>
      </c>
      <c r="AE51" s="41">
        <v>73.2</v>
      </c>
      <c r="AF51" s="41">
        <v>73.7</v>
      </c>
      <c r="AL51" s="41">
        <v>42</v>
      </c>
      <c r="AP51" s="41">
        <v>10.86</v>
      </c>
      <c r="AQ51" s="41">
        <v>11.05</v>
      </c>
      <c r="AT51" s="41">
        <v>150</v>
      </c>
      <c r="AU51" s="41">
        <v>165</v>
      </c>
      <c r="AV51" s="41">
        <v>169</v>
      </c>
      <c r="AX51" s="92"/>
      <c r="AY51" s="41">
        <v>23</v>
      </c>
      <c r="AZ51" s="41">
        <v>32</v>
      </c>
      <c r="BA51" s="41">
        <f>32+23</f>
        <v>55</v>
      </c>
      <c r="BD51" s="41">
        <v>24</v>
      </c>
      <c r="BE51" s="41">
        <v>22</v>
      </c>
      <c r="BG51" s="92"/>
      <c r="BH51" s="41">
        <f>24+22</f>
        <v>46</v>
      </c>
      <c r="BI51" s="41">
        <v>71</v>
      </c>
      <c r="BJ51" s="41">
        <v>72</v>
      </c>
      <c r="BK51" s="41">
        <v>70</v>
      </c>
      <c r="BP51" s="92"/>
      <c r="BQ51" s="41">
        <v>51</v>
      </c>
      <c r="BR51" s="41">
        <v>45</v>
      </c>
      <c r="BS51" s="41">
        <v>46</v>
      </c>
      <c r="CH51" s="41">
        <v>1</v>
      </c>
      <c r="CI51" s="41" t="s">
        <v>350</v>
      </c>
      <c r="CJ51" s="41">
        <v>2</v>
      </c>
      <c r="CK51" s="41">
        <v>10</v>
      </c>
      <c r="CL51" s="41" t="s">
        <v>355</v>
      </c>
      <c r="CM51" s="41">
        <v>2</v>
      </c>
      <c r="CN51" s="41">
        <v>5</v>
      </c>
      <c r="CO51" s="41" t="s">
        <v>351</v>
      </c>
      <c r="CP51" s="41">
        <v>2</v>
      </c>
      <c r="CQ51" s="41">
        <v>5</v>
      </c>
      <c r="CR51" s="41">
        <v>5</v>
      </c>
      <c r="CS51" s="41">
        <v>5</v>
      </c>
      <c r="CT51" s="41">
        <v>4</v>
      </c>
      <c r="CU51" s="41">
        <v>1</v>
      </c>
      <c r="CV51" s="41">
        <v>5</v>
      </c>
      <c r="CW51" s="41">
        <v>5</v>
      </c>
      <c r="CX51" s="41">
        <v>5</v>
      </c>
      <c r="CY51" s="41">
        <v>4</v>
      </c>
      <c r="CZ51" s="41">
        <v>5</v>
      </c>
      <c r="DA51" s="41">
        <v>5</v>
      </c>
      <c r="DB51" s="41">
        <v>5</v>
      </c>
      <c r="DC51" s="41">
        <v>1</v>
      </c>
      <c r="DD51" s="41">
        <f t="shared" si="8"/>
        <v>5</v>
      </c>
      <c r="DE51" s="41">
        <f t="shared" si="6"/>
        <v>3.3333333333333335</v>
      </c>
      <c r="DF51" s="41">
        <v>4</v>
      </c>
      <c r="DG51" s="41">
        <v>1</v>
      </c>
      <c r="DH51" s="41">
        <v>4</v>
      </c>
      <c r="DI51" s="41">
        <v>3</v>
      </c>
      <c r="DJ51" s="41">
        <v>1</v>
      </c>
      <c r="DK51" s="41">
        <v>1</v>
      </c>
      <c r="DL51" s="41">
        <v>1</v>
      </c>
      <c r="DM51" s="41">
        <v>1</v>
      </c>
      <c r="DN51" s="41">
        <v>1</v>
      </c>
      <c r="DO51" s="41">
        <f t="shared" si="9"/>
        <v>2.3333333333333335</v>
      </c>
      <c r="DP51" s="41">
        <v>6</v>
      </c>
      <c r="DQ51" s="41">
        <v>6</v>
      </c>
      <c r="DR51" s="41">
        <v>6</v>
      </c>
      <c r="DS51" s="41">
        <v>6</v>
      </c>
      <c r="DT51" s="41">
        <v>6</v>
      </c>
      <c r="DU51" s="41">
        <v>6</v>
      </c>
      <c r="DV51" s="41">
        <f t="shared" si="7"/>
        <v>6</v>
      </c>
      <c r="DW51" s="37"/>
      <c r="DY51" s="37"/>
      <c r="EA51" s="41">
        <v>1</v>
      </c>
      <c r="EB51" s="41">
        <v>1</v>
      </c>
      <c r="EC51" s="41">
        <v>1</v>
      </c>
      <c r="ED51" s="41">
        <v>1</v>
      </c>
      <c r="EE51" s="41">
        <v>1</v>
      </c>
      <c r="EF51" s="41">
        <v>1</v>
      </c>
      <c r="EG51" s="41">
        <v>1</v>
      </c>
      <c r="EH51" s="41">
        <v>1</v>
      </c>
      <c r="EI51" s="41">
        <v>1</v>
      </c>
      <c r="EJ51" s="41">
        <v>0</v>
      </c>
      <c r="EK51" s="41">
        <v>0</v>
      </c>
      <c r="EL51" s="41">
        <v>0</v>
      </c>
      <c r="EM51" s="41">
        <v>1</v>
      </c>
      <c r="EN51" s="41">
        <v>0</v>
      </c>
      <c r="EO51" s="41">
        <v>0</v>
      </c>
      <c r="EP51" s="41">
        <v>1</v>
      </c>
      <c r="EQ51" s="41">
        <v>0</v>
      </c>
      <c r="ER51" s="41">
        <v>0</v>
      </c>
      <c r="ES51" s="41">
        <v>0</v>
      </c>
      <c r="ET51" s="41">
        <v>11</v>
      </c>
      <c r="EU51" s="41">
        <f>11/18</f>
        <v>0.61111111111111116</v>
      </c>
      <c r="EV51" s="41">
        <v>7</v>
      </c>
      <c r="EW51" s="41">
        <v>1</v>
      </c>
      <c r="EX51" s="41">
        <v>1</v>
      </c>
      <c r="EY51" s="41">
        <v>1</v>
      </c>
      <c r="EZ51" s="41">
        <v>1</v>
      </c>
      <c r="FA51" s="41">
        <v>1</v>
      </c>
      <c r="FB51" s="41">
        <v>1</v>
      </c>
      <c r="FC51" s="41">
        <v>1</v>
      </c>
      <c r="FD51" s="41">
        <v>1</v>
      </c>
      <c r="FE51" s="41">
        <v>1</v>
      </c>
      <c r="FF51" s="41">
        <v>1</v>
      </c>
      <c r="FG51" s="41">
        <v>0</v>
      </c>
      <c r="FH51" s="41">
        <v>1</v>
      </c>
      <c r="FI51" s="41">
        <v>0</v>
      </c>
      <c r="FJ51" s="41">
        <v>0</v>
      </c>
      <c r="FK51" s="41">
        <v>11</v>
      </c>
      <c r="FL51" s="41">
        <f>11/13</f>
        <v>0.84615384615384615</v>
      </c>
      <c r="FM51" s="41">
        <v>4</v>
      </c>
      <c r="FN51" s="41">
        <v>0</v>
      </c>
      <c r="FO51" s="41">
        <v>1</v>
      </c>
      <c r="FP51" s="41">
        <v>1</v>
      </c>
      <c r="FQ51" s="41">
        <v>1</v>
      </c>
      <c r="FR51" s="41">
        <v>0</v>
      </c>
      <c r="FS51" s="41">
        <v>0</v>
      </c>
      <c r="FT51" s="41">
        <v>1</v>
      </c>
      <c r="FU51" s="41">
        <v>1</v>
      </c>
      <c r="FV51" s="41">
        <v>1</v>
      </c>
      <c r="FW51" s="41">
        <v>0</v>
      </c>
      <c r="FX51" s="41">
        <v>0</v>
      </c>
      <c r="FY51" s="41">
        <v>6</v>
      </c>
      <c r="FZ51" s="41">
        <f>6/10</f>
        <v>0.6</v>
      </c>
      <c r="GA51" s="41">
        <v>5</v>
      </c>
      <c r="GB51" s="37"/>
      <c r="GC51" s="41">
        <v>6</v>
      </c>
      <c r="GD51" s="41">
        <v>0</v>
      </c>
      <c r="GE51" s="41">
        <v>0</v>
      </c>
      <c r="GF51" s="41">
        <v>1</v>
      </c>
      <c r="GG51" s="41">
        <v>1</v>
      </c>
      <c r="GH51" s="41">
        <v>1</v>
      </c>
      <c r="GI51" s="41">
        <v>1</v>
      </c>
      <c r="GJ51" s="41">
        <v>0</v>
      </c>
      <c r="GK51" s="41">
        <v>0</v>
      </c>
      <c r="GL51" s="41">
        <v>1</v>
      </c>
      <c r="GM51" s="41">
        <v>0</v>
      </c>
      <c r="GN51" s="41">
        <v>0</v>
      </c>
      <c r="GO51" s="41">
        <v>0</v>
      </c>
      <c r="GP51" s="41">
        <v>0</v>
      </c>
      <c r="GQ51" s="41">
        <v>5</v>
      </c>
      <c r="GR51" s="41">
        <f>5/12</f>
        <v>0.41666666666666669</v>
      </c>
      <c r="GS51" s="41">
        <v>6</v>
      </c>
      <c r="GT51" s="41">
        <v>4</v>
      </c>
      <c r="GU51" s="41">
        <v>2</v>
      </c>
      <c r="GV51" s="41">
        <v>5</v>
      </c>
      <c r="GW51" s="41">
        <v>1</v>
      </c>
      <c r="GX51" s="41">
        <v>6</v>
      </c>
      <c r="GY51" s="41">
        <v>6</v>
      </c>
      <c r="GZ51" s="41">
        <v>6</v>
      </c>
      <c r="HA51" s="41">
        <v>1</v>
      </c>
      <c r="HB51" s="41">
        <v>5</v>
      </c>
      <c r="HC51" s="41">
        <v>5</v>
      </c>
      <c r="HD51" s="41">
        <v>5</v>
      </c>
      <c r="HE51" s="41">
        <v>5</v>
      </c>
      <c r="HF51" s="41">
        <v>4</v>
      </c>
      <c r="HG51" s="41">
        <v>2</v>
      </c>
      <c r="HH51" s="41">
        <v>2</v>
      </c>
      <c r="HI51" s="41">
        <v>1</v>
      </c>
      <c r="HJ51" s="41">
        <v>2</v>
      </c>
      <c r="HK51" s="41">
        <v>2</v>
      </c>
      <c r="HL51" s="37"/>
      <c r="HM51" s="37"/>
      <c r="HN51" s="37"/>
      <c r="HO51" s="37"/>
      <c r="HP51" s="37"/>
      <c r="HQ51" s="37"/>
      <c r="HR51" s="37"/>
      <c r="HS51" s="37"/>
      <c r="HT51" s="37"/>
      <c r="HW51" s="37"/>
      <c r="HX51" s="37"/>
      <c r="HY51" s="37"/>
      <c r="HZ51" s="37"/>
      <c r="IA51" s="37"/>
      <c r="IB51" s="37"/>
    </row>
    <row r="52" spans="1:236" s="41" customFormat="1" x14ac:dyDescent="0.2">
      <c r="A52" s="83" t="s">
        <v>1579</v>
      </c>
      <c r="B52" s="83" t="s">
        <v>1580</v>
      </c>
      <c r="C52" s="68">
        <v>430</v>
      </c>
      <c r="D52" s="68" t="s">
        <v>1581</v>
      </c>
      <c r="E52" s="41">
        <v>0</v>
      </c>
      <c r="F52" s="41">
        <v>2</v>
      </c>
      <c r="G52" s="74">
        <v>39041</v>
      </c>
      <c r="H52" s="74">
        <v>43755</v>
      </c>
      <c r="I52" s="41">
        <f t="shared" si="0"/>
        <v>12.915068493150685</v>
      </c>
      <c r="K52" s="41">
        <v>7</v>
      </c>
      <c r="N52" s="41">
        <v>2</v>
      </c>
      <c r="O52" s="41">
        <v>150</v>
      </c>
      <c r="P52" s="41">
        <v>109</v>
      </c>
      <c r="Q52" s="41">
        <v>159.5</v>
      </c>
      <c r="S52" s="41">
        <f>54.5*2.2</f>
        <v>119.9</v>
      </c>
      <c r="T52" s="41">
        <v>54.5</v>
      </c>
      <c r="U52" s="41">
        <v>21.6</v>
      </c>
      <c r="W52" s="41">
        <v>21.2</v>
      </c>
      <c r="Y52" s="41">
        <v>52.7</v>
      </c>
      <c r="Z52" s="41">
        <v>52.4</v>
      </c>
      <c r="AA52" s="41">
        <v>51.2</v>
      </c>
      <c r="AB52" s="41">
        <v>49.5</v>
      </c>
      <c r="AC52" s="41">
        <v>46.2</v>
      </c>
      <c r="AD52" s="41">
        <v>47.9</v>
      </c>
      <c r="AE52" s="41">
        <v>52.7</v>
      </c>
      <c r="AF52" s="41">
        <v>49.5</v>
      </c>
      <c r="AL52" s="41">
        <v>40</v>
      </c>
      <c r="AP52" s="41">
        <v>13.1</v>
      </c>
      <c r="AQ52" s="41">
        <v>11.49</v>
      </c>
      <c r="AT52" s="41">
        <v>155</v>
      </c>
      <c r="AU52" s="41">
        <v>165</v>
      </c>
      <c r="AV52" s="41">
        <v>130</v>
      </c>
      <c r="AX52" s="92"/>
      <c r="AY52" s="41">
        <v>33</v>
      </c>
      <c r="AZ52" s="41">
        <v>30</v>
      </c>
      <c r="BA52" s="41">
        <f>30+33</f>
        <v>63</v>
      </c>
      <c r="BD52" s="41">
        <v>14</v>
      </c>
      <c r="BE52" s="41">
        <v>17</v>
      </c>
      <c r="BG52" s="92"/>
      <c r="BH52" s="41">
        <f>14+17</f>
        <v>31</v>
      </c>
      <c r="BI52" s="41">
        <v>58</v>
      </c>
      <c r="BJ52" s="41">
        <v>63</v>
      </c>
      <c r="BK52" s="41">
        <v>63</v>
      </c>
      <c r="BP52" s="92"/>
      <c r="BQ52" s="41">
        <v>36</v>
      </c>
      <c r="BR52" s="41">
        <v>38</v>
      </c>
      <c r="BS52" s="41">
        <v>31</v>
      </c>
      <c r="CH52" s="41">
        <v>1</v>
      </c>
      <c r="CI52" s="41" t="s">
        <v>355</v>
      </c>
      <c r="CJ52" s="41">
        <v>2</v>
      </c>
      <c r="CK52" s="41">
        <v>2</v>
      </c>
      <c r="CL52" s="41" t="s">
        <v>350</v>
      </c>
      <c r="CM52" s="41">
        <v>2</v>
      </c>
      <c r="CN52" s="41">
        <v>5</v>
      </c>
      <c r="CO52" s="41" t="s">
        <v>351</v>
      </c>
      <c r="CP52" s="41">
        <v>2</v>
      </c>
      <c r="CQ52" s="41">
        <v>2</v>
      </c>
      <c r="CR52" s="41">
        <v>5</v>
      </c>
      <c r="CS52" s="41">
        <v>5</v>
      </c>
      <c r="CT52" s="41">
        <v>3</v>
      </c>
      <c r="CU52" s="41">
        <v>3</v>
      </c>
      <c r="CV52" s="41">
        <v>5</v>
      </c>
      <c r="CW52" s="41">
        <v>5</v>
      </c>
      <c r="CX52" s="41">
        <v>3</v>
      </c>
      <c r="CY52" s="41">
        <v>1</v>
      </c>
      <c r="CZ52" s="41">
        <v>5</v>
      </c>
      <c r="DA52" s="41">
        <v>5</v>
      </c>
      <c r="DB52" s="41">
        <v>5</v>
      </c>
      <c r="DC52" s="41">
        <v>1</v>
      </c>
      <c r="DD52" s="41">
        <f t="shared" si="8"/>
        <v>5</v>
      </c>
      <c r="DE52" s="41">
        <f t="shared" si="6"/>
        <v>2.6666666666666665</v>
      </c>
      <c r="DF52" s="41">
        <v>4</v>
      </c>
      <c r="DG52" s="41">
        <v>3</v>
      </c>
      <c r="DH52" s="41">
        <v>3</v>
      </c>
      <c r="DI52" s="41">
        <v>3</v>
      </c>
      <c r="DJ52" s="41">
        <v>3</v>
      </c>
      <c r="DK52" s="41">
        <v>3</v>
      </c>
      <c r="DL52" s="41">
        <v>3</v>
      </c>
      <c r="DM52" s="41">
        <v>3</v>
      </c>
      <c r="DN52" s="41">
        <v>3</v>
      </c>
      <c r="DO52" s="41">
        <f t="shared" si="9"/>
        <v>3.1666666666666665</v>
      </c>
      <c r="DP52" s="41">
        <v>5</v>
      </c>
      <c r="DQ52" s="41">
        <v>5</v>
      </c>
      <c r="DR52" s="41">
        <v>5</v>
      </c>
      <c r="DS52" s="41">
        <v>5</v>
      </c>
      <c r="DT52" s="41">
        <v>5</v>
      </c>
      <c r="DU52" s="41">
        <v>5</v>
      </c>
      <c r="DV52" s="41">
        <v>5</v>
      </c>
      <c r="DW52" s="41">
        <v>1</v>
      </c>
      <c r="DX52" s="41">
        <v>2</v>
      </c>
      <c r="DY52" s="41">
        <v>1</v>
      </c>
      <c r="DZ52" s="41">
        <v>16</v>
      </c>
      <c r="EA52" s="41">
        <v>1</v>
      </c>
      <c r="EB52" s="41">
        <v>1</v>
      </c>
      <c r="EC52" s="41">
        <v>1</v>
      </c>
      <c r="ED52" s="41">
        <v>1</v>
      </c>
      <c r="EE52" s="41">
        <v>1</v>
      </c>
      <c r="EF52" s="41">
        <v>1</v>
      </c>
      <c r="EG52" s="41">
        <v>1</v>
      </c>
      <c r="EH52" s="41">
        <v>1</v>
      </c>
      <c r="EI52" s="41">
        <v>1</v>
      </c>
      <c r="EJ52" s="41">
        <v>1</v>
      </c>
      <c r="EK52" s="41">
        <v>1</v>
      </c>
      <c r="EL52" s="41">
        <v>0</v>
      </c>
      <c r="EM52" s="41">
        <v>0</v>
      </c>
      <c r="EN52" s="41">
        <v>1</v>
      </c>
      <c r="EO52" s="41">
        <v>1</v>
      </c>
      <c r="EP52" s="41">
        <v>1</v>
      </c>
      <c r="EQ52" s="41">
        <v>1</v>
      </c>
      <c r="ER52" s="41">
        <v>0</v>
      </c>
      <c r="ES52" s="41">
        <v>0</v>
      </c>
      <c r="ET52" s="41">
        <v>15</v>
      </c>
      <c r="EU52" s="41">
        <f>15/18</f>
        <v>0.83333333333333337</v>
      </c>
      <c r="EV52" s="41">
        <v>5</v>
      </c>
      <c r="EW52" s="41">
        <v>1</v>
      </c>
      <c r="EX52" s="41">
        <v>1</v>
      </c>
      <c r="EY52" s="41">
        <v>1</v>
      </c>
      <c r="EZ52" s="41">
        <v>1</v>
      </c>
      <c r="FA52" s="41">
        <v>1</v>
      </c>
      <c r="FB52" s="41">
        <v>1</v>
      </c>
      <c r="FC52" s="41">
        <v>1</v>
      </c>
      <c r="FD52" s="41">
        <v>0</v>
      </c>
      <c r="FE52" s="41">
        <v>1</v>
      </c>
      <c r="FF52" s="41">
        <v>1</v>
      </c>
      <c r="FG52" s="41">
        <v>0</v>
      </c>
      <c r="FH52" s="41">
        <v>0</v>
      </c>
      <c r="FI52" s="41">
        <v>0</v>
      </c>
      <c r="FJ52" s="41">
        <v>0</v>
      </c>
      <c r="FK52" s="41">
        <v>9</v>
      </c>
      <c r="FL52" s="41">
        <f>9/13</f>
        <v>0.69230769230769229</v>
      </c>
      <c r="FM52" s="41">
        <v>3</v>
      </c>
      <c r="FN52" s="41">
        <v>1</v>
      </c>
      <c r="FO52" s="41">
        <v>1</v>
      </c>
      <c r="FP52" s="41">
        <v>0</v>
      </c>
      <c r="FQ52" s="41">
        <v>1</v>
      </c>
      <c r="FR52" s="41">
        <v>0</v>
      </c>
      <c r="FS52" s="41">
        <v>0</v>
      </c>
      <c r="FT52" s="41">
        <v>1</v>
      </c>
      <c r="FU52" s="41">
        <v>0</v>
      </c>
      <c r="FV52" s="41">
        <v>1</v>
      </c>
      <c r="FW52" s="41">
        <v>0</v>
      </c>
      <c r="FX52" s="41">
        <v>0</v>
      </c>
      <c r="FY52" s="41">
        <v>5</v>
      </c>
      <c r="FZ52" s="41">
        <f>5/10</f>
        <v>0.5</v>
      </c>
      <c r="GA52" s="41">
        <v>5</v>
      </c>
      <c r="GB52" s="41">
        <v>3</v>
      </c>
      <c r="GC52" s="41">
        <v>2</v>
      </c>
      <c r="GD52" s="41">
        <v>1</v>
      </c>
      <c r="GE52" s="41">
        <v>0</v>
      </c>
      <c r="GF52" s="41">
        <v>1</v>
      </c>
      <c r="GG52" s="41">
        <v>1</v>
      </c>
      <c r="GH52" s="41">
        <v>1</v>
      </c>
      <c r="GI52" s="41">
        <v>1</v>
      </c>
      <c r="GJ52" s="41">
        <v>1</v>
      </c>
      <c r="GK52" s="41">
        <v>1</v>
      </c>
      <c r="GL52" s="41">
        <v>0</v>
      </c>
      <c r="GM52" s="41">
        <v>1</v>
      </c>
      <c r="GN52" s="41">
        <v>0</v>
      </c>
      <c r="GO52" s="41">
        <v>0</v>
      </c>
      <c r="GP52" s="41">
        <v>0</v>
      </c>
      <c r="GQ52" s="41">
        <v>8</v>
      </c>
      <c r="GR52" s="41">
        <f>8/12</f>
        <v>0.66666666666666663</v>
      </c>
      <c r="GS52" s="41">
        <v>2</v>
      </c>
      <c r="GT52" s="41">
        <v>6</v>
      </c>
      <c r="GU52" s="41">
        <v>2</v>
      </c>
      <c r="GV52" s="41">
        <v>2</v>
      </c>
      <c r="GW52" s="41">
        <v>1</v>
      </c>
      <c r="GX52" s="41">
        <v>3</v>
      </c>
      <c r="GY52" s="41">
        <v>4</v>
      </c>
      <c r="GZ52" s="41">
        <v>3</v>
      </c>
      <c r="HA52" s="41">
        <v>1</v>
      </c>
      <c r="HB52" s="41">
        <v>2</v>
      </c>
      <c r="HC52" s="41">
        <v>4</v>
      </c>
      <c r="HD52" s="41">
        <v>1</v>
      </c>
      <c r="HE52" s="41">
        <v>3</v>
      </c>
      <c r="HF52" s="41">
        <v>3</v>
      </c>
      <c r="HG52" s="41">
        <v>3</v>
      </c>
      <c r="HH52" s="41">
        <v>5</v>
      </c>
      <c r="HI52" s="41">
        <v>4</v>
      </c>
      <c r="HJ52" s="41">
        <v>1</v>
      </c>
      <c r="HK52" s="41">
        <v>4</v>
      </c>
      <c r="HL52" s="37"/>
      <c r="HM52" s="37"/>
      <c r="HN52" s="37"/>
      <c r="HO52" s="37"/>
      <c r="HP52" s="37"/>
      <c r="HQ52" s="37"/>
      <c r="HR52" s="37"/>
      <c r="HS52" s="37"/>
      <c r="HT52" s="37"/>
      <c r="HW52" s="37"/>
      <c r="HX52" s="37"/>
      <c r="HY52" s="37"/>
      <c r="HZ52" s="37"/>
      <c r="IA52" s="37"/>
      <c r="IB52" s="37"/>
    </row>
    <row r="53" spans="1:236" s="41" customFormat="1" x14ac:dyDescent="0.2">
      <c r="A53" s="83" t="s">
        <v>1582</v>
      </c>
      <c r="B53" s="83" t="s">
        <v>1583</v>
      </c>
      <c r="C53" s="68">
        <v>431</v>
      </c>
      <c r="D53" s="68" t="s">
        <v>1584</v>
      </c>
      <c r="E53" s="41">
        <v>1</v>
      </c>
      <c r="F53" s="37">
        <v>1</v>
      </c>
      <c r="G53" s="74">
        <v>39169</v>
      </c>
      <c r="H53" s="74">
        <v>43755</v>
      </c>
      <c r="I53" s="41">
        <f t="shared" si="0"/>
        <v>12.564383561643835</v>
      </c>
      <c r="K53" s="41">
        <v>7</v>
      </c>
      <c r="N53" s="41">
        <v>2</v>
      </c>
      <c r="O53" s="41">
        <v>150</v>
      </c>
      <c r="P53" s="41">
        <v>118</v>
      </c>
      <c r="Q53" s="41">
        <v>167</v>
      </c>
      <c r="S53" s="41">
        <f>64.9*2.2</f>
        <v>142.78000000000003</v>
      </c>
      <c r="T53" s="41">
        <v>64.900000000000006</v>
      </c>
      <c r="U53" s="41">
        <v>23.3</v>
      </c>
      <c r="W53" s="41">
        <v>28.4</v>
      </c>
      <c r="Y53" s="37"/>
      <c r="Z53" s="37"/>
      <c r="AA53" s="37"/>
      <c r="AB53" s="37"/>
      <c r="AC53" s="37"/>
      <c r="AD53" s="37"/>
      <c r="AL53" s="37"/>
      <c r="AP53" s="41">
        <v>11.98</v>
      </c>
      <c r="AQ53" s="41">
        <v>12.16</v>
      </c>
      <c r="AT53" s="41">
        <v>150</v>
      </c>
      <c r="AU53" s="41">
        <v>138</v>
      </c>
      <c r="AV53" s="41">
        <v>150</v>
      </c>
      <c r="AX53" s="92"/>
      <c r="AY53" s="41">
        <v>28</v>
      </c>
      <c r="AZ53" s="41">
        <v>30</v>
      </c>
      <c r="BA53" s="41">
        <f>30+28</f>
        <v>58</v>
      </c>
      <c r="BD53" s="41">
        <v>23</v>
      </c>
      <c r="BE53" s="41">
        <v>25</v>
      </c>
      <c r="BG53" s="92"/>
      <c r="BH53" s="41">
        <f>23+25</f>
        <v>48</v>
      </c>
      <c r="BI53" s="41">
        <v>28</v>
      </c>
      <c r="BJ53" s="41">
        <v>27</v>
      </c>
      <c r="BK53" s="41">
        <v>30</v>
      </c>
      <c r="BP53" s="92"/>
      <c r="BQ53" s="41">
        <v>37</v>
      </c>
      <c r="BR53" s="41">
        <v>34</v>
      </c>
      <c r="BS53" s="41">
        <v>30</v>
      </c>
      <c r="CH53" s="41">
        <v>0</v>
      </c>
      <c r="CI53" s="41" t="s">
        <v>1838</v>
      </c>
      <c r="CJ53" s="41">
        <v>1</v>
      </c>
      <c r="CK53" s="41">
        <v>3</v>
      </c>
      <c r="CL53" s="41" t="s">
        <v>411</v>
      </c>
      <c r="CM53" s="41">
        <v>1</v>
      </c>
      <c r="CN53" s="41">
        <v>5</v>
      </c>
      <c r="CO53" s="41" t="s">
        <v>376</v>
      </c>
      <c r="CP53" s="41">
        <v>1</v>
      </c>
      <c r="CQ53" s="41">
        <v>1</v>
      </c>
      <c r="CR53" s="41">
        <v>3</v>
      </c>
      <c r="CS53" s="41">
        <v>4</v>
      </c>
      <c r="CT53" s="41">
        <v>3</v>
      </c>
      <c r="CU53" s="41">
        <v>2</v>
      </c>
      <c r="CV53" s="41">
        <v>4</v>
      </c>
      <c r="CW53" s="41">
        <v>3</v>
      </c>
      <c r="CX53" s="41">
        <v>2</v>
      </c>
      <c r="CY53" s="41">
        <v>3</v>
      </c>
      <c r="CZ53" s="41">
        <v>3</v>
      </c>
      <c r="DA53" s="41">
        <v>4</v>
      </c>
      <c r="DB53" s="41">
        <v>2</v>
      </c>
      <c r="DC53" s="41">
        <v>3</v>
      </c>
      <c r="DD53" s="41">
        <f t="shared" si="8"/>
        <v>3.5</v>
      </c>
      <c r="DE53" s="41">
        <f t="shared" si="6"/>
        <v>2.5</v>
      </c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7"/>
      <c r="DS53" s="37"/>
      <c r="DT53" s="37"/>
      <c r="DU53" s="37"/>
      <c r="DV53" s="37"/>
      <c r="DW53" s="41">
        <v>0</v>
      </c>
      <c r="DX53" s="41">
        <v>0</v>
      </c>
      <c r="DY53" s="41">
        <v>1</v>
      </c>
      <c r="DZ53" s="41">
        <v>19</v>
      </c>
      <c r="EA53" s="41">
        <v>1</v>
      </c>
      <c r="EB53" s="41">
        <v>0</v>
      </c>
      <c r="EC53" s="41">
        <v>1</v>
      </c>
      <c r="ED53" s="41">
        <v>0</v>
      </c>
      <c r="EE53" s="41">
        <v>1</v>
      </c>
      <c r="EF53" s="41">
        <v>0</v>
      </c>
      <c r="EG53" s="41">
        <v>1</v>
      </c>
      <c r="EH53" s="41">
        <v>0</v>
      </c>
      <c r="EI53" s="41">
        <v>1</v>
      </c>
      <c r="EJ53" s="41">
        <v>0</v>
      </c>
      <c r="EK53" s="41">
        <v>0</v>
      </c>
      <c r="EL53" s="41">
        <v>0</v>
      </c>
      <c r="EM53" s="41">
        <v>0</v>
      </c>
      <c r="EN53" s="41">
        <v>0</v>
      </c>
      <c r="EO53" s="41">
        <v>1</v>
      </c>
      <c r="EP53" s="41">
        <v>0</v>
      </c>
      <c r="EQ53" s="41">
        <v>1</v>
      </c>
      <c r="ER53" s="41">
        <v>0</v>
      </c>
      <c r="ES53" s="41">
        <v>0</v>
      </c>
      <c r="ET53" s="41">
        <v>7</v>
      </c>
      <c r="EU53" s="41">
        <f>7/18</f>
        <v>0.3888888888888889</v>
      </c>
      <c r="EV53" s="41">
        <v>4</v>
      </c>
      <c r="EW53" s="41">
        <v>1</v>
      </c>
      <c r="EX53" s="41">
        <v>1</v>
      </c>
      <c r="EY53" s="41">
        <v>1</v>
      </c>
      <c r="EZ53" s="41">
        <v>1</v>
      </c>
      <c r="FA53" s="41">
        <v>1</v>
      </c>
      <c r="FB53" s="41">
        <v>1</v>
      </c>
      <c r="FC53" s="41">
        <v>1</v>
      </c>
      <c r="FD53" s="41">
        <v>0</v>
      </c>
      <c r="FE53" s="41">
        <v>1</v>
      </c>
      <c r="FF53" s="41">
        <v>1</v>
      </c>
      <c r="FG53" s="41">
        <v>0</v>
      </c>
      <c r="FH53" s="41">
        <v>0</v>
      </c>
      <c r="FI53" s="41">
        <v>0</v>
      </c>
      <c r="FJ53" s="41">
        <v>0</v>
      </c>
      <c r="FK53" s="41">
        <v>9</v>
      </c>
      <c r="FL53" s="41">
        <f>9/13</f>
        <v>0.69230769230769229</v>
      </c>
      <c r="FM53" s="41">
        <v>1</v>
      </c>
      <c r="FN53" s="41">
        <v>0</v>
      </c>
      <c r="FO53" s="41">
        <v>1</v>
      </c>
      <c r="FP53" s="41">
        <v>0</v>
      </c>
      <c r="FQ53" s="41">
        <v>0</v>
      </c>
      <c r="FR53" s="41">
        <v>0</v>
      </c>
      <c r="FS53" s="41">
        <v>0</v>
      </c>
      <c r="FT53" s="41">
        <v>1</v>
      </c>
      <c r="FU53" s="41">
        <v>0</v>
      </c>
      <c r="FV53" s="41">
        <v>0</v>
      </c>
      <c r="FW53" s="41">
        <v>0</v>
      </c>
      <c r="FX53" s="41">
        <v>0</v>
      </c>
      <c r="FY53" s="41">
        <v>2</v>
      </c>
      <c r="FZ53" s="41">
        <f>2/10</f>
        <v>0.2</v>
      </c>
      <c r="GA53" s="41">
        <v>4</v>
      </c>
      <c r="GB53" s="41">
        <v>1</v>
      </c>
      <c r="GC53" s="41">
        <v>3</v>
      </c>
      <c r="GD53" s="41">
        <v>0</v>
      </c>
      <c r="GE53" s="41">
        <v>1</v>
      </c>
      <c r="GF53" s="41">
        <v>1</v>
      </c>
      <c r="GG53" s="41">
        <v>0</v>
      </c>
      <c r="GH53" s="41">
        <v>0</v>
      </c>
      <c r="GI53" s="41">
        <v>0</v>
      </c>
      <c r="GJ53" s="41">
        <v>0</v>
      </c>
      <c r="GK53" s="41">
        <v>0</v>
      </c>
      <c r="GL53" s="41">
        <v>1</v>
      </c>
      <c r="GM53" s="41">
        <v>0</v>
      </c>
      <c r="GN53" s="41">
        <v>1</v>
      </c>
      <c r="GO53" s="41">
        <v>0</v>
      </c>
      <c r="GP53" s="41">
        <v>0</v>
      </c>
      <c r="GQ53" s="41">
        <v>4</v>
      </c>
      <c r="GR53" s="41">
        <f>4/13</f>
        <v>0.30769230769230771</v>
      </c>
      <c r="GS53" s="41">
        <v>2</v>
      </c>
      <c r="HL53" s="37"/>
      <c r="HM53" s="37"/>
      <c r="HN53" s="37"/>
      <c r="HO53" s="37"/>
      <c r="HP53" s="37"/>
      <c r="HQ53" s="37"/>
      <c r="HR53" s="37"/>
      <c r="HS53" s="37"/>
      <c r="HT53" s="37"/>
      <c r="HW53" s="37"/>
      <c r="HX53" s="37"/>
      <c r="HY53" s="37"/>
      <c r="HZ53" s="37"/>
      <c r="IA53" s="37"/>
      <c r="IB53" s="37"/>
    </row>
    <row r="54" spans="1:236" x14ac:dyDescent="0.2">
      <c r="A54" s="41" t="s">
        <v>1588</v>
      </c>
      <c r="B54" s="41" t="s">
        <v>1589</v>
      </c>
      <c r="C54" s="71">
        <v>247</v>
      </c>
      <c r="D54" s="71" t="s">
        <v>1590</v>
      </c>
      <c r="E54" s="41">
        <v>0</v>
      </c>
      <c r="F54" s="41">
        <v>2</v>
      </c>
      <c r="G54" s="63">
        <v>38637</v>
      </c>
      <c r="H54" s="63">
        <v>43756</v>
      </c>
      <c r="I54" s="41">
        <f t="shared" ref="I54:I62" si="10">(H54-G54)/365</f>
        <v>14.024657534246575</v>
      </c>
      <c r="K54">
        <v>8</v>
      </c>
      <c r="N54" s="41">
        <v>0</v>
      </c>
      <c r="O54" s="41">
        <v>150</v>
      </c>
      <c r="P54" s="41">
        <v>109</v>
      </c>
      <c r="Q54" s="41">
        <v>161</v>
      </c>
      <c r="T54" s="41">
        <v>50.3</v>
      </c>
      <c r="U54" s="41">
        <v>19.399999999999999</v>
      </c>
      <c r="W54" s="41">
        <v>13.5</v>
      </c>
      <c r="Y54" s="37"/>
      <c r="Z54" s="37"/>
      <c r="AA54" s="37"/>
      <c r="AB54" s="37"/>
      <c r="AC54" s="37"/>
      <c r="AD54" s="37"/>
      <c r="AL54" s="41">
        <v>52</v>
      </c>
      <c r="AP54" s="41">
        <v>9.82</v>
      </c>
      <c r="AQ54" s="41">
        <v>10.33</v>
      </c>
      <c r="AT54" s="41">
        <v>202</v>
      </c>
      <c r="AU54" s="41">
        <v>203</v>
      </c>
      <c r="AV54" s="41">
        <v>208</v>
      </c>
      <c r="AY54" s="41">
        <v>33</v>
      </c>
      <c r="AZ54" s="41">
        <v>34</v>
      </c>
      <c r="BA54">
        <f>33+34</f>
        <v>67</v>
      </c>
      <c r="BD54" s="41">
        <v>24</v>
      </c>
      <c r="BE54" s="41">
        <v>22</v>
      </c>
      <c r="BH54">
        <f>24+22</f>
        <v>46</v>
      </c>
      <c r="BI54" s="41">
        <v>62</v>
      </c>
      <c r="BJ54" s="41">
        <v>58</v>
      </c>
      <c r="BK54" s="41">
        <v>60</v>
      </c>
      <c r="BQ54" s="41">
        <v>27</v>
      </c>
      <c r="BR54" s="41">
        <v>45</v>
      </c>
      <c r="BS54" s="41">
        <v>40</v>
      </c>
      <c r="CH54" s="41">
        <v>1</v>
      </c>
      <c r="CI54" s="41" t="s">
        <v>350</v>
      </c>
      <c r="CJ54" s="41">
        <v>0</v>
      </c>
      <c r="CK54" s="41">
        <v>1</v>
      </c>
      <c r="CL54" s="41" t="s">
        <v>351</v>
      </c>
      <c r="CM54" s="41">
        <v>1</v>
      </c>
      <c r="CN54" s="41">
        <v>1</v>
      </c>
      <c r="CO54" s="41" t="s">
        <v>355</v>
      </c>
      <c r="CP54" s="41">
        <v>0</v>
      </c>
      <c r="CQ54" s="41">
        <v>1</v>
      </c>
      <c r="CR54" s="41">
        <v>5</v>
      </c>
      <c r="CS54" s="41">
        <v>5</v>
      </c>
      <c r="CT54" s="41">
        <v>3</v>
      </c>
      <c r="CU54" s="41">
        <v>2</v>
      </c>
      <c r="CV54" s="41">
        <v>4</v>
      </c>
      <c r="CW54" s="41">
        <v>5</v>
      </c>
      <c r="CX54" s="41">
        <v>2</v>
      </c>
      <c r="CY54" s="41">
        <v>4</v>
      </c>
      <c r="CZ54" s="41">
        <v>5</v>
      </c>
      <c r="DA54" s="41">
        <v>5</v>
      </c>
      <c r="DB54" s="41">
        <v>4</v>
      </c>
      <c r="DC54" s="41">
        <v>3</v>
      </c>
      <c r="DD54" s="41"/>
      <c r="DE54" s="41"/>
      <c r="DF54" s="41"/>
      <c r="DG54" s="41"/>
      <c r="DH54" s="41"/>
      <c r="DI54" s="41"/>
      <c r="DJ54" s="41"/>
      <c r="DK54" s="41"/>
      <c r="DL54" s="41"/>
      <c r="DM54" s="41"/>
      <c r="DN54" s="41"/>
      <c r="DO54" s="41"/>
      <c r="DW54" s="41">
        <v>0</v>
      </c>
      <c r="DY54" s="41">
        <v>1</v>
      </c>
      <c r="EA54" s="41">
        <v>1</v>
      </c>
      <c r="EB54" s="41">
        <v>1</v>
      </c>
      <c r="EC54" s="41">
        <v>1</v>
      </c>
      <c r="ED54" s="41">
        <v>1</v>
      </c>
      <c r="EE54" s="41">
        <v>1</v>
      </c>
      <c r="EF54" s="41">
        <v>1</v>
      </c>
      <c r="EG54" s="41">
        <v>1</v>
      </c>
      <c r="EH54" s="41">
        <v>1</v>
      </c>
      <c r="EI54" s="41">
        <v>1</v>
      </c>
      <c r="EJ54" s="41">
        <v>1</v>
      </c>
      <c r="EK54" s="41">
        <v>1</v>
      </c>
      <c r="EL54" s="41">
        <v>0</v>
      </c>
      <c r="EM54" s="41">
        <v>0</v>
      </c>
      <c r="EN54" s="41">
        <v>1</v>
      </c>
      <c r="EO54" s="41">
        <v>0</v>
      </c>
      <c r="EP54" s="41">
        <v>0</v>
      </c>
      <c r="EQ54" s="41">
        <v>0</v>
      </c>
      <c r="ER54" s="41">
        <v>0</v>
      </c>
      <c r="ES54" s="41">
        <v>0</v>
      </c>
      <c r="ET54" s="41">
        <v>12</v>
      </c>
      <c r="EU54">
        <f>12/18</f>
        <v>0.66666666666666663</v>
      </c>
      <c r="EV54" s="41">
        <v>1</v>
      </c>
      <c r="EW54" s="41">
        <v>1</v>
      </c>
      <c r="EX54" s="41">
        <v>1</v>
      </c>
      <c r="EY54" s="41">
        <v>0</v>
      </c>
      <c r="EZ54" s="41">
        <v>0</v>
      </c>
      <c r="FA54" s="41">
        <v>1</v>
      </c>
      <c r="FB54" s="41">
        <v>0</v>
      </c>
      <c r="FC54" s="41">
        <v>1</v>
      </c>
      <c r="FD54" s="41">
        <v>0</v>
      </c>
      <c r="FE54" s="41">
        <v>1</v>
      </c>
      <c r="FF54" s="41">
        <v>0</v>
      </c>
      <c r="FG54" s="41">
        <v>0</v>
      </c>
      <c r="FH54" s="41">
        <v>0</v>
      </c>
      <c r="FI54" s="41">
        <v>0</v>
      </c>
      <c r="FJ54" s="41">
        <v>0</v>
      </c>
      <c r="FK54" s="41">
        <v>5</v>
      </c>
      <c r="FL54">
        <f>5/13</f>
        <v>0.38461538461538464</v>
      </c>
      <c r="FM54" s="41">
        <v>2</v>
      </c>
      <c r="FN54" s="41">
        <v>1</v>
      </c>
      <c r="FO54" s="41">
        <v>1</v>
      </c>
      <c r="FP54" s="41">
        <v>0</v>
      </c>
      <c r="FQ54" s="41">
        <v>1</v>
      </c>
      <c r="FR54" s="41">
        <v>0</v>
      </c>
      <c r="FS54" s="41">
        <v>0</v>
      </c>
      <c r="FT54" s="41">
        <v>1</v>
      </c>
      <c r="FU54" s="41">
        <v>0</v>
      </c>
      <c r="FV54" s="41">
        <v>0</v>
      </c>
      <c r="FW54" s="41">
        <v>0</v>
      </c>
      <c r="FX54" s="41">
        <v>0</v>
      </c>
      <c r="FY54" s="41">
        <v>4</v>
      </c>
      <c r="FZ54">
        <f>4/10</f>
        <v>0.4</v>
      </c>
      <c r="GA54" s="41">
        <v>5</v>
      </c>
      <c r="GB54" s="41">
        <v>1</v>
      </c>
      <c r="GC54" s="37"/>
      <c r="GD54" s="41">
        <v>0</v>
      </c>
      <c r="GE54" s="41">
        <v>0</v>
      </c>
      <c r="GF54" s="41">
        <v>0</v>
      </c>
      <c r="GG54" s="41">
        <v>0</v>
      </c>
      <c r="GH54" s="41">
        <v>0</v>
      </c>
      <c r="GI54" s="41">
        <v>0</v>
      </c>
      <c r="GJ54" s="41">
        <v>0</v>
      </c>
      <c r="GK54" s="41">
        <v>0</v>
      </c>
      <c r="GL54" s="41">
        <v>0</v>
      </c>
      <c r="GM54" s="41">
        <v>0</v>
      </c>
      <c r="GN54" s="41">
        <v>0</v>
      </c>
      <c r="GO54" s="41">
        <v>0</v>
      </c>
      <c r="GP54" s="41">
        <v>0</v>
      </c>
      <c r="GQ54" s="41">
        <v>0</v>
      </c>
      <c r="GR54" s="41">
        <v>0</v>
      </c>
      <c r="GS54" s="41">
        <v>1</v>
      </c>
      <c r="GT54" s="41">
        <v>4</v>
      </c>
      <c r="GU54" s="41">
        <v>5</v>
      </c>
      <c r="GV54" s="41">
        <v>1</v>
      </c>
      <c r="GW54" s="41">
        <v>2</v>
      </c>
      <c r="GX54" s="41">
        <v>3</v>
      </c>
      <c r="GY54" s="41">
        <v>5</v>
      </c>
      <c r="GZ54" s="41">
        <v>3</v>
      </c>
      <c r="HA54" s="41">
        <v>1</v>
      </c>
      <c r="HB54" s="41">
        <v>1</v>
      </c>
      <c r="HC54" s="41">
        <v>1</v>
      </c>
      <c r="HD54" s="41">
        <v>2</v>
      </c>
      <c r="HE54" s="41">
        <v>2</v>
      </c>
      <c r="HF54" s="41">
        <v>1</v>
      </c>
      <c r="HG54" s="41">
        <v>2</v>
      </c>
      <c r="HH54" s="41">
        <v>4</v>
      </c>
      <c r="HI54" s="41">
        <v>3</v>
      </c>
      <c r="HJ54" s="41">
        <v>5</v>
      </c>
      <c r="HK54" s="41">
        <v>3</v>
      </c>
      <c r="HL54" s="37"/>
      <c r="HM54" s="37"/>
      <c r="HN54" s="37"/>
      <c r="HO54" s="37"/>
      <c r="HP54" s="37"/>
      <c r="HQ54" s="37"/>
      <c r="HR54" s="37"/>
      <c r="HS54" s="37"/>
      <c r="HT54" s="37"/>
      <c r="HW54" s="37"/>
      <c r="HX54" s="37"/>
      <c r="HY54" s="37"/>
      <c r="HZ54" s="37"/>
      <c r="IA54" s="37"/>
      <c r="IB54" s="37"/>
    </row>
    <row r="55" spans="1:236" x14ac:dyDescent="0.2">
      <c r="A55" s="41" t="s">
        <v>1591</v>
      </c>
      <c r="B55" s="41" t="s">
        <v>1592</v>
      </c>
      <c r="C55" s="71">
        <v>249</v>
      </c>
      <c r="D55" s="71" t="s">
        <v>883</v>
      </c>
      <c r="E55" s="41">
        <v>1</v>
      </c>
      <c r="F55" s="37">
        <v>1</v>
      </c>
      <c r="G55" s="63">
        <v>38653</v>
      </c>
      <c r="H55" s="63">
        <v>43756</v>
      </c>
      <c r="I55" s="41">
        <f t="shared" si="10"/>
        <v>13.980821917808219</v>
      </c>
      <c r="K55">
        <v>8</v>
      </c>
      <c r="N55" s="41">
        <v>2</v>
      </c>
      <c r="O55" s="41">
        <v>150</v>
      </c>
      <c r="P55" s="41">
        <v>115</v>
      </c>
      <c r="Q55" s="41">
        <v>161</v>
      </c>
      <c r="T55" s="41">
        <v>43.8</v>
      </c>
      <c r="U55" s="41">
        <v>16.899999999999999</v>
      </c>
      <c r="W55" s="41">
        <v>18.899999999999999</v>
      </c>
      <c r="Y55">
        <v>42.3</v>
      </c>
      <c r="Z55">
        <v>44.4</v>
      </c>
      <c r="AA55">
        <v>50.5</v>
      </c>
      <c r="AB55">
        <v>54.1</v>
      </c>
      <c r="AC55">
        <v>48.5</v>
      </c>
      <c r="AD55">
        <v>47.6</v>
      </c>
      <c r="AE55">
        <v>50.5</v>
      </c>
      <c r="AF55">
        <v>54.1</v>
      </c>
      <c r="AL55" s="41">
        <v>23</v>
      </c>
      <c r="AP55" s="37"/>
      <c r="AQ55" s="37"/>
      <c r="AT55" s="41">
        <v>92</v>
      </c>
      <c r="AU55" s="41">
        <v>139</v>
      </c>
      <c r="AV55" s="41">
        <v>138</v>
      </c>
      <c r="AY55">
        <v>30</v>
      </c>
      <c r="AZ55">
        <v>29</v>
      </c>
      <c r="BA55">
        <f>30+29</f>
        <v>59</v>
      </c>
      <c r="BD55" s="41">
        <v>24</v>
      </c>
      <c r="BE55" s="41">
        <v>24</v>
      </c>
      <c r="BH55">
        <f>24+24</f>
        <v>48</v>
      </c>
      <c r="BI55" s="41">
        <v>49</v>
      </c>
      <c r="BJ55" s="41">
        <v>49</v>
      </c>
      <c r="BK55" s="41">
        <v>52</v>
      </c>
      <c r="BQ55" s="41">
        <v>32</v>
      </c>
      <c r="BR55" s="41">
        <v>38</v>
      </c>
      <c r="BS55" s="41">
        <v>38</v>
      </c>
      <c r="CH55" s="41">
        <v>1</v>
      </c>
      <c r="CI55" s="41" t="s">
        <v>411</v>
      </c>
      <c r="CJ55" s="41">
        <v>0</v>
      </c>
      <c r="CK55" s="41">
        <v>3</v>
      </c>
      <c r="CL55" s="41" t="s">
        <v>376</v>
      </c>
      <c r="CM55" s="41">
        <v>2</v>
      </c>
      <c r="CN55" s="41">
        <v>1</v>
      </c>
      <c r="CO55" s="41" t="s">
        <v>393</v>
      </c>
      <c r="CP55" s="41">
        <v>1</v>
      </c>
      <c r="CQ55" s="41">
        <v>1</v>
      </c>
      <c r="CR55" s="41">
        <v>5</v>
      </c>
      <c r="CS55" s="41">
        <v>4</v>
      </c>
      <c r="CT55" s="41">
        <v>3</v>
      </c>
      <c r="CU55" s="41">
        <v>2</v>
      </c>
      <c r="CV55" s="41">
        <v>5</v>
      </c>
      <c r="CW55" s="41">
        <v>5</v>
      </c>
      <c r="CX55" s="41">
        <v>4</v>
      </c>
      <c r="CY55" s="41">
        <v>2</v>
      </c>
      <c r="CZ55" s="41">
        <v>5</v>
      </c>
      <c r="DA55" s="41">
        <v>5</v>
      </c>
      <c r="DB55" s="41">
        <v>5</v>
      </c>
      <c r="DC55" s="41">
        <v>2</v>
      </c>
      <c r="DD55" s="41"/>
      <c r="DE55" s="41"/>
      <c r="DF55" s="41"/>
      <c r="DG55" s="41"/>
      <c r="DH55" s="41"/>
      <c r="DI55" s="41"/>
      <c r="DJ55" s="41"/>
      <c r="DK55" s="41"/>
      <c r="DL55" s="41"/>
      <c r="DM55" s="41"/>
      <c r="DN55" s="41"/>
      <c r="DO55" s="41"/>
      <c r="DW55" s="41">
        <v>1</v>
      </c>
      <c r="EA55" s="41">
        <v>1</v>
      </c>
      <c r="EB55" s="41">
        <v>1</v>
      </c>
      <c r="EC55" s="41">
        <v>1</v>
      </c>
      <c r="ED55" s="41">
        <v>1</v>
      </c>
      <c r="EE55" s="41">
        <v>1</v>
      </c>
      <c r="EF55" s="41">
        <v>1</v>
      </c>
      <c r="EG55" s="41">
        <v>1</v>
      </c>
      <c r="EH55" s="41">
        <v>1</v>
      </c>
      <c r="EI55" s="41">
        <v>1</v>
      </c>
      <c r="EJ55" s="41">
        <v>0</v>
      </c>
      <c r="EK55" s="41">
        <v>1</v>
      </c>
      <c r="EL55" s="41">
        <v>0</v>
      </c>
      <c r="EM55" s="41">
        <v>0</v>
      </c>
      <c r="EN55" s="41">
        <v>1</v>
      </c>
      <c r="EO55" s="41">
        <v>0</v>
      </c>
      <c r="EP55" s="41">
        <v>1</v>
      </c>
      <c r="EQ55" s="41">
        <v>1</v>
      </c>
      <c r="ER55" s="41">
        <v>0</v>
      </c>
      <c r="ES55" s="41">
        <v>0</v>
      </c>
      <c r="ET55" s="41">
        <v>13</v>
      </c>
      <c r="EU55">
        <f>13/18</f>
        <v>0.72222222222222221</v>
      </c>
      <c r="EV55" s="41">
        <v>2</v>
      </c>
      <c r="EW55" s="41">
        <v>0</v>
      </c>
      <c r="EX55" s="41">
        <v>1</v>
      </c>
      <c r="EY55" s="41">
        <v>0</v>
      </c>
      <c r="EZ55" s="41">
        <v>0</v>
      </c>
      <c r="FA55" s="41">
        <v>0</v>
      </c>
      <c r="FB55" s="41">
        <v>1</v>
      </c>
      <c r="FC55" s="41">
        <v>0</v>
      </c>
      <c r="FD55" s="41">
        <v>0</v>
      </c>
      <c r="FE55" s="41">
        <v>1</v>
      </c>
      <c r="FF55" s="41">
        <v>0</v>
      </c>
      <c r="FG55" s="41">
        <v>0</v>
      </c>
      <c r="FH55" s="41">
        <v>0</v>
      </c>
      <c r="FI55" s="41">
        <v>0</v>
      </c>
      <c r="FJ55" s="41">
        <v>0</v>
      </c>
      <c r="FK55" s="41">
        <v>3</v>
      </c>
      <c r="FL55">
        <f>3/13</f>
        <v>0.23076923076923078</v>
      </c>
      <c r="FM55" s="41">
        <v>1</v>
      </c>
      <c r="FN55" s="41">
        <v>0</v>
      </c>
      <c r="FO55" s="41">
        <v>0</v>
      </c>
      <c r="FP55" s="41">
        <v>0</v>
      </c>
      <c r="FQ55" s="41">
        <v>1</v>
      </c>
      <c r="FR55" s="41">
        <v>0</v>
      </c>
      <c r="FS55" s="41">
        <v>0</v>
      </c>
      <c r="FT55" s="41">
        <v>1</v>
      </c>
      <c r="FU55" s="41">
        <v>0</v>
      </c>
      <c r="FV55" s="41">
        <v>0</v>
      </c>
      <c r="FW55" s="41">
        <v>0</v>
      </c>
      <c r="FX55" s="41">
        <v>0</v>
      </c>
      <c r="FY55" s="41">
        <v>2</v>
      </c>
      <c r="FZ55">
        <f>2/10</f>
        <v>0.2</v>
      </c>
      <c r="GA55" s="41">
        <v>3</v>
      </c>
      <c r="GB55" s="41">
        <v>1</v>
      </c>
      <c r="GC55" s="41">
        <v>4</v>
      </c>
      <c r="GD55" s="41">
        <v>0</v>
      </c>
      <c r="GE55" s="41">
        <v>1</v>
      </c>
      <c r="GF55" s="41">
        <v>0</v>
      </c>
      <c r="GG55" s="41">
        <v>0</v>
      </c>
      <c r="GH55" s="41">
        <v>0</v>
      </c>
      <c r="GI55" s="41">
        <v>0</v>
      </c>
      <c r="GJ55" s="41">
        <v>0</v>
      </c>
      <c r="GK55" s="41">
        <v>0</v>
      </c>
      <c r="GL55" s="41">
        <v>0</v>
      </c>
      <c r="GM55" s="41">
        <v>0</v>
      </c>
      <c r="GN55" s="41">
        <v>0</v>
      </c>
      <c r="GO55" s="41">
        <v>0</v>
      </c>
      <c r="GP55" s="41">
        <v>0</v>
      </c>
      <c r="GQ55" s="41">
        <v>1</v>
      </c>
      <c r="GR55">
        <f>1/12</f>
        <v>8.3333333333333329E-2</v>
      </c>
      <c r="GS55" s="41">
        <v>1</v>
      </c>
      <c r="GT55" s="41">
        <v>3</v>
      </c>
      <c r="GU55" s="41">
        <v>2</v>
      </c>
      <c r="GV55" s="41">
        <v>4</v>
      </c>
      <c r="GW55" s="41">
        <v>1</v>
      </c>
      <c r="GX55" s="41">
        <v>5</v>
      </c>
      <c r="GY55" s="41">
        <v>3</v>
      </c>
      <c r="GZ55" s="41">
        <v>5</v>
      </c>
      <c r="HA55" s="41">
        <v>1</v>
      </c>
      <c r="HB55" s="41">
        <v>2</v>
      </c>
      <c r="HC55" s="41">
        <v>3</v>
      </c>
      <c r="HD55" s="41">
        <v>4</v>
      </c>
      <c r="HE55" s="41">
        <v>3</v>
      </c>
      <c r="HF55" s="41">
        <v>2</v>
      </c>
      <c r="HG55" s="41">
        <v>2</v>
      </c>
      <c r="HH55" s="41">
        <v>4</v>
      </c>
      <c r="HI55" s="41">
        <v>2</v>
      </c>
      <c r="HJ55" s="41">
        <v>3</v>
      </c>
      <c r="HK55" s="41">
        <v>3</v>
      </c>
      <c r="HL55" s="37"/>
      <c r="HM55" s="37"/>
      <c r="HN55" s="37"/>
      <c r="HO55" s="37"/>
      <c r="HP55" s="37"/>
      <c r="HQ55" s="37"/>
      <c r="HR55" s="37"/>
      <c r="HS55" s="37"/>
      <c r="HT55" s="37"/>
      <c r="HW55" s="41">
        <v>1.79</v>
      </c>
      <c r="HX55" s="41">
        <v>1.61</v>
      </c>
      <c r="HY55" s="41">
        <v>1.81</v>
      </c>
      <c r="HZ55" s="41">
        <v>1.66</v>
      </c>
      <c r="IA55" s="41">
        <v>2.0099999999999998</v>
      </c>
      <c r="IB55" s="41"/>
    </row>
    <row r="56" spans="1:236" x14ac:dyDescent="0.2">
      <c r="A56" s="41" t="s">
        <v>1593</v>
      </c>
      <c r="B56" s="41" t="s">
        <v>1594</v>
      </c>
      <c r="C56" s="71">
        <v>251</v>
      </c>
      <c r="D56" s="71" t="s">
        <v>1595</v>
      </c>
      <c r="E56" s="41">
        <v>1</v>
      </c>
      <c r="F56" s="37">
        <v>1</v>
      </c>
      <c r="G56" s="63">
        <v>38939</v>
      </c>
      <c r="H56" s="63">
        <v>43756</v>
      </c>
      <c r="I56" s="41">
        <f t="shared" si="10"/>
        <v>13.197260273972603</v>
      </c>
      <c r="K56">
        <v>8</v>
      </c>
      <c r="N56" s="41">
        <v>3</v>
      </c>
      <c r="O56" s="41">
        <v>150</v>
      </c>
      <c r="P56" s="41">
        <v>107</v>
      </c>
      <c r="Q56" s="41">
        <v>148</v>
      </c>
      <c r="T56" s="41">
        <v>36.1</v>
      </c>
      <c r="U56" s="41">
        <v>16.5</v>
      </c>
      <c r="W56" s="41">
        <v>15.4</v>
      </c>
      <c r="Y56">
        <v>47</v>
      </c>
      <c r="Z56">
        <v>39.9</v>
      </c>
      <c r="AA56">
        <v>47.7</v>
      </c>
      <c r="AB56">
        <v>33.4</v>
      </c>
      <c r="AC56">
        <v>41.1</v>
      </c>
      <c r="AD56">
        <v>40.5</v>
      </c>
      <c r="AE56">
        <v>47.7</v>
      </c>
      <c r="AF56">
        <v>41.1</v>
      </c>
      <c r="AL56" s="41">
        <v>24</v>
      </c>
      <c r="AP56" s="41">
        <v>11.92</v>
      </c>
      <c r="AQ56" s="41">
        <v>12.23</v>
      </c>
      <c r="AT56" s="41">
        <v>106</v>
      </c>
      <c r="AU56" s="41">
        <v>122</v>
      </c>
      <c r="AV56" s="41">
        <v>120</v>
      </c>
      <c r="AY56" s="37"/>
      <c r="AZ56" s="37"/>
      <c r="BD56" s="41">
        <v>23</v>
      </c>
      <c r="BE56" s="41">
        <v>26</v>
      </c>
      <c r="BH56">
        <f>23+26</f>
        <v>49</v>
      </c>
      <c r="BI56" s="41">
        <v>40</v>
      </c>
      <c r="BJ56" s="41">
        <v>37</v>
      </c>
      <c r="BK56" s="41">
        <v>35</v>
      </c>
      <c r="BQ56" s="41">
        <v>28</v>
      </c>
      <c r="BR56" s="41">
        <v>26</v>
      </c>
      <c r="BS56" s="41">
        <v>30</v>
      </c>
      <c r="CH56" s="41">
        <v>1</v>
      </c>
      <c r="CI56" s="41" t="s">
        <v>411</v>
      </c>
      <c r="CJ56" s="41">
        <v>2</v>
      </c>
      <c r="CK56" s="41">
        <v>5</v>
      </c>
      <c r="CL56" s="41" t="s">
        <v>350</v>
      </c>
      <c r="CM56" s="41">
        <v>1</v>
      </c>
      <c r="CN56" s="41">
        <v>2</v>
      </c>
      <c r="CO56" s="41" t="s">
        <v>430</v>
      </c>
      <c r="CP56" s="41">
        <v>1</v>
      </c>
      <c r="CQ56" s="41">
        <v>1</v>
      </c>
      <c r="CR56" s="41">
        <v>5</v>
      </c>
      <c r="CS56" s="41">
        <v>5</v>
      </c>
      <c r="CT56" s="41">
        <v>1</v>
      </c>
      <c r="CU56" s="41">
        <v>3</v>
      </c>
      <c r="CV56" s="41">
        <v>5</v>
      </c>
      <c r="CW56" s="41">
        <v>4</v>
      </c>
      <c r="CX56" s="41">
        <v>5</v>
      </c>
      <c r="CY56" s="41">
        <v>1</v>
      </c>
      <c r="CZ56" s="41">
        <v>5</v>
      </c>
      <c r="DA56" s="41">
        <v>5</v>
      </c>
      <c r="DB56" s="41">
        <v>1</v>
      </c>
      <c r="DC56" s="41">
        <v>1</v>
      </c>
      <c r="DD56" s="41"/>
      <c r="DE56" s="41"/>
      <c r="DF56" s="41"/>
      <c r="DG56" s="41"/>
      <c r="DH56" s="41"/>
      <c r="DI56" s="41"/>
      <c r="DJ56" s="41"/>
      <c r="DK56" s="41"/>
      <c r="DL56" s="41"/>
      <c r="DM56" s="41"/>
      <c r="DN56" s="41"/>
      <c r="DO56" s="41"/>
      <c r="DY56">
        <v>3</v>
      </c>
      <c r="EA56" s="41">
        <v>0</v>
      </c>
      <c r="EB56" s="41">
        <v>0</v>
      </c>
      <c r="EC56" s="41">
        <v>1</v>
      </c>
      <c r="ED56" s="41">
        <v>1</v>
      </c>
      <c r="EE56" s="41">
        <v>0</v>
      </c>
      <c r="EF56" s="41">
        <v>1</v>
      </c>
      <c r="EG56" s="41">
        <v>1</v>
      </c>
      <c r="EH56" s="41">
        <v>0</v>
      </c>
      <c r="EI56" s="41">
        <v>1</v>
      </c>
      <c r="EJ56" s="41">
        <v>0</v>
      </c>
      <c r="EK56" s="41">
        <v>1</v>
      </c>
      <c r="EL56" s="41">
        <v>0</v>
      </c>
      <c r="EM56" s="41">
        <v>0</v>
      </c>
      <c r="EN56" s="41">
        <v>1</v>
      </c>
      <c r="EO56" s="41">
        <v>0</v>
      </c>
      <c r="EP56" s="41">
        <v>1</v>
      </c>
      <c r="EQ56" s="41">
        <v>0</v>
      </c>
      <c r="ER56" s="41">
        <v>0</v>
      </c>
      <c r="ES56" s="41">
        <v>0</v>
      </c>
      <c r="ET56" s="41">
        <v>8</v>
      </c>
      <c r="EU56">
        <f>8/18</f>
        <v>0.44444444444444442</v>
      </c>
      <c r="EV56" s="41">
        <v>3</v>
      </c>
      <c r="EW56" s="41">
        <v>0</v>
      </c>
      <c r="EX56" s="41">
        <v>0</v>
      </c>
      <c r="EY56" s="41">
        <v>1</v>
      </c>
      <c r="EZ56" s="41">
        <v>0</v>
      </c>
      <c r="FA56" s="41">
        <v>1</v>
      </c>
      <c r="FB56" s="41">
        <v>1</v>
      </c>
      <c r="FC56" s="41">
        <v>1</v>
      </c>
      <c r="FD56" s="41">
        <v>0</v>
      </c>
      <c r="FE56" s="41">
        <v>1</v>
      </c>
      <c r="FF56" s="41">
        <v>1</v>
      </c>
      <c r="FG56" s="41">
        <v>0</v>
      </c>
      <c r="FH56" s="41">
        <v>0</v>
      </c>
      <c r="FI56" s="41">
        <v>0</v>
      </c>
      <c r="FJ56" s="41">
        <v>0</v>
      </c>
      <c r="FK56" s="41">
        <v>6</v>
      </c>
      <c r="FL56">
        <f>6/13</f>
        <v>0.46153846153846156</v>
      </c>
      <c r="FM56" s="41">
        <v>5</v>
      </c>
      <c r="FN56" s="41">
        <v>0</v>
      </c>
      <c r="FO56" s="41">
        <v>0</v>
      </c>
      <c r="FP56" s="41">
        <v>1</v>
      </c>
      <c r="FQ56" s="41">
        <v>1</v>
      </c>
      <c r="FR56" s="41">
        <v>0</v>
      </c>
      <c r="FS56" s="41">
        <v>1</v>
      </c>
      <c r="FT56" s="41">
        <v>1</v>
      </c>
      <c r="FU56" s="41">
        <v>1</v>
      </c>
      <c r="FV56" s="41">
        <v>1</v>
      </c>
      <c r="FW56" s="41">
        <v>0</v>
      </c>
      <c r="FX56" s="41">
        <v>0</v>
      </c>
      <c r="FY56" s="41">
        <v>6</v>
      </c>
      <c r="FZ56">
        <f>6/10</f>
        <v>0.6</v>
      </c>
      <c r="GA56" s="41">
        <v>2</v>
      </c>
      <c r="GB56" s="41">
        <v>1</v>
      </c>
      <c r="GC56" s="41">
        <v>1</v>
      </c>
      <c r="GD56" s="41">
        <v>0</v>
      </c>
      <c r="GE56" s="41">
        <v>0</v>
      </c>
      <c r="GF56" s="41">
        <v>0</v>
      </c>
      <c r="GG56" s="41">
        <v>1</v>
      </c>
      <c r="GH56" s="41">
        <v>1</v>
      </c>
      <c r="GI56" s="41">
        <v>1</v>
      </c>
      <c r="GJ56" s="41">
        <v>1</v>
      </c>
      <c r="GK56" s="41">
        <v>0</v>
      </c>
      <c r="GL56" s="41">
        <v>0</v>
      </c>
      <c r="GM56" s="41">
        <v>1</v>
      </c>
      <c r="GN56" s="41">
        <v>0</v>
      </c>
      <c r="GO56" s="41">
        <v>0</v>
      </c>
      <c r="GP56" s="41">
        <v>0</v>
      </c>
      <c r="GQ56" s="41">
        <v>5</v>
      </c>
      <c r="GR56">
        <f>5/12</f>
        <v>0.41666666666666669</v>
      </c>
      <c r="GS56" s="41">
        <v>3</v>
      </c>
      <c r="GT56" s="41">
        <v>4</v>
      </c>
      <c r="GU56" s="41">
        <v>2</v>
      </c>
      <c r="GV56" s="41">
        <v>3</v>
      </c>
      <c r="GW56" s="41">
        <v>1</v>
      </c>
      <c r="GX56" s="41">
        <v>4</v>
      </c>
      <c r="GY56" s="41">
        <v>4</v>
      </c>
      <c r="GZ56" s="41">
        <v>4</v>
      </c>
      <c r="HA56" s="41">
        <v>1</v>
      </c>
      <c r="HB56" s="41">
        <v>1</v>
      </c>
      <c r="HC56" s="41">
        <v>5</v>
      </c>
      <c r="HD56" s="41">
        <v>4</v>
      </c>
      <c r="HE56" s="41">
        <v>5</v>
      </c>
      <c r="HF56" s="41">
        <v>2</v>
      </c>
      <c r="HG56" s="41">
        <v>1</v>
      </c>
      <c r="HH56" s="41">
        <v>1</v>
      </c>
      <c r="HI56" s="41">
        <v>1</v>
      </c>
      <c r="HJ56" s="41">
        <v>1</v>
      </c>
      <c r="HK56" s="41">
        <v>3</v>
      </c>
      <c r="HL56" s="37"/>
      <c r="HM56" s="37"/>
      <c r="HN56" s="37"/>
      <c r="HO56" s="37"/>
      <c r="HP56" s="37"/>
      <c r="HQ56" s="37"/>
      <c r="HR56" s="37"/>
      <c r="HS56" s="37"/>
      <c r="HT56" s="37"/>
      <c r="HW56" s="37"/>
      <c r="HX56" s="37"/>
      <c r="HY56" s="37"/>
      <c r="HZ56" s="37"/>
      <c r="IA56" s="37"/>
      <c r="IB56" s="37"/>
    </row>
    <row r="57" spans="1:236" x14ac:dyDescent="0.2">
      <c r="A57" s="41" t="s">
        <v>1579</v>
      </c>
      <c r="B57" s="41" t="s">
        <v>1596</v>
      </c>
      <c r="C57" s="71">
        <v>257</v>
      </c>
      <c r="D57" s="71" t="s">
        <v>1597</v>
      </c>
      <c r="E57" s="41">
        <v>0</v>
      </c>
      <c r="F57" s="41">
        <v>2</v>
      </c>
      <c r="G57" s="63">
        <v>38369</v>
      </c>
      <c r="H57" s="63">
        <v>43756</v>
      </c>
      <c r="I57" s="41">
        <f t="shared" si="10"/>
        <v>14.758904109589041</v>
      </c>
      <c r="K57">
        <v>8</v>
      </c>
      <c r="N57" s="41">
        <v>0</v>
      </c>
      <c r="O57" s="41">
        <v>150</v>
      </c>
      <c r="P57" s="41">
        <v>115.5</v>
      </c>
      <c r="Q57" s="41">
        <v>171</v>
      </c>
      <c r="T57" s="41">
        <v>67.5</v>
      </c>
      <c r="U57" s="41">
        <v>23.1</v>
      </c>
      <c r="W57" s="41">
        <v>18.600000000000001</v>
      </c>
      <c r="Y57" s="37"/>
      <c r="Z57" s="37"/>
      <c r="AA57" s="37"/>
      <c r="AB57" s="37"/>
      <c r="AC57" s="37"/>
      <c r="AD57" s="37"/>
      <c r="AL57" s="41">
        <v>45</v>
      </c>
      <c r="AP57" s="37"/>
      <c r="AQ57" s="37"/>
      <c r="AT57" s="37"/>
      <c r="AU57" s="37"/>
      <c r="AV57" s="37"/>
      <c r="AY57" s="37"/>
      <c r="AZ57" s="37"/>
      <c r="BA57" s="41"/>
      <c r="BD57" s="37"/>
      <c r="BE57" s="37"/>
      <c r="BI57" s="41">
        <v>46</v>
      </c>
      <c r="BJ57" s="41">
        <v>49</v>
      </c>
      <c r="BK57" s="41">
        <v>50</v>
      </c>
      <c r="BQ57" s="41">
        <v>47</v>
      </c>
      <c r="BR57" s="41">
        <v>48</v>
      </c>
      <c r="BS57" s="41">
        <v>43</v>
      </c>
      <c r="CH57" s="41">
        <v>1</v>
      </c>
      <c r="CI57" s="41" t="s">
        <v>355</v>
      </c>
      <c r="CJ57" s="41">
        <v>0</v>
      </c>
      <c r="CK57" s="37"/>
      <c r="CL57" s="41" t="s">
        <v>427</v>
      </c>
      <c r="CM57" s="41">
        <v>0</v>
      </c>
      <c r="CN57" s="37"/>
      <c r="CO57" s="41" t="s">
        <v>387</v>
      </c>
      <c r="CP57" s="41">
        <v>0</v>
      </c>
      <c r="CQ57" s="37"/>
      <c r="CR57" s="41">
        <v>5</v>
      </c>
      <c r="CS57" s="41">
        <v>5</v>
      </c>
      <c r="CT57" s="41">
        <v>5</v>
      </c>
      <c r="CU57" s="41">
        <v>1</v>
      </c>
      <c r="CV57" s="41">
        <v>5</v>
      </c>
      <c r="CW57" s="41">
        <v>5</v>
      </c>
      <c r="CX57" s="41">
        <v>5</v>
      </c>
      <c r="CY57" s="41">
        <v>1</v>
      </c>
      <c r="CZ57" s="41">
        <v>5</v>
      </c>
      <c r="DA57" s="41">
        <v>5</v>
      </c>
      <c r="DB57" s="41">
        <v>5</v>
      </c>
      <c r="DC57" s="41">
        <v>1</v>
      </c>
      <c r="DD57" s="41"/>
      <c r="DE57" s="41"/>
      <c r="DF57" s="41"/>
      <c r="DG57" s="41"/>
      <c r="DH57" s="41"/>
      <c r="DI57" s="41"/>
      <c r="DJ57" s="41"/>
      <c r="DK57" s="41"/>
      <c r="DL57" s="41"/>
      <c r="DM57" s="41"/>
      <c r="DN57" s="41"/>
      <c r="DO57" s="41"/>
      <c r="DW57">
        <v>5</v>
      </c>
      <c r="DY57">
        <v>3</v>
      </c>
      <c r="EA57" s="41">
        <v>1</v>
      </c>
      <c r="EB57" s="41">
        <v>1</v>
      </c>
      <c r="EC57" s="41">
        <v>1</v>
      </c>
      <c r="ED57" s="41">
        <v>0</v>
      </c>
      <c r="EE57" s="41">
        <v>0</v>
      </c>
      <c r="EF57" s="41">
        <v>1</v>
      </c>
      <c r="EG57" s="41">
        <v>1</v>
      </c>
      <c r="EH57" s="41">
        <v>1</v>
      </c>
      <c r="EI57" s="41">
        <v>1</v>
      </c>
      <c r="EJ57" s="41">
        <v>0</v>
      </c>
      <c r="EK57" s="41">
        <v>1</v>
      </c>
      <c r="EL57" s="41">
        <v>0</v>
      </c>
      <c r="EM57" s="41">
        <v>0</v>
      </c>
      <c r="EN57" s="41">
        <v>1</v>
      </c>
      <c r="EO57" s="41">
        <v>0</v>
      </c>
      <c r="EP57" s="41">
        <v>1</v>
      </c>
      <c r="EQ57" s="41">
        <v>0</v>
      </c>
      <c r="ER57" s="41">
        <v>0</v>
      </c>
      <c r="ES57" s="41">
        <v>0</v>
      </c>
      <c r="ET57" s="41">
        <v>10</v>
      </c>
      <c r="EU57">
        <f>10/18</f>
        <v>0.55555555555555558</v>
      </c>
      <c r="EV57" s="41">
        <v>7</v>
      </c>
      <c r="EW57" s="41">
        <v>1</v>
      </c>
      <c r="EX57" s="41">
        <v>1</v>
      </c>
      <c r="EY57" s="41">
        <v>1</v>
      </c>
      <c r="EZ57" s="41">
        <v>1</v>
      </c>
      <c r="FA57" s="41">
        <v>1</v>
      </c>
      <c r="FB57" s="41">
        <v>1</v>
      </c>
      <c r="FC57" s="41">
        <v>1</v>
      </c>
      <c r="FD57" s="41">
        <v>0</v>
      </c>
      <c r="FE57" s="41">
        <v>1</v>
      </c>
      <c r="FF57" s="41">
        <v>1</v>
      </c>
      <c r="FG57" s="41">
        <v>0</v>
      </c>
      <c r="FH57" s="41">
        <v>1</v>
      </c>
      <c r="FI57" s="41">
        <v>0</v>
      </c>
      <c r="FJ57" s="41">
        <v>0</v>
      </c>
      <c r="FK57" s="41">
        <v>10</v>
      </c>
      <c r="FL57">
        <f>10/13</f>
        <v>0.76923076923076927</v>
      </c>
      <c r="FM57" s="41">
        <v>5</v>
      </c>
      <c r="FN57" s="41">
        <v>0</v>
      </c>
      <c r="FO57" s="41">
        <v>1</v>
      </c>
      <c r="FP57" s="41">
        <v>1</v>
      </c>
      <c r="FQ57" s="41">
        <v>1</v>
      </c>
      <c r="FR57" s="41">
        <v>0</v>
      </c>
      <c r="FS57" s="41">
        <v>0</v>
      </c>
      <c r="FT57" s="41">
        <v>0</v>
      </c>
      <c r="FU57" s="41">
        <v>1</v>
      </c>
      <c r="FV57" s="41">
        <v>1</v>
      </c>
      <c r="FW57" s="41">
        <v>0</v>
      </c>
      <c r="FX57" s="41">
        <v>0</v>
      </c>
      <c r="FY57" s="41">
        <v>5</v>
      </c>
      <c r="FZ57">
        <f>5/10</f>
        <v>0.5</v>
      </c>
      <c r="GA57" s="41">
        <v>5</v>
      </c>
      <c r="GB57" s="41">
        <v>1</v>
      </c>
      <c r="GC57" s="41">
        <v>7</v>
      </c>
      <c r="GD57" s="41">
        <v>1</v>
      </c>
      <c r="GE57" s="41">
        <v>0</v>
      </c>
      <c r="GF57" s="41">
        <v>0</v>
      </c>
      <c r="GG57" s="41">
        <v>1</v>
      </c>
      <c r="GH57" s="41">
        <v>1</v>
      </c>
      <c r="GI57" s="41">
        <v>1</v>
      </c>
      <c r="GJ57" s="41">
        <v>0</v>
      </c>
      <c r="GK57" s="41">
        <v>0</v>
      </c>
      <c r="GL57" s="41">
        <v>0</v>
      </c>
      <c r="GM57" s="41">
        <v>1</v>
      </c>
      <c r="GN57" s="41">
        <v>1</v>
      </c>
      <c r="GO57" s="41">
        <v>0</v>
      </c>
      <c r="GP57" s="41">
        <v>0</v>
      </c>
      <c r="GQ57" s="41">
        <v>6</v>
      </c>
      <c r="GR57">
        <f>6/12</f>
        <v>0.5</v>
      </c>
      <c r="GS57" s="41">
        <v>7</v>
      </c>
      <c r="GT57" s="41">
        <v>4</v>
      </c>
      <c r="GU57" s="41">
        <v>2</v>
      </c>
      <c r="GV57" s="41">
        <v>2</v>
      </c>
      <c r="GW57" s="41">
        <v>5</v>
      </c>
      <c r="GX57" s="41">
        <v>5</v>
      </c>
      <c r="GY57" s="41">
        <v>5</v>
      </c>
      <c r="GZ57" s="41">
        <v>5</v>
      </c>
      <c r="HA57" s="41">
        <v>5</v>
      </c>
      <c r="HB57" s="41">
        <v>5</v>
      </c>
      <c r="HC57" s="37"/>
      <c r="HD57" s="37"/>
      <c r="HE57" s="37"/>
      <c r="HF57" s="37"/>
      <c r="HG57" s="37"/>
      <c r="HH57" s="37"/>
      <c r="HI57" s="37"/>
      <c r="HJ57" s="37"/>
      <c r="HK57" s="37"/>
      <c r="HL57" s="37"/>
      <c r="HM57" s="37"/>
      <c r="HN57" s="37"/>
      <c r="HO57" s="37"/>
      <c r="HP57" s="37"/>
      <c r="HQ57" s="37"/>
      <c r="HR57" s="37"/>
      <c r="HS57" s="37"/>
      <c r="HT57" s="37"/>
      <c r="HW57" s="41">
        <v>1.74</v>
      </c>
      <c r="HX57" s="41">
        <v>1.66</v>
      </c>
      <c r="HY57" s="41">
        <v>1.77</v>
      </c>
      <c r="HZ57" s="41">
        <v>1.47</v>
      </c>
      <c r="IA57" s="41">
        <v>1.66</v>
      </c>
      <c r="IB57" s="41"/>
    </row>
    <row r="58" spans="1:236" x14ac:dyDescent="0.2">
      <c r="A58" s="41" t="s">
        <v>1598</v>
      </c>
      <c r="B58" s="41" t="s">
        <v>1599</v>
      </c>
      <c r="C58" s="71">
        <v>434</v>
      </c>
      <c r="D58" s="71" t="s">
        <v>1600</v>
      </c>
      <c r="E58" s="41">
        <v>0</v>
      </c>
      <c r="F58" s="41">
        <v>2</v>
      </c>
      <c r="G58" s="63">
        <v>38679</v>
      </c>
      <c r="H58" s="63">
        <v>43756</v>
      </c>
      <c r="I58" s="41">
        <f t="shared" si="10"/>
        <v>13.90958904109589</v>
      </c>
      <c r="K58">
        <v>8</v>
      </c>
      <c r="N58" s="41">
        <v>2</v>
      </c>
      <c r="O58" s="41">
        <v>150</v>
      </c>
      <c r="P58" s="41">
        <v>114.5</v>
      </c>
      <c r="Q58" s="41">
        <v>163</v>
      </c>
      <c r="R58" s="41"/>
      <c r="T58" s="41">
        <v>53.2</v>
      </c>
      <c r="U58" s="41">
        <v>20</v>
      </c>
      <c r="W58" s="41">
        <v>13.3</v>
      </c>
      <c r="Y58">
        <v>84.3</v>
      </c>
      <c r="Z58">
        <v>68.900000000000006</v>
      </c>
      <c r="AA58">
        <v>76</v>
      </c>
      <c r="AB58">
        <v>86.5</v>
      </c>
      <c r="AC58">
        <v>85.3</v>
      </c>
      <c r="AD58">
        <v>87.8</v>
      </c>
      <c r="AE58">
        <v>84.3</v>
      </c>
      <c r="AF58">
        <v>87.8</v>
      </c>
      <c r="AL58" s="41">
        <v>45</v>
      </c>
      <c r="AP58" s="41">
        <v>11.18</v>
      </c>
      <c r="AQ58" s="41">
        <v>11.51</v>
      </c>
      <c r="AT58" s="41">
        <v>152</v>
      </c>
      <c r="AU58" s="41">
        <v>135</v>
      </c>
      <c r="AV58" s="41">
        <v>165</v>
      </c>
      <c r="AY58">
        <v>19</v>
      </c>
      <c r="AZ58">
        <v>23</v>
      </c>
      <c r="BA58">
        <f>19+23</f>
        <v>42</v>
      </c>
      <c r="BD58" s="41">
        <v>17</v>
      </c>
      <c r="BE58">
        <v>18</v>
      </c>
      <c r="BH58">
        <f>17+18</f>
        <v>35</v>
      </c>
      <c r="BI58" s="41">
        <v>29</v>
      </c>
      <c r="BJ58" s="41">
        <v>33</v>
      </c>
      <c r="BK58" s="41">
        <v>33</v>
      </c>
      <c r="BQ58" s="41">
        <v>29</v>
      </c>
      <c r="BR58" s="41">
        <v>35</v>
      </c>
      <c r="BS58" s="41">
        <v>34</v>
      </c>
      <c r="CH58" s="41">
        <v>0</v>
      </c>
      <c r="CI58" s="41" t="s">
        <v>372</v>
      </c>
      <c r="CJ58" s="41">
        <v>1</v>
      </c>
      <c r="CK58" s="41">
        <v>1</v>
      </c>
      <c r="CL58" s="41" t="s">
        <v>1839</v>
      </c>
      <c r="CM58" s="41">
        <v>1</v>
      </c>
      <c r="CN58" s="41">
        <v>2</v>
      </c>
      <c r="CO58" s="41" t="s">
        <v>376</v>
      </c>
      <c r="CP58" s="41">
        <v>1</v>
      </c>
      <c r="CQ58" s="41">
        <v>2</v>
      </c>
      <c r="CR58" s="41">
        <v>5</v>
      </c>
      <c r="CS58" s="41">
        <v>5</v>
      </c>
      <c r="CT58" s="41">
        <v>3</v>
      </c>
      <c r="CU58" s="41">
        <v>2</v>
      </c>
      <c r="CV58" s="41">
        <v>5</v>
      </c>
      <c r="CW58" s="41">
        <v>5</v>
      </c>
      <c r="CX58" s="41">
        <v>4</v>
      </c>
      <c r="CY58" s="41">
        <v>1</v>
      </c>
      <c r="CZ58" s="41">
        <v>5</v>
      </c>
      <c r="DA58" s="41">
        <v>5</v>
      </c>
      <c r="DB58" s="41">
        <v>3</v>
      </c>
      <c r="DC58" s="41">
        <v>3</v>
      </c>
      <c r="DD58" s="41"/>
      <c r="DE58" s="41"/>
      <c r="DF58" s="41"/>
      <c r="DG58" s="41"/>
      <c r="DH58" s="41"/>
      <c r="DI58" s="41"/>
      <c r="DJ58" s="41"/>
      <c r="DK58" s="41"/>
      <c r="DL58" s="41"/>
      <c r="DM58" s="41"/>
      <c r="DN58" s="41"/>
      <c r="DO58" s="41"/>
      <c r="EA58" s="41">
        <v>1</v>
      </c>
      <c r="EB58" s="41">
        <v>0</v>
      </c>
      <c r="EC58" s="41">
        <v>1</v>
      </c>
      <c r="ED58" s="41">
        <v>1</v>
      </c>
      <c r="EE58" s="41">
        <v>1</v>
      </c>
      <c r="EF58" s="41">
        <v>1</v>
      </c>
      <c r="EG58" s="41">
        <v>1</v>
      </c>
      <c r="EH58" s="41">
        <v>0</v>
      </c>
      <c r="EI58" s="41">
        <v>1</v>
      </c>
      <c r="EJ58" s="41">
        <v>1</v>
      </c>
      <c r="EK58" s="41">
        <v>0</v>
      </c>
      <c r="EL58" s="41">
        <v>1</v>
      </c>
      <c r="EM58" s="41">
        <v>0</v>
      </c>
      <c r="EN58" s="41">
        <v>0</v>
      </c>
      <c r="EO58" s="41">
        <v>1</v>
      </c>
      <c r="EP58" s="41">
        <v>1</v>
      </c>
      <c r="EQ58" s="41">
        <v>1</v>
      </c>
      <c r="ER58" s="41">
        <v>0</v>
      </c>
      <c r="ES58" s="41">
        <v>0</v>
      </c>
      <c r="ET58" s="41">
        <v>12</v>
      </c>
      <c r="EU58">
        <f>12/18</f>
        <v>0.66666666666666663</v>
      </c>
      <c r="EW58" s="41">
        <v>0</v>
      </c>
      <c r="EX58" s="41">
        <v>1</v>
      </c>
      <c r="EY58" s="41">
        <v>1</v>
      </c>
      <c r="EZ58" s="41">
        <v>0</v>
      </c>
      <c r="FA58" s="41">
        <v>0</v>
      </c>
      <c r="FB58" s="41">
        <v>1</v>
      </c>
      <c r="FC58" s="41">
        <v>1</v>
      </c>
      <c r="FD58" s="41">
        <v>0</v>
      </c>
      <c r="FE58" s="41">
        <v>1</v>
      </c>
      <c r="FF58" s="41">
        <v>1</v>
      </c>
      <c r="FG58" s="41">
        <v>0</v>
      </c>
      <c r="FH58" s="41">
        <v>1</v>
      </c>
      <c r="FI58" s="41">
        <v>0</v>
      </c>
      <c r="FJ58" s="41">
        <v>0</v>
      </c>
      <c r="FK58" s="41">
        <v>7</v>
      </c>
      <c r="FL58">
        <f>7/13</f>
        <v>0.53846153846153844</v>
      </c>
      <c r="FM58" s="41">
        <v>5</v>
      </c>
      <c r="FN58" s="41">
        <v>0</v>
      </c>
      <c r="FO58" s="41">
        <v>0</v>
      </c>
      <c r="FP58" s="41">
        <v>1</v>
      </c>
      <c r="FQ58" s="41">
        <v>1</v>
      </c>
      <c r="FR58" s="41">
        <v>0</v>
      </c>
      <c r="FS58" s="41">
        <v>1</v>
      </c>
      <c r="FT58" s="41">
        <v>0</v>
      </c>
      <c r="FU58" s="41">
        <v>1</v>
      </c>
      <c r="FV58" s="41">
        <v>1</v>
      </c>
      <c r="FW58" s="41">
        <v>1</v>
      </c>
      <c r="FX58" t="s">
        <v>1840</v>
      </c>
      <c r="FY58" s="41">
        <v>6</v>
      </c>
      <c r="FZ58">
        <f>6/10</f>
        <v>0.6</v>
      </c>
      <c r="GA58" s="41">
        <v>1</v>
      </c>
      <c r="GB58" s="41">
        <v>2</v>
      </c>
      <c r="GC58" s="41">
        <v>1</v>
      </c>
      <c r="GD58" s="41">
        <v>1</v>
      </c>
      <c r="GE58" s="41">
        <v>1</v>
      </c>
      <c r="GF58" s="41">
        <v>1</v>
      </c>
      <c r="GG58" s="41">
        <v>0</v>
      </c>
      <c r="GH58" s="41">
        <v>1</v>
      </c>
      <c r="GI58" s="41">
        <v>0</v>
      </c>
      <c r="GJ58" s="41">
        <v>0</v>
      </c>
      <c r="GK58" s="41">
        <v>1</v>
      </c>
      <c r="GL58" s="41">
        <v>1</v>
      </c>
      <c r="GM58" s="41">
        <v>1</v>
      </c>
      <c r="GN58" s="41">
        <v>1</v>
      </c>
      <c r="GO58" s="41">
        <v>0</v>
      </c>
      <c r="GP58" s="41">
        <v>0</v>
      </c>
      <c r="GQ58" s="41">
        <v>8</v>
      </c>
      <c r="GR58">
        <f>8/12</f>
        <v>0.66666666666666663</v>
      </c>
      <c r="GS58" s="41">
        <v>1</v>
      </c>
      <c r="GT58" s="41">
        <v>4</v>
      </c>
      <c r="GU58" s="41">
        <v>2</v>
      </c>
      <c r="GV58" s="41">
        <v>2</v>
      </c>
      <c r="GW58" s="41">
        <v>1</v>
      </c>
      <c r="GX58" s="41">
        <v>6</v>
      </c>
      <c r="GY58" s="41">
        <v>5</v>
      </c>
      <c r="GZ58" s="41">
        <v>2</v>
      </c>
      <c r="HA58" s="41">
        <v>1</v>
      </c>
      <c r="HB58" s="41">
        <v>1</v>
      </c>
      <c r="HC58" s="41">
        <v>3</v>
      </c>
      <c r="HD58" s="41">
        <v>1</v>
      </c>
      <c r="HE58" s="41">
        <v>5</v>
      </c>
      <c r="HF58" s="41">
        <v>2</v>
      </c>
      <c r="HG58" s="41">
        <v>3</v>
      </c>
      <c r="HH58" s="41">
        <v>4</v>
      </c>
      <c r="HI58" s="41">
        <v>2</v>
      </c>
      <c r="HJ58" s="41">
        <v>5</v>
      </c>
      <c r="HK58" s="41">
        <v>3</v>
      </c>
      <c r="HL58" s="37"/>
      <c r="HM58" s="37"/>
      <c r="HN58" s="37"/>
      <c r="HO58" s="37"/>
      <c r="HP58" s="37"/>
      <c r="HQ58" s="37"/>
      <c r="HR58" s="37"/>
      <c r="HS58" s="37"/>
      <c r="HT58" s="37"/>
      <c r="HW58" s="37"/>
      <c r="HX58" s="37"/>
      <c r="HY58" s="37"/>
      <c r="HZ58" s="37"/>
      <c r="IA58" s="37"/>
      <c r="IB58" s="37"/>
    </row>
    <row r="59" spans="1:236" x14ac:dyDescent="0.2">
      <c r="A59" s="41" t="s">
        <v>1601</v>
      </c>
      <c r="B59" s="41" t="s">
        <v>1602</v>
      </c>
      <c r="C59" s="71">
        <v>435</v>
      </c>
      <c r="D59" s="71" t="s">
        <v>1603</v>
      </c>
      <c r="E59" s="41">
        <v>1</v>
      </c>
      <c r="F59" s="37">
        <v>1</v>
      </c>
      <c r="G59" s="63">
        <v>38353</v>
      </c>
      <c r="H59" s="63">
        <v>43756</v>
      </c>
      <c r="I59" s="41">
        <f t="shared" si="10"/>
        <v>14.802739726027397</v>
      </c>
      <c r="K59">
        <v>8</v>
      </c>
      <c r="N59" s="41">
        <v>0</v>
      </c>
      <c r="O59" s="41">
        <v>150</v>
      </c>
      <c r="P59" s="41">
        <v>111.5</v>
      </c>
      <c r="Q59" s="41">
        <v>159</v>
      </c>
      <c r="T59" s="41">
        <v>100</v>
      </c>
      <c r="U59" s="41">
        <v>39.6</v>
      </c>
      <c r="W59" s="41">
        <v>51.3</v>
      </c>
      <c r="Y59" s="37"/>
      <c r="Z59" s="37"/>
      <c r="AA59" s="37"/>
      <c r="AB59" s="37"/>
      <c r="AC59" s="37"/>
      <c r="AD59" s="37"/>
      <c r="AL59" s="41">
        <v>14</v>
      </c>
      <c r="AP59" s="41">
        <v>13.63</v>
      </c>
      <c r="AQ59" s="76">
        <v>12.79</v>
      </c>
      <c r="AT59" s="41">
        <v>99</v>
      </c>
      <c r="AU59" s="41">
        <v>100</v>
      </c>
      <c r="AV59" s="41">
        <v>99</v>
      </c>
      <c r="AY59">
        <v>21</v>
      </c>
      <c r="AZ59">
        <v>21</v>
      </c>
      <c r="BA59">
        <f>21+21</f>
        <v>42</v>
      </c>
      <c r="BD59">
        <v>15</v>
      </c>
      <c r="BE59">
        <v>18</v>
      </c>
      <c r="BH59">
        <f>15+18</f>
        <v>33</v>
      </c>
      <c r="BI59" s="41">
        <v>35</v>
      </c>
      <c r="BJ59" s="41">
        <v>36</v>
      </c>
      <c r="BK59" s="41">
        <v>31</v>
      </c>
      <c r="BQ59" s="41">
        <v>39</v>
      </c>
      <c r="BR59" s="41">
        <v>35</v>
      </c>
      <c r="BS59" s="41">
        <v>37</v>
      </c>
      <c r="CH59" s="41">
        <v>1</v>
      </c>
      <c r="CI59" s="41" t="s">
        <v>350</v>
      </c>
      <c r="CJ59" s="37"/>
      <c r="CK59" s="41">
        <v>1</v>
      </c>
      <c r="CL59" s="41" t="s">
        <v>351</v>
      </c>
      <c r="CM59" s="41">
        <v>2</v>
      </c>
      <c r="CN59" s="37"/>
      <c r="CO59" s="41" t="s">
        <v>404</v>
      </c>
      <c r="CP59" s="41">
        <v>0</v>
      </c>
      <c r="CQ59" s="41">
        <v>1</v>
      </c>
      <c r="CR59" s="41">
        <v>5</v>
      </c>
      <c r="CS59" s="41">
        <v>5</v>
      </c>
      <c r="CT59" s="37"/>
      <c r="CU59" s="41">
        <v>2</v>
      </c>
      <c r="CV59" s="41">
        <v>5</v>
      </c>
      <c r="CW59" s="41">
        <v>4</v>
      </c>
      <c r="CX59" s="41">
        <v>4</v>
      </c>
      <c r="CY59" s="41">
        <v>2</v>
      </c>
      <c r="CZ59" s="41">
        <v>5</v>
      </c>
      <c r="DA59" s="41">
        <v>4</v>
      </c>
      <c r="DB59" s="41">
        <v>4</v>
      </c>
      <c r="DC59" s="41">
        <v>1</v>
      </c>
      <c r="DD59" s="41"/>
      <c r="DE59" s="41"/>
      <c r="DF59" s="41"/>
      <c r="DG59" s="41"/>
      <c r="DH59" s="41"/>
      <c r="DI59" s="41"/>
      <c r="DJ59" s="41"/>
      <c r="DK59" s="41"/>
      <c r="DL59" s="41"/>
      <c r="DM59" s="41"/>
      <c r="DN59" s="41"/>
      <c r="DO59" s="41"/>
      <c r="DW59">
        <v>4</v>
      </c>
      <c r="DY59">
        <v>4</v>
      </c>
      <c r="EA59" s="41">
        <v>1</v>
      </c>
      <c r="EB59" s="41">
        <v>1</v>
      </c>
      <c r="EC59" s="41">
        <v>0</v>
      </c>
      <c r="ED59" s="41">
        <v>0</v>
      </c>
      <c r="EE59" s="41">
        <v>1</v>
      </c>
      <c r="EF59" s="41">
        <v>0</v>
      </c>
      <c r="EG59" s="41">
        <v>0</v>
      </c>
      <c r="EH59" s="41">
        <v>0</v>
      </c>
      <c r="EI59" s="41">
        <v>0</v>
      </c>
      <c r="EJ59" s="41">
        <v>0</v>
      </c>
      <c r="EK59" s="41">
        <v>1</v>
      </c>
      <c r="EL59" s="41">
        <v>0</v>
      </c>
      <c r="EM59" s="41">
        <v>0</v>
      </c>
      <c r="EN59" s="41">
        <v>1</v>
      </c>
      <c r="EO59" s="41">
        <v>1</v>
      </c>
      <c r="EP59" s="41">
        <v>0</v>
      </c>
      <c r="EQ59" s="41">
        <v>0</v>
      </c>
      <c r="ER59" s="41">
        <v>0</v>
      </c>
      <c r="ES59" s="41">
        <v>0</v>
      </c>
      <c r="ET59" s="41">
        <v>6</v>
      </c>
      <c r="EU59">
        <f>6/18</f>
        <v>0.33333333333333331</v>
      </c>
      <c r="EV59">
        <v>4</v>
      </c>
      <c r="EW59" s="41">
        <v>1</v>
      </c>
      <c r="EX59" s="41">
        <v>1</v>
      </c>
      <c r="EY59" s="41">
        <v>1</v>
      </c>
      <c r="EZ59" s="41">
        <v>1</v>
      </c>
      <c r="FA59" s="41">
        <v>0</v>
      </c>
      <c r="FB59" s="41">
        <v>1</v>
      </c>
      <c r="FC59" s="41">
        <v>1</v>
      </c>
      <c r="FD59" s="41">
        <v>0</v>
      </c>
      <c r="FE59" s="41">
        <v>0</v>
      </c>
      <c r="FF59" s="41">
        <v>0</v>
      </c>
      <c r="FG59" s="41">
        <v>0</v>
      </c>
      <c r="FH59" s="41">
        <v>1</v>
      </c>
      <c r="FI59" s="41">
        <v>0</v>
      </c>
      <c r="FJ59" s="41">
        <v>0</v>
      </c>
      <c r="FK59" s="41">
        <v>7</v>
      </c>
      <c r="FL59">
        <f>7/13</f>
        <v>0.53846153846153844</v>
      </c>
      <c r="FM59" s="41">
        <v>3</v>
      </c>
      <c r="FN59" s="41">
        <v>1</v>
      </c>
      <c r="FO59" s="41">
        <v>1</v>
      </c>
      <c r="FP59" s="41">
        <v>1</v>
      </c>
      <c r="FQ59" s="41">
        <v>1</v>
      </c>
      <c r="FR59" s="41">
        <v>0</v>
      </c>
      <c r="FS59" s="41">
        <v>0</v>
      </c>
      <c r="FT59" s="41">
        <v>1</v>
      </c>
      <c r="FU59" s="41">
        <v>0</v>
      </c>
      <c r="FV59" s="41">
        <v>1</v>
      </c>
      <c r="FW59" s="41">
        <v>0</v>
      </c>
      <c r="FX59" s="41">
        <v>0</v>
      </c>
      <c r="FY59" s="41">
        <v>6</v>
      </c>
      <c r="FZ59">
        <f>6/10</f>
        <v>0.6</v>
      </c>
      <c r="GA59" s="41">
        <v>4</v>
      </c>
      <c r="GB59" s="41">
        <v>1</v>
      </c>
      <c r="GC59" s="37"/>
      <c r="GD59" s="41">
        <v>1</v>
      </c>
      <c r="GE59" s="41">
        <v>0</v>
      </c>
      <c r="GF59" s="41">
        <v>0</v>
      </c>
      <c r="GG59" s="41">
        <v>0</v>
      </c>
      <c r="GH59" s="41">
        <v>0</v>
      </c>
      <c r="GI59" s="41">
        <v>0</v>
      </c>
      <c r="GJ59" s="41">
        <v>1</v>
      </c>
      <c r="GK59" s="41">
        <v>0</v>
      </c>
      <c r="GL59" s="41">
        <v>0</v>
      </c>
      <c r="GM59" s="41">
        <v>1</v>
      </c>
      <c r="GN59" s="41">
        <v>0</v>
      </c>
      <c r="GO59" s="41">
        <v>0</v>
      </c>
      <c r="GP59" s="41">
        <v>0</v>
      </c>
      <c r="GQ59" s="41">
        <v>3</v>
      </c>
      <c r="GR59">
        <f>3/12</f>
        <v>0.25</v>
      </c>
      <c r="GS59" s="41">
        <v>4</v>
      </c>
      <c r="GT59" s="41">
        <v>4</v>
      </c>
      <c r="GU59" s="41">
        <v>2</v>
      </c>
      <c r="GV59" s="41">
        <v>5</v>
      </c>
      <c r="GW59" s="41">
        <v>1</v>
      </c>
      <c r="GX59" s="41">
        <v>6</v>
      </c>
      <c r="GY59" s="41">
        <v>6</v>
      </c>
      <c r="GZ59" s="41">
        <v>2</v>
      </c>
      <c r="HA59" s="41">
        <v>1</v>
      </c>
      <c r="HB59" s="41">
        <v>1</v>
      </c>
      <c r="HC59" s="41">
        <v>3</v>
      </c>
      <c r="HD59" s="41">
        <v>2</v>
      </c>
      <c r="HE59" s="41">
        <v>2</v>
      </c>
      <c r="HF59" s="41">
        <v>2</v>
      </c>
      <c r="HG59" s="41">
        <v>6</v>
      </c>
      <c r="HH59" s="41">
        <v>1</v>
      </c>
      <c r="HI59" s="41">
        <v>1</v>
      </c>
      <c r="HJ59" s="41">
        <v>6</v>
      </c>
      <c r="HK59" s="41">
        <v>1</v>
      </c>
      <c r="HL59" s="37"/>
      <c r="HM59" s="37"/>
      <c r="HN59" s="37"/>
      <c r="HO59" s="37"/>
      <c r="HP59" s="37"/>
      <c r="HQ59" s="37"/>
      <c r="HR59" s="37"/>
      <c r="HS59" s="37"/>
      <c r="HT59" s="37"/>
      <c r="HW59" s="37"/>
      <c r="HX59" s="37"/>
      <c r="HY59" s="37"/>
      <c r="HZ59" s="37"/>
      <c r="IA59" s="37"/>
      <c r="IB59" s="37"/>
    </row>
    <row r="60" spans="1:236" x14ac:dyDescent="0.2">
      <c r="A60" s="41" t="s">
        <v>1604</v>
      </c>
      <c r="B60" s="41" t="s">
        <v>1605</v>
      </c>
      <c r="C60" s="71">
        <v>436</v>
      </c>
      <c r="D60" s="71" t="s">
        <v>1606</v>
      </c>
      <c r="E60" s="41">
        <v>0</v>
      </c>
      <c r="F60" s="41">
        <v>2</v>
      </c>
      <c r="G60" s="63">
        <v>38389</v>
      </c>
      <c r="H60" s="63">
        <v>43756</v>
      </c>
      <c r="I60" s="41">
        <f t="shared" si="10"/>
        <v>14.704109589041096</v>
      </c>
      <c r="K60">
        <v>8</v>
      </c>
      <c r="N60" s="41">
        <v>2</v>
      </c>
      <c r="O60" s="41">
        <v>150</v>
      </c>
      <c r="P60" s="41">
        <v>111</v>
      </c>
      <c r="Q60" s="41">
        <v>160</v>
      </c>
      <c r="R60" s="41"/>
      <c r="T60" s="41">
        <v>41.6</v>
      </c>
      <c r="U60" s="41">
        <v>16.3</v>
      </c>
      <c r="W60" s="41">
        <v>7</v>
      </c>
      <c r="Y60" s="37"/>
      <c r="Z60" s="37"/>
      <c r="AA60" s="37"/>
      <c r="AB60" s="37"/>
      <c r="AC60" s="37"/>
      <c r="AD60" s="37"/>
      <c r="AL60" s="41">
        <v>27</v>
      </c>
      <c r="AP60" s="41">
        <v>11.54</v>
      </c>
      <c r="AQ60" s="41">
        <v>10.85</v>
      </c>
      <c r="AT60" s="37"/>
      <c r="AU60" s="37"/>
      <c r="AV60" s="37"/>
      <c r="AY60" s="41">
        <v>17</v>
      </c>
      <c r="AZ60" s="41">
        <v>23</v>
      </c>
      <c r="BA60" s="41">
        <f>23+17</f>
        <v>40</v>
      </c>
      <c r="BD60" s="41">
        <v>22</v>
      </c>
      <c r="BE60" s="41">
        <v>20</v>
      </c>
      <c r="BH60">
        <f>22+20</f>
        <v>42</v>
      </c>
      <c r="BI60" s="41">
        <v>39</v>
      </c>
      <c r="BJ60" s="41">
        <v>48</v>
      </c>
      <c r="BK60" s="41">
        <v>54</v>
      </c>
      <c r="BQ60" s="41">
        <v>32</v>
      </c>
      <c r="BR60" s="41">
        <v>36</v>
      </c>
      <c r="BS60" s="41">
        <v>39</v>
      </c>
      <c r="CH60" s="41">
        <v>0</v>
      </c>
      <c r="CI60" s="41" t="s">
        <v>355</v>
      </c>
      <c r="CJ60" s="41">
        <v>1</v>
      </c>
      <c r="CK60" s="41">
        <v>2</v>
      </c>
      <c r="CL60" s="41" t="s">
        <v>350</v>
      </c>
      <c r="CM60" s="41">
        <v>1</v>
      </c>
      <c r="CN60" s="41">
        <v>3</v>
      </c>
      <c r="CO60" s="41" t="s">
        <v>379</v>
      </c>
      <c r="CP60" s="41">
        <v>2</v>
      </c>
      <c r="CQ60" s="41">
        <v>3</v>
      </c>
      <c r="CR60" s="41">
        <v>5</v>
      </c>
      <c r="CS60" s="41">
        <v>5</v>
      </c>
      <c r="CT60" s="41">
        <v>3</v>
      </c>
      <c r="CU60" s="41">
        <v>4</v>
      </c>
      <c r="CV60" s="41">
        <v>4</v>
      </c>
      <c r="CW60" s="41">
        <v>3</v>
      </c>
      <c r="CX60" s="41">
        <v>2</v>
      </c>
      <c r="CY60" s="41">
        <v>2</v>
      </c>
      <c r="CZ60" s="41">
        <v>4</v>
      </c>
      <c r="DA60" s="41">
        <v>5</v>
      </c>
      <c r="DB60" s="41">
        <v>4</v>
      </c>
      <c r="DC60" s="41">
        <v>3</v>
      </c>
      <c r="DD60" s="41"/>
      <c r="DE60" s="41"/>
      <c r="DF60" s="41"/>
      <c r="DG60" s="41"/>
      <c r="DH60" s="41"/>
      <c r="DI60" s="41"/>
      <c r="DJ60" s="41"/>
      <c r="DK60" s="41"/>
      <c r="DL60" s="41"/>
      <c r="DM60" s="41"/>
      <c r="DN60" s="41"/>
      <c r="DO60" s="41"/>
      <c r="DW60">
        <v>1</v>
      </c>
      <c r="EA60" s="41">
        <v>1</v>
      </c>
      <c r="EB60" s="41">
        <v>0</v>
      </c>
      <c r="EC60" s="41">
        <v>1</v>
      </c>
      <c r="ED60" s="41">
        <v>1</v>
      </c>
      <c r="EE60" s="41">
        <v>1</v>
      </c>
      <c r="EF60" s="41">
        <v>1</v>
      </c>
      <c r="EG60" s="41">
        <v>1</v>
      </c>
      <c r="EH60" s="41">
        <v>0</v>
      </c>
      <c r="EI60" s="41">
        <v>1</v>
      </c>
      <c r="EJ60" s="41">
        <v>0</v>
      </c>
      <c r="EK60" s="41">
        <v>1</v>
      </c>
      <c r="EL60" s="41">
        <v>0</v>
      </c>
      <c r="EM60" s="41">
        <v>0</v>
      </c>
      <c r="EN60" s="41">
        <v>0</v>
      </c>
      <c r="EO60" s="41">
        <v>0</v>
      </c>
      <c r="EP60" s="41">
        <v>0</v>
      </c>
      <c r="EQ60" s="41">
        <v>1</v>
      </c>
      <c r="ER60" s="41">
        <v>0</v>
      </c>
      <c r="ES60" s="41">
        <v>0</v>
      </c>
      <c r="ET60" s="41">
        <v>9</v>
      </c>
      <c r="EU60">
        <f>9/18</f>
        <v>0.5</v>
      </c>
      <c r="EV60">
        <v>4</v>
      </c>
      <c r="EW60" s="41">
        <v>1</v>
      </c>
      <c r="EX60" s="41">
        <v>0</v>
      </c>
      <c r="EY60" s="41">
        <v>1</v>
      </c>
      <c r="EZ60" s="41">
        <v>0</v>
      </c>
      <c r="FA60" s="41">
        <v>1</v>
      </c>
      <c r="FB60" s="41">
        <v>1</v>
      </c>
      <c r="FC60" s="41">
        <v>1</v>
      </c>
      <c r="FD60" s="41">
        <v>0</v>
      </c>
      <c r="FE60" s="41">
        <v>1</v>
      </c>
      <c r="FF60" s="41">
        <v>0</v>
      </c>
      <c r="FG60" s="41">
        <v>0</v>
      </c>
      <c r="FH60" s="41">
        <v>0</v>
      </c>
      <c r="FI60" s="41">
        <v>0</v>
      </c>
      <c r="FJ60" s="41">
        <v>0</v>
      </c>
      <c r="FK60" s="41">
        <v>6</v>
      </c>
      <c r="FL60">
        <f>6/13</f>
        <v>0.46153846153846156</v>
      </c>
      <c r="FM60" s="41">
        <v>3</v>
      </c>
      <c r="FN60" s="41">
        <v>0</v>
      </c>
      <c r="FO60" s="41">
        <v>0</v>
      </c>
      <c r="FP60" s="41">
        <v>0</v>
      </c>
      <c r="FQ60" s="41">
        <v>0</v>
      </c>
      <c r="FR60" s="41">
        <v>0</v>
      </c>
      <c r="FS60" s="41">
        <v>0</v>
      </c>
      <c r="FT60" s="41">
        <v>1</v>
      </c>
      <c r="FU60" s="41">
        <v>0</v>
      </c>
      <c r="FV60" s="41">
        <v>0</v>
      </c>
      <c r="FW60" s="41">
        <v>0</v>
      </c>
      <c r="FX60" s="41">
        <v>0</v>
      </c>
      <c r="FY60" s="41">
        <v>1</v>
      </c>
      <c r="FZ60">
        <f>1/10</f>
        <v>0.1</v>
      </c>
      <c r="GA60" s="41">
        <v>2</v>
      </c>
      <c r="GB60" s="41">
        <v>2</v>
      </c>
      <c r="GC60" s="41">
        <v>1</v>
      </c>
      <c r="GD60" s="41">
        <v>0</v>
      </c>
      <c r="GE60" s="41">
        <v>0</v>
      </c>
      <c r="GF60" s="41">
        <v>0</v>
      </c>
      <c r="GG60" s="41">
        <v>0</v>
      </c>
      <c r="GH60" s="41">
        <v>0</v>
      </c>
      <c r="GI60" s="41">
        <v>0</v>
      </c>
      <c r="GJ60" s="41">
        <v>0</v>
      </c>
      <c r="GK60" s="41">
        <v>0</v>
      </c>
      <c r="GL60" s="41">
        <v>0</v>
      </c>
      <c r="GM60" s="41">
        <v>0</v>
      </c>
      <c r="GN60" s="41">
        <v>0</v>
      </c>
      <c r="GO60" s="41">
        <v>1</v>
      </c>
      <c r="GP60" s="41" t="s">
        <v>1841</v>
      </c>
      <c r="GQ60" s="41">
        <v>1</v>
      </c>
      <c r="GR60">
        <f>1/12</f>
        <v>8.3333333333333329E-2</v>
      </c>
      <c r="GS60" s="41">
        <v>1</v>
      </c>
      <c r="GT60" s="41">
        <v>4</v>
      </c>
      <c r="GU60" s="41">
        <v>1</v>
      </c>
      <c r="GV60" s="41">
        <v>3</v>
      </c>
      <c r="GW60" s="41">
        <v>5</v>
      </c>
      <c r="GX60" s="41">
        <v>5</v>
      </c>
      <c r="GY60" s="41">
        <v>6</v>
      </c>
      <c r="GZ60" s="41">
        <v>6</v>
      </c>
      <c r="HA60" s="41">
        <v>4</v>
      </c>
      <c r="HB60" s="41">
        <v>4</v>
      </c>
      <c r="HC60" s="41">
        <v>3</v>
      </c>
      <c r="HD60" s="41">
        <v>2</v>
      </c>
      <c r="HE60" s="41">
        <v>5</v>
      </c>
      <c r="HF60" s="41">
        <v>4</v>
      </c>
      <c r="HG60" s="41">
        <v>5</v>
      </c>
      <c r="HH60" s="41">
        <v>3</v>
      </c>
      <c r="HI60" s="41">
        <v>3</v>
      </c>
      <c r="HJ60" s="41">
        <v>4</v>
      </c>
      <c r="HK60" s="41">
        <v>1</v>
      </c>
      <c r="HL60" s="37"/>
      <c r="HM60" s="37"/>
      <c r="HN60" s="37"/>
      <c r="HO60" s="37"/>
      <c r="HP60" s="37"/>
      <c r="HQ60" s="37"/>
      <c r="HR60" s="37"/>
      <c r="HS60" s="37"/>
      <c r="HT60" s="37"/>
      <c r="HW60" s="41">
        <v>1.46</v>
      </c>
      <c r="HX60" s="41">
        <v>1.66</v>
      </c>
      <c r="HY60" s="41">
        <v>1.57</v>
      </c>
      <c r="HZ60" s="41">
        <v>1.71</v>
      </c>
      <c r="IA60" s="41">
        <v>1.67</v>
      </c>
      <c r="IB60" s="41"/>
    </row>
    <row r="61" spans="1:236" x14ac:dyDescent="0.2">
      <c r="A61" s="41" t="s">
        <v>1607</v>
      </c>
      <c r="B61" s="41" t="s">
        <v>1608</v>
      </c>
      <c r="C61" s="71">
        <v>437</v>
      </c>
      <c r="D61" s="71" t="s">
        <v>1609</v>
      </c>
      <c r="E61" s="41">
        <v>1</v>
      </c>
      <c r="F61" s="37">
        <v>1</v>
      </c>
      <c r="G61" s="63">
        <v>38612</v>
      </c>
      <c r="H61" s="63">
        <v>43756</v>
      </c>
      <c r="I61" s="41">
        <f t="shared" si="10"/>
        <v>14.093150684931507</v>
      </c>
      <c r="K61">
        <v>8</v>
      </c>
      <c r="N61" s="41">
        <v>0</v>
      </c>
      <c r="O61" s="41">
        <v>150</v>
      </c>
      <c r="P61" s="41">
        <v>109</v>
      </c>
      <c r="Q61" s="41">
        <v>165</v>
      </c>
      <c r="T61" s="41">
        <v>53.4</v>
      </c>
      <c r="U61" s="41">
        <v>19.600000000000001</v>
      </c>
      <c r="W61" s="41">
        <v>23.4</v>
      </c>
      <c r="Y61" s="41">
        <v>66</v>
      </c>
      <c r="Z61" s="41">
        <v>40.299999999999997</v>
      </c>
      <c r="AA61" s="41">
        <v>50.6</v>
      </c>
      <c r="AB61" s="41">
        <v>63.1</v>
      </c>
      <c r="AC61" s="41">
        <v>52.6</v>
      </c>
      <c r="AD61" s="41">
        <v>52.9</v>
      </c>
      <c r="AE61" s="41">
        <v>66</v>
      </c>
      <c r="AF61" s="41">
        <v>63.1</v>
      </c>
      <c r="AL61" s="41">
        <v>9</v>
      </c>
      <c r="AP61" s="41">
        <v>14.06</v>
      </c>
      <c r="AQ61" s="76">
        <v>11.71</v>
      </c>
      <c r="AT61" s="37"/>
      <c r="AU61" s="37"/>
      <c r="AV61" s="37"/>
      <c r="AY61" s="41">
        <v>29</v>
      </c>
      <c r="AZ61">
        <v>23</v>
      </c>
      <c r="BA61">
        <f>29+23</f>
        <v>52</v>
      </c>
      <c r="BD61">
        <v>19</v>
      </c>
      <c r="BE61">
        <v>22</v>
      </c>
      <c r="BH61">
        <f>19+22</f>
        <v>41</v>
      </c>
      <c r="BI61" s="41">
        <v>35</v>
      </c>
      <c r="BJ61" s="41">
        <v>34</v>
      </c>
      <c r="BK61" s="41">
        <v>30</v>
      </c>
      <c r="BQ61" s="41">
        <v>21</v>
      </c>
      <c r="BR61" s="41">
        <v>35</v>
      </c>
      <c r="BS61" s="41">
        <v>34</v>
      </c>
      <c r="CH61" s="41">
        <v>0</v>
      </c>
      <c r="CI61" s="41" t="s">
        <v>385</v>
      </c>
      <c r="CJ61" s="41">
        <v>1</v>
      </c>
      <c r="CK61" s="41">
        <v>0.15</v>
      </c>
      <c r="CL61" s="41" t="s">
        <v>406</v>
      </c>
      <c r="CM61" s="41">
        <v>1</v>
      </c>
      <c r="CN61" s="41">
        <v>8.5000000000000006E-2</v>
      </c>
      <c r="CO61" s="41" t="s">
        <v>437</v>
      </c>
      <c r="CP61" s="41">
        <v>1</v>
      </c>
      <c r="CQ61" s="41">
        <v>1</v>
      </c>
      <c r="CR61" s="41">
        <v>2</v>
      </c>
      <c r="CS61" s="41">
        <v>3</v>
      </c>
      <c r="CT61" s="41">
        <v>2</v>
      </c>
      <c r="CU61" s="41">
        <v>4</v>
      </c>
      <c r="CV61" s="41">
        <v>2</v>
      </c>
      <c r="CW61" s="37"/>
      <c r="CX61" s="41">
        <v>1</v>
      </c>
      <c r="CY61" s="41">
        <v>3</v>
      </c>
      <c r="CZ61" s="41">
        <v>2</v>
      </c>
      <c r="DA61" s="41">
        <v>5</v>
      </c>
      <c r="DB61" s="41">
        <v>1</v>
      </c>
      <c r="DC61" s="41">
        <v>5</v>
      </c>
      <c r="DD61" s="41"/>
      <c r="DE61" s="41"/>
      <c r="DF61" s="41"/>
      <c r="DG61" s="41"/>
      <c r="DH61" s="41"/>
      <c r="DI61" s="41"/>
      <c r="DJ61" s="41"/>
      <c r="DK61" s="41"/>
      <c r="DL61" s="41"/>
      <c r="DM61" s="41"/>
      <c r="DN61" s="41"/>
      <c r="DO61" s="41"/>
      <c r="DW61">
        <v>2</v>
      </c>
      <c r="DY61">
        <v>1</v>
      </c>
      <c r="EA61" s="41">
        <v>0</v>
      </c>
      <c r="EB61" s="41">
        <v>0</v>
      </c>
      <c r="EC61" s="41">
        <v>0</v>
      </c>
      <c r="ED61" s="41">
        <v>1</v>
      </c>
      <c r="EE61" s="41">
        <v>0</v>
      </c>
      <c r="EF61" s="41">
        <v>1</v>
      </c>
      <c r="EG61" s="41">
        <v>0</v>
      </c>
      <c r="EH61" s="41">
        <v>0</v>
      </c>
      <c r="EI61" s="41">
        <v>0</v>
      </c>
      <c r="EJ61" s="41">
        <v>0</v>
      </c>
      <c r="EK61" s="41">
        <v>1</v>
      </c>
      <c r="EL61" s="41">
        <v>0</v>
      </c>
      <c r="EM61" s="41">
        <v>0</v>
      </c>
      <c r="EN61" s="41">
        <v>0</v>
      </c>
      <c r="EO61" s="41">
        <v>0</v>
      </c>
      <c r="EP61" s="41">
        <v>1</v>
      </c>
      <c r="EQ61" s="41">
        <v>0</v>
      </c>
      <c r="ER61" s="41">
        <v>0</v>
      </c>
      <c r="ES61" s="41">
        <v>0</v>
      </c>
      <c r="ET61" s="41">
        <v>4</v>
      </c>
      <c r="EU61">
        <f>4/18</f>
        <v>0.22222222222222221</v>
      </c>
      <c r="EV61">
        <v>1</v>
      </c>
      <c r="EW61" s="41">
        <v>0</v>
      </c>
      <c r="EX61" s="41">
        <v>1</v>
      </c>
      <c r="EY61" s="41">
        <v>1</v>
      </c>
      <c r="EZ61" s="41">
        <v>0</v>
      </c>
      <c r="FA61" s="41">
        <v>0</v>
      </c>
      <c r="FB61" s="41">
        <v>1</v>
      </c>
      <c r="FC61" s="41">
        <v>1</v>
      </c>
      <c r="FD61" s="41">
        <v>0</v>
      </c>
      <c r="FE61" s="41">
        <v>0</v>
      </c>
      <c r="FF61" s="41">
        <v>0</v>
      </c>
      <c r="FG61" s="41">
        <v>0</v>
      </c>
      <c r="FH61" s="41">
        <v>1</v>
      </c>
      <c r="FI61" s="41">
        <v>0</v>
      </c>
      <c r="FJ61" s="41">
        <v>0</v>
      </c>
      <c r="FK61" s="41">
        <v>5</v>
      </c>
      <c r="FL61">
        <f>5/13</f>
        <v>0.38461538461538464</v>
      </c>
      <c r="FM61" s="41">
        <v>4</v>
      </c>
      <c r="FN61" s="41">
        <v>0</v>
      </c>
      <c r="FO61" s="41">
        <v>1</v>
      </c>
      <c r="FP61" s="41">
        <v>0</v>
      </c>
      <c r="FQ61" s="41">
        <v>0</v>
      </c>
      <c r="FR61" s="41">
        <v>1</v>
      </c>
      <c r="FS61" s="41">
        <v>0</v>
      </c>
      <c r="FT61" s="41">
        <v>0</v>
      </c>
      <c r="FU61" s="41">
        <v>0</v>
      </c>
      <c r="FV61" s="41">
        <v>1</v>
      </c>
      <c r="FW61" s="41">
        <v>1</v>
      </c>
      <c r="FX61" s="41">
        <v>0</v>
      </c>
      <c r="FY61" s="41">
        <v>0</v>
      </c>
      <c r="FZ61" s="41">
        <v>3</v>
      </c>
      <c r="GA61" s="41">
        <v>3</v>
      </c>
      <c r="GB61" s="41">
        <v>2</v>
      </c>
      <c r="GC61" s="41">
        <v>1</v>
      </c>
      <c r="GD61" s="41">
        <v>1</v>
      </c>
      <c r="GE61" s="41">
        <v>0</v>
      </c>
      <c r="GF61" s="41">
        <v>0</v>
      </c>
      <c r="GG61" s="41">
        <v>0</v>
      </c>
      <c r="GH61" s="41">
        <v>1</v>
      </c>
      <c r="GI61" s="41">
        <v>0</v>
      </c>
      <c r="GJ61" s="41">
        <v>0</v>
      </c>
      <c r="GK61" s="41">
        <v>0</v>
      </c>
      <c r="GL61" s="41">
        <v>0</v>
      </c>
      <c r="GM61" s="41">
        <v>1</v>
      </c>
      <c r="GN61" s="41">
        <v>0</v>
      </c>
      <c r="GO61" s="41">
        <v>0</v>
      </c>
      <c r="GP61" s="41">
        <v>0</v>
      </c>
      <c r="GQ61" s="41">
        <v>3</v>
      </c>
      <c r="GR61">
        <f>3/12</f>
        <v>0.25</v>
      </c>
      <c r="GS61" s="41">
        <v>1</v>
      </c>
      <c r="GT61" s="41">
        <v>3</v>
      </c>
      <c r="GU61" s="41">
        <v>3</v>
      </c>
      <c r="GV61" s="41">
        <v>1</v>
      </c>
      <c r="GW61" s="41">
        <v>1</v>
      </c>
      <c r="GX61" s="41">
        <v>3</v>
      </c>
      <c r="GY61" s="41">
        <v>3</v>
      </c>
      <c r="GZ61" s="41">
        <v>3</v>
      </c>
      <c r="HA61" s="41">
        <v>1</v>
      </c>
      <c r="HB61" s="41">
        <v>1</v>
      </c>
      <c r="HC61" s="41">
        <v>1</v>
      </c>
      <c r="HD61" s="41">
        <v>1</v>
      </c>
      <c r="HE61" s="41">
        <v>2</v>
      </c>
      <c r="HF61" s="41">
        <v>3</v>
      </c>
      <c r="HG61" s="41">
        <v>5</v>
      </c>
      <c r="HH61" s="41">
        <v>1</v>
      </c>
      <c r="HI61" s="41">
        <v>5</v>
      </c>
      <c r="HJ61" s="41">
        <v>5</v>
      </c>
      <c r="HK61" s="41">
        <v>4</v>
      </c>
      <c r="HL61" s="37"/>
      <c r="HM61" s="37"/>
      <c r="HN61" s="37"/>
      <c r="HO61" s="37"/>
      <c r="HP61" s="37"/>
      <c r="HQ61" s="37"/>
      <c r="HR61" s="37"/>
      <c r="HS61" s="37"/>
      <c r="HT61" s="37"/>
      <c r="HW61" s="41">
        <v>2.25</v>
      </c>
      <c r="HX61" s="41">
        <v>1.93</v>
      </c>
      <c r="HY61" s="41">
        <v>1.89</v>
      </c>
      <c r="HZ61" s="41">
        <v>2.0299999999999998</v>
      </c>
      <c r="IA61" s="41">
        <v>1.81</v>
      </c>
      <c r="IB61" s="41"/>
    </row>
    <row r="62" spans="1:236" x14ac:dyDescent="0.2">
      <c r="A62" s="41" t="s">
        <v>1610</v>
      </c>
      <c r="B62" s="41" t="s">
        <v>1611</v>
      </c>
      <c r="C62" s="71">
        <v>438</v>
      </c>
      <c r="D62" s="71" t="s">
        <v>1612</v>
      </c>
      <c r="E62" s="41">
        <v>0</v>
      </c>
      <c r="F62" s="41">
        <v>2</v>
      </c>
      <c r="G62" s="63">
        <v>38724</v>
      </c>
      <c r="H62" s="63">
        <v>43756</v>
      </c>
      <c r="I62" s="41">
        <f t="shared" si="10"/>
        <v>13.786301369863013</v>
      </c>
      <c r="K62">
        <v>8</v>
      </c>
      <c r="N62" s="41">
        <v>0</v>
      </c>
      <c r="O62" s="41">
        <v>150</v>
      </c>
      <c r="P62" s="41">
        <v>117</v>
      </c>
      <c r="Q62" s="41">
        <v>175</v>
      </c>
      <c r="R62" s="41"/>
      <c r="T62" s="41">
        <v>93.1</v>
      </c>
      <c r="U62" s="41">
        <v>30.4</v>
      </c>
      <c r="W62" s="41">
        <v>31.3</v>
      </c>
      <c r="Y62">
        <v>71</v>
      </c>
      <c r="Z62">
        <v>65.599999999999994</v>
      </c>
      <c r="AA62">
        <v>69.7</v>
      </c>
      <c r="AB62">
        <v>62.7</v>
      </c>
      <c r="AC62">
        <v>67.5</v>
      </c>
      <c r="AD62">
        <v>72.5</v>
      </c>
      <c r="AE62">
        <v>71</v>
      </c>
      <c r="AF62">
        <v>72.5</v>
      </c>
      <c r="AL62" s="41">
        <v>40</v>
      </c>
      <c r="AP62" s="37"/>
      <c r="AQ62" s="37"/>
      <c r="AR62" s="41"/>
      <c r="AT62">
        <v>174.4</v>
      </c>
      <c r="AU62">
        <v>191.4</v>
      </c>
      <c r="AV62">
        <v>0</v>
      </c>
      <c r="AY62" s="41">
        <v>26</v>
      </c>
      <c r="AZ62" s="41">
        <v>28</v>
      </c>
      <c r="BA62">
        <f>26+28</f>
        <v>54</v>
      </c>
      <c r="BD62">
        <v>8</v>
      </c>
      <c r="BE62">
        <v>9</v>
      </c>
      <c r="BH62">
        <f>8+9</f>
        <v>17</v>
      </c>
      <c r="BI62" s="41">
        <v>64</v>
      </c>
      <c r="BJ62" s="41">
        <v>65</v>
      </c>
      <c r="BK62" s="41">
        <v>69</v>
      </c>
      <c r="BQ62" s="41">
        <v>49</v>
      </c>
      <c r="BR62" s="41">
        <v>51</v>
      </c>
      <c r="BS62" s="41">
        <v>56</v>
      </c>
      <c r="CH62" s="41">
        <v>1</v>
      </c>
      <c r="CI62" s="41" t="s">
        <v>391</v>
      </c>
      <c r="CJ62" s="41">
        <v>0</v>
      </c>
      <c r="CK62" s="41">
        <v>2</v>
      </c>
      <c r="CL62" s="41" t="s">
        <v>350</v>
      </c>
      <c r="CM62" s="41">
        <v>0</v>
      </c>
      <c r="CN62" s="41">
        <v>1</v>
      </c>
      <c r="CO62" s="41" t="s">
        <v>351</v>
      </c>
      <c r="CP62" s="41">
        <v>1</v>
      </c>
      <c r="CQ62" s="37"/>
      <c r="CR62" s="41">
        <v>5</v>
      </c>
      <c r="CS62" s="41">
        <v>5</v>
      </c>
      <c r="CT62" s="41">
        <v>3</v>
      </c>
      <c r="CU62" s="41">
        <v>2</v>
      </c>
      <c r="CV62" s="41">
        <v>5</v>
      </c>
      <c r="CW62" s="41">
        <v>5</v>
      </c>
      <c r="CX62" s="41">
        <v>1</v>
      </c>
      <c r="CY62" s="41">
        <v>1</v>
      </c>
      <c r="CZ62" s="41">
        <v>5</v>
      </c>
      <c r="DA62" s="41">
        <v>5</v>
      </c>
      <c r="DB62" s="41">
        <v>5</v>
      </c>
      <c r="DC62" s="41">
        <v>1</v>
      </c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Y62">
        <v>4</v>
      </c>
      <c r="EA62" s="41">
        <v>1</v>
      </c>
      <c r="EB62" s="41">
        <v>1</v>
      </c>
      <c r="EC62" s="41">
        <v>0</v>
      </c>
      <c r="ED62" s="41">
        <v>1</v>
      </c>
      <c r="EE62" s="41">
        <v>1</v>
      </c>
      <c r="EF62" s="41">
        <v>1</v>
      </c>
      <c r="EG62" s="41">
        <v>1</v>
      </c>
      <c r="EH62" s="41">
        <v>0</v>
      </c>
      <c r="EI62" s="41">
        <v>1</v>
      </c>
      <c r="EJ62" s="41">
        <v>0</v>
      </c>
      <c r="EK62" s="41">
        <v>1</v>
      </c>
      <c r="EL62" s="41">
        <v>0</v>
      </c>
      <c r="EM62" s="41">
        <v>0</v>
      </c>
      <c r="EN62" s="41">
        <v>1</v>
      </c>
      <c r="EO62" s="41">
        <v>0</v>
      </c>
      <c r="EP62" s="41">
        <v>1</v>
      </c>
      <c r="EQ62" s="41">
        <v>0</v>
      </c>
      <c r="ER62" s="41">
        <v>0</v>
      </c>
      <c r="ES62" s="41">
        <v>0</v>
      </c>
      <c r="ET62" s="41">
        <v>10</v>
      </c>
      <c r="EU62">
        <f>10/18</f>
        <v>0.55555555555555558</v>
      </c>
      <c r="EV62">
        <v>7</v>
      </c>
      <c r="EW62" s="41">
        <v>1</v>
      </c>
      <c r="EX62" s="41">
        <v>1</v>
      </c>
      <c r="EY62" s="41">
        <v>1</v>
      </c>
      <c r="EZ62" s="41">
        <v>1</v>
      </c>
      <c r="FA62" s="41">
        <v>1</v>
      </c>
      <c r="FB62" s="41">
        <v>1</v>
      </c>
      <c r="FC62" s="41">
        <v>1</v>
      </c>
      <c r="FD62" s="41">
        <v>0</v>
      </c>
      <c r="FE62" s="41">
        <v>1</v>
      </c>
      <c r="FF62" s="41">
        <v>1</v>
      </c>
      <c r="FG62" s="41">
        <v>0</v>
      </c>
      <c r="FH62" s="41">
        <v>0</v>
      </c>
      <c r="FI62" s="41">
        <v>0</v>
      </c>
      <c r="FJ62" s="41">
        <v>0</v>
      </c>
      <c r="FK62" s="41">
        <v>9</v>
      </c>
      <c r="FL62">
        <f>9/13</f>
        <v>0.69230769230769229</v>
      </c>
      <c r="FM62" s="41">
        <v>7</v>
      </c>
      <c r="FN62" s="41">
        <v>0</v>
      </c>
      <c r="FO62" s="41">
        <v>1</v>
      </c>
      <c r="FP62" s="41">
        <v>0</v>
      </c>
      <c r="FQ62" s="41">
        <v>1</v>
      </c>
      <c r="FR62" s="41">
        <v>0</v>
      </c>
      <c r="FS62" s="41">
        <v>0</v>
      </c>
      <c r="FT62" s="41">
        <v>0</v>
      </c>
      <c r="FU62" s="41">
        <v>1</v>
      </c>
      <c r="FV62" s="41">
        <v>1</v>
      </c>
      <c r="FW62" s="41">
        <v>0</v>
      </c>
      <c r="FX62" s="41">
        <v>0</v>
      </c>
      <c r="FY62" s="41">
        <v>4</v>
      </c>
      <c r="FZ62">
        <f>4/10</f>
        <v>0.4</v>
      </c>
      <c r="GA62" s="41">
        <v>4</v>
      </c>
      <c r="GB62" s="41">
        <v>3</v>
      </c>
      <c r="GC62" s="41">
        <v>4</v>
      </c>
      <c r="GD62" s="41">
        <v>1</v>
      </c>
      <c r="GE62" s="41">
        <v>0</v>
      </c>
      <c r="GF62" s="41">
        <v>0</v>
      </c>
      <c r="GG62" s="41">
        <v>1</v>
      </c>
      <c r="GH62" s="41">
        <v>1</v>
      </c>
      <c r="GI62" s="41">
        <v>1</v>
      </c>
      <c r="GJ62" s="41">
        <v>0</v>
      </c>
      <c r="GK62" s="41">
        <v>0</v>
      </c>
      <c r="GL62" s="41">
        <v>0</v>
      </c>
      <c r="GM62" s="41">
        <v>0</v>
      </c>
      <c r="GN62" s="41">
        <v>1</v>
      </c>
      <c r="GO62" s="41">
        <v>0</v>
      </c>
      <c r="GP62" s="41">
        <v>0</v>
      </c>
      <c r="GQ62" s="41">
        <v>5</v>
      </c>
      <c r="GR62">
        <f>5/12</f>
        <v>0.41666666666666669</v>
      </c>
      <c r="GS62" s="41">
        <v>3</v>
      </c>
      <c r="GT62" s="41">
        <v>4</v>
      </c>
      <c r="GU62" s="41">
        <v>2</v>
      </c>
      <c r="GV62" s="41">
        <v>4</v>
      </c>
      <c r="GW62" s="41">
        <v>1</v>
      </c>
      <c r="GX62" s="41">
        <v>6</v>
      </c>
      <c r="GY62" s="41">
        <v>4</v>
      </c>
      <c r="GZ62" s="41">
        <v>6</v>
      </c>
      <c r="HA62" s="41">
        <v>1</v>
      </c>
      <c r="HB62" s="41">
        <v>4</v>
      </c>
      <c r="HC62" s="41">
        <v>4</v>
      </c>
      <c r="HD62" s="41">
        <v>5</v>
      </c>
      <c r="HE62" s="41">
        <v>3</v>
      </c>
      <c r="HF62" s="41">
        <v>2</v>
      </c>
      <c r="HG62" s="41">
        <v>5</v>
      </c>
      <c r="HH62" s="41">
        <v>5</v>
      </c>
      <c r="HI62" s="41">
        <v>3</v>
      </c>
      <c r="HJ62" s="41">
        <v>3</v>
      </c>
      <c r="HK62" s="41">
        <v>3</v>
      </c>
      <c r="HL62" s="37"/>
      <c r="HM62" s="37"/>
      <c r="HN62" s="37"/>
      <c r="HO62" s="37"/>
      <c r="HP62" s="37"/>
      <c r="HQ62" s="37"/>
      <c r="HR62" s="37"/>
      <c r="HS62" s="37"/>
      <c r="HT62" s="37"/>
      <c r="HW62" s="37"/>
      <c r="HX62" s="37"/>
      <c r="HY62" s="37"/>
      <c r="HZ62" s="37"/>
      <c r="IA62" s="37"/>
      <c r="IB62" s="37"/>
    </row>
    <row r="63" spans="1:236" x14ac:dyDescent="0.2">
      <c r="A63" s="41" t="s">
        <v>1613</v>
      </c>
      <c r="B63" s="41" t="s">
        <v>1614</v>
      </c>
      <c r="C63" s="71">
        <v>439</v>
      </c>
      <c r="D63" s="71" t="s">
        <v>1615</v>
      </c>
      <c r="E63" s="41">
        <v>1</v>
      </c>
      <c r="F63" s="37">
        <v>1</v>
      </c>
      <c r="G63" s="37"/>
      <c r="H63" s="63">
        <v>43756</v>
      </c>
      <c r="K63">
        <v>8</v>
      </c>
      <c r="N63" s="37"/>
      <c r="O63" s="41">
        <v>150</v>
      </c>
      <c r="P63" s="41">
        <v>113</v>
      </c>
      <c r="Q63" s="41">
        <v>158</v>
      </c>
      <c r="T63" s="41">
        <v>56.6</v>
      </c>
      <c r="U63" s="41">
        <v>22.7</v>
      </c>
      <c r="W63" s="41">
        <v>29.9</v>
      </c>
      <c r="Y63">
        <v>69.599999999999994</v>
      </c>
      <c r="Z63">
        <v>68.7</v>
      </c>
      <c r="AA63">
        <v>66.5</v>
      </c>
      <c r="AB63">
        <v>60.4</v>
      </c>
      <c r="AC63">
        <v>60.9</v>
      </c>
      <c r="AD63">
        <v>65.099999999999994</v>
      </c>
      <c r="AE63">
        <v>69.599999999999994</v>
      </c>
      <c r="AF63">
        <v>65.099999999999994</v>
      </c>
      <c r="AL63" s="41">
        <v>24</v>
      </c>
      <c r="AP63" s="41">
        <v>12.3</v>
      </c>
      <c r="AQ63" s="41">
        <v>11.19</v>
      </c>
      <c r="AT63">
        <v>106.6</v>
      </c>
      <c r="AU63">
        <v>110.4</v>
      </c>
      <c r="AV63">
        <v>111</v>
      </c>
      <c r="AY63" s="41">
        <v>36</v>
      </c>
      <c r="AZ63" s="41">
        <v>36</v>
      </c>
      <c r="BA63">
        <f>36+36</f>
        <v>72</v>
      </c>
      <c r="BD63">
        <v>24</v>
      </c>
      <c r="BE63">
        <v>22</v>
      </c>
      <c r="BH63">
        <f>24+22</f>
        <v>46</v>
      </c>
      <c r="BI63" s="41">
        <v>40</v>
      </c>
      <c r="BJ63" s="41">
        <v>35</v>
      </c>
      <c r="BK63" s="41">
        <v>39</v>
      </c>
      <c r="BQ63" s="41">
        <v>19</v>
      </c>
      <c r="BR63" s="41">
        <v>30</v>
      </c>
      <c r="BS63" s="41">
        <v>34</v>
      </c>
      <c r="CH63" s="37"/>
      <c r="CI63" s="37"/>
      <c r="CJ63" s="37"/>
      <c r="CK63" s="37"/>
      <c r="CL63" s="37"/>
      <c r="CM63" s="37"/>
      <c r="CN63" s="37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41"/>
      <c r="DE63" s="41"/>
      <c r="DF63" s="41"/>
      <c r="DG63" s="41"/>
      <c r="DH63" s="41"/>
      <c r="DI63" s="41"/>
      <c r="DJ63" s="41"/>
      <c r="DK63" s="41"/>
      <c r="DL63" s="41"/>
      <c r="DM63" s="41"/>
      <c r="DN63" s="41"/>
      <c r="DO63" s="41"/>
      <c r="DW63" s="37"/>
      <c r="DX63" s="37"/>
      <c r="DY63" s="37"/>
      <c r="DZ63" s="37"/>
      <c r="EA63" s="37"/>
      <c r="EB63" s="37"/>
      <c r="EC63" s="37"/>
      <c r="ED63" s="37"/>
      <c r="EE63" s="37"/>
      <c r="EF63" s="37"/>
      <c r="EG63" s="37"/>
      <c r="EH63" s="37"/>
      <c r="EI63" s="37"/>
      <c r="EJ63" s="37"/>
      <c r="EK63" s="37"/>
      <c r="EL63" s="37"/>
      <c r="EM63" s="37"/>
      <c r="EN63" s="37"/>
      <c r="EO63" s="37"/>
      <c r="EP63" s="37"/>
      <c r="EQ63" s="37"/>
      <c r="ER63" s="37"/>
      <c r="ES63" s="37"/>
      <c r="ET63" s="37"/>
      <c r="EU63" s="37"/>
      <c r="EV63" s="37"/>
      <c r="EW63" s="37"/>
      <c r="EX63" s="37"/>
      <c r="EY63" s="37"/>
      <c r="EZ63" s="37"/>
      <c r="FA63" s="37"/>
      <c r="FB63" s="37"/>
      <c r="FC63" s="37"/>
      <c r="FD63" s="37"/>
      <c r="FE63" s="37"/>
      <c r="FF63" s="37"/>
      <c r="FG63" s="37"/>
      <c r="FH63" s="37"/>
      <c r="FI63" s="37"/>
      <c r="FJ63" s="37"/>
      <c r="FK63" s="37"/>
      <c r="FL63" s="37"/>
      <c r="FM63" s="37"/>
      <c r="FN63" s="37"/>
      <c r="FO63" s="37"/>
      <c r="FP63" s="37"/>
      <c r="FQ63" s="37"/>
      <c r="FR63" s="37"/>
      <c r="FS63" s="37"/>
      <c r="FT63" s="37"/>
      <c r="FU63" s="37"/>
      <c r="FV63" s="37"/>
      <c r="FW63" s="37"/>
      <c r="FX63" s="37"/>
      <c r="FY63" s="37"/>
      <c r="FZ63" s="37"/>
      <c r="GA63" s="37"/>
      <c r="GB63" s="37"/>
      <c r="GC63" s="37"/>
      <c r="GD63" s="37"/>
      <c r="GE63" s="37"/>
      <c r="GF63" s="37"/>
      <c r="GG63" s="37"/>
      <c r="GH63" s="37"/>
      <c r="GI63" s="37"/>
      <c r="GJ63" s="37"/>
      <c r="GK63" s="37"/>
      <c r="GL63" s="37"/>
      <c r="GM63" s="37"/>
      <c r="GN63" s="37"/>
      <c r="GO63" s="37"/>
      <c r="GP63" s="37"/>
      <c r="GQ63" s="37"/>
      <c r="GR63" s="37"/>
      <c r="GS63" s="37"/>
      <c r="GT63" s="41">
        <v>3</v>
      </c>
      <c r="GU63" s="41">
        <v>2</v>
      </c>
      <c r="GV63" s="41">
        <v>5</v>
      </c>
      <c r="GW63" s="41">
        <v>1</v>
      </c>
      <c r="GX63" s="41">
        <v>5</v>
      </c>
      <c r="GY63" s="41">
        <v>4</v>
      </c>
      <c r="GZ63" s="41">
        <v>4</v>
      </c>
      <c r="HA63" s="41">
        <v>1</v>
      </c>
      <c r="HB63" s="41">
        <v>3</v>
      </c>
      <c r="HC63" s="41">
        <v>5</v>
      </c>
      <c r="HD63" s="41">
        <v>3</v>
      </c>
      <c r="HE63" s="41">
        <v>3</v>
      </c>
      <c r="HF63" s="41">
        <v>5</v>
      </c>
      <c r="HG63" s="41">
        <v>2</v>
      </c>
      <c r="HH63" s="41">
        <v>2</v>
      </c>
      <c r="HI63" s="41">
        <v>1</v>
      </c>
      <c r="HJ63" s="41">
        <v>4</v>
      </c>
      <c r="HK63" s="41">
        <v>2</v>
      </c>
      <c r="HL63" s="37"/>
      <c r="HM63" s="37"/>
      <c r="HN63" s="37"/>
      <c r="HO63" s="37"/>
      <c r="HP63" s="37"/>
      <c r="HQ63" s="37"/>
      <c r="HR63" s="37"/>
      <c r="HS63" s="37"/>
      <c r="HT63" s="37"/>
      <c r="HW63" s="41">
        <v>2.08</v>
      </c>
      <c r="HX63" s="41">
        <v>1.94</v>
      </c>
      <c r="HY63" s="41">
        <v>2.4</v>
      </c>
      <c r="HZ63" s="41">
        <v>2.38</v>
      </c>
      <c r="IA63" s="41">
        <v>2.58</v>
      </c>
      <c r="IB63" s="41"/>
    </row>
    <row r="64" spans="1:236" x14ac:dyDescent="0.2">
      <c r="A64" s="41" t="s">
        <v>1616</v>
      </c>
      <c r="B64" s="41" t="s">
        <v>1617</v>
      </c>
      <c r="C64" s="71">
        <v>440</v>
      </c>
      <c r="D64" s="71" t="s">
        <v>1618</v>
      </c>
      <c r="E64" s="41">
        <v>1</v>
      </c>
      <c r="F64" s="37">
        <v>1</v>
      </c>
      <c r="G64" s="63">
        <v>38992</v>
      </c>
      <c r="H64" s="63">
        <v>43756</v>
      </c>
      <c r="I64">
        <f>(H64-G64)/365</f>
        <v>13.052054794520547</v>
      </c>
      <c r="K64">
        <v>8</v>
      </c>
      <c r="N64" s="41">
        <v>2</v>
      </c>
      <c r="O64" s="41">
        <v>150</v>
      </c>
      <c r="P64" s="41">
        <v>115</v>
      </c>
      <c r="Q64" s="41">
        <v>169</v>
      </c>
      <c r="T64" s="41">
        <v>53.2</v>
      </c>
      <c r="U64" s="41">
        <v>18.600000000000001</v>
      </c>
      <c r="W64" s="41">
        <v>21.7</v>
      </c>
      <c r="Y64" s="37"/>
      <c r="Z64" s="37"/>
      <c r="AA64" s="37"/>
      <c r="AB64" s="37"/>
      <c r="AC64" s="37"/>
      <c r="AD64" s="37"/>
      <c r="AL64" s="41">
        <v>19</v>
      </c>
      <c r="AP64" s="41">
        <v>12.49</v>
      </c>
      <c r="AQ64" s="41">
        <v>12.64</v>
      </c>
      <c r="AT64">
        <v>146</v>
      </c>
      <c r="AU64">
        <v>143</v>
      </c>
      <c r="AV64">
        <v>129</v>
      </c>
      <c r="AY64" s="41">
        <v>24</v>
      </c>
      <c r="AZ64" s="41">
        <v>26</v>
      </c>
      <c r="BA64">
        <f>24+26</f>
        <v>50</v>
      </c>
      <c r="BD64">
        <v>21</v>
      </c>
      <c r="BE64">
        <v>23</v>
      </c>
      <c r="BH64">
        <f>21+23</f>
        <v>44</v>
      </c>
      <c r="BI64" s="41">
        <v>43</v>
      </c>
      <c r="BJ64" s="41">
        <v>46</v>
      </c>
      <c r="BK64" s="41">
        <v>44</v>
      </c>
      <c r="BQ64" s="41">
        <v>31</v>
      </c>
      <c r="BR64" s="41">
        <v>30</v>
      </c>
      <c r="BS64" s="41">
        <v>24</v>
      </c>
      <c r="CH64" s="41">
        <v>1</v>
      </c>
      <c r="CI64" s="41" t="s">
        <v>411</v>
      </c>
      <c r="CJ64" s="41">
        <v>2</v>
      </c>
      <c r="CK64" s="41">
        <v>3</v>
      </c>
      <c r="CL64" s="41" t="s">
        <v>376</v>
      </c>
      <c r="CM64" s="41">
        <v>1</v>
      </c>
      <c r="CN64" s="41">
        <v>1</v>
      </c>
      <c r="CO64" s="41" t="s">
        <v>393</v>
      </c>
      <c r="CP64" s="41">
        <v>1</v>
      </c>
      <c r="CQ64" s="41">
        <v>0.5</v>
      </c>
      <c r="CR64" s="41">
        <v>5</v>
      </c>
      <c r="CS64" s="41">
        <v>5</v>
      </c>
      <c r="CT64" s="41">
        <v>4</v>
      </c>
      <c r="CU64" s="41">
        <v>3</v>
      </c>
      <c r="CV64" s="41">
        <v>5</v>
      </c>
      <c r="CW64" s="41">
        <v>5</v>
      </c>
      <c r="CX64" s="41">
        <v>3</v>
      </c>
      <c r="CY64" s="41">
        <v>3</v>
      </c>
      <c r="CZ64" s="41">
        <v>5</v>
      </c>
      <c r="DA64" s="41">
        <v>5</v>
      </c>
      <c r="DB64" s="41">
        <v>4</v>
      </c>
      <c r="DC64" s="41">
        <v>2</v>
      </c>
      <c r="DD64" s="41"/>
      <c r="DE64" s="41"/>
      <c r="DF64" s="41"/>
      <c r="DG64" s="41"/>
      <c r="DH64" s="41"/>
      <c r="DI64" s="41"/>
      <c r="DJ64" s="41"/>
      <c r="DK64" s="41"/>
      <c r="DL64" s="41"/>
      <c r="DM64" s="41"/>
      <c r="DN64" s="41"/>
      <c r="DO64" s="41"/>
      <c r="DW64">
        <v>1</v>
      </c>
      <c r="DY64">
        <v>1</v>
      </c>
      <c r="EA64" s="41">
        <v>1</v>
      </c>
      <c r="EB64" s="41">
        <v>1</v>
      </c>
      <c r="EC64" s="41">
        <v>1</v>
      </c>
      <c r="ED64" s="41">
        <v>1</v>
      </c>
      <c r="EE64" s="41">
        <v>0</v>
      </c>
      <c r="EF64" s="41">
        <v>1</v>
      </c>
      <c r="EG64" s="41">
        <v>1</v>
      </c>
      <c r="EH64" s="41">
        <v>0</v>
      </c>
      <c r="EI64" s="41">
        <v>1</v>
      </c>
      <c r="EJ64" s="41">
        <v>0</v>
      </c>
      <c r="EK64" s="41">
        <v>1</v>
      </c>
      <c r="EL64" s="41">
        <v>0</v>
      </c>
      <c r="EM64" s="41">
        <v>0</v>
      </c>
      <c r="EN64" s="41">
        <v>1</v>
      </c>
      <c r="EO64" s="41">
        <v>0</v>
      </c>
      <c r="EP64" s="41">
        <v>1</v>
      </c>
      <c r="EQ64" s="41">
        <v>1</v>
      </c>
      <c r="ER64" s="41">
        <v>0</v>
      </c>
      <c r="ES64" s="41">
        <v>0</v>
      </c>
      <c r="ET64" s="41">
        <v>11</v>
      </c>
      <c r="EU64">
        <f>11/18</f>
        <v>0.61111111111111116</v>
      </c>
      <c r="EV64">
        <v>4</v>
      </c>
      <c r="EW64" s="41">
        <v>0</v>
      </c>
      <c r="EX64" s="41">
        <v>0</v>
      </c>
      <c r="EY64" s="41">
        <v>1</v>
      </c>
      <c r="EZ64" s="41">
        <v>1</v>
      </c>
      <c r="FA64" s="41">
        <v>0</v>
      </c>
      <c r="FB64" s="41">
        <v>0</v>
      </c>
      <c r="FC64" s="41">
        <v>1</v>
      </c>
      <c r="FD64" s="41">
        <v>0</v>
      </c>
      <c r="FE64" s="41">
        <v>1</v>
      </c>
      <c r="FF64" s="41">
        <v>0</v>
      </c>
      <c r="FG64" s="41">
        <v>0</v>
      </c>
      <c r="FH64" s="41">
        <v>1</v>
      </c>
      <c r="FI64" s="41">
        <v>1</v>
      </c>
      <c r="FJ64" s="41" t="s">
        <v>1842</v>
      </c>
      <c r="FK64" s="41">
        <v>6</v>
      </c>
      <c r="FL64">
        <f>6/13</f>
        <v>0.46153846153846156</v>
      </c>
      <c r="FM64" s="41">
        <v>1</v>
      </c>
      <c r="FN64" s="41">
        <v>0</v>
      </c>
      <c r="FO64" s="41">
        <v>0</v>
      </c>
      <c r="FP64" s="41">
        <v>1</v>
      </c>
      <c r="FQ64" s="41">
        <v>1</v>
      </c>
      <c r="FR64" s="41">
        <v>0</v>
      </c>
      <c r="FS64" s="41">
        <v>0</v>
      </c>
      <c r="FT64" s="41">
        <v>1</v>
      </c>
      <c r="FU64" s="41">
        <v>1</v>
      </c>
      <c r="FV64" s="41">
        <v>1</v>
      </c>
      <c r="FW64" s="41">
        <v>0</v>
      </c>
      <c r="FX64" s="41">
        <v>0</v>
      </c>
      <c r="FY64" s="41">
        <v>5</v>
      </c>
      <c r="FZ64">
        <f>5/10</f>
        <v>0.5</v>
      </c>
      <c r="GA64" s="41">
        <v>4</v>
      </c>
      <c r="GB64" s="41">
        <v>1</v>
      </c>
      <c r="GC64" s="41">
        <v>3</v>
      </c>
      <c r="GD64" s="41">
        <v>1</v>
      </c>
      <c r="GE64" s="41">
        <v>1</v>
      </c>
      <c r="GF64" s="41">
        <v>0</v>
      </c>
      <c r="GG64" s="41">
        <v>1</v>
      </c>
      <c r="GH64" s="41">
        <v>1</v>
      </c>
      <c r="GI64" s="41">
        <v>0</v>
      </c>
      <c r="GJ64" s="41">
        <v>0</v>
      </c>
      <c r="GK64" s="41">
        <v>0</v>
      </c>
      <c r="GL64" s="41">
        <v>0</v>
      </c>
      <c r="GM64" s="41">
        <v>1</v>
      </c>
      <c r="GN64" s="41">
        <v>0</v>
      </c>
      <c r="GO64" s="41">
        <v>0</v>
      </c>
      <c r="GP64" s="41">
        <v>0</v>
      </c>
      <c r="GQ64" s="41">
        <v>5</v>
      </c>
      <c r="GR64">
        <f>5/12</f>
        <v>0.41666666666666669</v>
      </c>
      <c r="GS64" s="41">
        <v>2</v>
      </c>
      <c r="GT64" s="41">
        <v>4</v>
      </c>
      <c r="GU64" s="41">
        <v>2</v>
      </c>
      <c r="GV64" s="41">
        <v>3</v>
      </c>
      <c r="GW64" s="41">
        <v>1</v>
      </c>
      <c r="GX64" s="41">
        <v>6</v>
      </c>
      <c r="GY64" s="41">
        <v>3</v>
      </c>
      <c r="GZ64" s="41">
        <v>2</v>
      </c>
      <c r="HA64" s="41">
        <v>1</v>
      </c>
      <c r="HB64" s="41">
        <v>2</v>
      </c>
      <c r="HC64" s="41">
        <v>4</v>
      </c>
      <c r="HD64" s="41">
        <v>1</v>
      </c>
      <c r="HE64" s="41">
        <v>6</v>
      </c>
      <c r="HF64" s="41">
        <v>4</v>
      </c>
      <c r="HG64" s="41">
        <v>4</v>
      </c>
      <c r="HH64" s="41">
        <v>1</v>
      </c>
      <c r="HI64" s="41">
        <v>2</v>
      </c>
      <c r="HJ64" s="41">
        <v>3</v>
      </c>
      <c r="HK64" s="41">
        <v>2</v>
      </c>
      <c r="HL64" s="37"/>
      <c r="HM64" s="37"/>
      <c r="HN64" s="37"/>
      <c r="HO64" s="37"/>
      <c r="HP64" s="37"/>
      <c r="HQ64" s="37"/>
      <c r="HR64" s="37"/>
      <c r="HS64" s="37"/>
      <c r="HT64" s="37"/>
      <c r="HW64" s="37"/>
      <c r="HX64" s="37"/>
      <c r="HY64" s="37"/>
      <c r="HZ64" s="37"/>
      <c r="IA64" s="37"/>
      <c r="IB64" s="37"/>
    </row>
    <row r="65" spans="1:236" x14ac:dyDescent="0.2">
      <c r="A65" s="41" t="s">
        <v>1383</v>
      </c>
      <c r="B65" s="41" t="s">
        <v>1749</v>
      </c>
      <c r="C65" s="71">
        <v>441</v>
      </c>
      <c r="D65" s="71" t="s">
        <v>1619</v>
      </c>
      <c r="E65" s="41">
        <v>0</v>
      </c>
      <c r="F65" s="41">
        <v>2</v>
      </c>
      <c r="G65" s="63">
        <v>38676</v>
      </c>
      <c r="H65" s="63">
        <v>43756</v>
      </c>
      <c r="I65">
        <f>(H65-G65)/365</f>
        <v>13.917808219178083</v>
      </c>
      <c r="K65">
        <v>8</v>
      </c>
      <c r="N65" s="41">
        <v>0</v>
      </c>
      <c r="O65" s="41">
        <v>150</v>
      </c>
      <c r="P65" s="41">
        <v>117</v>
      </c>
      <c r="Q65" s="41">
        <v>172</v>
      </c>
      <c r="T65" s="41">
        <v>61.7</v>
      </c>
      <c r="U65" s="41">
        <v>20.9</v>
      </c>
      <c r="V65" s="41"/>
      <c r="W65" s="41">
        <v>18.100000000000001</v>
      </c>
      <c r="Y65">
        <v>97.7</v>
      </c>
      <c r="Z65">
        <v>84.8</v>
      </c>
      <c r="AA65">
        <v>84.5</v>
      </c>
      <c r="AB65">
        <v>98.7</v>
      </c>
      <c r="AC65">
        <v>79.5</v>
      </c>
      <c r="AD65">
        <v>91.5</v>
      </c>
      <c r="AE65">
        <v>97.7</v>
      </c>
      <c r="AF65">
        <v>98.7</v>
      </c>
      <c r="AL65" s="41">
        <v>17</v>
      </c>
      <c r="AP65" s="37"/>
      <c r="AQ65" s="37"/>
      <c r="AT65">
        <v>185.8</v>
      </c>
      <c r="AU65">
        <v>186.8</v>
      </c>
      <c r="AV65">
        <v>0</v>
      </c>
      <c r="AY65" s="41">
        <v>20</v>
      </c>
      <c r="AZ65" s="41">
        <v>15</v>
      </c>
      <c r="BA65">
        <f>15+20</f>
        <v>35</v>
      </c>
      <c r="BD65" s="37"/>
      <c r="BE65" s="37"/>
      <c r="BI65" s="41">
        <v>51</v>
      </c>
      <c r="BJ65" s="41">
        <v>45</v>
      </c>
      <c r="BK65" s="41">
        <v>49</v>
      </c>
      <c r="BQ65" s="41">
        <v>45</v>
      </c>
      <c r="BR65" s="41">
        <v>41</v>
      </c>
      <c r="BS65" s="41">
        <v>42</v>
      </c>
      <c r="CH65" s="41">
        <v>0</v>
      </c>
      <c r="CI65" s="37"/>
      <c r="CJ65" s="37"/>
      <c r="CK65" s="37"/>
      <c r="CL65" s="37"/>
      <c r="CM65" s="37"/>
      <c r="CN65" s="37"/>
      <c r="CO65" s="37"/>
      <c r="CP65" s="37"/>
      <c r="CQ65" s="37"/>
      <c r="CR65" s="41">
        <v>5</v>
      </c>
      <c r="CS65" s="41">
        <v>5</v>
      </c>
      <c r="CT65" s="41">
        <v>5</v>
      </c>
      <c r="CU65" s="41">
        <v>5</v>
      </c>
      <c r="CV65" s="41">
        <v>5</v>
      </c>
      <c r="CW65" s="41">
        <v>5</v>
      </c>
      <c r="CX65" s="41">
        <v>5</v>
      </c>
      <c r="CY65" s="41">
        <v>5</v>
      </c>
      <c r="CZ65" s="41">
        <v>5</v>
      </c>
      <c r="DA65" s="41">
        <v>5</v>
      </c>
      <c r="DB65" s="41">
        <v>5</v>
      </c>
      <c r="DC65" s="41">
        <v>5</v>
      </c>
      <c r="DD65" s="41"/>
      <c r="DE65" s="41"/>
      <c r="DF65" s="41"/>
      <c r="DG65" s="41"/>
      <c r="DH65" s="41"/>
      <c r="DI65" s="41"/>
      <c r="DJ65" s="41"/>
      <c r="DK65" s="41"/>
      <c r="DL65" s="41"/>
      <c r="DM65" s="41"/>
      <c r="DN65" s="41"/>
      <c r="DO65" s="41"/>
      <c r="DW65">
        <v>1</v>
      </c>
      <c r="DY65">
        <v>1</v>
      </c>
      <c r="EA65" s="41">
        <v>0</v>
      </c>
      <c r="EB65" s="41">
        <v>1</v>
      </c>
      <c r="EC65" s="41">
        <v>0</v>
      </c>
      <c r="ED65" s="41">
        <v>0</v>
      </c>
      <c r="EE65" s="41">
        <v>1</v>
      </c>
      <c r="EF65" s="41">
        <v>1</v>
      </c>
      <c r="EG65" s="41">
        <v>0</v>
      </c>
      <c r="EH65" s="41">
        <v>0</v>
      </c>
      <c r="EI65" s="41">
        <v>1</v>
      </c>
      <c r="EJ65" s="41">
        <v>1</v>
      </c>
      <c r="EK65" s="41">
        <v>1</v>
      </c>
      <c r="EL65" s="41">
        <v>0</v>
      </c>
      <c r="EM65" s="41">
        <v>1</v>
      </c>
      <c r="EN65" s="41">
        <v>0</v>
      </c>
      <c r="EO65" s="41">
        <v>0</v>
      </c>
      <c r="EP65" s="41">
        <v>1</v>
      </c>
      <c r="EQ65" s="41">
        <v>0</v>
      </c>
      <c r="ER65" s="41">
        <v>0</v>
      </c>
      <c r="ES65" s="41">
        <v>0</v>
      </c>
      <c r="ET65" s="41">
        <v>9</v>
      </c>
      <c r="EU65">
        <f>9/18</f>
        <v>0.5</v>
      </c>
      <c r="EV65" s="37"/>
      <c r="EW65" s="41">
        <v>1</v>
      </c>
      <c r="EX65" s="41">
        <v>0</v>
      </c>
      <c r="EY65" s="41">
        <v>0</v>
      </c>
      <c r="EZ65" s="41">
        <v>1</v>
      </c>
      <c r="FA65" s="41">
        <v>1</v>
      </c>
      <c r="FB65" s="41">
        <v>0</v>
      </c>
      <c r="FC65" s="41">
        <v>0</v>
      </c>
      <c r="FD65" s="41">
        <v>1</v>
      </c>
      <c r="FE65" s="41">
        <v>0</v>
      </c>
      <c r="FF65" s="41">
        <v>0</v>
      </c>
      <c r="FG65" s="41">
        <v>1</v>
      </c>
      <c r="FH65" s="41">
        <v>0</v>
      </c>
      <c r="FI65" s="41">
        <v>1</v>
      </c>
      <c r="FJ65" s="37"/>
      <c r="FK65" s="41">
        <v>6</v>
      </c>
      <c r="FL65">
        <f>6/13</f>
        <v>0.46153846153846156</v>
      </c>
      <c r="FM65" s="37"/>
      <c r="FN65" s="41">
        <v>0</v>
      </c>
      <c r="FO65" s="41">
        <v>1</v>
      </c>
      <c r="FP65" s="41">
        <v>0</v>
      </c>
      <c r="FQ65" s="41">
        <v>1</v>
      </c>
      <c r="FR65" s="41">
        <v>0</v>
      </c>
      <c r="FS65" s="41">
        <v>1</v>
      </c>
      <c r="FT65" s="41">
        <v>1</v>
      </c>
      <c r="FU65" s="41">
        <v>0</v>
      </c>
      <c r="FV65" s="41">
        <v>1</v>
      </c>
      <c r="FW65" s="41">
        <v>0</v>
      </c>
      <c r="FX65" s="41">
        <v>0</v>
      </c>
      <c r="FY65" s="41">
        <v>5</v>
      </c>
      <c r="FZ65">
        <f>5/10</f>
        <v>0.5</v>
      </c>
      <c r="GA65" s="41">
        <v>2</v>
      </c>
      <c r="GB65" s="41">
        <v>2</v>
      </c>
      <c r="GC65" s="41">
        <v>3</v>
      </c>
      <c r="GD65" s="41">
        <v>0</v>
      </c>
      <c r="GE65" s="41">
        <v>1</v>
      </c>
      <c r="GF65" s="41">
        <v>1</v>
      </c>
      <c r="GG65" s="41">
        <v>1</v>
      </c>
      <c r="GH65" s="41">
        <v>0</v>
      </c>
      <c r="GI65" s="41">
        <v>0</v>
      </c>
      <c r="GJ65" s="41">
        <v>1</v>
      </c>
      <c r="GK65" s="41">
        <v>0</v>
      </c>
      <c r="GL65" s="41">
        <v>1</v>
      </c>
      <c r="GM65" s="41">
        <v>0</v>
      </c>
      <c r="GN65" s="41">
        <v>1</v>
      </c>
      <c r="GO65" s="41">
        <v>0</v>
      </c>
      <c r="GP65" s="41">
        <v>0</v>
      </c>
      <c r="GQ65" s="41">
        <v>5</v>
      </c>
      <c r="GR65">
        <f>5/12</f>
        <v>0.41666666666666669</v>
      </c>
      <c r="GS65" s="41">
        <v>3</v>
      </c>
      <c r="GT65" s="41">
        <v>3</v>
      </c>
      <c r="GU65" s="41">
        <v>2</v>
      </c>
      <c r="GV65" s="41">
        <v>3</v>
      </c>
      <c r="GW65" s="41">
        <v>2</v>
      </c>
      <c r="GX65" s="41">
        <v>3</v>
      </c>
      <c r="GY65" s="41">
        <v>3</v>
      </c>
      <c r="GZ65" s="41">
        <v>2</v>
      </c>
      <c r="HA65" s="41">
        <v>1</v>
      </c>
      <c r="HB65" s="41">
        <v>1</v>
      </c>
      <c r="HC65" s="41">
        <v>1</v>
      </c>
      <c r="HD65" s="41">
        <v>3</v>
      </c>
      <c r="HE65" s="41">
        <v>3</v>
      </c>
      <c r="HF65" s="41">
        <v>2</v>
      </c>
      <c r="HG65" s="41">
        <v>1</v>
      </c>
      <c r="HH65" s="41">
        <v>5</v>
      </c>
      <c r="HI65" s="41">
        <v>1</v>
      </c>
      <c r="HJ65" s="41">
        <v>1</v>
      </c>
      <c r="HK65" s="41">
        <v>3</v>
      </c>
      <c r="HL65" s="37"/>
      <c r="HM65" s="37"/>
      <c r="HN65" s="37"/>
      <c r="HO65" s="37"/>
      <c r="HP65" s="37"/>
      <c r="HQ65" s="37"/>
      <c r="HR65" s="37"/>
      <c r="HS65" s="37"/>
      <c r="HT65" s="37"/>
      <c r="HW65" s="41">
        <v>2.5</v>
      </c>
      <c r="HX65" s="41">
        <v>2.0299999999999998</v>
      </c>
      <c r="HY65" s="41">
        <v>3.15</v>
      </c>
      <c r="HZ65" s="41">
        <v>2.0499999999999998</v>
      </c>
      <c r="IA65" s="41">
        <v>1.61</v>
      </c>
      <c r="IB65" s="41"/>
    </row>
    <row r="66" spans="1:236" x14ac:dyDescent="0.2">
      <c r="A66" s="41" t="s">
        <v>1383</v>
      </c>
      <c r="B66" s="41" t="s">
        <v>1620</v>
      </c>
      <c r="C66" s="71">
        <v>442</v>
      </c>
      <c r="D66" s="71" t="s">
        <v>1621</v>
      </c>
      <c r="E66" s="41">
        <v>0</v>
      </c>
      <c r="F66" s="41">
        <v>2</v>
      </c>
      <c r="G66" s="63">
        <v>38511</v>
      </c>
      <c r="H66" s="63">
        <v>43756</v>
      </c>
      <c r="I66">
        <f>(H66-G66)/365</f>
        <v>14.36986301369863</v>
      </c>
      <c r="K66">
        <v>8</v>
      </c>
      <c r="N66" s="41">
        <v>0</v>
      </c>
      <c r="O66" s="41">
        <v>150</v>
      </c>
      <c r="P66" s="41">
        <v>107</v>
      </c>
      <c r="Q66" s="41">
        <v>163</v>
      </c>
      <c r="T66" s="41">
        <v>55.3</v>
      </c>
      <c r="U66" s="41">
        <v>20.8</v>
      </c>
      <c r="V66" s="41"/>
      <c r="W66" s="41">
        <v>14.2</v>
      </c>
      <c r="Y66" s="37"/>
      <c r="Z66" s="37"/>
      <c r="AA66" s="37"/>
      <c r="AB66" s="37"/>
      <c r="AC66" s="37"/>
      <c r="AD66" s="37"/>
      <c r="AL66" s="41">
        <v>44</v>
      </c>
      <c r="AP66">
        <v>12.22</v>
      </c>
      <c r="AQ66">
        <v>10.86</v>
      </c>
      <c r="AT66">
        <v>191</v>
      </c>
      <c r="AU66">
        <v>195</v>
      </c>
      <c r="AV66">
        <v>191</v>
      </c>
      <c r="AY66" s="37"/>
      <c r="AZ66" s="37"/>
      <c r="BD66" s="41">
        <v>20</v>
      </c>
      <c r="BE66" s="41">
        <v>24</v>
      </c>
      <c r="BH66">
        <f>20+24</f>
        <v>44</v>
      </c>
      <c r="BI66" s="41">
        <v>47</v>
      </c>
      <c r="BJ66" s="41">
        <v>39</v>
      </c>
      <c r="BK66" s="41">
        <v>49</v>
      </c>
      <c r="BQ66" s="41">
        <v>45</v>
      </c>
      <c r="BR66" s="41">
        <v>46</v>
      </c>
      <c r="BS66" s="41">
        <v>43</v>
      </c>
      <c r="CH66" s="41">
        <v>0</v>
      </c>
      <c r="CI66" s="41" t="s">
        <v>351</v>
      </c>
      <c r="CJ66" s="41">
        <v>1</v>
      </c>
      <c r="CK66" s="41">
        <v>3</v>
      </c>
      <c r="CL66" s="41" t="s">
        <v>350</v>
      </c>
      <c r="CM66" s="41">
        <v>1</v>
      </c>
      <c r="CN66" s="41">
        <v>1</v>
      </c>
      <c r="CO66" s="41" t="s">
        <v>360</v>
      </c>
      <c r="CP66" s="41">
        <v>1</v>
      </c>
      <c r="CQ66" s="41">
        <v>1</v>
      </c>
      <c r="CR66" s="41">
        <v>5</v>
      </c>
      <c r="CS66" s="41">
        <v>4</v>
      </c>
      <c r="CT66" s="41">
        <v>1</v>
      </c>
      <c r="CU66" s="41">
        <v>4</v>
      </c>
      <c r="CV66" s="41">
        <v>5</v>
      </c>
      <c r="CW66" s="41">
        <v>4</v>
      </c>
      <c r="CX66" s="41">
        <v>1</v>
      </c>
      <c r="CY66" s="41">
        <v>1</v>
      </c>
      <c r="CZ66" s="41">
        <v>5</v>
      </c>
      <c r="DA66" s="41">
        <v>5</v>
      </c>
      <c r="DB66" s="41">
        <v>3</v>
      </c>
      <c r="DC66" s="41">
        <v>2</v>
      </c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41"/>
      <c r="DO66" s="41"/>
      <c r="DW66">
        <v>2</v>
      </c>
      <c r="DY66">
        <v>4</v>
      </c>
      <c r="EA66" s="41">
        <v>1</v>
      </c>
      <c r="EB66" s="41">
        <v>1</v>
      </c>
      <c r="EC66" s="41">
        <v>0</v>
      </c>
      <c r="ED66" s="41">
        <v>0</v>
      </c>
      <c r="EE66" s="41">
        <v>1</v>
      </c>
      <c r="EF66" s="41">
        <v>0</v>
      </c>
      <c r="EG66" s="41">
        <v>0</v>
      </c>
      <c r="EH66" s="41">
        <v>1</v>
      </c>
      <c r="EI66" s="41">
        <v>1</v>
      </c>
      <c r="EJ66" s="41">
        <v>0</v>
      </c>
      <c r="EK66" s="41">
        <v>0</v>
      </c>
      <c r="EL66" s="41">
        <v>0</v>
      </c>
      <c r="EM66" s="41">
        <v>0</v>
      </c>
      <c r="EN66" s="41">
        <v>0</v>
      </c>
      <c r="EO66" s="41">
        <v>0</v>
      </c>
      <c r="EP66" s="41">
        <v>1</v>
      </c>
      <c r="EQ66" s="41">
        <v>1</v>
      </c>
      <c r="ER66" s="41">
        <v>0</v>
      </c>
      <c r="ES66" s="41">
        <v>0</v>
      </c>
      <c r="ET66" s="41">
        <v>7</v>
      </c>
      <c r="EU66">
        <f>7/18</f>
        <v>0.3888888888888889</v>
      </c>
      <c r="EV66">
        <v>1</v>
      </c>
      <c r="EW66" s="41">
        <v>0</v>
      </c>
      <c r="EX66" s="41">
        <v>1</v>
      </c>
      <c r="EY66" s="41">
        <v>1</v>
      </c>
      <c r="EZ66" s="41">
        <v>0</v>
      </c>
      <c r="FA66" s="41">
        <v>0</v>
      </c>
      <c r="FB66" s="41">
        <v>1</v>
      </c>
      <c r="FC66" s="41">
        <v>1</v>
      </c>
      <c r="FD66" s="41">
        <v>0</v>
      </c>
      <c r="FE66" s="41">
        <v>1</v>
      </c>
      <c r="FF66" s="41">
        <v>0</v>
      </c>
      <c r="FG66" s="41">
        <v>0</v>
      </c>
      <c r="FH66" s="41">
        <v>0</v>
      </c>
      <c r="FI66" s="41">
        <v>0</v>
      </c>
      <c r="FJ66" s="41">
        <v>0</v>
      </c>
      <c r="FK66" s="41">
        <v>5</v>
      </c>
      <c r="FL66">
        <f>5/13</f>
        <v>0.38461538461538464</v>
      </c>
      <c r="FM66" s="41">
        <v>5</v>
      </c>
      <c r="FN66" s="41">
        <v>0</v>
      </c>
      <c r="FO66" s="41">
        <v>0</v>
      </c>
      <c r="FP66" s="41">
        <v>0</v>
      </c>
      <c r="FQ66" s="41">
        <v>0</v>
      </c>
      <c r="FR66" s="41">
        <v>0</v>
      </c>
      <c r="FS66" s="41">
        <v>0</v>
      </c>
      <c r="FT66" s="41">
        <v>0</v>
      </c>
      <c r="FU66" s="41">
        <v>0</v>
      </c>
      <c r="FV66" s="41">
        <v>0</v>
      </c>
      <c r="FW66" s="41">
        <v>0</v>
      </c>
      <c r="FX66" s="41">
        <v>0</v>
      </c>
      <c r="FY66" s="41">
        <v>0</v>
      </c>
      <c r="FZ66" s="41">
        <v>0</v>
      </c>
      <c r="GA66" s="41">
        <v>4</v>
      </c>
      <c r="GB66" s="37"/>
      <c r="GC66" s="41">
        <v>1</v>
      </c>
      <c r="GD66" s="41">
        <v>1</v>
      </c>
      <c r="GE66" s="41">
        <v>0</v>
      </c>
      <c r="GF66" s="41">
        <v>0</v>
      </c>
      <c r="GG66" s="41">
        <v>0</v>
      </c>
      <c r="GH66" s="41">
        <v>0</v>
      </c>
      <c r="GI66" s="41">
        <v>0</v>
      </c>
      <c r="GJ66" s="41">
        <v>0</v>
      </c>
      <c r="GK66" s="41">
        <v>0</v>
      </c>
      <c r="GL66" s="41">
        <v>0</v>
      </c>
      <c r="GM66" s="41">
        <v>0</v>
      </c>
      <c r="GN66" s="41">
        <v>0</v>
      </c>
      <c r="GO66" s="41">
        <v>0</v>
      </c>
      <c r="GP66" s="41">
        <v>0</v>
      </c>
      <c r="GQ66" s="41">
        <v>1</v>
      </c>
      <c r="GR66">
        <f>1/12</f>
        <v>8.3333333333333329E-2</v>
      </c>
      <c r="GS66" s="41">
        <v>1</v>
      </c>
      <c r="GT66" s="41">
        <v>3</v>
      </c>
      <c r="GU66" s="41">
        <v>2</v>
      </c>
      <c r="GV66" s="41">
        <v>3</v>
      </c>
      <c r="GW66" s="41">
        <v>4</v>
      </c>
      <c r="GX66" s="41">
        <v>2</v>
      </c>
      <c r="GY66" s="41">
        <v>6</v>
      </c>
      <c r="GZ66" s="41">
        <v>1</v>
      </c>
      <c r="HA66" s="41">
        <v>4</v>
      </c>
      <c r="HB66" s="41">
        <v>4</v>
      </c>
      <c r="HC66" s="41">
        <v>2</v>
      </c>
      <c r="HD66" s="41">
        <v>5</v>
      </c>
      <c r="HE66" s="41">
        <v>4</v>
      </c>
      <c r="HF66" s="41">
        <v>2</v>
      </c>
      <c r="HG66" s="41">
        <v>1</v>
      </c>
      <c r="HH66" s="41">
        <v>5</v>
      </c>
      <c r="HI66" s="41">
        <v>3</v>
      </c>
      <c r="HJ66" s="41">
        <v>1</v>
      </c>
      <c r="HK66" s="41">
        <v>2</v>
      </c>
      <c r="HL66" s="37"/>
      <c r="HM66" s="37"/>
      <c r="HN66" s="37"/>
      <c r="HO66" s="37"/>
      <c r="HP66" s="37"/>
      <c r="HQ66" s="37"/>
      <c r="HR66" s="37"/>
      <c r="HS66" s="37"/>
      <c r="HT66" s="37"/>
      <c r="HW66" s="37"/>
      <c r="HX66" s="37"/>
      <c r="HY66" s="37"/>
      <c r="HZ66" s="37"/>
      <c r="IA66" s="37"/>
      <c r="IB66" s="37"/>
    </row>
    <row r="67" spans="1:236" x14ac:dyDescent="0.2">
      <c r="A67" s="41" t="s">
        <v>1622</v>
      </c>
      <c r="B67" s="41" t="s">
        <v>1623</v>
      </c>
      <c r="C67" s="71">
        <v>443</v>
      </c>
      <c r="D67" s="71" t="s">
        <v>1624</v>
      </c>
      <c r="E67" s="41">
        <v>0</v>
      </c>
      <c r="F67" s="41">
        <v>2</v>
      </c>
      <c r="G67" s="37"/>
      <c r="H67" s="74">
        <v>43756</v>
      </c>
      <c r="K67">
        <v>8</v>
      </c>
      <c r="N67" s="37"/>
      <c r="O67" s="41">
        <v>150</v>
      </c>
      <c r="P67" s="41">
        <v>113</v>
      </c>
      <c r="Q67" s="41">
        <v>162</v>
      </c>
      <c r="T67" s="41">
        <v>48.7</v>
      </c>
      <c r="U67" s="41">
        <v>18.600000000000001</v>
      </c>
      <c r="V67" s="41"/>
      <c r="W67" s="41">
        <v>11</v>
      </c>
      <c r="Y67">
        <v>79.400000000000006</v>
      </c>
      <c r="Z67">
        <v>78.400000000000006</v>
      </c>
      <c r="AA67">
        <v>78.2</v>
      </c>
      <c r="AB67">
        <v>57.7</v>
      </c>
      <c r="AC67">
        <v>52.9</v>
      </c>
      <c r="AD67">
        <v>51.4</v>
      </c>
      <c r="AE67">
        <v>79.400000000000006</v>
      </c>
      <c r="AF67">
        <v>57.7</v>
      </c>
      <c r="AL67" s="37"/>
      <c r="AP67" s="41">
        <v>11.48</v>
      </c>
      <c r="AQ67" s="41">
        <v>11.48</v>
      </c>
      <c r="AT67">
        <v>201.2</v>
      </c>
      <c r="AU67">
        <v>202.4</v>
      </c>
      <c r="AV67">
        <v>214.4</v>
      </c>
      <c r="AY67" s="41">
        <v>19</v>
      </c>
      <c r="AZ67" s="41">
        <v>28</v>
      </c>
      <c r="BA67">
        <f>19+28</f>
        <v>47</v>
      </c>
      <c r="BD67">
        <v>19</v>
      </c>
      <c r="BE67">
        <v>24</v>
      </c>
      <c r="BH67">
        <f>19+24</f>
        <v>43</v>
      </c>
      <c r="BI67" s="41">
        <v>56</v>
      </c>
      <c r="BJ67" s="41">
        <v>57</v>
      </c>
      <c r="BK67" s="41">
        <v>53</v>
      </c>
      <c r="BQ67" s="41">
        <v>45</v>
      </c>
      <c r="BR67" s="41">
        <v>40</v>
      </c>
      <c r="BS67" s="41">
        <v>46</v>
      </c>
      <c r="CH67" s="37"/>
      <c r="CI67" s="37"/>
      <c r="CJ67" s="37"/>
      <c r="CK67" s="37"/>
      <c r="CL67" s="37"/>
      <c r="CM67" s="37"/>
      <c r="CN67" s="37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41"/>
      <c r="DE67" s="41"/>
      <c r="DF67" s="41"/>
      <c r="DG67" s="41"/>
      <c r="DH67" s="41"/>
      <c r="DI67" s="41"/>
      <c r="DJ67" s="41"/>
      <c r="DK67" s="41"/>
      <c r="DL67" s="41"/>
      <c r="DM67" s="41"/>
      <c r="DN67" s="41"/>
      <c r="DO67" s="41"/>
      <c r="DW67" s="37"/>
      <c r="DX67" s="37"/>
      <c r="DY67" s="37"/>
      <c r="DZ67" s="37"/>
      <c r="EA67" s="37"/>
      <c r="EB67" s="37"/>
      <c r="EC67" s="37"/>
      <c r="ED67" s="37"/>
      <c r="EE67" s="37"/>
      <c r="EF67" s="37"/>
      <c r="EG67" s="37"/>
      <c r="EH67" s="37"/>
      <c r="EI67" s="37"/>
      <c r="EJ67" s="37"/>
      <c r="EK67" s="37"/>
      <c r="EL67" s="37"/>
      <c r="EM67" s="37"/>
      <c r="EN67" s="37"/>
      <c r="EO67" s="37"/>
      <c r="EP67" s="37"/>
      <c r="EQ67" s="37"/>
      <c r="ER67" s="37"/>
      <c r="ES67" s="37"/>
      <c r="ET67" s="37"/>
      <c r="EU67" s="37"/>
      <c r="EV67" s="37"/>
      <c r="EW67" s="37"/>
      <c r="EX67" s="37"/>
      <c r="EY67" s="37"/>
      <c r="EZ67" s="37"/>
      <c r="FA67" s="37"/>
      <c r="FB67" s="37"/>
      <c r="FC67" s="37"/>
      <c r="FD67" s="37"/>
      <c r="FE67" s="37"/>
      <c r="FF67" s="37"/>
      <c r="FG67" s="37"/>
      <c r="FH67" s="37"/>
      <c r="FI67" s="37"/>
      <c r="FJ67" s="37"/>
      <c r="FK67" s="37"/>
      <c r="FL67" s="37"/>
      <c r="FM67" s="37"/>
      <c r="FN67" s="37"/>
      <c r="FO67" s="37"/>
      <c r="FP67" s="37"/>
      <c r="FQ67" s="37"/>
      <c r="FR67" s="37"/>
      <c r="FS67" s="37"/>
      <c r="FT67" s="37"/>
      <c r="FU67" s="37"/>
      <c r="FV67" s="37"/>
      <c r="FW67" s="37"/>
      <c r="FX67" s="37"/>
      <c r="FY67" s="37"/>
      <c r="FZ67" s="37"/>
      <c r="GA67" s="37"/>
      <c r="GB67" s="37"/>
      <c r="GC67" s="37"/>
      <c r="GD67" s="37"/>
      <c r="GE67" s="37"/>
      <c r="GF67" s="37"/>
      <c r="GG67" s="37"/>
      <c r="GH67" s="37"/>
      <c r="GI67" s="37"/>
      <c r="GJ67" s="37"/>
      <c r="GK67" s="37"/>
      <c r="GL67" s="37"/>
      <c r="GM67" s="37"/>
      <c r="GN67" s="37"/>
      <c r="GO67" s="37"/>
      <c r="GP67" s="37"/>
      <c r="GQ67" s="37"/>
      <c r="GR67" s="37"/>
      <c r="GS67" s="37"/>
      <c r="GT67" s="41">
        <v>4</v>
      </c>
      <c r="GU67" s="41">
        <v>2</v>
      </c>
      <c r="GV67" s="41">
        <v>1</v>
      </c>
      <c r="GW67" s="41">
        <v>1</v>
      </c>
      <c r="GX67" s="41">
        <v>6</v>
      </c>
      <c r="GY67" s="41">
        <v>4</v>
      </c>
      <c r="GZ67" s="41">
        <v>6</v>
      </c>
      <c r="HA67" s="41">
        <v>1</v>
      </c>
      <c r="HB67" s="41">
        <v>3</v>
      </c>
      <c r="HC67" s="41">
        <v>5</v>
      </c>
      <c r="HD67" s="41">
        <v>5</v>
      </c>
      <c r="HE67" s="41">
        <v>4</v>
      </c>
      <c r="HF67" s="41">
        <v>3</v>
      </c>
      <c r="HG67" s="41">
        <v>3</v>
      </c>
      <c r="HH67" s="41">
        <v>3</v>
      </c>
      <c r="HI67" s="41">
        <v>1</v>
      </c>
      <c r="HJ67" s="41">
        <v>4</v>
      </c>
      <c r="HK67" s="41">
        <v>3</v>
      </c>
      <c r="HL67" s="37"/>
      <c r="HM67" s="37"/>
      <c r="HN67" s="37"/>
      <c r="HO67" s="37"/>
      <c r="HP67" s="37"/>
      <c r="HQ67" s="37"/>
      <c r="HR67" s="37"/>
      <c r="HS67" s="37"/>
      <c r="HT67" s="37"/>
      <c r="HW67" s="41">
        <v>1.41</v>
      </c>
      <c r="HX67" s="41">
        <v>1.59</v>
      </c>
      <c r="HY67" s="41">
        <v>1.78</v>
      </c>
      <c r="HZ67" s="41">
        <v>1.41</v>
      </c>
      <c r="IA67" s="41">
        <v>1.39</v>
      </c>
      <c r="IB67" s="41"/>
    </row>
    <row r="68" spans="1:236" x14ac:dyDescent="0.2">
      <c r="A68" s="41" t="s">
        <v>1625</v>
      </c>
      <c r="B68" s="41" t="s">
        <v>1626</v>
      </c>
      <c r="C68" s="71">
        <v>444</v>
      </c>
      <c r="D68" s="71" t="s">
        <v>1627</v>
      </c>
      <c r="E68" s="41">
        <v>1</v>
      </c>
      <c r="F68" s="37">
        <v>1</v>
      </c>
      <c r="G68" s="63">
        <v>38735</v>
      </c>
      <c r="H68" s="63">
        <v>43756</v>
      </c>
      <c r="I68">
        <f t="shared" ref="I68:I74" si="11">(H68-G68)/365</f>
        <v>13.756164383561643</v>
      </c>
      <c r="K68">
        <v>8</v>
      </c>
      <c r="N68" s="41">
        <v>2</v>
      </c>
      <c r="O68" s="41">
        <v>150</v>
      </c>
      <c r="P68" s="41">
        <v>113</v>
      </c>
      <c r="Q68" s="41">
        <v>159</v>
      </c>
      <c r="T68" s="41">
        <v>49.4</v>
      </c>
      <c r="U68" s="41">
        <v>19.5</v>
      </c>
      <c r="V68" s="41"/>
      <c r="W68" s="41">
        <v>21.8</v>
      </c>
      <c r="Y68" s="37"/>
      <c r="Z68" s="37"/>
      <c r="AA68" s="37"/>
      <c r="AB68" s="37"/>
      <c r="AC68" s="37"/>
      <c r="AD68" s="37"/>
      <c r="AL68" s="41">
        <v>31</v>
      </c>
      <c r="AP68" s="41">
        <v>12.32</v>
      </c>
      <c r="AQ68" s="41">
        <v>11.24</v>
      </c>
      <c r="AT68">
        <v>160</v>
      </c>
      <c r="AU68">
        <v>155</v>
      </c>
      <c r="AV68">
        <v>142</v>
      </c>
      <c r="AY68" s="41">
        <v>29</v>
      </c>
      <c r="AZ68" s="41">
        <v>31</v>
      </c>
      <c r="BA68">
        <f>29+31</f>
        <v>60</v>
      </c>
      <c r="BD68">
        <v>26</v>
      </c>
      <c r="BE68">
        <v>23</v>
      </c>
      <c r="BH68">
        <f>26+23</f>
        <v>49</v>
      </c>
      <c r="BI68" s="41">
        <v>33</v>
      </c>
      <c r="BJ68" s="41">
        <v>32</v>
      </c>
      <c r="BK68" s="41">
        <v>37</v>
      </c>
      <c r="BQ68" s="41">
        <v>34</v>
      </c>
      <c r="BR68" s="41">
        <v>26</v>
      </c>
      <c r="BS68" s="41">
        <v>36</v>
      </c>
      <c r="CH68" s="41">
        <v>1</v>
      </c>
      <c r="CI68" t="s">
        <v>427</v>
      </c>
      <c r="CJ68">
        <v>0</v>
      </c>
      <c r="CK68">
        <v>6</v>
      </c>
      <c r="CL68" t="s">
        <v>1843</v>
      </c>
      <c r="CM68">
        <v>1</v>
      </c>
      <c r="CN68">
        <v>1</v>
      </c>
      <c r="CO68" s="41" t="s">
        <v>1844</v>
      </c>
      <c r="CP68" s="41">
        <v>1</v>
      </c>
      <c r="CQ68">
        <v>1</v>
      </c>
      <c r="CR68" s="41">
        <v>3</v>
      </c>
      <c r="CS68" s="41">
        <v>5</v>
      </c>
      <c r="CT68" s="41">
        <v>3</v>
      </c>
      <c r="CU68" s="41">
        <v>1</v>
      </c>
      <c r="CV68" s="41">
        <v>3</v>
      </c>
      <c r="CW68" s="41">
        <v>4</v>
      </c>
      <c r="CX68" s="41">
        <v>4</v>
      </c>
      <c r="CY68" s="41">
        <v>2</v>
      </c>
      <c r="CZ68" s="41">
        <v>4</v>
      </c>
      <c r="DA68" s="41">
        <v>5</v>
      </c>
      <c r="DB68" s="41">
        <v>5</v>
      </c>
      <c r="DC68" s="41">
        <v>3</v>
      </c>
      <c r="DD68" s="41"/>
      <c r="DE68" s="41"/>
      <c r="DF68" s="41"/>
      <c r="DG68" s="41"/>
      <c r="DH68" s="41"/>
      <c r="DI68" s="41"/>
      <c r="DJ68" s="41"/>
      <c r="DK68" s="41"/>
      <c r="DL68" s="41"/>
      <c r="DM68" s="41"/>
      <c r="DN68" s="41"/>
      <c r="DO68" s="41"/>
      <c r="DW68">
        <v>1</v>
      </c>
      <c r="EA68" s="41">
        <v>1</v>
      </c>
      <c r="EB68" s="41">
        <v>1</v>
      </c>
      <c r="EC68" s="41">
        <v>1</v>
      </c>
      <c r="ED68" s="41">
        <v>1</v>
      </c>
      <c r="EE68" s="41">
        <v>1</v>
      </c>
      <c r="EF68" s="41">
        <v>1</v>
      </c>
      <c r="EG68" s="41">
        <v>1</v>
      </c>
      <c r="EH68" s="41">
        <v>1</v>
      </c>
      <c r="EI68" s="41">
        <v>1</v>
      </c>
      <c r="EJ68" s="41">
        <v>0</v>
      </c>
      <c r="EK68" s="41">
        <v>1</v>
      </c>
      <c r="EL68" s="41">
        <v>0</v>
      </c>
      <c r="EM68" s="41">
        <v>0</v>
      </c>
      <c r="EN68" s="41">
        <v>1</v>
      </c>
      <c r="EO68" s="41">
        <v>1</v>
      </c>
      <c r="EP68" s="41">
        <v>1</v>
      </c>
      <c r="EQ68" s="41">
        <v>1</v>
      </c>
      <c r="ER68" s="41">
        <v>1</v>
      </c>
      <c r="ES68" s="41" t="s">
        <v>1845</v>
      </c>
      <c r="ET68" s="41">
        <v>15</v>
      </c>
      <c r="EU68">
        <f>15/18</f>
        <v>0.83333333333333337</v>
      </c>
      <c r="EV68">
        <v>2</v>
      </c>
      <c r="EW68" s="41">
        <v>1</v>
      </c>
      <c r="EX68" s="41">
        <v>1</v>
      </c>
      <c r="EY68" s="41">
        <v>1</v>
      </c>
      <c r="EZ68" s="41">
        <v>1</v>
      </c>
      <c r="FA68" s="41">
        <v>1</v>
      </c>
      <c r="FB68" s="41">
        <v>1</v>
      </c>
      <c r="FC68" s="41">
        <v>1</v>
      </c>
      <c r="FD68" s="41">
        <v>1</v>
      </c>
      <c r="FE68" s="41">
        <v>0</v>
      </c>
      <c r="FF68" s="41">
        <v>1</v>
      </c>
      <c r="FG68" s="41">
        <v>1</v>
      </c>
      <c r="FH68" s="41">
        <v>1</v>
      </c>
      <c r="FI68" s="41">
        <v>0</v>
      </c>
      <c r="FJ68" s="41">
        <v>0</v>
      </c>
      <c r="FK68" s="41">
        <v>11</v>
      </c>
      <c r="FL68">
        <f>11/13</f>
        <v>0.84615384615384615</v>
      </c>
      <c r="FM68">
        <v>2</v>
      </c>
      <c r="FN68" s="41">
        <v>1</v>
      </c>
      <c r="FO68" s="41">
        <v>1</v>
      </c>
      <c r="FP68" s="41">
        <v>0</v>
      </c>
      <c r="FQ68" s="41">
        <v>1</v>
      </c>
      <c r="FR68" s="41">
        <v>0</v>
      </c>
      <c r="FS68" s="41">
        <v>0</v>
      </c>
      <c r="FT68" s="41">
        <v>1</v>
      </c>
      <c r="FU68" s="41">
        <v>0</v>
      </c>
      <c r="FV68" s="41">
        <v>1</v>
      </c>
      <c r="FW68" s="41">
        <v>0</v>
      </c>
      <c r="FX68" s="41">
        <v>0</v>
      </c>
      <c r="FY68" s="41">
        <v>5</v>
      </c>
      <c r="FZ68">
        <f>5/10</f>
        <v>0.5</v>
      </c>
      <c r="GA68" s="41">
        <v>3</v>
      </c>
      <c r="GB68" s="41">
        <v>1</v>
      </c>
      <c r="GC68" s="41">
        <v>2</v>
      </c>
      <c r="GD68" s="37"/>
      <c r="GE68" s="37"/>
      <c r="GF68" s="37"/>
      <c r="GG68" s="37"/>
      <c r="GH68" s="37"/>
      <c r="GI68" s="37"/>
      <c r="GJ68" s="37"/>
      <c r="GK68" s="37"/>
      <c r="GL68" s="37"/>
      <c r="GM68" s="37"/>
      <c r="GN68" s="37"/>
      <c r="GO68" s="37"/>
      <c r="GP68" s="37"/>
      <c r="GQ68" s="37"/>
      <c r="GR68" s="37"/>
      <c r="GS68" s="37"/>
      <c r="GT68" s="41">
        <v>4</v>
      </c>
      <c r="GU68" s="41">
        <v>2</v>
      </c>
      <c r="GV68" s="41">
        <v>5</v>
      </c>
      <c r="GW68" s="41">
        <v>1</v>
      </c>
      <c r="GX68" s="41">
        <v>6</v>
      </c>
      <c r="GY68" s="41">
        <v>3</v>
      </c>
      <c r="GZ68" s="41">
        <v>2</v>
      </c>
      <c r="HA68" s="41">
        <v>1</v>
      </c>
      <c r="HB68" s="41">
        <v>1</v>
      </c>
      <c r="HC68" s="41">
        <v>5</v>
      </c>
      <c r="HD68" s="41">
        <v>2</v>
      </c>
      <c r="HE68" s="41">
        <v>3</v>
      </c>
      <c r="HF68" s="41">
        <v>3</v>
      </c>
      <c r="HG68" s="41">
        <v>2</v>
      </c>
      <c r="HH68" s="41">
        <v>3</v>
      </c>
      <c r="HI68" s="41">
        <v>4</v>
      </c>
      <c r="HJ68" s="41">
        <v>4</v>
      </c>
      <c r="HK68" s="41">
        <v>3</v>
      </c>
      <c r="HL68" s="37"/>
      <c r="HM68" s="37"/>
      <c r="HN68" s="37"/>
      <c r="HO68" s="37"/>
      <c r="HP68" s="37"/>
      <c r="HQ68" s="37"/>
      <c r="HR68" s="37"/>
      <c r="HS68" s="37"/>
      <c r="HT68" s="37"/>
      <c r="HW68" s="41">
        <v>1.54</v>
      </c>
      <c r="HX68" s="41">
        <v>1.88</v>
      </c>
      <c r="HY68" s="41">
        <v>1.84</v>
      </c>
      <c r="HZ68" s="41">
        <v>1.51</v>
      </c>
      <c r="IA68" s="41">
        <v>1.4</v>
      </c>
      <c r="IB68" s="41"/>
    </row>
    <row r="69" spans="1:236" x14ac:dyDescent="0.2">
      <c r="A69" s="41" t="s">
        <v>1628</v>
      </c>
      <c r="B69" s="41" t="s">
        <v>1538</v>
      </c>
      <c r="C69" s="71">
        <v>445</v>
      </c>
      <c r="D69" s="71" t="s">
        <v>1629</v>
      </c>
      <c r="E69" s="41">
        <v>0</v>
      </c>
      <c r="F69" s="41">
        <v>2</v>
      </c>
      <c r="G69" s="63">
        <v>38672</v>
      </c>
      <c r="H69" s="63">
        <v>43756</v>
      </c>
      <c r="I69">
        <f t="shared" si="11"/>
        <v>13.92876712328767</v>
      </c>
      <c r="K69">
        <v>8</v>
      </c>
      <c r="N69" s="41">
        <v>2</v>
      </c>
      <c r="O69" s="41">
        <v>150</v>
      </c>
      <c r="P69" s="41">
        <v>110</v>
      </c>
      <c r="Q69" s="41">
        <v>158</v>
      </c>
      <c r="T69" s="41">
        <v>48</v>
      </c>
      <c r="U69" s="41">
        <v>19.2</v>
      </c>
      <c r="V69" s="41"/>
      <c r="W69" s="41">
        <v>16.399999999999999</v>
      </c>
      <c r="Y69" s="37"/>
      <c r="Z69" s="37"/>
      <c r="AA69" s="37"/>
      <c r="AB69" s="37"/>
      <c r="AC69" s="37"/>
      <c r="AD69" s="37"/>
      <c r="AL69" s="41">
        <v>21</v>
      </c>
      <c r="AP69" s="41">
        <v>11.81</v>
      </c>
      <c r="AQ69" s="41">
        <v>12.1</v>
      </c>
      <c r="AT69" s="76">
        <v>132</v>
      </c>
      <c r="AU69" s="41">
        <v>102</v>
      </c>
      <c r="AV69" s="41">
        <v>134</v>
      </c>
      <c r="AY69" s="41">
        <v>25</v>
      </c>
      <c r="AZ69" s="41">
        <v>23</v>
      </c>
      <c r="BA69">
        <f>25+23</f>
        <v>48</v>
      </c>
      <c r="BD69">
        <v>20</v>
      </c>
      <c r="BE69">
        <v>24</v>
      </c>
      <c r="BH69">
        <f>20+24</f>
        <v>44</v>
      </c>
      <c r="BI69" s="41">
        <v>41</v>
      </c>
      <c r="BJ69" s="41">
        <v>41</v>
      </c>
      <c r="BK69" s="41">
        <v>43</v>
      </c>
      <c r="BQ69" s="41">
        <v>35</v>
      </c>
      <c r="BR69" s="41">
        <v>38</v>
      </c>
      <c r="BS69" s="41">
        <v>29</v>
      </c>
      <c r="CH69" s="41">
        <v>0</v>
      </c>
      <c r="CI69" s="76" t="s">
        <v>351</v>
      </c>
      <c r="CJ69" s="41">
        <v>1</v>
      </c>
      <c r="CK69" s="41">
        <v>1</v>
      </c>
      <c r="CL69" s="41" t="s">
        <v>355</v>
      </c>
      <c r="CM69" s="41">
        <v>1</v>
      </c>
      <c r="CN69" s="41">
        <v>1</v>
      </c>
      <c r="CO69" s="41" t="s">
        <v>350</v>
      </c>
      <c r="CP69" s="41">
        <v>1</v>
      </c>
      <c r="CQ69" s="41">
        <v>1</v>
      </c>
      <c r="CR69" s="41">
        <v>4</v>
      </c>
      <c r="CS69" s="41">
        <v>4</v>
      </c>
      <c r="CT69" s="41">
        <v>3</v>
      </c>
      <c r="CU69" s="41">
        <v>3</v>
      </c>
      <c r="CV69" s="41">
        <v>4</v>
      </c>
      <c r="CW69" s="41">
        <v>4</v>
      </c>
      <c r="CX69" s="41">
        <v>2</v>
      </c>
      <c r="CY69" s="41">
        <v>2</v>
      </c>
      <c r="CZ69" s="41">
        <v>4</v>
      </c>
      <c r="DA69" s="41">
        <v>4</v>
      </c>
      <c r="DB69" s="41">
        <v>2</v>
      </c>
      <c r="DC69" s="41">
        <v>2</v>
      </c>
      <c r="DD69" s="41"/>
      <c r="DE69" s="41"/>
      <c r="DF69" s="41"/>
      <c r="DG69" s="41"/>
      <c r="DH69" s="41"/>
      <c r="DI69" s="41"/>
      <c r="DJ69" s="41"/>
      <c r="DK69" s="41"/>
      <c r="DL69" s="41"/>
      <c r="DM69" s="41"/>
      <c r="DN69" s="41"/>
      <c r="DO69" s="41"/>
      <c r="DW69">
        <v>1</v>
      </c>
      <c r="EA69" s="41">
        <v>1</v>
      </c>
      <c r="EB69" s="41">
        <v>1</v>
      </c>
      <c r="EC69" s="41">
        <v>0</v>
      </c>
      <c r="ED69" s="41">
        <v>1</v>
      </c>
      <c r="EE69" s="41">
        <v>1</v>
      </c>
      <c r="EF69" s="41">
        <v>1</v>
      </c>
      <c r="EG69" s="41">
        <v>1</v>
      </c>
      <c r="EH69" s="41">
        <v>0</v>
      </c>
      <c r="EI69" s="41">
        <v>0</v>
      </c>
      <c r="EJ69" s="41">
        <v>0</v>
      </c>
      <c r="EK69" s="41">
        <v>0</v>
      </c>
      <c r="EL69" s="41">
        <v>1</v>
      </c>
      <c r="EM69" s="41">
        <v>0</v>
      </c>
      <c r="EN69" s="41">
        <v>0</v>
      </c>
      <c r="EO69" s="41">
        <v>1</v>
      </c>
      <c r="EP69" s="41">
        <v>1</v>
      </c>
      <c r="EQ69" s="41">
        <v>1</v>
      </c>
      <c r="ER69" s="41">
        <v>0</v>
      </c>
      <c r="ES69" s="41">
        <v>0</v>
      </c>
      <c r="ET69" s="41">
        <v>10</v>
      </c>
      <c r="EU69">
        <f>10/18</f>
        <v>0.55555555555555558</v>
      </c>
      <c r="EV69" s="37"/>
      <c r="EW69" s="41">
        <v>0</v>
      </c>
      <c r="EX69" s="41">
        <v>1</v>
      </c>
      <c r="EY69" s="41">
        <v>1</v>
      </c>
      <c r="EZ69" s="41">
        <v>0</v>
      </c>
      <c r="FA69" s="41">
        <v>1</v>
      </c>
      <c r="FB69" s="41">
        <v>1</v>
      </c>
      <c r="FC69" s="41">
        <v>1</v>
      </c>
      <c r="FD69" s="41">
        <v>0</v>
      </c>
      <c r="FE69" s="41">
        <v>1</v>
      </c>
      <c r="FF69" s="41">
        <v>1</v>
      </c>
      <c r="FG69" s="41">
        <v>0</v>
      </c>
      <c r="FH69" s="41">
        <v>0</v>
      </c>
      <c r="FI69" s="41">
        <v>0</v>
      </c>
      <c r="FJ69" s="41">
        <v>0</v>
      </c>
      <c r="FK69" s="41">
        <v>7</v>
      </c>
      <c r="FL69">
        <f>7/13</f>
        <v>0.53846153846153844</v>
      </c>
      <c r="FM69" s="41">
        <v>3</v>
      </c>
      <c r="FN69" s="41">
        <v>0</v>
      </c>
      <c r="FO69" s="41">
        <v>0</v>
      </c>
      <c r="FP69" s="41">
        <v>0</v>
      </c>
      <c r="FQ69" s="41">
        <v>0</v>
      </c>
      <c r="FR69" s="41">
        <v>1</v>
      </c>
      <c r="FS69" s="41">
        <v>0</v>
      </c>
      <c r="FT69" s="41">
        <v>1</v>
      </c>
      <c r="FU69" s="41">
        <v>0</v>
      </c>
      <c r="FV69" s="41">
        <v>0</v>
      </c>
      <c r="FW69" s="41">
        <v>0</v>
      </c>
      <c r="FX69" s="41">
        <v>0</v>
      </c>
      <c r="FY69" s="41">
        <v>2</v>
      </c>
      <c r="FZ69">
        <f>2/10</f>
        <v>0.2</v>
      </c>
      <c r="GA69" s="41">
        <v>5</v>
      </c>
      <c r="GB69" s="41">
        <v>1</v>
      </c>
      <c r="GC69" s="41">
        <v>5</v>
      </c>
      <c r="GD69" s="41">
        <v>0</v>
      </c>
      <c r="GE69" s="41">
        <v>1</v>
      </c>
      <c r="GF69" s="41">
        <v>0</v>
      </c>
      <c r="GG69" s="41">
        <v>0</v>
      </c>
      <c r="GH69" s="41">
        <v>0</v>
      </c>
      <c r="GI69" s="41">
        <v>0</v>
      </c>
      <c r="GJ69" s="41">
        <v>0</v>
      </c>
      <c r="GK69" s="41">
        <v>0</v>
      </c>
      <c r="GL69" s="41">
        <v>1</v>
      </c>
      <c r="GM69" s="41">
        <v>0</v>
      </c>
      <c r="GN69" s="41">
        <v>0</v>
      </c>
      <c r="GO69" s="41">
        <v>0</v>
      </c>
      <c r="GP69" s="41">
        <v>0</v>
      </c>
      <c r="GQ69" s="41">
        <v>2</v>
      </c>
      <c r="GR69">
        <f>2/12</f>
        <v>0.16666666666666666</v>
      </c>
      <c r="GS69" s="41">
        <v>1</v>
      </c>
      <c r="GT69" s="41">
        <v>3</v>
      </c>
      <c r="GU69" s="41">
        <v>2</v>
      </c>
      <c r="GV69" s="41">
        <v>1</v>
      </c>
      <c r="GW69" s="41">
        <v>1</v>
      </c>
      <c r="GX69" s="41">
        <v>5</v>
      </c>
      <c r="GY69" s="41">
        <v>4</v>
      </c>
      <c r="GZ69" s="41">
        <v>2</v>
      </c>
      <c r="HA69" s="41">
        <v>1</v>
      </c>
      <c r="HB69" s="41">
        <v>1</v>
      </c>
      <c r="HC69" s="41">
        <v>4</v>
      </c>
      <c r="HD69" s="41">
        <v>1</v>
      </c>
      <c r="HE69" s="41">
        <v>2</v>
      </c>
      <c r="HF69" s="41">
        <v>2</v>
      </c>
      <c r="HG69" s="41">
        <v>2</v>
      </c>
      <c r="HH69" s="41">
        <v>3</v>
      </c>
      <c r="HI69" s="41">
        <v>1</v>
      </c>
      <c r="HJ69" s="41">
        <v>4</v>
      </c>
      <c r="HK69" s="41">
        <v>3</v>
      </c>
      <c r="HL69" s="37"/>
      <c r="HM69" s="37"/>
      <c r="HN69" s="37"/>
      <c r="HO69" s="37"/>
      <c r="HP69" s="37"/>
      <c r="HQ69" s="37"/>
      <c r="HR69" s="37"/>
      <c r="HS69" s="37"/>
      <c r="HT69" s="37"/>
      <c r="HV69" s="41"/>
      <c r="HW69" s="37"/>
      <c r="HX69" s="37"/>
      <c r="HY69" s="37"/>
      <c r="HZ69" s="37"/>
      <c r="IA69" s="37"/>
      <c r="IB69" s="37"/>
    </row>
    <row r="70" spans="1:236" x14ac:dyDescent="0.2">
      <c r="A70" s="41" t="s">
        <v>1630</v>
      </c>
      <c r="B70" s="41" t="s">
        <v>1796</v>
      </c>
      <c r="C70" s="71">
        <v>446</v>
      </c>
      <c r="D70" s="71" t="s">
        <v>1631</v>
      </c>
      <c r="E70" s="41">
        <v>1</v>
      </c>
      <c r="F70" s="37">
        <v>1</v>
      </c>
      <c r="G70" s="63">
        <v>38600</v>
      </c>
      <c r="H70" s="63">
        <v>43756</v>
      </c>
      <c r="I70">
        <f t="shared" si="11"/>
        <v>14.126027397260273</v>
      </c>
      <c r="K70">
        <v>8</v>
      </c>
      <c r="N70" s="41">
        <v>0</v>
      </c>
      <c r="O70" s="41">
        <v>150</v>
      </c>
      <c r="P70" s="41">
        <v>110</v>
      </c>
      <c r="Q70" s="41">
        <v>154</v>
      </c>
      <c r="T70" s="41">
        <v>4.7</v>
      </c>
      <c r="U70" s="41">
        <v>23.1</v>
      </c>
      <c r="V70" s="41"/>
      <c r="W70" s="41">
        <v>29.1</v>
      </c>
      <c r="Y70" s="37"/>
      <c r="Z70" s="37"/>
      <c r="AA70" s="37"/>
      <c r="AB70" s="37"/>
      <c r="AC70" s="37"/>
      <c r="AD70" s="37"/>
      <c r="AL70" s="41">
        <v>21</v>
      </c>
      <c r="AP70" s="41">
        <v>11.31</v>
      </c>
      <c r="AQ70" s="41">
        <v>10.79</v>
      </c>
      <c r="AT70" s="75"/>
      <c r="AU70" s="37"/>
      <c r="AV70" s="37"/>
      <c r="AY70" s="41">
        <v>26</v>
      </c>
      <c r="AZ70" s="41">
        <v>21</v>
      </c>
      <c r="BA70">
        <f>26+21</f>
        <v>47</v>
      </c>
      <c r="BD70">
        <v>20</v>
      </c>
      <c r="BE70">
        <v>19</v>
      </c>
      <c r="BH70">
        <f>20+19</f>
        <v>39</v>
      </c>
      <c r="BI70" s="41">
        <v>36</v>
      </c>
      <c r="BJ70" s="41">
        <v>32</v>
      </c>
      <c r="BK70" s="41">
        <v>38</v>
      </c>
      <c r="BQ70" s="41">
        <v>37</v>
      </c>
      <c r="BR70" s="41">
        <v>36</v>
      </c>
      <c r="BS70" s="41">
        <v>36</v>
      </c>
      <c r="CH70" s="41">
        <v>1</v>
      </c>
      <c r="CI70" s="76" t="s">
        <v>351</v>
      </c>
      <c r="CJ70" s="41">
        <v>2</v>
      </c>
      <c r="CK70" s="37"/>
      <c r="CL70" s="41" t="s">
        <v>385</v>
      </c>
      <c r="CM70" s="41">
        <v>1</v>
      </c>
      <c r="CN70" s="41">
        <v>1</v>
      </c>
      <c r="CO70" s="41" t="s">
        <v>404</v>
      </c>
      <c r="CP70" s="41">
        <v>0</v>
      </c>
      <c r="CQ70" s="41">
        <v>1</v>
      </c>
      <c r="CR70" s="41">
        <v>4</v>
      </c>
      <c r="CS70" s="41">
        <v>5</v>
      </c>
      <c r="CT70" s="41">
        <v>3</v>
      </c>
      <c r="CU70" s="41">
        <v>1</v>
      </c>
      <c r="CV70" s="41">
        <v>5</v>
      </c>
      <c r="CW70" s="41">
        <v>4</v>
      </c>
      <c r="CX70" s="41">
        <v>1</v>
      </c>
      <c r="CY70" s="41">
        <v>2</v>
      </c>
      <c r="CZ70" s="41">
        <v>4</v>
      </c>
      <c r="DA70" s="41">
        <v>4</v>
      </c>
      <c r="DB70" s="41">
        <v>5</v>
      </c>
      <c r="DC70" s="41">
        <v>4</v>
      </c>
      <c r="DD70" s="41"/>
      <c r="DE70" s="41"/>
      <c r="DF70" s="41"/>
      <c r="DG70" s="41"/>
      <c r="DH70" s="41"/>
      <c r="DI70" s="41"/>
      <c r="DJ70" s="41"/>
      <c r="DK70" s="41"/>
      <c r="DL70" s="41"/>
      <c r="DM70" s="41"/>
      <c r="DN70" s="41"/>
      <c r="DO70" s="41"/>
      <c r="DW70">
        <v>2</v>
      </c>
      <c r="DY70">
        <v>5</v>
      </c>
      <c r="EA70" s="41">
        <v>0</v>
      </c>
      <c r="EB70" s="41">
        <v>1</v>
      </c>
      <c r="EC70" s="41">
        <v>0</v>
      </c>
      <c r="ED70" s="41">
        <v>0</v>
      </c>
      <c r="EE70" s="41">
        <v>0</v>
      </c>
      <c r="EF70" s="41">
        <v>0</v>
      </c>
      <c r="EG70" s="41">
        <v>0</v>
      </c>
      <c r="EH70" s="41">
        <v>0</v>
      </c>
      <c r="EI70" s="41">
        <v>0</v>
      </c>
      <c r="EJ70" s="41">
        <v>0</v>
      </c>
      <c r="EK70" s="41">
        <v>1</v>
      </c>
      <c r="EL70" s="41">
        <v>0</v>
      </c>
      <c r="EM70" s="41">
        <v>0</v>
      </c>
      <c r="EN70" s="41">
        <v>0</v>
      </c>
      <c r="EO70" s="41">
        <v>1</v>
      </c>
      <c r="EP70" s="41">
        <v>0</v>
      </c>
      <c r="EQ70" s="41">
        <v>1</v>
      </c>
      <c r="ER70" s="41">
        <v>0</v>
      </c>
      <c r="ES70" s="41">
        <v>0</v>
      </c>
      <c r="ET70" s="41">
        <v>4</v>
      </c>
      <c r="EU70">
        <f>4/18</f>
        <v>0.22222222222222221</v>
      </c>
      <c r="EV70" s="41">
        <v>3</v>
      </c>
      <c r="EW70" s="41">
        <v>1</v>
      </c>
      <c r="EX70" s="41">
        <v>1</v>
      </c>
      <c r="EY70" s="41">
        <v>1</v>
      </c>
      <c r="EZ70" s="41">
        <v>1</v>
      </c>
      <c r="FA70" s="41">
        <v>0</v>
      </c>
      <c r="FB70" s="41">
        <v>1</v>
      </c>
      <c r="FC70" s="41">
        <v>0</v>
      </c>
      <c r="FD70" s="41">
        <v>0</v>
      </c>
      <c r="FE70" s="41">
        <v>1</v>
      </c>
      <c r="FF70" s="41">
        <v>1</v>
      </c>
      <c r="FG70" s="41">
        <v>0</v>
      </c>
      <c r="FH70" s="41">
        <v>1</v>
      </c>
      <c r="FI70" s="41">
        <v>0</v>
      </c>
      <c r="FJ70" s="41">
        <v>0</v>
      </c>
      <c r="FK70" s="41">
        <v>8</v>
      </c>
      <c r="FL70">
        <f>8/13</f>
        <v>0.61538461538461542</v>
      </c>
      <c r="FM70" s="41">
        <v>4</v>
      </c>
      <c r="FN70" s="41">
        <v>1</v>
      </c>
      <c r="FO70" s="41">
        <v>0</v>
      </c>
      <c r="FP70" s="41">
        <v>0</v>
      </c>
      <c r="FQ70" s="41">
        <v>1</v>
      </c>
      <c r="FR70" s="41">
        <v>0</v>
      </c>
      <c r="FS70" s="41">
        <v>0</v>
      </c>
      <c r="FT70" s="41">
        <v>1</v>
      </c>
      <c r="FU70" s="41">
        <v>1</v>
      </c>
      <c r="FV70" s="41">
        <v>1</v>
      </c>
      <c r="FW70" s="41">
        <v>0</v>
      </c>
      <c r="FX70" s="41">
        <v>0</v>
      </c>
      <c r="FY70" s="41">
        <v>5</v>
      </c>
      <c r="FZ70">
        <f>5/10</f>
        <v>0.5</v>
      </c>
      <c r="GA70" s="41">
        <v>3</v>
      </c>
      <c r="GB70" s="41">
        <v>2</v>
      </c>
      <c r="GC70" s="37"/>
      <c r="GD70" s="41">
        <v>1</v>
      </c>
      <c r="GE70" s="41">
        <v>0</v>
      </c>
      <c r="GF70" s="41">
        <v>1</v>
      </c>
      <c r="GG70" s="41">
        <v>0</v>
      </c>
      <c r="GH70" s="41">
        <v>1</v>
      </c>
      <c r="GI70" s="41">
        <v>1</v>
      </c>
      <c r="GJ70" s="41">
        <v>1</v>
      </c>
      <c r="GK70" s="41">
        <v>0</v>
      </c>
      <c r="GL70" s="41">
        <v>0</v>
      </c>
      <c r="GM70" s="41">
        <v>1</v>
      </c>
      <c r="GN70" s="41">
        <v>0</v>
      </c>
      <c r="GO70" s="41">
        <v>0</v>
      </c>
      <c r="GP70" s="41">
        <v>0</v>
      </c>
      <c r="GQ70" s="41">
        <v>6</v>
      </c>
      <c r="GR70">
        <f>6/12</f>
        <v>0.5</v>
      </c>
      <c r="GS70" s="41">
        <v>3</v>
      </c>
      <c r="GT70" s="41">
        <v>3</v>
      </c>
      <c r="GU70" s="41">
        <v>5</v>
      </c>
      <c r="GV70" s="41">
        <v>3</v>
      </c>
      <c r="GW70" s="41">
        <v>1</v>
      </c>
      <c r="GX70" s="41">
        <v>5</v>
      </c>
      <c r="GY70" s="41">
        <v>5</v>
      </c>
      <c r="GZ70" s="41">
        <v>6</v>
      </c>
      <c r="HA70" s="41">
        <v>1</v>
      </c>
      <c r="HB70" s="41">
        <v>1</v>
      </c>
      <c r="HC70" s="41">
        <v>1</v>
      </c>
      <c r="HD70" s="41">
        <v>4</v>
      </c>
      <c r="HE70" s="41">
        <v>4</v>
      </c>
      <c r="HF70" s="41">
        <v>1</v>
      </c>
      <c r="HG70" s="41">
        <v>4</v>
      </c>
      <c r="HH70" s="41">
        <v>5</v>
      </c>
      <c r="HI70" s="41">
        <v>1</v>
      </c>
      <c r="HJ70" s="41">
        <v>5</v>
      </c>
      <c r="HK70" s="41">
        <v>3</v>
      </c>
      <c r="HL70" s="37"/>
      <c r="HM70" s="37"/>
      <c r="HN70" s="37"/>
      <c r="HO70" s="37"/>
      <c r="HP70" s="37"/>
      <c r="HQ70" s="37"/>
      <c r="HR70" s="37"/>
      <c r="HS70" s="37"/>
      <c r="HT70" s="37"/>
      <c r="HW70" s="41">
        <v>1.69</v>
      </c>
      <c r="HX70" s="41">
        <v>1.57</v>
      </c>
      <c r="HY70" s="41">
        <v>1.39</v>
      </c>
      <c r="HZ70" s="41">
        <v>1.69</v>
      </c>
      <c r="IA70" s="41">
        <v>1.25</v>
      </c>
      <c r="IB70" s="41"/>
    </row>
    <row r="71" spans="1:236" x14ac:dyDescent="0.2">
      <c r="A71" s="41" t="s">
        <v>1632</v>
      </c>
      <c r="B71" s="41" t="s">
        <v>1633</v>
      </c>
      <c r="C71" s="71">
        <v>447</v>
      </c>
      <c r="D71" s="71" t="s">
        <v>1634</v>
      </c>
      <c r="E71" s="41">
        <v>0</v>
      </c>
      <c r="F71" s="41">
        <v>2</v>
      </c>
      <c r="G71" s="63">
        <v>38736</v>
      </c>
      <c r="H71" s="63">
        <v>43756</v>
      </c>
      <c r="I71">
        <f t="shared" si="11"/>
        <v>13.753424657534246</v>
      </c>
      <c r="K71">
        <v>8</v>
      </c>
      <c r="N71" s="41">
        <v>0</v>
      </c>
      <c r="O71" s="41">
        <v>150</v>
      </c>
      <c r="P71" s="41">
        <v>111</v>
      </c>
      <c r="Q71" s="41">
        <v>162</v>
      </c>
      <c r="T71" s="41">
        <v>63.8</v>
      </c>
      <c r="U71" s="41">
        <v>24.3</v>
      </c>
      <c r="V71" s="41"/>
      <c r="W71" s="41">
        <v>24.1</v>
      </c>
      <c r="Y71">
        <v>57.8</v>
      </c>
      <c r="Z71">
        <v>49.7</v>
      </c>
      <c r="AA71">
        <v>50.8</v>
      </c>
      <c r="AB71">
        <v>48.8</v>
      </c>
      <c r="AC71">
        <v>79.900000000000006</v>
      </c>
      <c r="AD71">
        <v>38.6</v>
      </c>
      <c r="AE71">
        <v>57.8</v>
      </c>
      <c r="AF71">
        <v>79.900000000000006</v>
      </c>
      <c r="AL71" s="41">
        <v>21</v>
      </c>
      <c r="AP71" s="37"/>
      <c r="AQ71" s="37"/>
      <c r="AT71">
        <v>168.4</v>
      </c>
      <c r="AU71">
        <v>151.6</v>
      </c>
      <c r="AV71">
        <v>187</v>
      </c>
      <c r="AY71" s="41">
        <v>26</v>
      </c>
      <c r="AZ71" s="41">
        <v>27</v>
      </c>
      <c r="BA71">
        <f>26+27</f>
        <v>53</v>
      </c>
      <c r="BD71">
        <v>12</v>
      </c>
      <c r="BE71">
        <v>5</v>
      </c>
      <c r="BH71">
        <f>12+5</f>
        <v>17</v>
      </c>
      <c r="BI71" s="41">
        <v>56</v>
      </c>
      <c r="BJ71" s="41">
        <v>61</v>
      </c>
      <c r="BK71" s="41">
        <v>60</v>
      </c>
      <c r="BQ71" s="41">
        <v>47</v>
      </c>
      <c r="BR71" s="41">
        <v>41</v>
      </c>
      <c r="BS71" s="41">
        <v>50</v>
      </c>
      <c r="CH71" s="41">
        <v>1</v>
      </c>
      <c r="CI71" s="76" t="s">
        <v>351</v>
      </c>
      <c r="CJ71" s="41">
        <v>0</v>
      </c>
      <c r="CK71" s="37"/>
      <c r="CL71" s="41" t="s">
        <v>350</v>
      </c>
      <c r="CM71" s="41">
        <v>0</v>
      </c>
      <c r="CN71" s="37"/>
      <c r="CO71" s="41" t="s">
        <v>355</v>
      </c>
      <c r="CP71" s="41">
        <v>0</v>
      </c>
      <c r="CQ71" s="37"/>
      <c r="CR71" s="41">
        <v>5</v>
      </c>
      <c r="CS71" s="41">
        <v>5</v>
      </c>
      <c r="CT71" s="41">
        <v>5</v>
      </c>
      <c r="CU71" s="41">
        <v>5</v>
      </c>
      <c r="CV71" s="41">
        <v>5</v>
      </c>
      <c r="CW71" s="41">
        <v>5</v>
      </c>
      <c r="CX71" s="41">
        <v>5</v>
      </c>
      <c r="CY71" s="41">
        <v>5</v>
      </c>
      <c r="CZ71" s="41">
        <v>5</v>
      </c>
      <c r="DA71" s="41">
        <v>5</v>
      </c>
      <c r="DB71" s="41">
        <v>5</v>
      </c>
      <c r="DC71" s="41">
        <v>5</v>
      </c>
      <c r="DD71" s="41"/>
      <c r="DE71" s="41"/>
      <c r="DF71" s="41"/>
      <c r="DG71" s="41"/>
      <c r="DH71" s="41"/>
      <c r="DI71" s="41"/>
      <c r="DJ71" s="41"/>
      <c r="DK71" s="41"/>
      <c r="DL71" s="41"/>
      <c r="DM71" s="41"/>
      <c r="DN71" s="41"/>
      <c r="DO71" s="41"/>
      <c r="EA71" s="41">
        <v>1</v>
      </c>
      <c r="EB71" s="41">
        <v>0</v>
      </c>
      <c r="EC71" s="41">
        <v>1</v>
      </c>
      <c r="ED71" s="41">
        <v>0</v>
      </c>
      <c r="EE71" s="41">
        <v>1</v>
      </c>
      <c r="EF71" s="41">
        <v>1</v>
      </c>
      <c r="EG71" s="41">
        <v>1</v>
      </c>
      <c r="EH71" s="41">
        <v>1</v>
      </c>
      <c r="EI71" s="41">
        <v>1</v>
      </c>
      <c r="EJ71" s="41">
        <v>1</v>
      </c>
      <c r="EK71" s="41">
        <v>1</v>
      </c>
      <c r="EL71" s="41">
        <v>1</v>
      </c>
      <c r="EM71" s="41">
        <v>0</v>
      </c>
      <c r="EN71" s="41">
        <v>1</v>
      </c>
      <c r="EO71" s="41">
        <v>1</v>
      </c>
      <c r="EP71" s="41">
        <v>1</v>
      </c>
      <c r="EQ71" s="41">
        <v>1</v>
      </c>
      <c r="ER71" s="41">
        <v>0</v>
      </c>
      <c r="ES71" s="41">
        <v>0</v>
      </c>
      <c r="ET71" s="41">
        <v>14</v>
      </c>
      <c r="EU71">
        <f>14/18</f>
        <v>0.77777777777777779</v>
      </c>
      <c r="EV71" s="41">
        <v>7</v>
      </c>
      <c r="EW71" s="41">
        <v>1</v>
      </c>
      <c r="EX71" s="41">
        <v>1</v>
      </c>
      <c r="EY71" s="41">
        <v>1</v>
      </c>
      <c r="EZ71" s="41">
        <v>1</v>
      </c>
      <c r="FA71" s="41">
        <v>0</v>
      </c>
      <c r="FB71" s="41">
        <v>1</v>
      </c>
      <c r="FC71" s="41">
        <v>1</v>
      </c>
      <c r="FD71" s="41">
        <v>0</v>
      </c>
      <c r="FE71" s="41">
        <v>1</v>
      </c>
      <c r="FF71" s="41">
        <v>1</v>
      </c>
      <c r="FG71" s="41">
        <v>0</v>
      </c>
      <c r="FH71" s="41">
        <v>1</v>
      </c>
      <c r="FI71" s="41">
        <v>0</v>
      </c>
      <c r="FJ71" s="41">
        <v>0</v>
      </c>
      <c r="FK71" s="41">
        <v>9</v>
      </c>
      <c r="FL71" s="81">
        <f>9/13</f>
        <v>0.69230769230769229</v>
      </c>
      <c r="FM71" s="41">
        <v>5</v>
      </c>
      <c r="FN71" s="41">
        <v>1</v>
      </c>
      <c r="FO71" s="41">
        <v>1</v>
      </c>
      <c r="FP71" s="41">
        <v>1</v>
      </c>
      <c r="FQ71" s="41">
        <v>1</v>
      </c>
      <c r="FR71" s="41">
        <v>0</v>
      </c>
      <c r="FS71" s="41">
        <v>0</v>
      </c>
      <c r="FT71" s="41">
        <v>1</v>
      </c>
      <c r="FU71" s="41">
        <v>1</v>
      </c>
      <c r="FV71" s="41">
        <v>1</v>
      </c>
      <c r="FW71" s="41">
        <v>0</v>
      </c>
      <c r="FX71" s="41">
        <v>0</v>
      </c>
      <c r="FY71" s="41">
        <v>7</v>
      </c>
      <c r="FZ71">
        <f>7/10</f>
        <v>0.7</v>
      </c>
      <c r="GA71" s="41">
        <v>4</v>
      </c>
      <c r="GB71" s="41">
        <v>1</v>
      </c>
      <c r="GC71" s="41">
        <v>2</v>
      </c>
      <c r="GD71" s="41">
        <v>1</v>
      </c>
      <c r="GE71" s="41">
        <v>0</v>
      </c>
      <c r="GF71" s="41">
        <v>1</v>
      </c>
      <c r="GG71" s="41">
        <v>1</v>
      </c>
      <c r="GH71" s="41">
        <v>1</v>
      </c>
      <c r="GI71" s="41">
        <v>1</v>
      </c>
      <c r="GJ71" s="41">
        <v>1</v>
      </c>
      <c r="GK71" s="41">
        <v>1</v>
      </c>
      <c r="GL71" s="41">
        <v>1</v>
      </c>
      <c r="GM71" s="41">
        <v>1</v>
      </c>
      <c r="GN71" s="41">
        <v>1</v>
      </c>
      <c r="GO71" s="41">
        <v>1</v>
      </c>
      <c r="GP71" s="41">
        <v>0</v>
      </c>
      <c r="GQ71" s="41">
        <v>0</v>
      </c>
      <c r="GR71">
        <f>10/12</f>
        <v>0.83333333333333337</v>
      </c>
      <c r="GS71" s="41">
        <v>4</v>
      </c>
      <c r="GT71" s="41">
        <v>4</v>
      </c>
      <c r="GU71" s="41">
        <v>2</v>
      </c>
      <c r="GV71" s="41">
        <v>1</v>
      </c>
      <c r="GW71" s="41">
        <v>1</v>
      </c>
      <c r="GX71" s="41">
        <v>6</v>
      </c>
      <c r="GY71" s="41">
        <v>4</v>
      </c>
      <c r="GZ71" s="41">
        <v>4</v>
      </c>
      <c r="HA71" s="41">
        <v>1</v>
      </c>
      <c r="HB71" s="41">
        <v>4</v>
      </c>
      <c r="HC71" s="41">
        <v>4</v>
      </c>
      <c r="HD71" s="41">
        <v>2</v>
      </c>
      <c r="HE71" s="41">
        <v>3</v>
      </c>
      <c r="HF71" s="41">
        <v>4</v>
      </c>
      <c r="HG71" s="41">
        <v>1</v>
      </c>
      <c r="HH71" s="41">
        <v>1</v>
      </c>
      <c r="HI71" s="41">
        <v>5</v>
      </c>
      <c r="HJ71" s="41">
        <v>3</v>
      </c>
      <c r="HK71" s="41">
        <v>1</v>
      </c>
      <c r="HL71" s="37"/>
      <c r="HM71" s="37"/>
      <c r="HN71" s="37"/>
      <c r="HO71" s="37"/>
      <c r="HP71" s="37"/>
      <c r="HQ71" s="37"/>
      <c r="HR71" s="37"/>
      <c r="HS71" s="37"/>
      <c r="HT71" s="37"/>
      <c r="HW71" s="41">
        <v>1.57</v>
      </c>
      <c r="HX71" s="41">
        <v>1.96</v>
      </c>
      <c r="HY71" s="41">
        <v>1.56</v>
      </c>
      <c r="HZ71" s="41">
        <v>2.41</v>
      </c>
      <c r="IA71" s="41">
        <v>1.99</v>
      </c>
    </row>
    <row r="72" spans="1:236" x14ac:dyDescent="0.2">
      <c r="A72" s="41" t="s">
        <v>1635</v>
      </c>
      <c r="B72" s="41" t="s">
        <v>1636</v>
      </c>
      <c r="C72" s="71">
        <v>448</v>
      </c>
      <c r="D72" s="71" t="s">
        <v>1637</v>
      </c>
      <c r="E72" s="41">
        <v>1</v>
      </c>
      <c r="F72" s="37">
        <v>1</v>
      </c>
      <c r="G72" s="63">
        <v>38859</v>
      </c>
      <c r="H72" s="63">
        <v>43756</v>
      </c>
      <c r="I72">
        <f t="shared" si="11"/>
        <v>13.416438356164383</v>
      </c>
      <c r="K72">
        <v>8</v>
      </c>
      <c r="N72" s="41">
        <v>2</v>
      </c>
      <c r="O72" s="41">
        <v>150</v>
      </c>
      <c r="P72" s="41">
        <v>115.5</v>
      </c>
      <c r="Q72" s="41">
        <v>165.5</v>
      </c>
      <c r="T72" s="41">
        <v>59.6</v>
      </c>
      <c r="U72" s="41">
        <v>21.9</v>
      </c>
      <c r="W72" s="41">
        <v>26.5</v>
      </c>
      <c r="Y72">
        <v>40.1</v>
      </c>
      <c r="Z72">
        <v>32.9</v>
      </c>
      <c r="AA72">
        <v>19.7</v>
      </c>
      <c r="AB72">
        <v>30.2</v>
      </c>
      <c r="AC72">
        <v>36</v>
      </c>
      <c r="AD72">
        <v>30.5</v>
      </c>
      <c r="AE72">
        <v>40.1</v>
      </c>
      <c r="AF72">
        <v>36</v>
      </c>
      <c r="AL72" s="41">
        <v>10</v>
      </c>
      <c r="AP72" s="41">
        <v>14.4</v>
      </c>
      <c r="AQ72" s="41">
        <v>14.45</v>
      </c>
      <c r="AT72">
        <v>125</v>
      </c>
      <c r="AU72">
        <v>120</v>
      </c>
      <c r="AV72">
        <v>109.8</v>
      </c>
      <c r="AY72" s="41">
        <v>26</v>
      </c>
      <c r="AZ72" s="41">
        <v>28</v>
      </c>
      <c r="BA72">
        <f>28+26</f>
        <v>54</v>
      </c>
      <c r="BD72">
        <v>18</v>
      </c>
      <c r="BE72">
        <v>22</v>
      </c>
      <c r="BH72">
        <f>18+22</f>
        <v>40</v>
      </c>
      <c r="BI72" s="41">
        <v>34</v>
      </c>
      <c r="BJ72" s="41">
        <v>35</v>
      </c>
      <c r="BK72" s="41">
        <v>33</v>
      </c>
      <c r="BQ72" s="41">
        <v>35</v>
      </c>
      <c r="BR72" s="41">
        <v>35</v>
      </c>
      <c r="BS72" s="41">
        <v>35</v>
      </c>
      <c r="CH72" s="41">
        <v>0</v>
      </c>
      <c r="CI72" s="76" t="s">
        <v>427</v>
      </c>
      <c r="CJ72" s="41">
        <v>1</v>
      </c>
      <c r="CK72">
        <v>15</v>
      </c>
      <c r="CL72" s="41" t="s">
        <v>411</v>
      </c>
      <c r="CM72" s="41">
        <v>1</v>
      </c>
      <c r="CN72" s="41">
        <v>2</v>
      </c>
      <c r="CO72" s="41" t="s">
        <v>437</v>
      </c>
      <c r="CP72" s="41">
        <v>0</v>
      </c>
      <c r="CQ72" s="41">
        <v>4.5</v>
      </c>
      <c r="CR72" s="41">
        <v>5</v>
      </c>
      <c r="CS72" s="41">
        <v>4</v>
      </c>
      <c r="CT72" s="41">
        <v>5</v>
      </c>
      <c r="CU72" s="41">
        <v>2</v>
      </c>
      <c r="CV72" s="41">
        <v>5</v>
      </c>
      <c r="CW72" s="41">
        <v>3</v>
      </c>
      <c r="CX72" s="41">
        <v>3</v>
      </c>
      <c r="CY72" s="41">
        <v>1</v>
      </c>
      <c r="CZ72" s="41">
        <v>5</v>
      </c>
      <c r="DA72" s="41">
        <v>5</v>
      </c>
      <c r="DB72" s="41">
        <v>3</v>
      </c>
      <c r="DC72" s="41">
        <v>3</v>
      </c>
      <c r="DD72" s="41"/>
      <c r="DF72" s="41"/>
      <c r="DG72" s="41"/>
      <c r="DH72" s="41"/>
      <c r="DI72" s="41"/>
      <c r="DJ72" s="41"/>
      <c r="DK72" s="41"/>
      <c r="DL72" s="41"/>
      <c r="DM72" s="41"/>
      <c r="DN72" s="41"/>
      <c r="DO72" s="41"/>
      <c r="DY72">
        <v>2</v>
      </c>
      <c r="EA72" s="41">
        <v>1</v>
      </c>
      <c r="EB72" s="41">
        <v>0</v>
      </c>
      <c r="EC72" s="41">
        <v>1</v>
      </c>
      <c r="ED72" s="41">
        <v>1</v>
      </c>
      <c r="EE72" s="41">
        <v>1</v>
      </c>
      <c r="EF72" s="41">
        <v>1</v>
      </c>
      <c r="EG72" s="41">
        <v>1</v>
      </c>
      <c r="EH72" s="41">
        <v>1</v>
      </c>
      <c r="EI72" s="41">
        <v>1</v>
      </c>
      <c r="EJ72" s="41">
        <v>0</v>
      </c>
      <c r="EK72" s="41">
        <v>1</v>
      </c>
      <c r="EL72" s="41">
        <v>0</v>
      </c>
      <c r="EM72" s="41">
        <v>0</v>
      </c>
      <c r="EN72" s="41">
        <v>1</v>
      </c>
      <c r="EO72" s="41">
        <v>1</v>
      </c>
      <c r="EP72" s="41">
        <v>1</v>
      </c>
      <c r="EQ72" s="41">
        <v>0</v>
      </c>
      <c r="ER72" s="41">
        <v>0</v>
      </c>
      <c r="ES72" s="41">
        <v>0</v>
      </c>
      <c r="ET72" s="41">
        <v>12</v>
      </c>
      <c r="EU72">
        <f>12/18</f>
        <v>0.66666666666666663</v>
      </c>
      <c r="EV72" s="41">
        <v>7</v>
      </c>
      <c r="EW72" s="41">
        <v>1</v>
      </c>
      <c r="EX72" s="41">
        <v>1</v>
      </c>
      <c r="EY72" s="41">
        <v>1</v>
      </c>
      <c r="EZ72" s="41">
        <v>1</v>
      </c>
      <c r="FA72" s="41">
        <v>0</v>
      </c>
      <c r="FB72" s="41">
        <v>1</v>
      </c>
      <c r="FC72" s="41">
        <v>1</v>
      </c>
      <c r="FD72" s="41">
        <v>0</v>
      </c>
      <c r="FE72" s="41">
        <v>1</v>
      </c>
      <c r="FF72" s="41">
        <v>0</v>
      </c>
      <c r="FG72" s="41">
        <v>0</v>
      </c>
      <c r="FH72" s="41">
        <v>0</v>
      </c>
      <c r="FI72" s="41">
        <v>0</v>
      </c>
      <c r="FJ72" s="41">
        <v>0</v>
      </c>
      <c r="FK72" s="41">
        <v>7</v>
      </c>
      <c r="FL72">
        <f>7/13</f>
        <v>0.53846153846153844</v>
      </c>
      <c r="FM72" s="41">
        <v>3</v>
      </c>
      <c r="FN72" s="41">
        <v>1</v>
      </c>
      <c r="FO72" s="41">
        <v>0</v>
      </c>
      <c r="FP72" s="41">
        <v>1</v>
      </c>
      <c r="FQ72" s="41">
        <v>1</v>
      </c>
      <c r="FR72" s="41">
        <v>0</v>
      </c>
      <c r="FS72" s="41">
        <v>1</v>
      </c>
      <c r="FT72" s="41">
        <v>1</v>
      </c>
      <c r="FU72" s="41">
        <v>0</v>
      </c>
      <c r="FV72" s="41">
        <v>1</v>
      </c>
      <c r="FW72" s="41">
        <v>0</v>
      </c>
      <c r="FX72" s="41">
        <v>0</v>
      </c>
      <c r="FY72" s="41">
        <v>6</v>
      </c>
      <c r="FZ72">
        <f>6/10</f>
        <v>0.6</v>
      </c>
      <c r="GA72" s="41">
        <v>3</v>
      </c>
      <c r="GB72" s="41">
        <v>1</v>
      </c>
      <c r="GC72" s="41">
        <v>1</v>
      </c>
      <c r="GD72" s="41">
        <v>1</v>
      </c>
      <c r="GE72" s="41">
        <v>0</v>
      </c>
      <c r="GF72" s="41">
        <v>0</v>
      </c>
      <c r="GG72" s="41">
        <v>1</v>
      </c>
      <c r="GH72" s="41">
        <v>1</v>
      </c>
      <c r="GI72" s="41">
        <v>1</v>
      </c>
      <c r="GJ72" s="41">
        <v>0</v>
      </c>
      <c r="GK72" s="41">
        <v>0</v>
      </c>
      <c r="GL72" s="41">
        <v>0</v>
      </c>
      <c r="GM72" s="41">
        <v>0</v>
      </c>
      <c r="GN72" s="41">
        <v>1</v>
      </c>
      <c r="GO72" s="41">
        <v>0</v>
      </c>
      <c r="GP72" s="41">
        <v>0</v>
      </c>
      <c r="GQ72" s="41">
        <v>5</v>
      </c>
      <c r="GR72">
        <f>5/12</f>
        <v>0.41666666666666669</v>
      </c>
      <c r="GS72" s="41">
        <v>3</v>
      </c>
      <c r="GT72" s="41">
        <v>4</v>
      </c>
      <c r="GU72" s="41">
        <v>2</v>
      </c>
      <c r="GV72" s="41">
        <v>2</v>
      </c>
      <c r="GW72" s="41">
        <v>1</v>
      </c>
      <c r="GX72" s="41">
        <v>4</v>
      </c>
      <c r="GY72" s="41">
        <v>3</v>
      </c>
      <c r="GZ72" s="41">
        <v>3</v>
      </c>
      <c r="HA72" s="41">
        <v>1</v>
      </c>
      <c r="HB72" s="41">
        <v>2</v>
      </c>
      <c r="HC72" s="41">
        <v>3</v>
      </c>
      <c r="HD72" s="41">
        <v>3</v>
      </c>
      <c r="HE72" s="41">
        <v>3</v>
      </c>
      <c r="HF72" s="41">
        <v>1</v>
      </c>
      <c r="HG72" s="41">
        <v>5</v>
      </c>
      <c r="HH72" s="41">
        <v>3</v>
      </c>
      <c r="HI72" s="41">
        <v>2</v>
      </c>
      <c r="HJ72" s="41">
        <v>5</v>
      </c>
      <c r="HK72" s="41">
        <v>3</v>
      </c>
      <c r="HL72" s="37"/>
      <c r="HM72" s="37"/>
      <c r="HN72" s="37"/>
      <c r="HO72" s="37"/>
      <c r="HP72" s="37"/>
      <c r="HQ72" s="37"/>
      <c r="HR72" s="37"/>
      <c r="HS72" s="37"/>
      <c r="HT72" s="37"/>
      <c r="HW72" s="41">
        <v>1.94</v>
      </c>
      <c r="HX72" s="41">
        <v>2.0299999999999998</v>
      </c>
      <c r="HY72" s="41">
        <v>2.08</v>
      </c>
      <c r="HZ72" s="41">
        <v>2.23</v>
      </c>
      <c r="IA72" s="41">
        <v>2.29</v>
      </c>
    </row>
    <row r="73" spans="1:236" x14ac:dyDescent="0.2">
      <c r="A73" s="41" t="s">
        <v>1638</v>
      </c>
      <c r="B73" s="41" t="s">
        <v>1639</v>
      </c>
      <c r="C73" s="71">
        <v>449</v>
      </c>
      <c r="D73" s="71" t="s">
        <v>1640</v>
      </c>
      <c r="E73" s="41">
        <v>0</v>
      </c>
      <c r="F73" s="41">
        <v>2</v>
      </c>
      <c r="G73" s="81">
        <v>38665</v>
      </c>
      <c r="H73" s="63">
        <v>43756</v>
      </c>
      <c r="I73">
        <f t="shared" si="11"/>
        <v>13.947945205479453</v>
      </c>
      <c r="K73">
        <v>8</v>
      </c>
      <c r="N73" s="41">
        <v>2</v>
      </c>
      <c r="O73" s="41">
        <v>150</v>
      </c>
      <c r="P73" s="41">
        <v>114</v>
      </c>
      <c r="Q73" s="41">
        <v>167.5</v>
      </c>
      <c r="T73" s="41">
        <v>77.400000000000006</v>
      </c>
      <c r="U73" s="41">
        <v>27.8</v>
      </c>
      <c r="V73" s="41"/>
      <c r="W73" s="41">
        <v>30</v>
      </c>
      <c r="Y73">
        <v>75.599999999999994</v>
      </c>
      <c r="Z73">
        <v>77</v>
      </c>
      <c r="AA73">
        <v>68</v>
      </c>
      <c r="AB73">
        <v>79.400000000000006</v>
      </c>
      <c r="AC73">
        <v>75.099999999999994</v>
      </c>
      <c r="AD73">
        <v>75.900000000000006</v>
      </c>
      <c r="AE73">
        <v>77</v>
      </c>
      <c r="AF73">
        <v>79.400000000000006</v>
      </c>
      <c r="AL73" s="41">
        <v>31</v>
      </c>
      <c r="AP73" s="41">
        <v>11.9</v>
      </c>
      <c r="AQ73" s="41">
        <v>11.46</v>
      </c>
      <c r="AT73">
        <v>159</v>
      </c>
      <c r="AU73">
        <v>153</v>
      </c>
      <c r="AV73">
        <v>160</v>
      </c>
      <c r="AY73" s="41">
        <v>24</v>
      </c>
      <c r="AZ73" s="41">
        <v>25</v>
      </c>
      <c r="BA73">
        <f>24+25</f>
        <v>49</v>
      </c>
      <c r="BD73">
        <v>16</v>
      </c>
      <c r="BE73">
        <v>17</v>
      </c>
      <c r="BH73">
        <f>16+17</f>
        <v>33</v>
      </c>
      <c r="BI73" s="41">
        <v>45</v>
      </c>
      <c r="BJ73" s="41">
        <v>45</v>
      </c>
      <c r="BK73" s="41">
        <v>48</v>
      </c>
      <c r="BQ73" s="41">
        <v>42</v>
      </c>
      <c r="BR73" s="41">
        <v>38</v>
      </c>
      <c r="BS73" s="41">
        <v>46</v>
      </c>
      <c r="CH73" s="41">
        <v>0</v>
      </c>
      <c r="CI73" s="76" t="s">
        <v>355</v>
      </c>
      <c r="CJ73" s="41">
        <v>1</v>
      </c>
      <c r="CK73" s="37"/>
      <c r="CL73" s="41" t="s">
        <v>1846</v>
      </c>
      <c r="CM73" s="41">
        <v>1</v>
      </c>
      <c r="CN73" s="37"/>
      <c r="CO73" s="41" t="s">
        <v>350</v>
      </c>
      <c r="CP73" s="41">
        <v>1</v>
      </c>
      <c r="CQ73" s="41">
        <v>0</v>
      </c>
      <c r="CR73" s="41">
        <v>3</v>
      </c>
      <c r="CS73" s="41">
        <v>4</v>
      </c>
      <c r="CT73" s="41">
        <v>3</v>
      </c>
      <c r="CU73" s="41">
        <v>1</v>
      </c>
      <c r="CV73" s="41">
        <v>3</v>
      </c>
      <c r="CW73" s="41">
        <v>4</v>
      </c>
      <c r="CX73" s="41">
        <v>3</v>
      </c>
      <c r="CY73" s="41">
        <v>1</v>
      </c>
      <c r="CZ73" s="41">
        <v>3</v>
      </c>
      <c r="DA73" s="41">
        <v>4</v>
      </c>
      <c r="DB73" s="41">
        <v>3</v>
      </c>
      <c r="DC73" s="41">
        <v>2</v>
      </c>
      <c r="DD73" s="41"/>
      <c r="DF73" s="41"/>
      <c r="DG73" s="41"/>
      <c r="DH73" s="41"/>
      <c r="DI73" s="41"/>
      <c r="DJ73" s="41"/>
      <c r="DK73" s="41"/>
      <c r="DL73" s="41"/>
      <c r="DM73" s="41"/>
      <c r="DN73" s="41"/>
      <c r="DO73" s="41"/>
      <c r="EA73" s="41">
        <v>1</v>
      </c>
      <c r="EB73" s="41">
        <v>0</v>
      </c>
      <c r="EC73" s="41">
        <v>1</v>
      </c>
      <c r="ED73" s="41">
        <v>1</v>
      </c>
      <c r="EE73" s="41">
        <v>1</v>
      </c>
      <c r="EF73" s="41">
        <v>1</v>
      </c>
      <c r="EG73" s="41">
        <v>0</v>
      </c>
      <c r="EH73" s="41">
        <v>0</v>
      </c>
      <c r="EI73" s="41">
        <v>0</v>
      </c>
      <c r="EJ73" s="41">
        <v>0</v>
      </c>
      <c r="EK73" s="41">
        <v>0</v>
      </c>
      <c r="EL73" s="41">
        <v>0</v>
      </c>
      <c r="EM73" s="41">
        <v>0</v>
      </c>
      <c r="EN73" s="41">
        <v>0</v>
      </c>
      <c r="EO73" s="41">
        <v>0</v>
      </c>
      <c r="EP73" s="41">
        <v>1</v>
      </c>
      <c r="EQ73" s="41">
        <v>0</v>
      </c>
      <c r="ER73" s="41">
        <v>1</v>
      </c>
      <c r="ES73" t="s">
        <v>1847</v>
      </c>
      <c r="ET73" s="41">
        <v>7</v>
      </c>
      <c r="EU73">
        <f>7/18</f>
        <v>0.3888888888888889</v>
      </c>
      <c r="EV73" s="41">
        <v>4</v>
      </c>
      <c r="EW73" s="41">
        <v>0</v>
      </c>
      <c r="EX73" s="41">
        <v>1</v>
      </c>
      <c r="EY73" s="41">
        <v>0</v>
      </c>
      <c r="EZ73" s="41">
        <v>0</v>
      </c>
      <c r="FA73" s="41">
        <v>0</v>
      </c>
      <c r="FB73" s="41">
        <v>1</v>
      </c>
      <c r="FC73" s="41">
        <v>0</v>
      </c>
      <c r="FD73" s="41">
        <v>0</v>
      </c>
      <c r="FE73" s="41">
        <v>1</v>
      </c>
      <c r="FF73" s="41">
        <v>0</v>
      </c>
      <c r="FG73" s="41">
        <v>0</v>
      </c>
      <c r="FH73" s="41">
        <v>0</v>
      </c>
      <c r="FI73" s="41">
        <v>0</v>
      </c>
      <c r="FJ73" s="41">
        <v>0</v>
      </c>
      <c r="FK73" s="41">
        <v>3</v>
      </c>
      <c r="FL73">
        <f>3/13</f>
        <v>0.23076923076923078</v>
      </c>
      <c r="FM73" s="41">
        <v>1</v>
      </c>
      <c r="FN73" s="41">
        <v>0</v>
      </c>
      <c r="FO73" s="41">
        <v>0</v>
      </c>
      <c r="FP73" s="41">
        <v>0</v>
      </c>
      <c r="FQ73" s="41">
        <v>0</v>
      </c>
      <c r="FR73" s="41">
        <v>0</v>
      </c>
      <c r="FS73" s="41">
        <v>0</v>
      </c>
      <c r="FT73" s="41">
        <v>0</v>
      </c>
      <c r="FU73" s="41">
        <v>0</v>
      </c>
      <c r="FV73" s="41">
        <v>0</v>
      </c>
      <c r="FW73" s="41">
        <v>0</v>
      </c>
      <c r="FX73" s="41">
        <v>0</v>
      </c>
      <c r="FY73" s="41">
        <v>0</v>
      </c>
      <c r="FZ73" s="41">
        <v>0</v>
      </c>
      <c r="GA73" s="41">
        <v>3</v>
      </c>
      <c r="GB73" s="41">
        <v>1</v>
      </c>
      <c r="GC73" s="41">
        <v>1</v>
      </c>
      <c r="GD73" s="37"/>
      <c r="GE73" s="37"/>
      <c r="GF73" s="37"/>
      <c r="GG73" s="37"/>
      <c r="GH73" s="37"/>
      <c r="GI73" s="37"/>
      <c r="GJ73" s="37"/>
      <c r="GK73" s="37"/>
      <c r="GL73" s="37"/>
      <c r="GM73" s="37"/>
      <c r="GN73" s="37"/>
      <c r="GO73" s="37"/>
      <c r="GP73" s="37"/>
      <c r="GQ73" s="37"/>
      <c r="GR73" s="37"/>
      <c r="GS73" s="37"/>
      <c r="GT73" s="41">
        <v>4</v>
      </c>
      <c r="GU73" s="41">
        <v>2</v>
      </c>
      <c r="GV73" s="41">
        <v>1</v>
      </c>
      <c r="GW73" s="41">
        <v>1</v>
      </c>
      <c r="GX73" s="41">
        <v>5</v>
      </c>
      <c r="GY73" s="41">
        <v>3</v>
      </c>
      <c r="GZ73" s="41">
        <v>3</v>
      </c>
      <c r="HA73" s="41">
        <v>1</v>
      </c>
      <c r="HB73" s="41">
        <v>3</v>
      </c>
      <c r="HC73" s="41">
        <v>3</v>
      </c>
      <c r="HD73" s="41">
        <v>3</v>
      </c>
      <c r="HE73" s="41">
        <v>3</v>
      </c>
      <c r="HF73" s="41">
        <v>2</v>
      </c>
      <c r="HG73" s="41">
        <v>4</v>
      </c>
      <c r="HH73" s="41">
        <v>5</v>
      </c>
      <c r="HI73" s="41">
        <v>2</v>
      </c>
      <c r="HJ73" s="41">
        <v>3</v>
      </c>
      <c r="HK73" s="41">
        <v>2</v>
      </c>
      <c r="HL73" s="37"/>
      <c r="HM73" s="37"/>
      <c r="HN73" s="37"/>
      <c r="HO73" s="37"/>
      <c r="HP73" s="37"/>
      <c r="HQ73" s="37"/>
      <c r="HR73" s="37"/>
      <c r="HS73" s="37"/>
      <c r="HT73" s="37"/>
      <c r="HW73" s="41">
        <v>1.52</v>
      </c>
      <c r="HX73" s="41">
        <v>1.99</v>
      </c>
      <c r="HY73" s="41">
        <v>1.24</v>
      </c>
      <c r="HZ73" s="41">
        <v>1.88</v>
      </c>
      <c r="IA73" s="41">
        <v>1.61</v>
      </c>
    </row>
    <row r="74" spans="1:236" x14ac:dyDescent="0.2">
      <c r="A74" s="41" t="s">
        <v>1645</v>
      </c>
      <c r="B74" s="41" t="s">
        <v>1646</v>
      </c>
      <c r="C74" s="71">
        <v>452</v>
      </c>
      <c r="D74" s="71" t="s">
        <v>1647</v>
      </c>
      <c r="E74">
        <v>1</v>
      </c>
      <c r="F74" s="37">
        <v>1</v>
      </c>
      <c r="G74" s="63">
        <v>38624</v>
      </c>
      <c r="H74" s="63">
        <v>43756</v>
      </c>
      <c r="I74">
        <f t="shared" si="11"/>
        <v>14.06027397260274</v>
      </c>
      <c r="K74">
        <v>8</v>
      </c>
      <c r="N74">
        <v>4</v>
      </c>
      <c r="O74" s="41">
        <v>150</v>
      </c>
      <c r="P74" s="41">
        <v>109</v>
      </c>
      <c r="Q74" s="41">
        <v>154.5</v>
      </c>
      <c r="T74">
        <v>53.9</v>
      </c>
      <c r="U74">
        <v>22.7</v>
      </c>
      <c r="W74">
        <v>29.3</v>
      </c>
      <c r="Y74">
        <v>47.2</v>
      </c>
      <c r="Z74">
        <v>35</v>
      </c>
      <c r="AA74">
        <v>28.9</v>
      </c>
      <c r="AB74">
        <v>51.7</v>
      </c>
      <c r="AC74">
        <v>46.9</v>
      </c>
      <c r="AD74">
        <v>36.9</v>
      </c>
      <c r="AE74">
        <v>47.2</v>
      </c>
      <c r="AF74">
        <v>51.7</v>
      </c>
      <c r="AL74" s="41">
        <v>18</v>
      </c>
      <c r="AP74">
        <v>14.28</v>
      </c>
      <c r="AQ74">
        <v>12.22</v>
      </c>
      <c r="AT74">
        <v>100.8</v>
      </c>
      <c r="AU74">
        <v>103</v>
      </c>
      <c r="AV74">
        <v>89</v>
      </c>
      <c r="AY74">
        <v>26</v>
      </c>
      <c r="AZ74">
        <v>30</v>
      </c>
      <c r="BA74">
        <f>26+30</f>
        <v>56</v>
      </c>
      <c r="BD74">
        <v>20</v>
      </c>
      <c r="BE74">
        <v>22</v>
      </c>
      <c r="BH74">
        <f>20+22</f>
        <v>42</v>
      </c>
      <c r="BI74">
        <v>30</v>
      </c>
      <c r="BJ74">
        <v>34</v>
      </c>
      <c r="BK74">
        <v>30</v>
      </c>
      <c r="BQ74">
        <v>22</v>
      </c>
      <c r="BR74">
        <v>31</v>
      </c>
      <c r="BS74">
        <v>33</v>
      </c>
      <c r="CH74">
        <v>0</v>
      </c>
      <c r="CI74" t="s">
        <v>351</v>
      </c>
      <c r="CJ74">
        <v>1</v>
      </c>
      <c r="CK74">
        <v>2</v>
      </c>
      <c r="CL74" t="s">
        <v>376</v>
      </c>
      <c r="CM74">
        <v>1</v>
      </c>
      <c r="CN74">
        <v>1</v>
      </c>
      <c r="CO74" t="s">
        <v>355</v>
      </c>
      <c r="CP74">
        <v>1</v>
      </c>
      <c r="CR74">
        <v>5</v>
      </c>
      <c r="CT74">
        <v>3</v>
      </c>
      <c r="CU74">
        <v>1</v>
      </c>
      <c r="CV74">
        <v>5</v>
      </c>
      <c r="CW74">
        <v>4</v>
      </c>
      <c r="CX74">
        <v>4</v>
      </c>
      <c r="CY74">
        <v>3</v>
      </c>
      <c r="CZ74">
        <v>4</v>
      </c>
      <c r="DA74">
        <v>3</v>
      </c>
      <c r="DB74">
        <v>4</v>
      </c>
      <c r="DC74">
        <v>5</v>
      </c>
      <c r="DF74" s="41"/>
      <c r="DG74" s="41"/>
      <c r="DH74" s="41"/>
      <c r="DI74" s="41"/>
      <c r="DJ74" s="41"/>
      <c r="DK74" s="41"/>
      <c r="DL74" s="41"/>
      <c r="DM74" s="41"/>
      <c r="DN74" s="41"/>
      <c r="DO74" s="41"/>
      <c r="EA74">
        <v>1</v>
      </c>
      <c r="EB74">
        <v>1</v>
      </c>
      <c r="EC74">
        <v>1</v>
      </c>
      <c r="ED74">
        <v>1</v>
      </c>
      <c r="EE74">
        <v>0</v>
      </c>
      <c r="EF74">
        <v>1</v>
      </c>
      <c r="EG74">
        <v>1</v>
      </c>
      <c r="EH74">
        <v>0</v>
      </c>
      <c r="EI74">
        <v>1</v>
      </c>
      <c r="EJ74">
        <v>1</v>
      </c>
      <c r="EK74">
        <v>1</v>
      </c>
      <c r="EL74">
        <v>1</v>
      </c>
      <c r="EM74">
        <v>1</v>
      </c>
      <c r="EN74">
        <v>1</v>
      </c>
      <c r="EO74">
        <v>0</v>
      </c>
      <c r="EP74">
        <v>1</v>
      </c>
      <c r="EQ74">
        <v>1</v>
      </c>
      <c r="ER74">
        <v>0</v>
      </c>
      <c r="ES74">
        <v>0</v>
      </c>
      <c r="ET74">
        <v>14</v>
      </c>
      <c r="EU74">
        <f>14/18</f>
        <v>0.77777777777777779</v>
      </c>
      <c r="EV74" s="41">
        <v>4</v>
      </c>
      <c r="EW74">
        <v>0</v>
      </c>
      <c r="EX74">
        <v>1</v>
      </c>
      <c r="EY74">
        <v>1</v>
      </c>
      <c r="EZ74">
        <v>0</v>
      </c>
      <c r="FA74">
        <v>1</v>
      </c>
      <c r="FB74">
        <v>1</v>
      </c>
      <c r="FC74">
        <v>1</v>
      </c>
      <c r="FD74">
        <v>0</v>
      </c>
      <c r="FE74">
        <v>1</v>
      </c>
      <c r="FF74">
        <v>1</v>
      </c>
      <c r="FG74">
        <v>0</v>
      </c>
      <c r="FH74">
        <v>0</v>
      </c>
      <c r="FI74">
        <v>0</v>
      </c>
      <c r="FJ74">
        <v>0</v>
      </c>
      <c r="FK74">
        <v>7</v>
      </c>
      <c r="FL74">
        <f>7/13</f>
        <v>0.53846153846153844</v>
      </c>
      <c r="FM74">
        <v>5</v>
      </c>
      <c r="FN74">
        <v>1</v>
      </c>
      <c r="FO74">
        <v>0</v>
      </c>
      <c r="FP74">
        <v>0</v>
      </c>
      <c r="FQ74">
        <v>1</v>
      </c>
      <c r="FR74">
        <v>0</v>
      </c>
      <c r="FS74">
        <v>0</v>
      </c>
      <c r="FT74">
        <v>0</v>
      </c>
      <c r="FU74">
        <v>1</v>
      </c>
      <c r="FV74">
        <v>1</v>
      </c>
      <c r="FW74">
        <v>0</v>
      </c>
      <c r="FX74">
        <v>0</v>
      </c>
      <c r="FY74">
        <v>4</v>
      </c>
      <c r="FZ74">
        <f>4/10</f>
        <v>0.4</v>
      </c>
      <c r="GA74">
        <v>3</v>
      </c>
      <c r="GB74">
        <v>1</v>
      </c>
      <c r="GC74">
        <v>3</v>
      </c>
      <c r="GD74">
        <v>1</v>
      </c>
      <c r="GE74">
        <v>1</v>
      </c>
      <c r="GF74">
        <v>1</v>
      </c>
      <c r="GG74">
        <v>1</v>
      </c>
      <c r="GH74">
        <v>0</v>
      </c>
      <c r="GI74">
        <v>1</v>
      </c>
      <c r="GJ74">
        <v>1</v>
      </c>
      <c r="GK74">
        <v>1</v>
      </c>
      <c r="GL74">
        <v>1</v>
      </c>
      <c r="GM74">
        <v>1</v>
      </c>
      <c r="GN74">
        <v>1</v>
      </c>
      <c r="GO74">
        <v>0</v>
      </c>
      <c r="GP74">
        <v>0</v>
      </c>
      <c r="GQ74">
        <v>10</v>
      </c>
      <c r="GR74">
        <f>10/12</f>
        <v>0.83333333333333337</v>
      </c>
      <c r="GS74">
        <v>4</v>
      </c>
      <c r="GT74" s="41">
        <v>4</v>
      </c>
      <c r="GU74" s="41">
        <v>2</v>
      </c>
      <c r="GV74" s="41">
        <v>1</v>
      </c>
      <c r="GW74" s="41">
        <v>1</v>
      </c>
      <c r="GX74" s="41">
        <v>5</v>
      </c>
      <c r="GY74" s="41">
        <v>3</v>
      </c>
      <c r="GZ74" s="41">
        <v>2</v>
      </c>
      <c r="HA74" s="41">
        <v>1</v>
      </c>
      <c r="HB74" s="41">
        <v>2</v>
      </c>
      <c r="HC74" s="41">
        <v>2</v>
      </c>
      <c r="HD74" s="41">
        <v>1</v>
      </c>
      <c r="HE74" s="41">
        <v>2</v>
      </c>
      <c r="HF74" s="41">
        <v>1</v>
      </c>
      <c r="HG74" s="41">
        <v>5</v>
      </c>
      <c r="HH74" s="41">
        <v>5</v>
      </c>
      <c r="HI74" s="41">
        <v>2</v>
      </c>
      <c r="HJ74" s="41">
        <v>1</v>
      </c>
      <c r="HK74" s="41">
        <v>3</v>
      </c>
      <c r="HW74" s="41">
        <v>2.09</v>
      </c>
      <c r="HX74" s="41">
        <v>1.95</v>
      </c>
      <c r="HY74" s="41">
        <v>1.98</v>
      </c>
      <c r="HZ74" s="41">
        <v>1.74</v>
      </c>
      <c r="IA74" s="41">
        <v>2.0499999999999998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F7D6-D857-1F44-BDA6-8B648C601D02}">
  <dimension ref="A1:IK74"/>
  <sheetViews>
    <sheetView zoomScale="99" zoomScaleNormal="99" workbookViewId="0">
      <selection activeCell="G5" sqref="G5"/>
    </sheetView>
  </sheetViews>
  <sheetFormatPr baseColWidth="10" defaultColWidth="11.5" defaultRowHeight="15" x14ac:dyDescent="0.2"/>
  <cols>
    <col min="42" max="42" width="10.83203125" style="99"/>
    <col min="43" max="43" width="10.83203125" style="102"/>
  </cols>
  <sheetData>
    <row r="1" spans="1:245" ht="43" customHeight="1" x14ac:dyDescent="0.2">
      <c r="A1" s="51" t="s">
        <v>0</v>
      </c>
      <c r="B1" s="51" t="s">
        <v>681</v>
      </c>
      <c r="C1" s="51" t="s">
        <v>679</v>
      </c>
      <c r="D1" s="51" t="s">
        <v>680</v>
      </c>
      <c r="E1" s="51" t="s">
        <v>1</v>
      </c>
      <c r="F1" s="51" t="s">
        <v>2</v>
      </c>
      <c r="G1" s="51" t="s">
        <v>3</v>
      </c>
      <c r="H1" s="51" t="s">
        <v>1379</v>
      </c>
      <c r="I1" s="51" t="s">
        <v>1380</v>
      </c>
      <c r="J1" s="51" t="s">
        <v>1565</v>
      </c>
      <c r="K1" s="51" t="s">
        <v>7</v>
      </c>
      <c r="L1" s="51" t="s">
        <v>1566</v>
      </c>
      <c r="M1" s="51" t="s">
        <v>1567</v>
      </c>
      <c r="N1" s="51" t="s">
        <v>1568</v>
      </c>
      <c r="O1" s="51" t="s">
        <v>450</v>
      </c>
      <c r="P1" s="51" t="s">
        <v>1569</v>
      </c>
      <c r="Q1" s="51" t="s">
        <v>288</v>
      </c>
      <c r="R1" s="51" t="s">
        <v>451</v>
      </c>
      <c r="S1" s="51" t="s">
        <v>289</v>
      </c>
      <c r="T1" s="51" t="s">
        <v>290</v>
      </c>
      <c r="U1" s="51" t="s">
        <v>291</v>
      </c>
      <c r="V1" s="51" t="s">
        <v>292</v>
      </c>
      <c r="W1" s="51" t="s">
        <v>293</v>
      </c>
      <c r="X1" s="51" t="s">
        <v>294</v>
      </c>
      <c r="Y1" s="51" t="s">
        <v>295</v>
      </c>
      <c r="Z1" s="51" t="s">
        <v>296</v>
      </c>
      <c r="AA1" s="27" t="s">
        <v>297</v>
      </c>
      <c r="AB1" s="27" t="s">
        <v>298</v>
      </c>
      <c r="AC1" s="27" t="s">
        <v>677</v>
      </c>
      <c r="AD1" s="27" t="s">
        <v>678</v>
      </c>
      <c r="AE1" s="27" t="s">
        <v>299</v>
      </c>
      <c r="AF1" s="27" t="s">
        <v>300</v>
      </c>
      <c r="AG1" s="27" t="s">
        <v>301</v>
      </c>
      <c r="AH1" s="27" t="s">
        <v>302</v>
      </c>
      <c r="AI1" s="27" t="s">
        <v>303</v>
      </c>
      <c r="AJ1" s="58" t="s">
        <v>304</v>
      </c>
      <c r="AK1" s="27" t="s">
        <v>305</v>
      </c>
      <c r="AL1" s="27" t="s">
        <v>306</v>
      </c>
      <c r="AM1" s="27" t="s">
        <v>307</v>
      </c>
      <c r="AN1" s="54" t="s">
        <v>308</v>
      </c>
      <c r="AO1" s="54" t="s">
        <v>309</v>
      </c>
      <c r="AP1" s="97" t="s">
        <v>310</v>
      </c>
      <c r="AQ1" s="100" t="s">
        <v>311</v>
      </c>
      <c r="AR1" s="55" t="s">
        <v>492</v>
      </c>
      <c r="AS1" s="55" t="s">
        <v>493</v>
      </c>
      <c r="AT1" s="55" t="s">
        <v>494</v>
      </c>
      <c r="AU1" s="55" t="s">
        <v>318</v>
      </c>
      <c r="AV1" s="91" t="s">
        <v>319</v>
      </c>
      <c r="AW1" s="52" t="s">
        <v>452</v>
      </c>
      <c r="AX1" s="52" t="s">
        <v>453</v>
      </c>
      <c r="AY1" s="52" t="s">
        <v>454</v>
      </c>
      <c r="AZ1" s="52" t="s">
        <v>312</v>
      </c>
      <c r="BA1" s="52" t="s">
        <v>313</v>
      </c>
      <c r="BB1" s="52" t="s">
        <v>314</v>
      </c>
      <c r="BC1" s="52" t="s">
        <v>315</v>
      </c>
      <c r="BD1" s="52" t="s">
        <v>316</v>
      </c>
      <c r="BE1" s="93" t="s">
        <v>317</v>
      </c>
      <c r="BF1" s="52" t="s">
        <v>457</v>
      </c>
      <c r="BG1" s="56" t="s">
        <v>476</v>
      </c>
      <c r="BH1" s="56" t="s">
        <v>477</v>
      </c>
      <c r="BI1" s="56" t="s">
        <v>478</v>
      </c>
      <c r="BJ1" s="56" t="s">
        <v>1849</v>
      </c>
      <c r="BK1" s="56" t="s">
        <v>479</v>
      </c>
      <c r="BL1" s="56" t="s">
        <v>480</v>
      </c>
      <c r="BM1" s="56" t="s">
        <v>481</v>
      </c>
      <c r="BN1" s="56" t="s">
        <v>1850</v>
      </c>
      <c r="BO1" s="56" t="s">
        <v>482</v>
      </c>
      <c r="BP1" s="94" t="s">
        <v>483</v>
      </c>
      <c r="BQ1" s="56" t="s">
        <v>484</v>
      </c>
      <c r="BR1" s="56" t="s">
        <v>485</v>
      </c>
      <c r="BS1" s="56" t="s">
        <v>486</v>
      </c>
      <c r="BT1" s="56"/>
      <c r="BU1" s="56" t="s">
        <v>487</v>
      </c>
      <c r="BV1" s="56" t="s">
        <v>488</v>
      </c>
      <c r="BW1" s="56" t="s">
        <v>489</v>
      </c>
      <c r="BX1" s="56"/>
      <c r="BY1" s="56" t="s">
        <v>490</v>
      </c>
      <c r="BZ1" s="56" t="s">
        <v>491</v>
      </c>
      <c r="CA1" s="57" t="s">
        <v>339</v>
      </c>
      <c r="CB1" s="57" t="s">
        <v>340</v>
      </c>
      <c r="CC1" s="57" t="s">
        <v>341</v>
      </c>
      <c r="CD1" s="57" t="s">
        <v>342</v>
      </c>
      <c r="CE1" s="57" t="s">
        <v>343</v>
      </c>
      <c r="CF1" s="57" t="s">
        <v>344</v>
      </c>
      <c r="CG1" s="57" t="s">
        <v>345</v>
      </c>
      <c r="CH1" s="57" t="s">
        <v>346</v>
      </c>
      <c r="CI1" s="57" t="s">
        <v>347</v>
      </c>
      <c r="CJ1" s="64" t="s">
        <v>1648</v>
      </c>
      <c r="CK1" s="64" t="s">
        <v>1649</v>
      </c>
      <c r="CL1" s="64" t="s">
        <v>1650</v>
      </c>
      <c r="CM1" s="64" t="s">
        <v>1651</v>
      </c>
      <c r="CN1" s="64" t="s">
        <v>1652</v>
      </c>
      <c r="CO1" s="64" t="s">
        <v>1653</v>
      </c>
      <c r="CP1" s="64" t="s">
        <v>1654</v>
      </c>
      <c r="CQ1" s="64" t="s">
        <v>1655</v>
      </c>
      <c r="CR1" s="64" t="s">
        <v>1656</v>
      </c>
      <c r="CS1" s="64" t="s">
        <v>1657</v>
      </c>
      <c r="CT1" s="64" t="s">
        <v>1658</v>
      </c>
      <c r="CU1" s="64" t="s">
        <v>1659</v>
      </c>
      <c r="CV1" s="64" t="s">
        <v>1660</v>
      </c>
      <c r="CW1" s="64" t="s">
        <v>1661</v>
      </c>
      <c r="CX1" s="64" t="s">
        <v>1662</v>
      </c>
      <c r="CY1" s="64" t="s">
        <v>1663</v>
      </c>
      <c r="CZ1" s="64" t="s">
        <v>1664</v>
      </c>
      <c r="DA1" s="64" t="s">
        <v>1665</v>
      </c>
      <c r="DB1" s="64" t="s">
        <v>1666</v>
      </c>
      <c r="DC1" s="64" t="s">
        <v>1667</v>
      </c>
      <c r="DD1" s="64" t="s">
        <v>1668</v>
      </c>
      <c r="DE1" s="64" t="s">
        <v>1669</v>
      </c>
      <c r="DF1" s="64" t="s">
        <v>1670</v>
      </c>
      <c r="DG1" s="64" t="s">
        <v>1671</v>
      </c>
      <c r="DH1" s="79" t="s">
        <v>72</v>
      </c>
      <c r="DI1" s="79" t="s">
        <v>73</v>
      </c>
      <c r="DJ1" s="79" t="s">
        <v>74</v>
      </c>
      <c r="DK1" s="79" t="s">
        <v>75</v>
      </c>
      <c r="DL1" s="79" t="s">
        <v>76</v>
      </c>
      <c r="DM1" s="79" t="s">
        <v>77</v>
      </c>
      <c r="DN1" s="79" t="s">
        <v>78</v>
      </c>
      <c r="DO1" s="79" t="s">
        <v>79</v>
      </c>
      <c r="DP1" s="79" t="s">
        <v>80</v>
      </c>
      <c r="DQ1" s="79" t="s">
        <v>81</v>
      </c>
      <c r="DR1" s="80" t="s">
        <v>82</v>
      </c>
      <c r="DS1" s="80" t="s">
        <v>83</v>
      </c>
      <c r="DT1" s="80" t="s">
        <v>84</v>
      </c>
      <c r="DU1" s="80" t="s">
        <v>85</v>
      </c>
      <c r="DV1" s="80" t="s">
        <v>86</v>
      </c>
      <c r="DW1" s="80" t="s">
        <v>87</v>
      </c>
      <c r="DX1" s="80" t="s">
        <v>88</v>
      </c>
      <c r="DY1" s="78" t="s">
        <v>1672</v>
      </c>
      <c r="DZ1" s="78" t="s">
        <v>1673</v>
      </c>
      <c r="EA1" s="78" t="s">
        <v>1674</v>
      </c>
      <c r="EB1" s="78" t="s">
        <v>1675</v>
      </c>
      <c r="EC1" s="59" t="s">
        <v>1676</v>
      </c>
      <c r="ED1" s="59" t="s">
        <v>1677</v>
      </c>
      <c r="EE1" s="59" t="s">
        <v>1678</v>
      </c>
      <c r="EF1" s="59" t="s">
        <v>1679</v>
      </c>
      <c r="EG1" s="59" t="s">
        <v>1680</v>
      </c>
      <c r="EH1" s="59" t="s">
        <v>1681</v>
      </c>
      <c r="EI1" s="59" t="s">
        <v>1682</v>
      </c>
      <c r="EJ1" s="59" t="s">
        <v>1683</v>
      </c>
      <c r="EK1" s="59" t="s">
        <v>1684</v>
      </c>
      <c r="EL1" s="59" t="s">
        <v>1685</v>
      </c>
      <c r="EM1" s="59" t="s">
        <v>1686</v>
      </c>
      <c r="EN1" s="59" t="s">
        <v>1687</v>
      </c>
      <c r="EO1" s="59" t="s">
        <v>1688</v>
      </c>
      <c r="EP1" s="59" t="s">
        <v>1689</v>
      </c>
      <c r="EQ1" s="59" t="s">
        <v>1690</v>
      </c>
      <c r="ER1" s="59" t="s">
        <v>1691</v>
      </c>
      <c r="ES1" s="59" t="s">
        <v>1692</v>
      </c>
      <c r="ET1" s="59" t="s">
        <v>1693</v>
      </c>
      <c r="EU1" s="59" t="s">
        <v>1709</v>
      </c>
      <c r="EV1" s="59"/>
      <c r="EW1" s="59" t="s">
        <v>1695</v>
      </c>
      <c r="EX1" s="59" t="s">
        <v>1696</v>
      </c>
      <c r="EY1" s="59" t="s">
        <v>1694</v>
      </c>
      <c r="EZ1" s="60" t="s">
        <v>1697</v>
      </c>
      <c r="FA1" s="60" t="s">
        <v>1698</v>
      </c>
      <c r="FB1" s="60" t="s">
        <v>1699</v>
      </c>
      <c r="FC1" s="60" t="s">
        <v>1700</v>
      </c>
      <c r="FD1" s="60" t="s">
        <v>1701</v>
      </c>
      <c r="FE1" s="60" t="s">
        <v>1702</v>
      </c>
      <c r="FF1" s="60" t="s">
        <v>1703</v>
      </c>
      <c r="FG1" s="60" t="s">
        <v>1704</v>
      </c>
      <c r="FH1" s="60" t="s">
        <v>1705</v>
      </c>
      <c r="FI1" s="60" t="s">
        <v>1706</v>
      </c>
      <c r="FJ1" s="60" t="s">
        <v>1707</v>
      </c>
      <c r="FK1" s="60" t="s">
        <v>1708</v>
      </c>
      <c r="FL1" s="60" t="s">
        <v>1751</v>
      </c>
      <c r="FM1" s="60" t="s">
        <v>1750</v>
      </c>
      <c r="FN1" s="60"/>
      <c r="FO1" s="60" t="s">
        <v>1710</v>
      </c>
      <c r="FP1" s="60" t="s">
        <v>1711</v>
      </c>
      <c r="FQ1" s="60" t="s">
        <v>1712</v>
      </c>
      <c r="FR1" s="61" t="s">
        <v>1713</v>
      </c>
      <c r="FS1" s="61" t="s">
        <v>1714</v>
      </c>
      <c r="FT1" s="61" t="s">
        <v>1715</v>
      </c>
      <c r="FU1" s="61" t="s">
        <v>1716</v>
      </c>
      <c r="FV1" s="61" t="s">
        <v>1717</v>
      </c>
      <c r="FW1" s="61" t="s">
        <v>1718</v>
      </c>
      <c r="FX1" s="61" t="s">
        <v>1719</v>
      </c>
      <c r="FY1" s="61" t="s">
        <v>1720</v>
      </c>
      <c r="FZ1" s="61" t="s">
        <v>1721</v>
      </c>
      <c r="GA1" s="61" t="s">
        <v>1722</v>
      </c>
      <c r="GB1" s="61" t="s">
        <v>1723</v>
      </c>
      <c r="GC1" s="61"/>
      <c r="GD1" s="61" t="s">
        <v>1724</v>
      </c>
      <c r="GE1" s="61" t="s">
        <v>1725</v>
      </c>
      <c r="GF1" s="61" t="s">
        <v>1726</v>
      </c>
      <c r="GG1" s="61" t="s">
        <v>1727</v>
      </c>
      <c r="GH1" s="61" t="s">
        <v>1728</v>
      </c>
      <c r="GI1" s="62" t="s">
        <v>1729</v>
      </c>
      <c r="GJ1" s="62" t="s">
        <v>1730</v>
      </c>
      <c r="GK1" s="62" t="s">
        <v>1731</v>
      </c>
      <c r="GL1" s="62" t="s">
        <v>1732</v>
      </c>
      <c r="GM1" s="62" t="s">
        <v>1733</v>
      </c>
      <c r="GN1" s="62" t="s">
        <v>1734</v>
      </c>
      <c r="GO1" s="62" t="s">
        <v>1735</v>
      </c>
      <c r="GP1" s="62" t="s">
        <v>1736</v>
      </c>
      <c r="GQ1" s="62" t="s">
        <v>1737</v>
      </c>
      <c r="GR1" s="62" t="s">
        <v>1738</v>
      </c>
      <c r="GS1" s="62" t="s">
        <v>1739</v>
      </c>
      <c r="GT1" s="62" t="s">
        <v>1740</v>
      </c>
      <c r="GU1" s="62" t="s">
        <v>1741</v>
      </c>
      <c r="GV1" s="62"/>
      <c r="GW1" s="62" t="s">
        <v>1742</v>
      </c>
      <c r="GX1" s="62" t="s">
        <v>1743</v>
      </c>
      <c r="GY1" s="62" t="s">
        <v>1744</v>
      </c>
      <c r="GZ1" s="62" t="s">
        <v>1854</v>
      </c>
      <c r="HA1" s="77" t="s">
        <v>269</v>
      </c>
      <c r="HB1" s="77" t="s">
        <v>270</v>
      </c>
      <c r="HC1" s="77" t="s">
        <v>271</v>
      </c>
      <c r="HD1" s="77" t="s">
        <v>272</v>
      </c>
      <c r="HE1" s="77" t="s">
        <v>273</v>
      </c>
      <c r="HF1" s="77" t="s">
        <v>274</v>
      </c>
      <c r="HG1" s="77" t="s">
        <v>275</v>
      </c>
      <c r="HH1" s="77" t="s">
        <v>276</v>
      </c>
      <c r="HI1" s="77" t="s">
        <v>277</v>
      </c>
      <c r="HJ1" s="77" t="s">
        <v>278</v>
      </c>
      <c r="HK1" s="77" t="s">
        <v>279</v>
      </c>
      <c r="HL1" s="77" t="s">
        <v>280</v>
      </c>
      <c r="HM1" s="77" t="s">
        <v>281</v>
      </c>
      <c r="HN1" s="77" t="s">
        <v>282</v>
      </c>
      <c r="HO1" s="77" t="s">
        <v>283</v>
      </c>
      <c r="HP1" s="77" t="s">
        <v>284</v>
      </c>
      <c r="HQ1" s="77" t="s">
        <v>285</v>
      </c>
      <c r="HR1" s="77" t="s">
        <v>286</v>
      </c>
      <c r="HS1" s="58" t="s">
        <v>459</v>
      </c>
      <c r="HT1" s="58" t="s">
        <v>460</v>
      </c>
      <c r="HU1" s="58" t="s">
        <v>461</v>
      </c>
      <c r="HV1" s="58" t="s">
        <v>462</v>
      </c>
      <c r="HW1" s="58" t="s">
        <v>463</v>
      </c>
      <c r="HX1" s="58" t="s">
        <v>464</v>
      </c>
      <c r="HY1" s="58" t="s">
        <v>465</v>
      </c>
      <c r="HZ1" s="58" t="s">
        <v>466</v>
      </c>
      <c r="IA1" s="58" t="s">
        <v>467</v>
      </c>
      <c r="IB1" s="31" t="s">
        <v>468</v>
      </c>
      <c r="IC1" s="31" t="s">
        <v>469</v>
      </c>
      <c r="ID1" s="58" t="s">
        <v>644</v>
      </c>
      <c r="IE1" s="58" t="s">
        <v>645</v>
      </c>
      <c r="IF1" s="58" t="s">
        <v>646</v>
      </c>
      <c r="IG1" s="58" t="s">
        <v>647</v>
      </c>
      <c r="IH1" s="58" t="s">
        <v>648</v>
      </c>
      <c r="II1" s="58" t="s">
        <v>649</v>
      </c>
      <c r="IJ1" s="58" t="s">
        <v>1855</v>
      </c>
      <c r="IK1" s="58" t="s">
        <v>1856</v>
      </c>
    </row>
    <row r="2" spans="1:245" x14ac:dyDescent="0.2">
      <c r="A2" s="70">
        <v>389</v>
      </c>
      <c r="B2" s="70" t="s">
        <v>1430</v>
      </c>
      <c r="C2">
        <v>1</v>
      </c>
      <c r="D2" s="86">
        <v>1</v>
      </c>
      <c r="E2" s="63">
        <v>40074</v>
      </c>
      <c r="F2" s="63">
        <v>43755</v>
      </c>
      <c r="G2">
        <f t="shared" ref="G2:G30" si="0">(F2-E2)/365</f>
        <v>10.084931506849315</v>
      </c>
      <c r="I2">
        <v>5</v>
      </c>
      <c r="L2">
        <v>2</v>
      </c>
      <c r="M2">
        <v>90</v>
      </c>
      <c r="N2">
        <v>106</v>
      </c>
      <c r="O2">
        <v>143</v>
      </c>
      <c r="Q2">
        <f>32.9*2.2</f>
        <v>72.38000000000001</v>
      </c>
      <c r="R2">
        <v>32.9</v>
      </c>
      <c r="S2">
        <v>16.100000000000001</v>
      </c>
      <c r="U2">
        <v>15.5</v>
      </c>
      <c r="W2">
        <v>39.1</v>
      </c>
      <c r="X2">
        <v>38.200000000000003</v>
      </c>
      <c r="Y2">
        <v>38.799999999999997</v>
      </c>
      <c r="Z2">
        <v>46.2</v>
      </c>
      <c r="AA2">
        <v>39.6</v>
      </c>
      <c r="AB2">
        <v>36.5</v>
      </c>
      <c r="AC2">
        <v>39.1</v>
      </c>
      <c r="AD2">
        <v>46.2</v>
      </c>
      <c r="AJ2" s="41"/>
      <c r="AN2">
        <v>13.54</v>
      </c>
      <c r="AO2" s="41">
        <v>13.38</v>
      </c>
      <c r="AP2" s="98">
        <v>-3.1750536340057492E-2</v>
      </c>
      <c r="AQ2" s="101">
        <f>_xlfn.NORM.S.DIST(AP2,1)</f>
        <v>0.48733549650466745</v>
      </c>
      <c r="AR2">
        <v>174</v>
      </c>
      <c r="AS2">
        <v>184</v>
      </c>
      <c r="AT2">
        <v>194</v>
      </c>
      <c r="AU2" s="89">
        <v>3.0383597310845549</v>
      </c>
      <c r="AV2" s="90">
        <f>_xlfn.NORM.S.DIST(AU2,1)</f>
        <v>0.99881065092707411</v>
      </c>
      <c r="AW2">
        <v>37</v>
      </c>
      <c r="AX2">
        <v>31</v>
      </c>
      <c r="AY2">
        <f>37+31</f>
        <v>68</v>
      </c>
      <c r="AZ2" s="103">
        <v>0.73594037998252604</v>
      </c>
      <c r="BA2" s="72">
        <v>0.76911650915822416</v>
      </c>
      <c r="BB2">
        <v>18</v>
      </c>
      <c r="BC2">
        <v>24</v>
      </c>
      <c r="BD2" s="103">
        <v>0.83922716514115425</v>
      </c>
      <c r="BE2" s="72">
        <v>0.79932907695079336</v>
      </c>
      <c r="BF2">
        <f>18+24</f>
        <v>42</v>
      </c>
      <c r="BG2">
        <v>34</v>
      </c>
      <c r="BH2">
        <v>35</v>
      </c>
      <c r="BI2">
        <v>35</v>
      </c>
      <c r="BK2" s="95">
        <f t="shared" ref="BK2:BM8" si="1">BG2/2.237</f>
        <v>15.198927134555207</v>
      </c>
      <c r="BL2" s="95">
        <f t="shared" si="1"/>
        <v>15.645954403218596</v>
      </c>
      <c r="BM2" s="95">
        <f t="shared" si="1"/>
        <v>15.645954403218596</v>
      </c>
      <c r="BN2" s="95"/>
      <c r="BO2" s="109">
        <v>2.5323850084618384</v>
      </c>
      <c r="BP2" s="96">
        <v>0.99433552390582136</v>
      </c>
      <c r="BQ2">
        <v>35</v>
      </c>
      <c r="BR2">
        <v>25</v>
      </c>
      <c r="BS2">
        <v>31</v>
      </c>
      <c r="BU2" s="95">
        <v>15.6464</v>
      </c>
      <c r="BV2">
        <v>11.176</v>
      </c>
      <c r="BW2">
        <v>13.85824</v>
      </c>
      <c r="BY2" s="103">
        <v>1.6677301245415748</v>
      </c>
      <c r="BZ2" s="106">
        <v>0.95231534375680993</v>
      </c>
      <c r="CA2" s="106">
        <f>AVERAGE(BE2,BA2)</f>
        <v>0.7842227930545087</v>
      </c>
      <c r="CB2" s="112">
        <v>0.7875837725618402</v>
      </c>
      <c r="CC2" s="72">
        <f>AVERAGE(AQ2,AV2)</f>
        <v>0.74307307371587084</v>
      </c>
      <c r="CD2" s="107">
        <f>AVERAGE(CB2:CC2)</f>
        <v>0.76532842313885552</v>
      </c>
      <c r="CE2" s="106">
        <f>AVERAGE(BZ2,BP2)</f>
        <v>0.97332543383131565</v>
      </c>
      <c r="CF2" s="103">
        <v>2.1000575665017065</v>
      </c>
      <c r="CG2" s="106">
        <f>AVERAGE(CE2,CC2,CA2)</f>
        <v>0.83354043353389839</v>
      </c>
      <c r="CH2" s="103">
        <f t="shared" ref="CH2:CH15" si="2">AVERAGE(CF2,CD2,CB2)</f>
        <v>1.2176565874008007</v>
      </c>
      <c r="CJ2">
        <v>1</v>
      </c>
      <c r="CK2" t="s">
        <v>411</v>
      </c>
      <c r="CL2">
        <v>0</v>
      </c>
      <c r="CM2">
        <v>1</v>
      </c>
      <c r="CN2" t="s">
        <v>1809</v>
      </c>
      <c r="CO2">
        <v>2</v>
      </c>
      <c r="CP2" s="41">
        <v>1</v>
      </c>
      <c r="CQ2" s="41" t="s">
        <v>351</v>
      </c>
      <c r="CR2" s="41">
        <v>1</v>
      </c>
      <c r="CS2" s="41">
        <v>1</v>
      </c>
      <c r="CT2" s="41">
        <v>5</v>
      </c>
      <c r="CU2" s="41">
        <v>5</v>
      </c>
      <c r="CV2" s="41">
        <v>4</v>
      </c>
      <c r="CW2">
        <v>1</v>
      </c>
      <c r="CX2">
        <v>5</v>
      </c>
      <c r="CY2">
        <v>4</v>
      </c>
      <c r="CZ2">
        <v>4</v>
      </c>
      <c r="DA2">
        <v>2</v>
      </c>
      <c r="DB2">
        <v>5</v>
      </c>
      <c r="DC2">
        <v>4</v>
      </c>
      <c r="DD2">
        <v>3</v>
      </c>
      <c r="DE2">
        <v>2</v>
      </c>
      <c r="DF2">
        <f t="shared" ref="DF2:DF10" si="3">AVERAGE(CT2,CU2,CX2,CY2,DB2,DC2)</f>
        <v>4.666666666666667</v>
      </c>
      <c r="DG2">
        <f t="shared" ref="DG2:DG3" si="4">AVERAGE(CV2,CW2,CZ2,DA2,DD2,DE2)</f>
        <v>2.6666666666666665</v>
      </c>
      <c r="DH2" s="41"/>
      <c r="DI2" s="41"/>
      <c r="DJ2" s="41"/>
      <c r="DK2" s="41"/>
      <c r="DL2" s="41"/>
      <c r="DM2" s="41"/>
      <c r="DN2" s="41"/>
      <c r="DO2" s="41"/>
      <c r="DP2" s="41"/>
      <c r="DQ2" s="41"/>
      <c r="DY2">
        <v>2</v>
      </c>
      <c r="EA2">
        <v>0</v>
      </c>
      <c r="EB2">
        <v>0</v>
      </c>
      <c r="EC2">
        <v>1</v>
      </c>
      <c r="ED2">
        <v>1</v>
      </c>
      <c r="EE2">
        <v>1</v>
      </c>
      <c r="EF2">
        <v>0</v>
      </c>
      <c r="EG2">
        <v>0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0</v>
      </c>
      <c r="EP2">
        <v>1</v>
      </c>
      <c r="EQ2">
        <v>0</v>
      </c>
      <c r="ER2">
        <v>1</v>
      </c>
      <c r="ES2">
        <v>1</v>
      </c>
      <c r="ET2">
        <v>0</v>
      </c>
      <c r="EU2">
        <v>0</v>
      </c>
      <c r="EV2">
        <f>SUM(EC2:ET2)</f>
        <v>13</v>
      </c>
      <c r="EW2">
        <v>13</v>
      </c>
      <c r="EX2">
        <f>13/18</f>
        <v>0.72222222222222221</v>
      </c>
      <c r="EY2">
        <v>7</v>
      </c>
      <c r="EZ2">
        <v>1</v>
      </c>
      <c r="FA2">
        <v>1</v>
      </c>
      <c r="FB2">
        <v>1</v>
      </c>
      <c r="FC2">
        <v>0</v>
      </c>
      <c r="FD2">
        <v>1</v>
      </c>
      <c r="FE2">
        <v>1</v>
      </c>
      <c r="FF2">
        <v>1</v>
      </c>
      <c r="FG2">
        <v>0</v>
      </c>
      <c r="FH2">
        <v>1</v>
      </c>
      <c r="FI2">
        <v>1</v>
      </c>
      <c r="FJ2">
        <v>0</v>
      </c>
      <c r="FK2">
        <v>0</v>
      </c>
      <c r="FL2">
        <v>0</v>
      </c>
      <c r="FM2">
        <v>0</v>
      </c>
      <c r="FN2">
        <f>SUM(EZ2:FL2)</f>
        <v>8</v>
      </c>
      <c r="FO2">
        <v>8</v>
      </c>
      <c r="FP2">
        <f>8/13</f>
        <v>0.61538461538461542</v>
      </c>
      <c r="FQ2">
        <v>5</v>
      </c>
      <c r="FR2">
        <v>1</v>
      </c>
      <c r="FS2">
        <v>0</v>
      </c>
      <c r="FT2">
        <v>1</v>
      </c>
      <c r="FU2">
        <v>1</v>
      </c>
      <c r="FV2">
        <v>0</v>
      </c>
      <c r="FW2">
        <v>0</v>
      </c>
      <c r="FX2">
        <v>1</v>
      </c>
      <c r="FY2">
        <v>1</v>
      </c>
      <c r="FZ2">
        <v>1</v>
      </c>
      <c r="GA2">
        <v>0</v>
      </c>
      <c r="GB2">
        <v>0</v>
      </c>
      <c r="GC2">
        <f>SUM(FR2:GB2)</f>
        <v>6</v>
      </c>
      <c r="GD2">
        <v>6</v>
      </c>
      <c r="GE2">
        <f>6/10</f>
        <v>0.6</v>
      </c>
      <c r="GF2">
        <v>4</v>
      </c>
      <c r="GG2">
        <v>2</v>
      </c>
      <c r="GH2">
        <v>5</v>
      </c>
      <c r="GI2">
        <v>1</v>
      </c>
      <c r="GJ2">
        <v>0</v>
      </c>
      <c r="GK2">
        <v>0</v>
      </c>
      <c r="GL2">
        <v>1</v>
      </c>
      <c r="GM2">
        <v>1</v>
      </c>
      <c r="GN2">
        <v>1</v>
      </c>
      <c r="GO2">
        <v>0</v>
      </c>
      <c r="GP2">
        <v>0</v>
      </c>
      <c r="GQ2">
        <v>0</v>
      </c>
      <c r="GR2">
        <v>1</v>
      </c>
      <c r="GS2">
        <v>0</v>
      </c>
      <c r="GT2">
        <v>0</v>
      </c>
      <c r="GU2">
        <v>0</v>
      </c>
      <c r="GV2">
        <f>SUM(GI2:GT2)</f>
        <v>5</v>
      </c>
      <c r="GW2">
        <v>5</v>
      </c>
      <c r="GX2">
        <f>5/12</f>
        <v>0.41666666666666669</v>
      </c>
      <c r="GY2">
        <v>4</v>
      </c>
      <c r="GZ2">
        <f>SUM(GW2,GD2,FO2,EW2)</f>
        <v>32</v>
      </c>
      <c r="HA2" s="41">
        <v>3</v>
      </c>
      <c r="HB2" s="41">
        <v>2</v>
      </c>
      <c r="HC2" s="41">
        <v>2</v>
      </c>
      <c r="HD2" s="41">
        <v>1</v>
      </c>
      <c r="HE2" s="41">
        <v>5</v>
      </c>
      <c r="HF2" s="41">
        <v>5</v>
      </c>
      <c r="HG2" s="41">
        <v>5</v>
      </c>
      <c r="HH2" s="41">
        <v>1</v>
      </c>
      <c r="HI2" s="41">
        <v>1</v>
      </c>
      <c r="HJ2" s="41">
        <v>4</v>
      </c>
      <c r="HK2" s="41">
        <v>4</v>
      </c>
      <c r="HL2" s="41">
        <v>4</v>
      </c>
      <c r="HM2" s="41">
        <v>2</v>
      </c>
      <c r="HN2" s="41">
        <v>2</v>
      </c>
      <c r="HO2" s="41">
        <v>2</v>
      </c>
      <c r="HP2" s="41">
        <v>2</v>
      </c>
      <c r="HQ2" s="41">
        <v>2</v>
      </c>
      <c r="HR2" s="41">
        <v>1</v>
      </c>
      <c r="HS2" s="41">
        <v>8</v>
      </c>
      <c r="HT2" s="41">
        <v>8</v>
      </c>
      <c r="HU2" s="41">
        <v>8</v>
      </c>
      <c r="HV2" s="41">
        <v>8</v>
      </c>
      <c r="HW2" s="41">
        <v>8</v>
      </c>
      <c r="HX2" s="41">
        <v>5</v>
      </c>
      <c r="HY2" s="41">
        <v>8</v>
      </c>
      <c r="HZ2" s="41">
        <v>2</v>
      </c>
      <c r="IA2" s="41">
        <v>7</v>
      </c>
      <c r="ID2" s="41">
        <v>1.65</v>
      </c>
      <c r="IE2" s="41">
        <v>1.81</v>
      </c>
      <c r="IF2" s="41">
        <v>1.78</v>
      </c>
      <c r="IG2" s="41">
        <v>1.7</v>
      </c>
      <c r="IH2" s="41">
        <v>1.61</v>
      </c>
      <c r="II2" s="41"/>
      <c r="IJ2" s="41">
        <v>12</v>
      </c>
      <c r="IK2" s="41">
        <v>14</v>
      </c>
    </row>
    <row r="3" spans="1:245" x14ac:dyDescent="0.2">
      <c r="A3" s="70">
        <v>392</v>
      </c>
      <c r="B3" s="70" t="s">
        <v>1439</v>
      </c>
      <c r="C3">
        <v>1</v>
      </c>
      <c r="D3" s="37">
        <v>1</v>
      </c>
      <c r="E3" s="63">
        <v>39703</v>
      </c>
      <c r="F3" s="63">
        <v>43755</v>
      </c>
      <c r="G3">
        <f t="shared" si="0"/>
        <v>11.101369863013698</v>
      </c>
      <c r="I3">
        <v>5</v>
      </c>
      <c r="L3">
        <v>2</v>
      </c>
      <c r="M3">
        <v>90</v>
      </c>
      <c r="N3">
        <v>109</v>
      </c>
      <c r="O3">
        <v>146.5</v>
      </c>
      <c r="Q3" s="41">
        <f>28.8*2.2</f>
        <v>63.360000000000007</v>
      </c>
      <c r="R3">
        <v>28.8</v>
      </c>
      <c r="S3">
        <v>13.5</v>
      </c>
      <c r="U3">
        <v>10</v>
      </c>
      <c r="W3" s="37"/>
      <c r="X3" s="37"/>
      <c r="Y3" s="37"/>
      <c r="Z3" s="37"/>
      <c r="AA3" s="37"/>
      <c r="AB3" s="37"/>
      <c r="AJ3" s="41"/>
      <c r="AN3">
        <v>14.2</v>
      </c>
      <c r="AO3" s="37">
        <v>13.98</v>
      </c>
      <c r="AP3" s="98">
        <v>-0.82626073859294658</v>
      </c>
      <c r="AQ3" s="101">
        <f t="shared" ref="AQ3:AQ33" si="5">_xlfn.NORM.S.DIST(AP3,1)</f>
        <v>0.20432809997615395</v>
      </c>
      <c r="AR3" s="41">
        <v>99</v>
      </c>
      <c r="AS3" s="41">
        <v>98</v>
      </c>
      <c r="AT3" s="41">
        <v>94</v>
      </c>
      <c r="AU3" s="89">
        <v>-1.5298586032962995</v>
      </c>
      <c r="AV3" s="90">
        <f t="shared" ref="AV3:AV33" si="6">_xlfn.NORM.S.DIST(AU3,1)</f>
        <v>6.302586600744628E-2</v>
      </c>
      <c r="AW3" s="41">
        <v>13</v>
      </c>
      <c r="AX3" s="41">
        <v>15</v>
      </c>
      <c r="AY3" s="41">
        <f>13+15</f>
        <v>28</v>
      </c>
      <c r="AZ3" s="103">
        <v>-2.6446273594621919</v>
      </c>
      <c r="BA3" s="106">
        <v>4.089046205746235E-3</v>
      </c>
      <c r="BB3">
        <v>10</v>
      </c>
      <c r="BC3">
        <v>14</v>
      </c>
      <c r="BD3" s="103">
        <v>-2.1320445817895606</v>
      </c>
      <c r="BE3" s="72">
        <v>1.6501590877453433E-2</v>
      </c>
      <c r="BF3">
        <f>10+14</f>
        <v>24</v>
      </c>
      <c r="BG3">
        <v>29</v>
      </c>
      <c r="BH3">
        <v>28</v>
      </c>
      <c r="BI3">
        <v>27</v>
      </c>
      <c r="BK3">
        <f t="shared" si="1"/>
        <v>12.963790791238265</v>
      </c>
      <c r="BL3">
        <f t="shared" si="1"/>
        <v>12.516763522574877</v>
      </c>
      <c r="BM3">
        <f t="shared" si="1"/>
        <v>12.069736253911488</v>
      </c>
      <c r="BO3" s="103">
        <v>0.80482586854705973</v>
      </c>
      <c r="BP3" s="72">
        <v>0.78953991417681368</v>
      </c>
      <c r="BQ3">
        <v>21</v>
      </c>
      <c r="BR3">
        <v>26</v>
      </c>
      <c r="BS3">
        <v>22</v>
      </c>
      <c r="BU3">
        <f t="shared" ref="BU3:BU33" si="7">BQ3/2.237</f>
        <v>9.3875726419311576</v>
      </c>
      <c r="BV3">
        <f t="shared" ref="BV3:BV33" si="8">BR3/2.237</f>
        <v>11.622708985248099</v>
      </c>
      <c r="BW3">
        <f t="shared" ref="BW3:BW33" si="9">BS3/2.237</f>
        <v>9.8345999105945463</v>
      </c>
      <c r="BY3" s="103">
        <v>-0.46804068661844844</v>
      </c>
      <c r="BZ3" s="106">
        <v>0.31987774706185768</v>
      </c>
      <c r="CA3" s="72">
        <f>AVERAGE(BE3,BA3)</f>
        <v>1.0295318541599834E-2</v>
      </c>
      <c r="CB3" s="112">
        <v>-2.3883359706258762</v>
      </c>
      <c r="CC3" s="72">
        <f t="shared" ref="CC3:CC65" si="10">AVERAGE(AQ3,AV3)</f>
        <v>0.13367698299180011</v>
      </c>
      <c r="CD3" s="107">
        <f>AVERAGE(CB3:CC3)</f>
        <v>-1.127329493817038</v>
      </c>
      <c r="CE3" s="72">
        <f t="shared" ref="CE3:CE65" si="11">AVERAGE(BZ3,BP3)</f>
        <v>0.55470883061933574</v>
      </c>
      <c r="CF3" s="103">
        <v>0.16839259096430564</v>
      </c>
      <c r="CG3" s="72">
        <f t="shared" ref="CG3:CG65" si="12">AVERAGE(CE3,CC3,CA3)</f>
        <v>0.23289371071757856</v>
      </c>
      <c r="CH3" s="103">
        <f t="shared" si="2"/>
        <v>-1.1157576244928695</v>
      </c>
      <c r="CJ3">
        <v>0</v>
      </c>
      <c r="CK3" t="s">
        <v>1818</v>
      </c>
      <c r="CL3">
        <v>1</v>
      </c>
      <c r="CM3">
        <v>1</v>
      </c>
      <c r="CN3" t="s">
        <v>388</v>
      </c>
      <c r="CO3">
        <v>1</v>
      </c>
      <c r="CP3" s="41">
        <v>1</v>
      </c>
      <c r="CQ3" s="41" t="s">
        <v>348</v>
      </c>
      <c r="CR3" s="41">
        <v>1</v>
      </c>
      <c r="CS3" s="41">
        <v>1</v>
      </c>
      <c r="CT3" s="41">
        <v>5</v>
      </c>
      <c r="CU3" s="41">
        <v>4</v>
      </c>
      <c r="CV3" s="41">
        <v>3</v>
      </c>
      <c r="CW3">
        <v>1</v>
      </c>
      <c r="CX3">
        <v>5</v>
      </c>
      <c r="CY3">
        <v>5</v>
      </c>
      <c r="CZ3">
        <v>3</v>
      </c>
      <c r="DA3">
        <v>1</v>
      </c>
      <c r="DB3">
        <v>5</v>
      </c>
      <c r="DC3">
        <v>4</v>
      </c>
      <c r="DD3">
        <v>4</v>
      </c>
      <c r="DE3">
        <v>1</v>
      </c>
      <c r="DF3">
        <f t="shared" si="3"/>
        <v>4.666666666666667</v>
      </c>
      <c r="DG3">
        <f t="shared" si="4"/>
        <v>2.1666666666666665</v>
      </c>
      <c r="DH3" s="41"/>
      <c r="DI3" s="41"/>
      <c r="DJ3" s="41"/>
      <c r="DK3" s="41"/>
      <c r="DL3" s="41"/>
      <c r="DM3" s="41"/>
      <c r="DN3" s="41"/>
      <c r="DO3" s="41"/>
      <c r="DP3" s="41"/>
      <c r="DQ3" s="41"/>
      <c r="DY3">
        <v>1</v>
      </c>
      <c r="DZ3">
        <v>12</v>
      </c>
      <c r="EA3">
        <v>1</v>
      </c>
      <c r="EB3">
        <v>7</v>
      </c>
      <c r="EC3">
        <v>1</v>
      </c>
      <c r="ED3">
        <v>0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0</v>
      </c>
      <c r="EO3">
        <v>0</v>
      </c>
      <c r="EP3">
        <v>1</v>
      </c>
      <c r="EQ3">
        <v>0</v>
      </c>
      <c r="ER3">
        <v>1</v>
      </c>
      <c r="ES3">
        <v>0</v>
      </c>
      <c r="ET3">
        <v>0</v>
      </c>
      <c r="EU3">
        <v>0</v>
      </c>
      <c r="EV3">
        <f t="shared" ref="EV3:EV65" si="13">SUM(EC3:ET3)</f>
        <v>12</v>
      </c>
      <c r="EW3">
        <v>12</v>
      </c>
      <c r="EX3">
        <f>13/18</f>
        <v>0.72222222222222221</v>
      </c>
      <c r="EY3">
        <v>7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0</v>
      </c>
      <c r="FH3">
        <v>1</v>
      </c>
      <c r="FI3">
        <v>1</v>
      </c>
      <c r="FJ3">
        <v>0</v>
      </c>
      <c r="FK3">
        <v>1</v>
      </c>
      <c r="FL3">
        <v>0</v>
      </c>
      <c r="FM3">
        <v>0</v>
      </c>
      <c r="FN3">
        <f t="shared" ref="FN3:FN65" si="14">SUM(EZ3:FL3)</f>
        <v>10</v>
      </c>
      <c r="FO3">
        <v>10</v>
      </c>
      <c r="FP3">
        <f>10/13</f>
        <v>0.76923076923076927</v>
      </c>
      <c r="FQ3">
        <v>5</v>
      </c>
      <c r="FR3">
        <v>0</v>
      </c>
      <c r="FS3">
        <v>1</v>
      </c>
      <c r="FT3">
        <v>0</v>
      </c>
      <c r="FU3">
        <v>1</v>
      </c>
      <c r="FV3">
        <v>0</v>
      </c>
      <c r="FW3">
        <v>0</v>
      </c>
      <c r="FX3">
        <v>0</v>
      </c>
      <c r="FY3">
        <v>0</v>
      </c>
      <c r="FZ3">
        <v>1</v>
      </c>
      <c r="GA3">
        <v>0</v>
      </c>
      <c r="GB3">
        <v>0</v>
      </c>
      <c r="GC3">
        <f t="shared" ref="GC3:GC65" si="15">SUM(FR3:GB3)</f>
        <v>3</v>
      </c>
      <c r="GD3">
        <v>3</v>
      </c>
      <c r="GE3">
        <f>3/10</f>
        <v>0.3</v>
      </c>
      <c r="GF3">
        <v>2</v>
      </c>
      <c r="GG3">
        <v>1</v>
      </c>
      <c r="GH3">
        <v>2</v>
      </c>
      <c r="GI3">
        <v>0</v>
      </c>
      <c r="GJ3">
        <v>1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1</v>
      </c>
      <c r="GT3">
        <v>0</v>
      </c>
      <c r="GU3">
        <v>0</v>
      </c>
      <c r="GV3">
        <f t="shared" ref="GV3:GV65" si="16">SUM(GI3:GT3)</f>
        <v>2</v>
      </c>
      <c r="GW3">
        <v>2</v>
      </c>
      <c r="GX3">
        <f>2/12</f>
        <v>0.16666666666666666</v>
      </c>
      <c r="GY3">
        <v>1</v>
      </c>
      <c r="GZ3">
        <f t="shared" ref="GZ3:GZ65" si="17">SUM(GW3,GD3,FO3,EW3)</f>
        <v>27</v>
      </c>
      <c r="HA3" s="41">
        <v>3</v>
      </c>
      <c r="HB3" s="41">
        <v>4</v>
      </c>
      <c r="HC3" s="41">
        <v>1</v>
      </c>
      <c r="HD3" s="41">
        <v>1</v>
      </c>
      <c r="HE3" s="41">
        <v>6</v>
      </c>
      <c r="HF3" s="41">
        <v>6</v>
      </c>
      <c r="HG3" s="41">
        <v>2</v>
      </c>
      <c r="HH3" s="41">
        <v>1</v>
      </c>
      <c r="HI3" s="41">
        <v>3</v>
      </c>
      <c r="HJ3" s="41">
        <v>4</v>
      </c>
      <c r="HK3" s="41">
        <v>3</v>
      </c>
      <c r="HL3" s="41">
        <v>3</v>
      </c>
      <c r="HM3" s="41">
        <v>2</v>
      </c>
      <c r="HN3" s="41">
        <v>4</v>
      </c>
      <c r="HO3" s="41">
        <v>2</v>
      </c>
      <c r="HP3" s="41">
        <v>2</v>
      </c>
      <c r="HQ3" s="41">
        <v>3</v>
      </c>
      <c r="HR3" s="41">
        <v>4</v>
      </c>
      <c r="HS3" s="41">
        <v>2</v>
      </c>
      <c r="HT3" s="41">
        <v>2</v>
      </c>
      <c r="HU3" s="41">
        <v>2</v>
      </c>
      <c r="HV3" s="41">
        <v>1</v>
      </c>
      <c r="HW3" s="41">
        <v>2</v>
      </c>
      <c r="HX3" s="41">
        <v>1</v>
      </c>
      <c r="HY3" s="41">
        <v>0</v>
      </c>
      <c r="HZ3" s="41">
        <v>0</v>
      </c>
      <c r="IA3" s="41">
        <v>0</v>
      </c>
      <c r="ID3" s="41">
        <v>2.13</v>
      </c>
      <c r="IE3" s="41">
        <v>3.23</v>
      </c>
      <c r="IF3" s="41">
        <v>2.1800000000000002</v>
      </c>
      <c r="IG3" s="41">
        <v>2.1</v>
      </c>
      <c r="IH3" s="41">
        <v>2.2599999999999998</v>
      </c>
      <c r="II3" s="41"/>
      <c r="IJ3" s="41">
        <v>0</v>
      </c>
      <c r="IK3" s="41">
        <v>2</v>
      </c>
    </row>
    <row r="4" spans="1:245" x14ac:dyDescent="0.2">
      <c r="A4" s="70">
        <v>394</v>
      </c>
      <c r="B4" s="70" t="s">
        <v>1445</v>
      </c>
      <c r="C4">
        <v>1</v>
      </c>
      <c r="D4" s="37">
        <v>1</v>
      </c>
      <c r="E4" s="63">
        <v>39951</v>
      </c>
      <c r="F4" s="63">
        <v>43755</v>
      </c>
      <c r="G4">
        <f t="shared" si="0"/>
        <v>10.421917808219177</v>
      </c>
      <c r="I4">
        <v>5</v>
      </c>
      <c r="L4">
        <v>0</v>
      </c>
      <c r="M4">
        <v>90</v>
      </c>
      <c r="N4">
        <v>99</v>
      </c>
      <c r="O4">
        <v>144</v>
      </c>
      <c r="Q4" s="41">
        <f>31.5*2.2</f>
        <v>69.300000000000011</v>
      </c>
      <c r="R4">
        <v>31.5</v>
      </c>
      <c r="S4">
        <v>15.2</v>
      </c>
      <c r="U4">
        <v>16.399999999999999</v>
      </c>
      <c r="W4">
        <v>37.6</v>
      </c>
      <c r="X4">
        <v>40.1</v>
      </c>
      <c r="Y4">
        <v>29.3</v>
      </c>
      <c r="Z4">
        <v>43.3</v>
      </c>
      <c r="AA4">
        <v>30.8</v>
      </c>
      <c r="AB4">
        <v>35.200000000000003</v>
      </c>
      <c r="AC4">
        <v>40.1</v>
      </c>
      <c r="AD4">
        <v>43.3</v>
      </c>
      <c r="AJ4" s="41"/>
      <c r="AN4" s="37">
        <v>13.58</v>
      </c>
      <c r="AO4">
        <v>13.61</v>
      </c>
      <c r="AP4" s="98">
        <v>-0.20697938357616941</v>
      </c>
      <c r="AQ4" s="101">
        <f t="shared" si="5"/>
        <v>0.41801297969247064</v>
      </c>
      <c r="AR4">
        <v>126</v>
      </c>
      <c r="AS4">
        <v>110</v>
      </c>
      <c r="AT4">
        <v>125</v>
      </c>
      <c r="AU4" s="89">
        <v>-5.4745301256625056E-3</v>
      </c>
      <c r="AV4" s="90">
        <f t="shared" si="6"/>
        <v>0.49781598937685512</v>
      </c>
      <c r="AW4">
        <v>26</v>
      </c>
      <c r="AX4">
        <v>24</v>
      </c>
      <c r="AY4">
        <f>26+24</f>
        <v>50</v>
      </c>
      <c r="AZ4" s="103">
        <v>-0.72009611783228389</v>
      </c>
      <c r="BA4" s="106">
        <v>0.23573290880733633</v>
      </c>
      <c r="BB4">
        <v>16</v>
      </c>
      <c r="BC4">
        <v>20</v>
      </c>
      <c r="BD4" s="103">
        <v>-0.13793803228465093</v>
      </c>
      <c r="BE4" s="72">
        <v>0.44514469613875196</v>
      </c>
      <c r="BF4">
        <f>16+20</f>
        <v>36</v>
      </c>
      <c r="BG4">
        <v>27</v>
      </c>
      <c r="BH4">
        <v>24</v>
      </c>
      <c r="BI4">
        <v>29</v>
      </c>
      <c r="BK4">
        <f t="shared" si="1"/>
        <v>12.069736253911488</v>
      </c>
      <c r="BL4">
        <f t="shared" si="1"/>
        <v>10.728654447921322</v>
      </c>
      <c r="BM4">
        <f t="shared" si="1"/>
        <v>12.963790791238265</v>
      </c>
      <c r="BO4" s="103">
        <v>1.1451717390133302</v>
      </c>
      <c r="BP4" s="72">
        <v>0.87393098860950424</v>
      </c>
      <c r="BQ4">
        <v>23</v>
      </c>
      <c r="BR4">
        <v>22</v>
      </c>
      <c r="BS4">
        <v>23</v>
      </c>
      <c r="BU4">
        <f t="shared" si="7"/>
        <v>10.281627179257935</v>
      </c>
      <c r="BV4">
        <f t="shared" si="8"/>
        <v>9.8345999105945463</v>
      </c>
      <c r="BW4">
        <f t="shared" si="9"/>
        <v>10.281627179257935</v>
      </c>
      <c r="BY4" s="103">
        <v>-0.74785342222699502</v>
      </c>
      <c r="BZ4" s="106">
        <v>0.22727428742013969</v>
      </c>
      <c r="CA4" s="72">
        <f t="shared" ref="CA4:CA65" si="18">AVERAGE(BE4,BA4)</f>
        <v>0.34043880247304414</v>
      </c>
      <c r="CB4" s="112">
        <v>-0.42901707505846742</v>
      </c>
      <c r="CC4" s="72">
        <f t="shared" si="10"/>
        <v>0.45791448453466288</v>
      </c>
      <c r="CD4" s="107">
        <f>AVERAGE(CB4:CC4)</f>
        <v>1.4448704738097728E-2</v>
      </c>
      <c r="CE4" s="72">
        <f t="shared" si="11"/>
        <v>0.55060263801482201</v>
      </c>
      <c r="CF4" s="103">
        <v>0.19865915839316761</v>
      </c>
      <c r="CG4" s="72">
        <f t="shared" si="12"/>
        <v>0.44965197500750964</v>
      </c>
      <c r="CH4" s="103">
        <f t="shared" si="2"/>
        <v>-7.1969737309067361E-2</v>
      </c>
      <c r="CJ4">
        <v>1</v>
      </c>
      <c r="CK4" t="s">
        <v>354</v>
      </c>
      <c r="CL4">
        <v>0</v>
      </c>
      <c r="CM4">
        <v>1</v>
      </c>
      <c r="CN4" t="s">
        <v>410</v>
      </c>
      <c r="CO4">
        <v>1</v>
      </c>
      <c r="CP4" s="41">
        <v>1</v>
      </c>
      <c r="CQ4" s="41" t="s">
        <v>351</v>
      </c>
      <c r="CR4" s="41">
        <v>1</v>
      </c>
      <c r="CS4" s="41">
        <v>1</v>
      </c>
      <c r="CT4" s="41">
        <v>5</v>
      </c>
      <c r="CU4" s="41">
        <v>5</v>
      </c>
      <c r="CV4" s="41">
        <v>1</v>
      </c>
      <c r="CW4">
        <v>5</v>
      </c>
      <c r="CX4">
        <v>5</v>
      </c>
      <c r="CY4">
        <v>5</v>
      </c>
      <c r="CZ4">
        <v>5</v>
      </c>
      <c r="DA4">
        <v>1</v>
      </c>
      <c r="DB4">
        <v>5</v>
      </c>
      <c r="DC4">
        <v>5</v>
      </c>
      <c r="DD4">
        <v>3</v>
      </c>
      <c r="DE4">
        <v>2</v>
      </c>
      <c r="DF4">
        <f t="shared" si="3"/>
        <v>5</v>
      </c>
      <c r="DG4">
        <f>AVERAGE(CV4,CW4,CZ4,DA4,DD4,DE4)</f>
        <v>2.8333333333333335</v>
      </c>
      <c r="DH4" s="41"/>
      <c r="DI4" s="41"/>
      <c r="DJ4" s="41"/>
      <c r="DK4" s="41"/>
      <c r="DL4" s="41"/>
      <c r="DM4" s="41"/>
      <c r="DN4" s="41"/>
      <c r="DO4" s="41"/>
      <c r="DP4" s="41"/>
      <c r="DQ4" s="41"/>
      <c r="DY4">
        <v>0</v>
      </c>
      <c r="DZ4">
        <v>0</v>
      </c>
      <c r="EA4">
        <v>0</v>
      </c>
      <c r="EB4">
        <v>0</v>
      </c>
      <c r="EC4">
        <v>1</v>
      </c>
      <c r="ED4">
        <v>0</v>
      </c>
      <c r="EE4">
        <v>1</v>
      </c>
      <c r="EF4">
        <v>1</v>
      </c>
      <c r="EG4">
        <v>1</v>
      </c>
      <c r="EH4">
        <v>1</v>
      </c>
      <c r="EI4">
        <v>1</v>
      </c>
      <c r="EJ4">
        <v>0</v>
      </c>
      <c r="EK4">
        <v>1</v>
      </c>
      <c r="EL4">
        <v>1</v>
      </c>
      <c r="EM4">
        <v>0</v>
      </c>
      <c r="EN4">
        <v>0</v>
      </c>
      <c r="EO4">
        <v>0</v>
      </c>
      <c r="EP4">
        <v>1</v>
      </c>
      <c r="EQ4">
        <v>0</v>
      </c>
      <c r="ER4">
        <v>1</v>
      </c>
      <c r="ES4">
        <v>1</v>
      </c>
      <c r="ET4">
        <v>0</v>
      </c>
      <c r="EU4">
        <v>0</v>
      </c>
      <c r="EV4">
        <f t="shared" si="13"/>
        <v>11</v>
      </c>
      <c r="EW4">
        <v>11</v>
      </c>
      <c r="EX4">
        <f>11/18</f>
        <v>0.61111111111111116</v>
      </c>
      <c r="EY4">
        <v>4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0</v>
      </c>
      <c r="FH4">
        <v>1</v>
      </c>
      <c r="FI4">
        <v>0</v>
      </c>
      <c r="FJ4">
        <v>0</v>
      </c>
      <c r="FK4">
        <v>0</v>
      </c>
      <c r="FL4">
        <v>0</v>
      </c>
      <c r="FM4">
        <v>0</v>
      </c>
      <c r="FN4">
        <f t="shared" si="14"/>
        <v>8</v>
      </c>
      <c r="FO4">
        <v>8</v>
      </c>
      <c r="FP4">
        <f>8/13</f>
        <v>0.61538461538461542</v>
      </c>
      <c r="FQ4">
        <v>5</v>
      </c>
      <c r="FR4">
        <v>1</v>
      </c>
      <c r="FS4">
        <v>1</v>
      </c>
      <c r="FT4">
        <v>1</v>
      </c>
      <c r="FU4">
        <v>1</v>
      </c>
      <c r="FV4">
        <v>1</v>
      </c>
      <c r="FW4">
        <v>0</v>
      </c>
      <c r="FX4">
        <v>1</v>
      </c>
      <c r="FY4">
        <v>1</v>
      </c>
      <c r="FZ4">
        <v>1</v>
      </c>
      <c r="GA4">
        <v>0</v>
      </c>
      <c r="GB4">
        <v>0</v>
      </c>
      <c r="GC4">
        <f t="shared" si="15"/>
        <v>8</v>
      </c>
      <c r="GD4">
        <v>8</v>
      </c>
      <c r="GE4">
        <f>8/10</f>
        <v>0.8</v>
      </c>
      <c r="GF4">
        <v>2</v>
      </c>
      <c r="GG4">
        <v>1</v>
      </c>
      <c r="GH4">
        <v>2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f t="shared" si="16"/>
        <v>0</v>
      </c>
      <c r="GW4">
        <v>0</v>
      </c>
      <c r="GX4">
        <f>0/12</f>
        <v>0</v>
      </c>
      <c r="GY4">
        <v>3</v>
      </c>
      <c r="GZ4">
        <f t="shared" si="17"/>
        <v>27</v>
      </c>
      <c r="HA4" s="41">
        <v>3</v>
      </c>
      <c r="HB4" s="41">
        <v>2</v>
      </c>
      <c r="HC4" s="41">
        <v>2</v>
      </c>
      <c r="HD4" s="41">
        <v>1</v>
      </c>
      <c r="HE4" s="41">
        <v>5</v>
      </c>
      <c r="HF4" s="41">
        <v>3</v>
      </c>
      <c r="HG4" s="41">
        <v>2</v>
      </c>
      <c r="HH4" s="41">
        <v>1</v>
      </c>
      <c r="HI4" s="41">
        <v>1</v>
      </c>
      <c r="HJ4" s="41">
        <v>3</v>
      </c>
      <c r="HK4" s="41">
        <v>3</v>
      </c>
      <c r="HL4" s="41">
        <v>4</v>
      </c>
      <c r="HM4" s="41">
        <v>2</v>
      </c>
      <c r="HN4" s="41">
        <v>4</v>
      </c>
      <c r="HO4" s="41">
        <v>3</v>
      </c>
      <c r="HP4" s="41">
        <v>3</v>
      </c>
      <c r="HQ4" s="41">
        <v>5</v>
      </c>
      <c r="HR4" s="41">
        <v>2</v>
      </c>
      <c r="HS4" s="41">
        <v>8</v>
      </c>
      <c r="HT4" s="41">
        <v>8</v>
      </c>
      <c r="HU4" s="41">
        <v>8</v>
      </c>
      <c r="HV4" s="41">
        <v>8</v>
      </c>
      <c r="HW4" s="41">
        <v>8</v>
      </c>
      <c r="HX4" s="41">
        <v>5</v>
      </c>
      <c r="HY4" s="41">
        <v>1</v>
      </c>
      <c r="HZ4" s="41">
        <v>3</v>
      </c>
      <c r="IA4" s="41">
        <v>1</v>
      </c>
      <c r="ID4" s="41">
        <v>1.53</v>
      </c>
      <c r="IE4" s="41">
        <v>1.88</v>
      </c>
      <c r="IF4" s="41">
        <v>1.83</v>
      </c>
      <c r="IG4" s="41">
        <v>1.83</v>
      </c>
      <c r="IH4" s="41">
        <v>1.93</v>
      </c>
      <c r="II4" s="41"/>
      <c r="IJ4" s="41">
        <v>8</v>
      </c>
      <c r="IK4" s="41">
        <v>9</v>
      </c>
    </row>
    <row r="5" spans="1:245" x14ac:dyDescent="0.2">
      <c r="A5" s="70">
        <v>396</v>
      </c>
      <c r="B5" s="70" t="s">
        <v>1451</v>
      </c>
      <c r="C5">
        <v>1</v>
      </c>
      <c r="D5" s="37">
        <v>1</v>
      </c>
      <c r="E5" s="63">
        <v>39907</v>
      </c>
      <c r="F5" s="63">
        <v>43755</v>
      </c>
      <c r="G5">
        <f t="shared" si="0"/>
        <v>10.542465753424658</v>
      </c>
      <c r="I5">
        <v>5</v>
      </c>
      <c r="L5">
        <v>2</v>
      </c>
      <c r="M5">
        <v>90</v>
      </c>
      <c r="N5">
        <v>110</v>
      </c>
      <c r="O5">
        <v>155</v>
      </c>
      <c r="Q5" s="41">
        <f>51.7*2.2</f>
        <v>113.74000000000001</v>
      </c>
      <c r="R5">
        <v>51.7</v>
      </c>
      <c r="S5">
        <v>21.5</v>
      </c>
      <c r="U5">
        <v>29.6</v>
      </c>
      <c r="W5">
        <v>31</v>
      </c>
      <c r="X5">
        <v>25.1</v>
      </c>
      <c r="Y5">
        <v>27.1</v>
      </c>
      <c r="Z5">
        <v>41</v>
      </c>
      <c r="AA5">
        <v>32.5</v>
      </c>
      <c r="AB5">
        <v>34.799999999999997</v>
      </c>
      <c r="AC5">
        <v>31</v>
      </c>
      <c r="AD5">
        <v>41</v>
      </c>
      <c r="AJ5" s="41"/>
      <c r="AN5" s="37">
        <v>15.3</v>
      </c>
      <c r="AO5">
        <v>17.2</v>
      </c>
      <c r="AP5" s="98">
        <v>-1.615964764215823</v>
      </c>
      <c r="AQ5" s="101">
        <f t="shared" si="5"/>
        <v>5.3050965816443071E-2</v>
      </c>
      <c r="AR5">
        <v>107.5</v>
      </c>
      <c r="AS5">
        <v>105</v>
      </c>
      <c r="AT5">
        <v>103</v>
      </c>
      <c r="AU5" s="89">
        <v>-1.019065727191292</v>
      </c>
      <c r="AV5" s="90">
        <f t="shared" si="6"/>
        <v>0.15408588187088432</v>
      </c>
      <c r="AW5">
        <v>18</v>
      </c>
      <c r="AX5">
        <v>21</v>
      </c>
      <c r="AY5">
        <f>18+21</f>
        <v>39</v>
      </c>
      <c r="AZ5" s="103">
        <v>-1.5810840431692836</v>
      </c>
      <c r="BA5" s="106">
        <v>5.6929411357410767E-2</v>
      </c>
      <c r="BB5">
        <v>16</v>
      </c>
      <c r="BC5">
        <v>18</v>
      </c>
      <c r="BD5" s="103">
        <v>-0.82370842519025578</v>
      </c>
      <c r="BE5" s="72">
        <v>0.20505262553825607</v>
      </c>
      <c r="BF5">
        <f>16+18</f>
        <v>34</v>
      </c>
      <c r="BG5">
        <v>24</v>
      </c>
      <c r="BH5">
        <v>26</v>
      </c>
      <c r="BI5">
        <v>26</v>
      </c>
      <c r="BK5">
        <f t="shared" si="1"/>
        <v>10.728654447921322</v>
      </c>
      <c r="BL5">
        <f t="shared" si="1"/>
        <v>11.622708985248099</v>
      </c>
      <c r="BM5">
        <f t="shared" si="1"/>
        <v>11.622708985248099</v>
      </c>
      <c r="BO5" s="103">
        <v>0.2275972275910213</v>
      </c>
      <c r="BP5" s="72">
        <v>0.59002031227196072</v>
      </c>
      <c r="BQ5">
        <v>22</v>
      </c>
      <c r="BR5">
        <v>29</v>
      </c>
      <c r="BS5">
        <v>24</v>
      </c>
      <c r="BU5">
        <f t="shared" si="7"/>
        <v>9.8345999105945463</v>
      </c>
      <c r="BV5">
        <f t="shared" si="8"/>
        <v>12.963790791238265</v>
      </c>
      <c r="BW5">
        <f t="shared" si="9"/>
        <v>10.728654447921322</v>
      </c>
      <c r="BY5" s="103">
        <v>0.34073651099707924</v>
      </c>
      <c r="BZ5" s="106">
        <v>0.63334902505151791</v>
      </c>
      <c r="CA5" s="72">
        <f t="shared" si="18"/>
        <v>0.13099101844783342</v>
      </c>
      <c r="CB5" s="112">
        <v>-1.2023962341797696</v>
      </c>
      <c r="CC5" s="72">
        <f t="shared" si="10"/>
        <v>0.10356842384366369</v>
      </c>
      <c r="CD5" s="107">
        <f>AVERAGE(CB5,CC5)</f>
        <v>-0.549413905168053</v>
      </c>
      <c r="CE5" s="72">
        <f t="shared" si="11"/>
        <v>0.61168466866173932</v>
      </c>
      <c r="CF5" s="103">
        <v>0.28416686929405027</v>
      </c>
      <c r="CG5" s="72">
        <f t="shared" si="12"/>
        <v>0.28208137031774549</v>
      </c>
      <c r="CH5" s="103">
        <f t="shared" si="2"/>
        <v>-0.48921442335125742</v>
      </c>
      <c r="CJ5">
        <v>0</v>
      </c>
      <c r="CK5" t="s">
        <v>1819</v>
      </c>
      <c r="CL5">
        <v>1</v>
      </c>
      <c r="CM5">
        <v>2</v>
      </c>
      <c r="CN5" t="s">
        <v>351</v>
      </c>
      <c r="CO5">
        <v>1</v>
      </c>
      <c r="CP5" s="41">
        <v>2</v>
      </c>
      <c r="CQ5" s="41" t="s">
        <v>352</v>
      </c>
      <c r="CR5" s="41">
        <v>1</v>
      </c>
      <c r="CS5" s="41">
        <v>1</v>
      </c>
      <c r="CT5" s="41">
        <v>4</v>
      </c>
      <c r="CU5" s="41">
        <v>3</v>
      </c>
      <c r="CV5" s="41">
        <v>2</v>
      </c>
      <c r="CW5">
        <v>1</v>
      </c>
      <c r="CX5">
        <v>4</v>
      </c>
      <c r="CY5">
        <v>5</v>
      </c>
      <c r="CZ5">
        <v>1</v>
      </c>
      <c r="DA5">
        <v>1</v>
      </c>
      <c r="DB5">
        <v>5</v>
      </c>
      <c r="DC5">
        <v>4</v>
      </c>
      <c r="DD5">
        <v>2</v>
      </c>
      <c r="DE5">
        <v>1</v>
      </c>
      <c r="DF5">
        <f t="shared" si="3"/>
        <v>4.166666666666667</v>
      </c>
      <c r="DG5">
        <f t="shared" ref="DG5:DG9" si="19">AVERAGE(CV5,CW5,CZ5,DA5,DD5,DE5)</f>
        <v>1.3333333333333333</v>
      </c>
      <c r="DH5" s="41"/>
      <c r="DI5" s="41"/>
      <c r="DJ5" s="41"/>
      <c r="DK5" s="41"/>
      <c r="DL5" s="41"/>
      <c r="DM5" s="41"/>
      <c r="DN5" s="41"/>
      <c r="DO5" s="41"/>
      <c r="DP5" s="41"/>
      <c r="DQ5" s="41"/>
      <c r="DY5">
        <v>1</v>
      </c>
      <c r="DZ5">
        <v>6</v>
      </c>
      <c r="EA5">
        <v>3</v>
      </c>
      <c r="EB5">
        <v>0</v>
      </c>
      <c r="EC5">
        <v>1</v>
      </c>
      <c r="ED5">
        <v>0</v>
      </c>
      <c r="EE5">
        <v>0</v>
      </c>
      <c r="EF5">
        <v>0</v>
      </c>
      <c r="EG5">
        <v>1</v>
      </c>
      <c r="EH5">
        <v>1</v>
      </c>
      <c r="EI5">
        <v>1</v>
      </c>
      <c r="EJ5">
        <v>1</v>
      </c>
      <c r="EK5">
        <v>1</v>
      </c>
      <c r="EL5">
        <v>0</v>
      </c>
      <c r="EM5">
        <v>1</v>
      </c>
      <c r="EN5">
        <v>0</v>
      </c>
      <c r="EO5">
        <v>0</v>
      </c>
      <c r="EP5">
        <v>1</v>
      </c>
      <c r="EQ5">
        <v>0</v>
      </c>
      <c r="ER5">
        <v>1</v>
      </c>
      <c r="ES5">
        <v>0</v>
      </c>
      <c r="ET5">
        <v>0</v>
      </c>
      <c r="EU5">
        <v>0</v>
      </c>
      <c r="EV5">
        <f t="shared" si="13"/>
        <v>9</v>
      </c>
      <c r="EW5">
        <v>9</v>
      </c>
      <c r="EX5">
        <f>9/18</f>
        <v>0.5</v>
      </c>
      <c r="EY5">
        <v>3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0</v>
      </c>
      <c r="FG5">
        <v>0</v>
      </c>
      <c r="FH5">
        <v>1</v>
      </c>
      <c r="FI5">
        <v>1</v>
      </c>
      <c r="FJ5">
        <v>0</v>
      </c>
      <c r="FK5">
        <v>0</v>
      </c>
      <c r="FL5">
        <v>0</v>
      </c>
      <c r="FM5">
        <v>0</v>
      </c>
      <c r="FN5">
        <f t="shared" si="14"/>
        <v>8</v>
      </c>
      <c r="FO5">
        <v>8</v>
      </c>
      <c r="FP5">
        <f>8/13</f>
        <v>0.61538461538461542</v>
      </c>
      <c r="FQ5">
        <v>5</v>
      </c>
      <c r="FR5">
        <v>0</v>
      </c>
      <c r="FS5">
        <v>0</v>
      </c>
      <c r="FT5">
        <v>1</v>
      </c>
      <c r="FU5">
        <v>1</v>
      </c>
      <c r="FV5">
        <v>0</v>
      </c>
      <c r="FW5">
        <v>0</v>
      </c>
      <c r="FX5">
        <v>1</v>
      </c>
      <c r="FY5">
        <v>1</v>
      </c>
      <c r="FZ5">
        <v>1</v>
      </c>
      <c r="GA5">
        <v>0</v>
      </c>
      <c r="GB5">
        <v>0</v>
      </c>
      <c r="GC5">
        <f t="shared" si="15"/>
        <v>5</v>
      </c>
      <c r="GD5">
        <v>5</v>
      </c>
      <c r="GE5">
        <f>5/10</f>
        <v>0.5</v>
      </c>
      <c r="GF5">
        <v>2</v>
      </c>
      <c r="GG5">
        <v>1</v>
      </c>
      <c r="GH5">
        <v>3</v>
      </c>
      <c r="GI5">
        <v>0</v>
      </c>
      <c r="GJ5">
        <v>0</v>
      </c>
      <c r="GK5">
        <v>0</v>
      </c>
      <c r="GL5">
        <v>0</v>
      </c>
      <c r="GM5">
        <v>1</v>
      </c>
      <c r="GN5">
        <v>0</v>
      </c>
      <c r="GO5">
        <v>0</v>
      </c>
      <c r="GP5">
        <v>0</v>
      </c>
      <c r="GQ5">
        <v>0</v>
      </c>
      <c r="GR5">
        <v>1</v>
      </c>
      <c r="GS5">
        <v>1</v>
      </c>
      <c r="GT5">
        <v>0</v>
      </c>
      <c r="GU5">
        <v>0</v>
      </c>
      <c r="GV5">
        <f t="shared" si="16"/>
        <v>3</v>
      </c>
      <c r="GW5">
        <v>3</v>
      </c>
      <c r="GX5">
        <f>3/12</f>
        <v>0.25</v>
      </c>
      <c r="GY5">
        <v>1</v>
      </c>
      <c r="GZ5">
        <f t="shared" si="17"/>
        <v>25</v>
      </c>
      <c r="HA5" s="41">
        <v>3</v>
      </c>
      <c r="HB5" s="41">
        <v>2</v>
      </c>
      <c r="HC5" s="41">
        <v>3</v>
      </c>
      <c r="HD5" s="41">
        <v>1</v>
      </c>
      <c r="HE5" s="41">
        <v>3</v>
      </c>
      <c r="HF5" s="41">
        <v>4</v>
      </c>
      <c r="HG5" s="41">
        <v>1</v>
      </c>
      <c r="HH5" s="41">
        <v>1</v>
      </c>
      <c r="HI5" s="41">
        <v>3</v>
      </c>
      <c r="HJ5" s="41">
        <v>3</v>
      </c>
      <c r="HK5" s="41">
        <v>3</v>
      </c>
      <c r="HL5" s="41">
        <v>4</v>
      </c>
      <c r="HM5" s="41">
        <v>3</v>
      </c>
      <c r="HN5" s="41">
        <v>4</v>
      </c>
      <c r="HO5" s="41">
        <v>2</v>
      </c>
      <c r="HP5" s="41">
        <v>1</v>
      </c>
      <c r="HQ5" s="41">
        <v>5</v>
      </c>
      <c r="HR5" s="41">
        <v>1</v>
      </c>
      <c r="HS5" s="41">
        <v>7</v>
      </c>
      <c r="HT5" s="41">
        <v>3</v>
      </c>
      <c r="HU5" s="41">
        <v>4</v>
      </c>
      <c r="HV5" s="41">
        <v>3</v>
      </c>
      <c r="HW5" s="41">
        <v>3</v>
      </c>
      <c r="HX5" s="41">
        <v>2</v>
      </c>
      <c r="HY5" s="41">
        <v>1</v>
      </c>
      <c r="HZ5" s="41">
        <v>2</v>
      </c>
      <c r="IA5" s="41">
        <v>2</v>
      </c>
      <c r="ID5" s="41">
        <v>2.82</v>
      </c>
      <c r="IE5" s="41">
        <v>2.76</v>
      </c>
      <c r="IF5" s="41">
        <v>2.75</v>
      </c>
      <c r="IG5" s="41">
        <v>3.28</v>
      </c>
      <c r="IH5" s="41">
        <v>3.08</v>
      </c>
      <c r="II5" s="41"/>
      <c r="IJ5" s="41">
        <v>1</v>
      </c>
      <c r="IK5" s="41">
        <v>4</v>
      </c>
    </row>
    <row r="6" spans="1:245" x14ac:dyDescent="0.2">
      <c r="A6" s="70">
        <v>400</v>
      </c>
      <c r="B6" s="70" t="s">
        <v>1463</v>
      </c>
      <c r="C6">
        <v>1</v>
      </c>
      <c r="D6" s="37">
        <v>1</v>
      </c>
      <c r="E6" s="63">
        <v>40093</v>
      </c>
      <c r="F6" s="63">
        <v>43755</v>
      </c>
      <c r="G6">
        <f t="shared" si="0"/>
        <v>10.032876712328767</v>
      </c>
      <c r="I6">
        <v>5</v>
      </c>
      <c r="L6">
        <v>0</v>
      </c>
      <c r="M6">
        <v>90</v>
      </c>
      <c r="N6">
        <v>101.5</v>
      </c>
      <c r="O6">
        <v>138</v>
      </c>
      <c r="Q6">
        <f>30.2*2.2</f>
        <v>66.44</v>
      </c>
      <c r="R6">
        <v>30.2</v>
      </c>
      <c r="S6">
        <v>15.9</v>
      </c>
      <c r="U6">
        <v>16.600000000000001</v>
      </c>
      <c r="W6">
        <v>35.799999999999997</v>
      </c>
      <c r="X6">
        <v>28.3</v>
      </c>
      <c r="Y6">
        <v>31.7</v>
      </c>
      <c r="Z6">
        <v>37</v>
      </c>
      <c r="AA6">
        <v>35.799999999999997</v>
      </c>
      <c r="AB6">
        <v>28.7</v>
      </c>
      <c r="AC6">
        <v>35.799999999999997</v>
      </c>
      <c r="AD6">
        <v>37</v>
      </c>
      <c r="AJ6" s="41"/>
      <c r="AN6">
        <v>14.28</v>
      </c>
      <c r="AO6">
        <v>14.37</v>
      </c>
      <c r="AP6" s="98">
        <v>-0.76972141714882603</v>
      </c>
      <c r="AQ6" s="101">
        <f t="shared" si="5"/>
        <v>0.22073258141672847</v>
      </c>
      <c r="AR6">
        <v>114</v>
      </c>
      <c r="AS6">
        <v>103</v>
      </c>
      <c r="AT6">
        <v>96.5</v>
      </c>
      <c r="AU6" s="89">
        <v>-0.5893873450762771</v>
      </c>
      <c r="AV6" s="90">
        <f t="shared" si="6"/>
        <v>0.27780073187943011</v>
      </c>
      <c r="AW6">
        <v>27</v>
      </c>
      <c r="AX6">
        <v>32</v>
      </c>
      <c r="AY6">
        <f>27+32</f>
        <v>59</v>
      </c>
      <c r="AZ6" s="103">
        <v>8.6808582093567038E-2</v>
      </c>
      <c r="BA6" s="106">
        <v>0.53458816707262835</v>
      </c>
      <c r="BB6">
        <v>20</v>
      </c>
      <c r="BC6">
        <v>21</v>
      </c>
      <c r="BD6" s="103">
        <v>0.11401149126209877</v>
      </c>
      <c r="BE6" s="72">
        <v>0.54538565793250227</v>
      </c>
      <c r="BF6">
        <f>20+21</f>
        <v>41</v>
      </c>
      <c r="BG6">
        <v>23</v>
      </c>
      <c r="BH6">
        <v>27</v>
      </c>
      <c r="BI6">
        <v>27</v>
      </c>
      <c r="BK6">
        <f t="shared" si="1"/>
        <v>10.281627179257935</v>
      </c>
      <c r="BL6">
        <f t="shared" si="1"/>
        <v>12.069736253911488</v>
      </c>
      <c r="BM6">
        <f t="shared" si="1"/>
        <v>12.069736253911488</v>
      </c>
      <c r="BO6" s="103">
        <v>0.6536987674038679</v>
      </c>
      <c r="BP6" s="72">
        <v>0.74334705123410227</v>
      </c>
      <c r="BQ6">
        <v>23</v>
      </c>
      <c r="BR6">
        <v>23</v>
      </c>
      <c r="BS6">
        <v>23</v>
      </c>
      <c r="BU6">
        <f t="shared" si="7"/>
        <v>10.281627179257935</v>
      </c>
      <c r="BV6">
        <f t="shared" si="8"/>
        <v>10.281627179257935</v>
      </c>
      <c r="BW6">
        <f t="shared" si="9"/>
        <v>10.281627179257935</v>
      </c>
      <c r="BY6" s="103">
        <v>-0.74785342222699502</v>
      </c>
      <c r="BZ6" s="106">
        <v>0.22727428742013969</v>
      </c>
      <c r="CA6" s="72">
        <f t="shared" si="18"/>
        <v>0.53998691250256536</v>
      </c>
      <c r="CB6" s="112">
        <v>0.10041003667783291</v>
      </c>
      <c r="CC6" s="72">
        <f t="shared" si="10"/>
        <v>0.24926665664807929</v>
      </c>
      <c r="CD6" s="107">
        <f>AVERAGE(CB6,CC6)</f>
        <v>0.17483834666295611</v>
      </c>
      <c r="CE6" s="72">
        <f t="shared" si="11"/>
        <v>0.48531066932712097</v>
      </c>
      <c r="CF6" s="103">
        <v>-4.7077327411563563E-2</v>
      </c>
      <c r="CG6" s="72">
        <f t="shared" si="12"/>
        <v>0.42485474615925517</v>
      </c>
      <c r="CH6" s="103">
        <f t="shared" si="2"/>
        <v>7.6057018643075153E-2</v>
      </c>
      <c r="CJ6">
        <v>1</v>
      </c>
      <c r="CK6" t="s">
        <v>437</v>
      </c>
      <c r="CL6">
        <v>0</v>
      </c>
      <c r="CM6">
        <v>5</v>
      </c>
      <c r="CN6" t="s">
        <v>429</v>
      </c>
      <c r="CO6">
        <v>0</v>
      </c>
      <c r="CP6" s="41">
        <v>2</v>
      </c>
      <c r="CQ6" s="88" t="s">
        <v>385</v>
      </c>
      <c r="CR6" s="41">
        <v>1</v>
      </c>
      <c r="CS6" s="41">
        <v>2.5</v>
      </c>
      <c r="CT6" s="41">
        <v>4</v>
      </c>
      <c r="CU6" s="41">
        <v>5</v>
      </c>
      <c r="CV6" s="41">
        <v>3</v>
      </c>
      <c r="CW6">
        <v>1</v>
      </c>
      <c r="CX6">
        <v>4</v>
      </c>
      <c r="CY6">
        <v>5</v>
      </c>
      <c r="CZ6">
        <v>4</v>
      </c>
      <c r="DA6">
        <v>1</v>
      </c>
      <c r="DB6">
        <v>4</v>
      </c>
      <c r="DC6">
        <v>5</v>
      </c>
      <c r="DD6">
        <v>5</v>
      </c>
      <c r="DE6">
        <v>1</v>
      </c>
      <c r="DF6">
        <f t="shared" si="3"/>
        <v>4.5</v>
      </c>
      <c r="DG6">
        <f t="shared" si="19"/>
        <v>2.5</v>
      </c>
      <c r="DH6" s="41"/>
      <c r="DI6" s="41"/>
      <c r="DJ6" s="41"/>
      <c r="DK6" s="41"/>
      <c r="DL6" s="41"/>
      <c r="DM6" s="41"/>
      <c r="DN6" s="41"/>
      <c r="DO6" s="41"/>
      <c r="DP6" s="41"/>
      <c r="DQ6" s="41"/>
      <c r="DY6">
        <v>2</v>
      </c>
      <c r="DZ6">
        <v>0</v>
      </c>
      <c r="EA6">
        <v>4</v>
      </c>
      <c r="EB6">
        <v>0</v>
      </c>
      <c r="EC6">
        <v>1</v>
      </c>
      <c r="ED6">
        <v>1</v>
      </c>
      <c r="EE6">
        <v>1</v>
      </c>
      <c r="EF6">
        <v>1</v>
      </c>
      <c r="EG6">
        <v>0</v>
      </c>
      <c r="EH6">
        <v>0</v>
      </c>
      <c r="EI6">
        <v>1</v>
      </c>
      <c r="EJ6">
        <v>1</v>
      </c>
      <c r="EK6">
        <v>1</v>
      </c>
      <c r="EL6">
        <v>1</v>
      </c>
      <c r="EM6">
        <v>1</v>
      </c>
      <c r="EN6">
        <v>0</v>
      </c>
      <c r="EO6">
        <v>0</v>
      </c>
      <c r="EP6">
        <v>1</v>
      </c>
      <c r="EQ6">
        <v>0</v>
      </c>
      <c r="ER6">
        <v>1</v>
      </c>
      <c r="ES6">
        <v>0</v>
      </c>
      <c r="ET6">
        <v>0</v>
      </c>
      <c r="EU6">
        <v>0</v>
      </c>
      <c r="EV6">
        <f t="shared" si="13"/>
        <v>11</v>
      </c>
      <c r="EW6">
        <v>11</v>
      </c>
      <c r="EX6">
        <f>11/18</f>
        <v>0.61111111111111116</v>
      </c>
      <c r="EY6">
        <v>7</v>
      </c>
      <c r="EZ6">
        <v>1</v>
      </c>
      <c r="FA6">
        <v>0</v>
      </c>
      <c r="FB6">
        <v>1</v>
      </c>
      <c r="FC6">
        <v>1</v>
      </c>
      <c r="FD6">
        <v>0</v>
      </c>
      <c r="FE6">
        <v>1</v>
      </c>
      <c r="FF6">
        <v>1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f t="shared" si="14"/>
        <v>5</v>
      </c>
      <c r="FO6">
        <v>5</v>
      </c>
      <c r="FP6">
        <f>5/13</f>
        <v>0.38461538461538464</v>
      </c>
      <c r="FQ6">
        <v>5</v>
      </c>
      <c r="FR6">
        <v>1</v>
      </c>
      <c r="FS6">
        <v>0</v>
      </c>
      <c r="FT6">
        <v>1</v>
      </c>
      <c r="FU6">
        <v>0</v>
      </c>
      <c r="FV6">
        <v>1</v>
      </c>
      <c r="FW6">
        <v>1</v>
      </c>
      <c r="FX6">
        <v>0</v>
      </c>
      <c r="FY6">
        <v>1</v>
      </c>
      <c r="FZ6">
        <v>1</v>
      </c>
      <c r="GA6">
        <v>1</v>
      </c>
      <c r="GB6" t="s">
        <v>1824</v>
      </c>
      <c r="GC6">
        <f t="shared" si="15"/>
        <v>7</v>
      </c>
      <c r="GD6">
        <v>7</v>
      </c>
      <c r="GE6">
        <f>7/10</f>
        <v>0.7</v>
      </c>
      <c r="GF6">
        <v>3</v>
      </c>
      <c r="GG6">
        <v>1</v>
      </c>
      <c r="GH6">
        <v>1</v>
      </c>
      <c r="GI6">
        <v>0</v>
      </c>
      <c r="GJ6">
        <v>0</v>
      </c>
      <c r="GK6">
        <v>1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1</v>
      </c>
      <c r="GS6">
        <v>1</v>
      </c>
      <c r="GT6">
        <v>0</v>
      </c>
      <c r="GU6">
        <v>0</v>
      </c>
      <c r="GV6">
        <f t="shared" si="16"/>
        <v>3</v>
      </c>
      <c r="GW6">
        <v>3</v>
      </c>
      <c r="GX6">
        <f>3/12</f>
        <v>0.25</v>
      </c>
      <c r="GY6">
        <v>1</v>
      </c>
      <c r="GZ6">
        <f t="shared" si="17"/>
        <v>26</v>
      </c>
      <c r="HA6" s="41">
        <v>3</v>
      </c>
      <c r="HB6" s="41">
        <v>2</v>
      </c>
      <c r="HC6" s="41">
        <v>5</v>
      </c>
      <c r="HD6" s="41">
        <v>1</v>
      </c>
      <c r="HE6" s="41">
        <v>6</v>
      </c>
      <c r="HF6" s="41">
        <v>2</v>
      </c>
      <c r="HG6" s="41">
        <v>2</v>
      </c>
      <c r="HH6" s="41">
        <v>1</v>
      </c>
      <c r="HI6" s="41">
        <v>1</v>
      </c>
      <c r="HJ6" s="41">
        <v>5</v>
      </c>
      <c r="HK6" s="41">
        <v>4</v>
      </c>
      <c r="HL6" s="41">
        <v>1</v>
      </c>
      <c r="HM6" s="41">
        <v>1</v>
      </c>
      <c r="HN6" s="41">
        <v>4</v>
      </c>
      <c r="HO6" s="41">
        <v>3</v>
      </c>
      <c r="HP6" s="41">
        <v>3</v>
      </c>
      <c r="HQ6" s="41">
        <v>5</v>
      </c>
      <c r="HR6" s="41">
        <v>3</v>
      </c>
      <c r="HS6" s="41">
        <v>8</v>
      </c>
      <c r="HT6" s="41">
        <v>2</v>
      </c>
      <c r="HU6" s="41">
        <v>3</v>
      </c>
      <c r="HV6" s="41">
        <v>2</v>
      </c>
      <c r="HW6" s="41">
        <v>1</v>
      </c>
      <c r="HX6" s="41">
        <v>5</v>
      </c>
      <c r="HY6" s="41">
        <v>0</v>
      </c>
      <c r="HZ6" s="41">
        <v>1</v>
      </c>
      <c r="IA6" s="41">
        <v>0</v>
      </c>
      <c r="ID6" s="41">
        <v>2.0299999999999998</v>
      </c>
      <c r="IE6" s="41">
        <v>2.2799999999999998</v>
      </c>
      <c r="IF6" s="41">
        <v>1.92</v>
      </c>
      <c r="IG6" s="41">
        <v>2.36</v>
      </c>
      <c r="IH6" s="41">
        <v>2.56</v>
      </c>
      <c r="II6" s="41"/>
      <c r="IJ6" s="41">
        <v>3</v>
      </c>
      <c r="IK6" s="41">
        <v>6</v>
      </c>
    </row>
    <row r="7" spans="1:245" x14ac:dyDescent="0.2">
      <c r="A7" s="70">
        <v>401</v>
      </c>
      <c r="B7" s="70" t="s">
        <v>1466</v>
      </c>
      <c r="C7">
        <v>1</v>
      </c>
      <c r="D7" s="37">
        <v>1</v>
      </c>
      <c r="E7" s="63">
        <v>39949</v>
      </c>
      <c r="F7" s="63">
        <v>43755</v>
      </c>
      <c r="G7">
        <f t="shared" si="0"/>
        <v>10.427397260273972</v>
      </c>
      <c r="I7">
        <v>5</v>
      </c>
      <c r="L7">
        <v>2</v>
      </c>
      <c r="M7">
        <v>90</v>
      </c>
      <c r="N7">
        <v>102</v>
      </c>
      <c r="O7">
        <v>139</v>
      </c>
      <c r="Q7">
        <f>28*2.2</f>
        <v>61.600000000000009</v>
      </c>
      <c r="R7">
        <v>28</v>
      </c>
      <c r="S7">
        <v>14.5</v>
      </c>
      <c r="U7">
        <v>10.3</v>
      </c>
      <c r="W7">
        <v>23.8</v>
      </c>
      <c r="X7">
        <v>28.8</v>
      </c>
      <c r="Y7">
        <v>28.7</v>
      </c>
      <c r="Z7">
        <v>21.8</v>
      </c>
      <c r="AA7">
        <v>23.2</v>
      </c>
      <c r="AB7">
        <v>24</v>
      </c>
      <c r="AC7">
        <v>28.8</v>
      </c>
      <c r="AD7">
        <v>24</v>
      </c>
      <c r="AJ7" s="41"/>
      <c r="AN7">
        <v>14.38</v>
      </c>
      <c r="AO7">
        <v>14.33</v>
      </c>
      <c r="AP7" s="98">
        <v>-0.84423194723811834</v>
      </c>
      <c r="AQ7" s="101">
        <f t="shared" si="5"/>
        <v>0.19926990280868745</v>
      </c>
      <c r="AR7">
        <v>104</v>
      </c>
      <c r="AS7">
        <v>127</v>
      </c>
      <c r="AT7">
        <v>125</v>
      </c>
      <c r="AU7" s="89">
        <v>4.2413199514220623E-2</v>
      </c>
      <c r="AV7" s="90">
        <f t="shared" si="6"/>
        <v>0.51691534693622687</v>
      </c>
      <c r="AW7">
        <v>24</v>
      </c>
      <c r="AX7">
        <v>30</v>
      </c>
      <c r="AY7">
        <f>30+24</f>
        <v>54</v>
      </c>
      <c r="AZ7" s="103">
        <v>-0.17846196508014633</v>
      </c>
      <c r="BA7" s="106">
        <v>0.42918009456672551</v>
      </c>
      <c r="BB7">
        <v>14</v>
      </c>
      <c r="BC7">
        <v>19</v>
      </c>
      <c r="BD7" s="103">
        <v>-0.39560970268955925</v>
      </c>
      <c r="BE7" s="72">
        <v>0.34619648908685474</v>
      </c>
      <c r="BF7">
        <f>14+19</f>
        <v>33</v>
      </c>
      <c r="BG7">
        <v>35</v>
      </c>
      <c r="BH7">
        <v>35</v>
      </c>
      <c r="BI7">
        <v>34</v>
      </c>
      <c r="BK7">
        <f t="shared" si="1"/>
        <v>15.645954403218596</v>
      </c>
      <c r="BL7">
        <f t="shared" si="1"/>
        <v>15.645954403218596</v>
      </c>
      <c r="BM7">
        <f t="shared" si="1"/>
        <v>15.198927134555207</v>
      </c>
      <c r="BO7" s="103">
        <v>2.5323850084618384</v>
      </c>
      <c r="BP7" s="72">
        <v>0.99433552390582136</v>
      </c>
      <c r="BQ7">
        <v>17</v>
      </c>
      <c r="BR7">
        <v>22</v>
      </c>
      <c r="BS7">
        <v>28</v>
      </c>
      <c r="BU7">
        <f t="shared" si="7"/>
        <v>7.5994635672776036</v>
      </c>
      <c r="BV7">
        <f t="shared" si="8"/>
        <v>9.8345999105945463</v>
      </c>
      <c r="BW7">
        <f t="shared" si="9"/>
        <v>12.516763522574877</v>
      </c>
      <c r="BY7" s="103">
        <v>0.34045701289598013</v>
      </c>
      <c r="BZ7" s="106">
        <v>0.6332438050000504</v>
      </c>
      <c r="CA7" s="72">
        <f t="shared" si="18"/>
        <v>0.3876882918267901</v>
      </c>
      <c r="CB7" s="112">
        <v>-0.28703583388485276</v>
      </c>
      <c r="CC7" s="72">
        <f t="shared" si="10"/>
        <v>0.35809262487245719</v>
      </c>
      <c r="CD7" s="107">
        <f t="shared" ref="CD7:CD14" si="20">AVERAGE(CB7:CC7)</f>
        <v>3.5528395493802212E-2</v>
      </c>
      <c r="CE7" s="72">
        <f t="shared" si="11"/>
        <v>0.81378966445293588</v>
      </c>
      <c r="CF7" s="103">
        <v>1.4364210106789093</v>
      </c>
      <c r="CG7" s="72">
        <f t="shared" si="12"/>
        <v>0.51985686038406109</v>
      </c>
      <c r="CH7" s="103">
        <f t="shared" si="2"/>
        <v>0.39497119076261961</v>
      </c>
      <c r="CJ7">
        <v>1</v>
      </c>
      <c r="CK7" t="s">
        <v>411</v>
      </c>
      <c r="CL7">
        <v>0</v>
      </c>
      <c r="CM7">
        <v>5</v>
      </c>
      <c r="CN7" t="s">
        <v>401</v>
      </c>
      <c r="CO7">
        <v>1</v>
      </c>
      <c r="CP7" s="41">
        <v>1</v>
      </c>
      <c r="CQ7" s="41" t="s">
        <v>351</v>
      </c>
      <c r="CR7" s="41">
        <v>2</v>
      </c>
      <c r="CS7" s="41">
        <v>5</v>
      </c>
      <c r="CT7" s="41">
        <v>5</v>
      </c>
      <c r="CU7" s="41">
        <v>4</v>
      </c>
      <c r="CV7" s="41">
        <v>3</v>
      </c>
      <c r="CW7">
        <v>1</v>
      </c>
      <c r="CX7">
        <v>5</v>
      </c>
      <c r="CY7">
        <v>4</v>
      </c>
      <c r="CZ7">
        <v>1</v>
      </c>
      <c r="DA7">
        <v>1</v>
      </c>
      <c r="DB7">
        <v>5</v>
      </c>
      <c r="DC7">
        <v>5</v>
      </c>
      <c r="DD7">
        <v>5</v>
      </c>
      <c r="DE7">
        <v>4</v>
      </c>
      <c r="DF7">
        <f t="shared" si="3"/>
        <v>4.666666666666667</v>
      </c>
      <c r="DG7">
        <f t="shared" si="19"/>
        <v>2.5</v>
      </c>
      <c r="DH7" s="41"/>
      <c r="DI7" s="41"/>
      <c r="DJ7" s="41"/>
      <c r="DK7" s="41"/>
      <c r="DL7" s="41"/>
      <c r="DM7" s="41"/>
      <c r="DN7" s="41"/>
      <c r="DO7" s="41"/>
      <c r="DP7" s="41"/>
      <c r="DQ7" s="41"/>
      <c r="DY7">
        <v>0</v>
      </c>
      <c r="DZ7">
        <v>0</v>
      </c>
      <c r="EA7">
        <v>1</v>
      </c>
      <c r="EB7">
        <v>18</v>
      </c>
      <c r="EC7">
        <v>1</v>
      </c>
      <c r="ED7">
        <v>1</v>
      </c>
      <c r="EE7">
        <v>1</v>
      </c>
      <c r="EF7">
        <v>0</v>
      </c>
      <c r="EG7">
        <v>1</v>
      </c>
      <c r="EH7">
        <v>0</v>
      </c>
      <c r="EI7">
        <v>1</v>
      </c>
      <c r="EJ7">
        <v>1</v>
      </c>
      <c r="EK7">
        <v>1</v>
      </c>
      <c r="EL7">
        <v>1</v>
      </c>
      <c r="EM7">
        <v>1</v>
      </c>
      <c r="EN7">
        <v>0</v>
      </c>
      <c r="EO7">
        <v>1</v>
      </c>
      <c r="EP7">
        <v>1</v>
      </c>
      <c r="EQ7">
        <v>0</v>
      </c>
      <c r="ER7">
        <v>1</v>
      </c>
      <c r="ES7">
        <v>1</v>
      </c>
      <c r="ET7">
        <v>0</v>
      </c>
      <c r="EU7">
        <v>0</v>
      </c>
      <c r="EV7">
        <f t="shared" si="13"/>
        <v>13</v>
      </c>
      <c r="EW7">
        <v>13</v>
      </c>
      <c r="EX7">
        <f>13/18</f>
        <v>0.72222222222222221</v>
      </c>
      <c r="EY7">
        <v>5</v>
      </c>
      <c r="EZ7">
        <v>1</v>
      </c>
      <c r="FA7">
        <v>1</v>
      </c>
      <c r="FB7">
        <v>1</v>
      </c>
      <c r="FC7">
        <v>1</v>
      </c>
      <c r="FD7">
        <v>0</v>
      </c>
      <c r="FE7">
        <v>1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f t="shared" si="14"/>
        <v>5</v>
      </c>
      <c r="FO7">
        <v>5</v>
      </c>
      <c r="FP7">
        <f>5/13</f>
        <v>0.38461538461538464</v>
      </c>
      <c r="FQ7">
        <v>5</v>
      </c>
      <c r="FR7">
        <v>0</v>
      </c>
      <c r="FS7">
        <v>0</v>
      </c>
      <c r="FT7">
        <v>0</v>
      </c>
      <c r="FU7">
        <v>1</v>
      </c>
      <c r="FV7">
        <v>0</v>
      </c>
      <c r="FW7">
        <v>0</v>
      </c>
      <c r="FX7">
        <v>1</v>
      </c>
      <c r="FY7">
        <v>1</v>
      </c>
      <c r="FZ7">
        <v>1</v>
      </c>
      <c r="GA7">
        <v>1</v>
      </c>
      <c r="GB7" t="s">
        <v>1824</v>
      </c>
      <c r="GC7">
        <f t="shared" si="15"/>
        <v>5</v>
      </c>
      <c r="GD7">
        <v>5</v>
      </c>
      <c r="GE7">
        <f>5/10</f>
        <v>0.5</v>
      </c>
      <c r="GF7">
        <v>4</v>
      </c>
      <c r="GG7">
        <v>1</v>
      </c>
      <c r="GH7">
        <v>5</v>
      </c>
      <c r="GI7">
        <v>1</v>
      </c>
      <c r="GJ7">
        <v>1</v>
      </c>
      <c r="GK7">
        <v>0</v>
      </c>
      <c r="GL7">
        <v>1</v>
      </c>
      <c r="GM7">
        <v>1</v>
      </c>
      <c r="GN7">
        <v>1</v>
      </c>
      <c r="GO7">
        <v>1</v>
      </c>
      <c r="GP7">
        <v>0</v>
      </c>
      <c r="GQ7">
        <v>0</v>
      </c>
      <c r="GR7">
        <v>1</v>
      </c>
      <c r="GS7">
        <v>0</v>
      </c>
      <c r="GT7">
        <v>0</v>
      </c>
      <c r="GU7">
        <v>0</v>
      </c>
      <c r="GV7">
        <f t="shared" si="16"/>
        <v>7</v>
      </c>
      <c r="GW7">
        <v>7</v>
      </c>
      <c r="GX7">
        <f>7/12</f>
        <v>0.58333333333333337</v>
      </c>
      <c r="GY7">
        <v>5</v>
      </c>
      <c r="GZ7">
        <f t="shared" si="17"/>
        <v>30</v>
      </c>
      <c r="HA7" s="41">
        <v>3</v>
      </c>
      <c r="HB7" s="41">
        <v>4</v>
      </c>
      <c r="HC7" s="41">
        <v>1</v>
      </c>
      <c r="HD7" s="41">
        <v>1</v>
      </c>
      <c r="HE7" s="41">
        <v>5</v>
      </c>
      <c r="HF7" s="41">
        <v>6</v>
      </c>
      <c r="HG7" s="41">
        <v>2</v>
      </c>
      <c r="HH7" s="41">
        <v>1</v>
      </c>
      <c r="HI7" s="41">
        <v>5</v>
      </c>
      <c r="HJ7" s="41">
        <v>4</v>
      </c>
      <c r="HK7" s="41">
        <v>5</v>
      </c>
      <c r="HL7" s="41">
        <v>5</v>
      </c>
      <c r="HM7" s="41">
        <v>4</v>
      </c>
      <c r="HN7" s="41">
        <v>2</v>
      </c>
      <c r="HO7" s="41">
        <v>2</v>
      </c>
      <c r="HP7" s="41">
        <v>2</v>
      </c>
      <c r="HQ7" s="41">
        <v>5</v>
      </c>
      <c r="HR7" s="41">
        <v>3</v>
      </c>
      <c r="HS7" s="41">
        <v>4</v>
      </c>
      <c r="HT7" s="41">
        <v>2</v>
      </c>
      <c r="HU7" s="41">
        <v>7</v>
      </c>
      <c r="HV7" s="41">
        <v>4</v>
      </c>
      <c r="HW7" s="41">
        <v>2</v>
      </c>
      <c r="HX7" s="41">
        <v>3</v>
      </c>
      <c r="HY7" s="41">
        <v>1</v>
      </c>
      <c r="HZ7" s="41">
        <v>3</v>
      </c>
      <c r="IA7" s="41">
        <v>1</v>
      </c>
      <c r="ID7" s="41">
        <v>1.88</v>
      </c>
      <c r="IE7" s="41">
        <v>2.31</v>
      </c>
      <c r="IF7" s="41">
        <v>2.2599999999999998</v>
      </c>
      <c r="IG7" s="41">
        <v>1.98</v>
      </c>
      <c r="IH7" s="41">
        <v>2.19</v>
      </c>
      <c r="II7" s="41"/>
      <c r="IJ7" s="41">
        <v>10</v>
      </c>
      <c r="IK7" s="41">
        <v>13</v>
      </c>
    </row>
    <row r="8" spans="1:245" x14ac:dyDescent="0.2">
      <c r="A8" s="70">
        <v>405</v>
      </c>
      <c r="B8" s="70" t="s">
        <v>1476</v>
      </c>
      <c r="C8">
        <v>1</v>
      </c>
      <c r="D8" s="37">
        <v>1</v>
      </c>
      <c r="E8" s="63">
        <v>39840</v>
      </c>
      <c r="F8" s="63">
        <v>43755</v>
      </c>
      <c r="G8">
        <f t="shared" si="0"/>
        <v>10.726027397260275</v>
      </c>
      <c r="I8">
        <v>5</v>
      </c>
      <c r="L8">
        <v>2</v>
      </c>
      <c r="M8">
        <v>90</v>
      </c>
      <c r="N8">
        <v>102</v>
      </c>
      <c r="O8">
        <v>142.5</v>
      </c>
      <c r="Q8">
        <f>32.6*2.2</f>
        <v>71.720000000000013</v>
      </c>
      <c r="R8">
        <v>32.6</v>
      </c>
      <c r="S8">
        <v>16.2</v>
      </c>
      <c r="U8">
        <v>18.2</v>
      </c>
      <c r="W8">
        <v>24.6</v>
      </c>
      <c r="X8">
        <v>22.2</v>
      </c>
      <c r="Y8">
        <v>20.6</v>
      </c>
      <c r="Z8">
        <v>25.3</v>
      </c>
      <c r="AA8">
        <v>23.9</v>
      </c>
      <c r="AB8">
        <v>23.3</v>
      </c>
      <c r="AC8">
        <v>24.6</v>
      </c>
      <c r="AD8">
        <v>25.3</v>
      </c>
      <c r="AJ8" s="41"/>
      <c r="AN8">
        <v>13.93</v>
      </c>
      <c r="AO8">
        <v>13.34</v>
      </c>
      <c r="AP8" s="98">
        <v>-0.2965259447120403</v>
      </c>
      <c r="AQ8" s="101">
        <f t="shared" si="5"/>
        <v>0.3834142281896577</v>
      </c>
      <c r="AR8">
        <v>164</v>
      </c>
      <c r="AS8">
        <v>148</v>
      </c>
      <c r="AT8">
        <v>158</v>
      </c>
      <c r="AU8" s="89">
        <v>1.5337241090641205</v>
      </c>
      <c r="AV8" s="90">
        <f t="shared" si="6"/>
        <v>0.93745122999636643</v>
      </c>
      <c r="AW8">
        <v>33</v>
      </c>
      <c r="AX8">
        <v>32</v>
      </c>
      <c r="AY8">
        <f>33+32</f>
        <v>65</v>
      </c>
      <c r="AZ8" s="103">
        <v>-3.2855189982163469E-2</v>
      </c>
      <c r="BA8" s="106">
        <v>0.48689503335011303</v>
      </c>
      <c r="BB8">
        <v>21</v>
      </c>
      <c r="BC8">
        <v>18</v>
      </c>
      <c r="BD8" s="103">
        <v>-0.18291755331347753</v>
      </c>
      <c r="BE8" s="72">
        <v>0.42743135485598904</v>
      </c>
      <c r="BF8">
        <f>21+18</f>
        <v>39</v>
      </c>
      <c r="BG8">
        <v>29</v>
      </c>
      <c r="BH8">
        <v>24</v>
      </c>
      <c r="BI8">
        <v>28</v>
      </c>
      <c r="BK8">
        <f t="shared" si="1"/>
        <v>12.963790791238265</v>
      </c>
      <c r="BL8">
        <f t="shared" si="1"/>
        <v>10.728654447921322</v>
      </c>
      <c r="BM8">
        <f t="shared" si="1"/>
        <v>12.516763522574877</v>
      </c>
      <c r="BO8" s="103">
        <v>0.80482586854705973</v>
      </c>
      <c r="BP8" s="72">
        <v>0.78953991417681368</v>
      </c>
      <c r="BQ8">
        <v>25</v>
      </c>
      <c r="BR8">
        <v>27</v>
      </c>
      <c r="BS8">
        <v>27</v>
      </c>
      <c r="BU8">
        <f t="shared" si="7"/>
        <v>11.175681716584711</v>
      </c>
      <c r="BV8">
        <f t="shared" si="8"/>
        <v>12.069736253911488</v>
      </c>
      <c r="BW8">
        <f t="shared" si="9"/>
        <v>12.069736253911488</v>
      </c>
      <c r="BY8" s="103">
        <v>-0.25397233103990613</v>
      </c>
      <c r="BZ8" s="106">
        <v>0.39975846701313023</v>
      </c>
      <c r="CA8" s="72">
        <f t="shared" si="18"/>
        <v>0.45716319410305106</v>
      </c>
      <c r="CB8" s="112">
        <v>-0.1078863716478205</v>
      </c>
      <c r="CC8" s="72">
        <f t="shared" si="10"/>
        <v>0.66043272909301209</v>
      </c>
      <c r="CD8" s="107">
        <f t="shared" si="20"/>
        <v>0.27627317872259582</v>
      </c>
      <c r="CE8" s="72">
        <f t="shared" si="11"/>
        <v>0.59464919059497201</v>
      </c>
      <c r="CF8" s="103">
        <v>0.2754267687535768</v>
      </c>
      <c r="CG8" s="72">
        <f t="shared" si="12"/>
        <v>0.57074837126367839</v>
      </c>
      <c r="CH8" s="103">
        <f t="shared" si="2"/>
        <v>0.14793785860945069</v>
      </c>
      <c r="CJ8">
        <v>0</v>
      </c>
      <c r="CK8" t="s">
        <v>385</v>
      </c>
      <c r="CL8">
        <v>1</v>
      </c>
      <c r="CM8">
        <v>2</v>
      </c>
      <c r="CN8" t="s">
        <v>432</v>
      </c>
      <c r="CO8">
        <v>1</v>
      </c>
      <c r="CP8" s="41">
        <v>2</v>
      </c>
      <c r="CQ8" s="41" t="s">
        <v>1848</v>
      </c>
      <c r="CR8" s="41">
        <v>1</v>
      </c>
      <c r="CS8" s="41">
        <v>5</v>
      </c>
      <c r="CT8" s="41">
        <v>3</v>
      </c>
      <c r="CU8" s="41">
        <v>4</v>
      </c>
      <c r="CV8" s="41">
        <v>3</v>
      </c>
      <c r="CW8">
        <v>5</v>
      </c>
      <c r="CX8">
        <v>3</v>
      </c>
      <c r="CY8">
        <v>3</v>
      </c>
      <c r="CZ8">
        <v>2</v>
      </c>
      <c r="DA8">
        <v>2</v>
      </c>
      <c r="DB8">
        <v>4</v>
      </c>
      <c r="DC8">
        <v>4</v>
      </c>
      <c r="DD8">
        <v>4</v>
      </c>
      <c r="DE8">
        <v>4</v>
      </c>
      <c r="DF8">
        <f t="shared" si="3"/>
        <v>3.5</v>
      </c>
      <c r="DG8">
        <f t="shared" si="19"/>
        <v>3.3333333333333335</v>
      </c>
      <c r="DH8" s="41"/>
      <c r="DI8" s="41"/>
      <c r="DJ8" s="41"/>
      <c r="DK8" s="41"/>
      <c r="DL8" s="41"/>
      <c r="DM8" s="41"/>
      <c r="DN8" s="41"/>
      <c r="DO8" s="41"/>
      <c r="DP8" s="41"/>
      <c r="DQ8" s="41"/>
      <c r="DY8">
        <v>2</v>
      </c>
      <c r="EA8">
        <v>1</v>
      </c>
      <c r="EB8">
        <v>5</v>
      </c>
      <c r="EC8">
        <v>1</v>
      </c>
      <c r="ED8">
        <v>0</v>
      </c>
      <c r="EE8">
        <v>1</v>
      </c>
      <c r="EF8">
        <v>0</v>
      </c>
      <c r="EG8">
        <v>1</v>
      </c>
      <c r="EH8">
        <v>1</v>
      </c>
      <c r="EI8">
        <v>1</v>
      </c>
      <c r="EJ8">
        <v>1</v>
      </c>
      <c r="EK8">
        <v>1</v>
      </c>
      <c r="EL8">
        <v>0</v>
      </c>
      <c r="EM8">
        <v>1</v>
      </c>
      <c r="EN8">
        <v>0</v>
      </c>
      <c r="EO8">
        <v>0</v>
      </c>
      <c r="EP8">
        <v>1</v>
      </c>
      <c r="EQ8">
        <v>0</v>
      </c>
      <c r="ER8">
        <v>1</v>
      </c>
      <c r="ES8">
        <v>0</v>
      </c>
      <c r="ET8">
        <v>0</v>
      </c>
      <c r="EU8">
        <v>0</v>
      </c>
      <c r="EV8">
        <f t="shared" si="13"/>
        <v>10</v>
      </c>
      <c r="EW8">
        <v>10</v>
      </c>
      <c r="EX8">
        <f>10/18</f>
        <v>0.55555555555555558</v>
      </c>
      <c r="EY8">
        <v>7</v>
      </c>
      <c r="EZ8">
        <v>1</v>
      </c>
      <c r="FA8">
        <v>1</v>
      </c>
      <c r="FB8">
        <v>1</v>
      </c>
      <c r="FC8">
        <v>1</v>
      </c>
      <c r="FD8">
        <v>0</v>
      </c>
      <c r="FE8">
        <v>1</v>
      </c>
      <c r="FF8">
        <v>1</v>
      </c>
      <c r="FG8">
        <v>0</v>
      </c>
      <c r="FH8">
        <v>1</v>
      </c>
      <c r="FI8">
        <v>1</v>
      </c>
      <c r="FJ8">
        <v>0</v>
      </c>
      <c r="FK8">
        <v>0</v>
      </c>
      <c r="FL8">
        <v>0</v>
      </c>
      <c r="FM8">
        <v>0</v>
      </c>
      <c r="FN8">
        <f t="shared" si="14"/>
        <v>8</v>
      </c>
      <c r="FO8">
        <v>8</v>
      </c>
      <c r="FP8">
        <f>8/13</f>
        <v>0.61538461538461542</v>
      </c>
      <c r="FQ8">
        <v>5</v>
      </c>
      <c r="FR8">
        <v>1</v>
      </c>
      <c r="FS8">
        <v>1</v>
      </c>
      <c r="FT8">
        <v>0</v>
      </c>
      <c r="FU8">
        <v>1</v>
      </c>
      <c r="FV8">
        <v>0</v>
      </c>
      <c r="FW8">
        <v>0</v>
      </c>
      <c r="FX8">
        <v>1</v>
      </c>
      <c r="FY8">
        <v>0</v>
      </c>
      <c r="FZ8">
        <v>1</v>
      </c>
      <c r="GA8">
        <v>1</v>
      </c>
      <c r="GB8" t="s">
        <v>1829</v>
      </c>
      <c r="GC8">
        <f t="shared" si="15"/>
        <v>6</v>
      </c>
      <c r="GD8">
        <v>6</v>
      </c>
      <c r="GE8">
        <f>6/10</f>
        <v>0.6</v>
      </c>
      <c r="GF8">
        <v>3</v>
      </c>
      <c r="GG8">
        <v>1</v>
      </c>
      <c r="GH8">
        <v>7</v>
      </c>
      <c r="GI8">
        <v>0</v>
      </c>
      <c r="GJ8">
        <v>1</v>
      </c>
      <c r="GK8">
        <v>1</v>
      </c>
      <c r="GL8">
        <v>0</v>
      </c>
      <c r="GM8">
        <v>0</v>
      </c>
      <c r="GN8">
        <v>0</v>
      </c>
      <c r="GO8">
        <v>0</v>
      </c>
      <c r="GP8">
        <v>0</v>
      </c>
      <c r="GQ8">
        <v>1</v>
      </c>
      <c r="GR8">
        <v>0</v>
      </c>
      <c r="GS8">
        <v>1</v>
      </c>
      <c r="GT8">
        <v>0</v>
      </c>
      <c r="GU8">
        <v>0</v>
      </c>
      <c r="GV8">
        <f t="shared" si="16"/>
        <v>4</v>
      </c>
      <c r="GW8">
        <v>4</v>
      </c>
      <c r="GX8">
        <f>4/12</f>
        <v>0.33333333333333331</v>
      </c>
      <c r="GY8">
        <v>4</v>
      </c>
      <c r="GZ8">
        <f t="shared" si="17"/>
        <v>28</v>
      </c>
      <c r="HA8" s="41">
        <v>3</v>
      </c>
      <c r="HB8" s="41">
        <v>3</v>
      </c>
      <c r="HC8" s="41">
        <v>1</v>
      </c>
      <c r="HD8" s="41">
        <v>1</v>
      </c>
      <c r="HE8" s="41">
        <v>6</v>
      </c>
      <c r="HF8" s="41">
        <v>2</v>
      </c>
      <c r="HG8" s="41">
        <v>2</v>
      </c>
      <c r="HH8" s="41">
        <v>1</v>
      </c>
      <c r="HI8" s="41">
        <v>1</v>
      </c>
      <c r="HJ8" s="41">
        <v>5</v>
      </c>
      <c r="HK8" s="41">
        <v>4</v>
      </c>
      <c r="HL8" s="41">
        <v>2</v>
      </c>
      <c r="HM8" s="41">
        <v>2</v>
      </c>
      <c r="HN8" s="41">
        <v>2</v>
      </c>
      <c r="HO8" s="41">
        <v>5</v>
      </c>
      <c r="HP8" s="41">
        <v>1</v>
      </c>
      <c r="HQ8" s="41">
        <v>2</v>
      </c>
      <c r="HR8" s="41">
        <v>3</v>
      </c>
      <c r="HS8" s="41">
        <v>8</v>
      </c>
      <c r="HT8" s="41">
        <v>8</v>
      </c>
      <c r="HU8" s="41">
        <v>8</v>
      </c>
      <c r="HV8" s="41">
        <v>8</v>
      </c>
      <c r="HW8" s="41">
        <v>8</v>
      </c>
      <c r="HX8" s="41">
        <v>3</v>
      </c>
      <c r="HY8" s="41">
        <v>5</v>
      </c>
      <c r="HZ8" s="41">
        <v>5</v>
      </c>
      <c r="IA8" s="41">
        <v>4</v>
      </c>
      <c r="ID8" s="41">
        <v>2.0099999999999998</v>
      </c>
      <c r="IE8" s="41">
        <v>2.16</v>
      </c>
      <c r="IF8" s="41">
        <v>1.97</v>
      </c>
      <c r="IG8" s="41">
        <v>2.08</v>
      </c>
      <c r="IH8" s="41">
        <v>2.21</v>
      </c>
      <c r="II8" s="41"/>
      <c r="IJ8" s="41">
        <v>3</v>
      </c>
      <c r="IK8" s="41">
        <v>3</v>
      </c>
    </row>
    <row r="9" spans="1:245" x14ac:dyDescent="0.2">
      <c r="A9" s="70">
        <v>406</v>
      </c>
      <c r="B9" s="70" t="s">
        <v>1479</v>
      </c>
      <c r="C9">
        <v>1</v>
      </c>
      <c r="D9" s="37">
        <v>1</v>
      </c>
      <c r="E9" s="63">
        <v>39543</v>
      </c>
      <c r="F9" s="63">
        <v>43755</v>
      </c>
      <c r="G9">
        <f t="shared" si="0"/>
        <v>11.53972602739726</v>
      </c>
      <c r="I9">
        <v>5</v>
      </c>
      <c r="L9">
        <v>4</v>
      </c>
      <c r="M9">
        <v>90</v>
      </c>
      <c r="N9">
        <v>100</v>
      </c>
      <c r="O9">
        <v>140</v>
      </c>
      <c r="Q9">
        <f>30.3*2.2</f>
        <v>66.660000000000011</v>
      </c>
      <c r="R9">
        <v>30.3</v>
      </c>
      <c r="S9">
        <v>15.5</v>
      </c>
      <c r="U9">
        <v>14.7</v>
      </c>
      <c r="W9">
        <v>35.5</v>
      </c>
      <c r="X9">
        <v>33.700000000000003</v>
      </c>
      <c r="Y9">
        <v>33.200000000000003</v>
      </c>
      <c r="Z9">
        <v>34.1</v>
      </c>
      <c r="AA9">
        <v>29.5</v>
      </c>
      <c r="AB9">
        <v>32.5</v>
      </c>
      <c r="AC9">
        <v>35.5</v>
      </c>
      <c r="AD9">
        <v>34.1</v>
      </c>
      <c r="AJ9" s="41"/>
      <c r="AN9">
        <v>11.82</v>
      </c>
      <c r="AO9">
        <v>10.58</v>
      </c>
      <c r="AP9" s="98">
        <v>2.7137948604231572</v>
      </c>
      <c r="AQ9" s="101">
        <f t="shared" si="5"/>
        <v>0.99667413287064344</v>
      </c>
      <c r="AR9">
        <v>152</v>
      </c>
      <c r="AS9">
        <v>171</v>
      </c>
      <c r="AT9">
        <v>169</v>
      </c>
      <c r="AU9" s="89">
        <v>1.7440245994703372</v>
      </c>
      <c r="AV9" s="90">
        <f t="shared" si="6"/>
        <v>0.95942259977520583</v>
      </c>
      <c r="AW9">
        <v>35</v>
      </c>
      <c r="AX9">
        <v>33</v>
      </c>
      <c r="AY9">
        <f>35+33</f>
        <v>68</v>
      </c>
      <c r="AZ9" s="103">
        <v>0.13833060460988855</v>
      </c>
      <c r="BA9" s="106">
        <v>0.55501043048392196</v>
      </c>
      <c r="BB9">
        <v>20</v>
      </c>
      <c r="BC9">
        <v>24</v>
      </c>
      <c r="BD9" s="103">
        <v>0.44017711287453176</v>
      </c>
      <c r="BE9" s="72">
        <v>0.6700955825899727</v>
      </c>
      <c r="BF9">
        <f>20+24</f>
        <v>44</v>
      </c>
      <c r="BG9">
        <v>44</v>
      </c>
      <c r="BH9">
        <v>45</v>
      </c>
      <c r="BI9">
        <v>44</v>
      </c>
      <c r="BK9">
        <f t="shared" ref="BK9:BK33" si="21">BG9/2.237</f>
        <v>19.669199821189093</v>
      </c>
      <c r="BL9">
        <f t="shared" ref="BL9:BL33" si="22">BH9/2.237</f>
        <v>20.11622708985248</v>
      </c>
      <c r="BM9">
        <f t="shared" ref="BM9:BM33" si="23">BI9/2.237</f>
        <v>19.669199821189093</v>
      </c>
      <c r="BO9" s="103">
        <v>4.0505434364973958</v>
      </c>
      <c r="BP9" s="72">
        <v>0.99997445058857948</v>
      </c>
      <c r="BQ9">
        <v>24</v>
      </c>
      <c r="BR9">
        <v>33</v>
      </c>
      <c r="BS9">
        <v>33</v>
      </c>
      <c r="BU9">
        <f t="shared" si="7"/>
        <v>10.728654447921322</v>
      </c>
      <c r="BV9">
        <f t="shared" si="8"/>
        <v>14.751899865891819</v>
      </c>
      <c r="BW9">
        <f t="shared" si="9"/>
        <v>14.751899865891819</v>
      </c>
      <c r="BY9" s="103">
        <v>0.77274862255746679</v>
      </c>
      <c r="BZ9" s="106">
        <v>0.78016441758547839</v>
      </c>
      <c r="CA9" s="72">
        <f t="shared" si="18"/>
        <v>0.61255300653694733</v>
      </c>
      <c r="CB9" s="112">
        <v>0.28925385874221016</v>
      </c>
      <c r="CC9" s="72">
        <f t="shared" si="10"/>
        <v>0.97804836632292469</v>
      </c>
      <c r="CD9" s="107">
        <f t="shared" si="20"/>
        <v>0.63365111253256745</v>
      </c>
      <c r="CE9" s="72">
        <f t="shared" si="11"/>
        <v>0.89006943408702899</v>
      </c>
      <c r="CF9" s="103">
        <v>2.4116460295274313</v>
      </c>
      <c r="CG9" s="72">
        <f t="shared" si="12"/>
        <v>0.82689026898230045</v>
      </c>
      <c r="CH9" s="103">
        <f t="shared" si="2"/>
        <v>1.1115170002674031</v>
      </c>
      <c r="CJ9">
        <v>1</v>
      </c>
      <c r="CK9" t="s">
        <v>411</v>
      </c>
      <c r="CL9">
        <v>0</v>
      </c>
      <c r="CM9">
        <v>5</v>
      </c>
      <c r="CN9" t="s">
        <v>348</v>
      </c>
      <c r="CO9">
        <v>1</v>
      </c>
      <c r="CP9" s="41">
        <v>1</v>
      </c>
      <c r="CQ9" s="41" t="s">
        <v>1831</v>
      </c>
      <c r="CR9" s="41">
        <v>1</v>
      </c>
      <c r="CS9" s="41">
        <v>1</v>
      </c>
      <c r="CT9" s="41">
        <v>4</v>
      </c>
      <c r="CU9" s="41">
        <v>5</v>
      </c>
      <c r="CV9" s="41">
        <v>3</v>
      </c>
      <c r="CW9">
        <v>2</v>
      </c>
      <c r="CX9">
        <v>5</v>
      </c>
      <c r="CY9">
        <v>5</v>
      </c>
      <c r="CZ9">
        <v>2</v>
      </c>
      <c r="DA9">
        <v>1</v>
      </c>
      <c r="DB9">
        <v>5</v>
      </c>
      <c r="DC9">
        <v>5</v>
      </c>
      <c r="DD9">
        <v>4</v>
      </c>
      <c r="DE9">
        <v>1</v>
      </c>
      <c r="DF9">
        <f t="shared" si="3"/>
        <v>4.833333333333333</v>
      </c>
      <c r="DG9">
        <f t="shared" si="19"/>
        <v>2.1666666666666665</v>
      </c>
      <c r="DH9" s="41"/>
      <c r="DI9" s="41"/>
      <c r="DJ9" s="41"/>
      <c r="DK9" s="41"/>
      <c r="DL9" s="41"/>
      <c r="DM9" s="41"/>
      <c r="DN9" s="41"/>
      <c r="DO9" s="41"/>
      <c r="DP9" s="41"/>
      <c r="DQ9" s="41"/>
      <c r="DY9">
        <v>1</v>
      </c>
      <c r="DZ9">
        <v>12</v>
      </c>
      <c r="EA9">
        <v>1</v>
      </c>
      <c r="EB9">
        <v>7</v>
      </c>
      <c r="EC9">
        <v>1</v>
      </c>
      <c r="ED9">
        <v>0</v>
      </c>
      <c r="EE9">
        <v>0</v>
      </c>
      <c r="EF9">
        <v>1</v>
      </c>
      <c r="EG9">
        <v>0</v>
      </c>
      <c r="EH9">
        <v>0</v>
      </c>
      <c r="EI9">
        <v>1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1</v>
      </c>
      <c r="EQ9">
        <v>0</v>
      </c>
      <c r="ER9">
        <v>1</v>
      </c>
      <c r="ES9">
        <v>0</v>
      </c>
      <c r="ET9">
        <v>0</v>
      </c>
      <c r="EU9">
        <v>0</v>
      </c>
      <c r="EV9">
        <f t="shared" si="13"/>
        <v>5</v>
      </c>
      <c r="EW9">
        <v>5</v>
      </c>
      <c r="EX9">
        <f>5/18</f>
        <v>0.27777777777777779</v>
      </c>
      <c r="EY9">
        <v>6</v>
      </c>
      <c r="EZ9">
        <v>1</v>
      </c>
      <c r="FA9">
        <v>1</v>
      </c>
      <c r="FB9">
        <v>0</v>
      </c>
      <c r="FC9">
        <v>1</v>
      </c>
      <c r="FD9">
        <v>0</v>
      </c>
      <c r="FE9">
        <v>1</v>
      </c>
      <c r="FF9">
        <v>1</v>
      </c>
      <c r="FG9">
        <v>0</v>
      </c>
      <c r="FH9">
        <v>1</v>
      </c>
      <c r="FI9">
        <v>0</v>
      </c>
      <c r="FJ9">
        <v>0</v>
      </c>
      <c r="FK9">
        <v>1</v>
      </c>
      <c r="FL9">
        <v>0</v>
      </c>
      <c r="FM9">
        <v>0</v>
      </c>
      <c r="FN9">
        <f t="shared" si="14"/>
        <v>7</v>
      </c>
      <c r="FO9">
        <v>7</v>
      </c>
      <c r="FP9">
        <f>7/13</f>
        <v>0.53846153846153844</v>
      </c>
      <c r="FQ9">
        <v>5</v>
      </c>
      <c r="FR9">
        <v>0</v>
      </c>
      <c r="FS9">
        <v>1</v>
      </c>
      <c r="FT9">
        <v>0</v>
      </c>
      <c r="FU9">
        <v>1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f t="shared" si="15"/>
        <v>2</v>
      </c>
      <c r="GD9">
        <v>2</v>
      </c>
      <c r="GE9">
        <f>2/10</f>
        <v>0.2</v>
      </c>
      <c r="GF9">
        <v>5</v>
      </c>
      <c r="GG9">
        <v>1</v>
      </c>
      <c r="GH9">
        <v>6</v>
      </c>
      <c r="GI9">
        <v>1</v>
      </c>
      <c r="GJ9">
        <v>1</v>
      </c>
      <c r="GK9">
        <v>0</v>
      </c>
      <c r="GL9">
        <v>1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f t="shared" si="16"/>
        <v>3</v>
      </c>
      <c r="GW9">
        <v>3</v>
      </c>
      <c r="GX9">
        <f>3/12</f>
        <v>0.25</v>
      </c>
      <c r="GY9">
        <v>7</v>
      </c>
      <c r="GZ9">
        <f t="shared" si="17"/>
        <v>17</v>
      </c>
      <c r="HA9" s="41">
        <v>2</v>
      </c>
      <c r="HB9" s="41">
        <v>1</v>
      </c>
      <c r="HC9" s="41">
        <v>2</v>
      </c>
      <c r="HD9" s="41">
        <v>3</v>
      </c>
      <c r="HE9" s="41">
        <v>5</v>
      </c>
      <c r="HF9" s="41">
        <v>6</v>
      </c>
      <c r="HG9" s="41">
        <v>4</v>
      </c>
      <c r="HH9" s="41">
        <v>1</v>
      </c>
      <c r="HI9" s="41">
        <v>5</v>
      </c>
      <c r="HJ9" s="41">
        <v>2</v>
      </c>
      <c r="HK9" s="41">
        <v>3</v>
      </c>
      <c r="HL9" s="41">
        <v>2</v>
      </c>
      <c r="HM9" s="41">
        <v>2</v>
      </c>
      <c r="HN9" s="41">
        <v>2</v>
      </c>
      <c r="HO9" s="41">
        <v>1</v>
      </c>
      <c r="HP9" s="41">
        <v>2</v>
      </c>
      <c r="HQ9" s="41">
        <v>2</v>
      </c>
      <c r="HR9" s="41">
        <v>1</v>
      </c>
      <c r="HS9" s="41">
        <v>8</v>
      </c>
      <c r="HT9" s="41">
        <v>8</v>
      </c>
      <c r="HU9" s="41">
        <v>8</v>
      </c>
      <c r="HV9" s="41">
        <v>7</v>
      </c>
      <c r="HW9" s="41">
        <v>8</v>
      </c>
      <c r="HX9" s="41">
        <v>8</v>
      </c>
      <c r="HY9" s="41">
        <v>6</v>
      </c>
      <c r="HZ9" s="41">
        <v>2</v>
      </c>
      <c r="IA9" s="41">
        <v>2</v>
      </c>
      <c r="ID9" s="41">
        <v>1.88</v>
      </c>
      <c r="IE9" s="41">
        <v>1.7</v>
      </c>
      <c r="IF9" s="41">
        <v>2.0099999999999998</v>
      </c>
      <c r="IG9" s="41">
        <v>1.96</v>
      </c>
      <c r="IH9" s="41">
        <v>1.93</v>
      </c>
      <c r="II9" s="41"/>
      <c r="IJ9" s="41">
        <v>7</v>
      </c>
      <c r="IK9" s="41">
        <v>12</v>
      </c>
    </row>
    <row r="10" spans="1:245" x14ac:dyDescent="0.2">
      <c r="A10" s="66">
        <v>223</v>
      </c>
      <c r="B10" s="66" t="s">
        <v>1481</v>
      </c>
      <c r="C10">
        <v>1</v>
      </c>
      <c r="D10" s="37">
        <v>1</v>
      </c>
      <c r="E10" s="63">
        <v>39389</v>
      </c>
      <c r="F10" s="63">
        <v>43756</v>
      </c>
      <c r="G10">
        <f t="shared" si="0"/>
        <v>11.964383561643835</v>
      </c>
      <c r="I10">
        <v>6</v>
      </c>
      <c r="L10">
        <v>0</v>
      </c>
      <c r="M10" s="41">
        <v>150</v>
      </c>
      <c r="N10">
        <v>111</v>
      </c>
      <c r="O10">
        <v>156</v>
      </c>
      <c r="Q10" s="41">
        <f>79.9*2.2</f>
        <v>175.78000000000003</v>
      </c>
      <c r="R10">
        <v>79.900000000000006</v>
      </c>
      <c r="S10">
        <v>32.799999999999997</v>
      </c>
      <c r="U10">
        <v>45.7</v>
      </c>
      <c r="W10" s="41">
        <v>56.8</v>
      </c>
      <c r="X10" s="41">
        <v>59.5</v>
      </c>
      <c r="Y10" s="41">
        <v>67.099999999999994</v>
      </c>
      <c r="Z10" s="41">
        <v>59.8</v>
      </c>
      <c r="AA10" s="41">
        <v>58.6</v>
      </c>
      <c r="AB10" s="41">
        <v>48.7</v>
      </c>
      <c r="AC10" s="41">
        <v>67.099999999999994</v>
      </c>
      <c r="AD10" s="41">
        <v>59.8</v>
      </c>
      <c r="AJ10" s="41"/>
      <c r="AN10">
        <v>11.7</v>
      </c>
      <c r="AO10">
        <v>11.58</v>
      </c>
      <c r="AP10" s="98">
        <v>1.2372293757163195</v>
      </c>
      <c r="AQ10" s="101">
        <f t="shared" si="5"/>
        <v>0.89199903067235187</v>
      </c>
      <c r="AR10">
        <v>154</v>
      </c>
      <c r="AS10">
        <v>172</v>
      </c>
      <c r="AT10">
        <v>180</v>
      </c>
      <c r="AU10" s="89">
        <v>2.0361715741718571</v>
      </c>
      <c r="AV10" s="90">
        <f t="shared" si="6"/>
        <v>0.97913343520790064</v>
      </c>
      <c r="AW10">
        <v>25</v>
      </c>
      <c r="AX10">
        <v>28</v>
      </c>
      <c r="AY10">
        <f>AX10+AW10</f>
        <v>53</v>
      </c>
      <c r="AZ10" s="103">
        <v>-0.94195096307823389</v>
      </c>
      <c r="BA10" s="106">
        <v>0.17310887316116505</v>
      </c>
      <c r="BB10">
        <v>24</v>
      </c>
      <c r="BC10">
        <v>18</v>
      </c>
      <c r="BD10" s="103">
        <v>0.32823541140599932</v>
      </c>
      <c r="BE10" s="72">
        <v>0.62863316238087408</v>
      </c>
      <c r="BF10">
        <f>24+18</f>
        <v>42</v>
      </c>
      <c r="BG10">
        <v>44</v>
      </c>
      <c r="BH10">
        <v>42</v>
      </c>
      <c r="BI10">
        <v>41</v>
      </c>
      <c r="BK10">
        <f t="shared" si="21"/>
        <v>19.669199821189093</v>
      </c>
      <c r="BL10">
        <f t="shared" si="22"/>
        <v>18.775145283862315</v>
      </c>
      <c r="BM10">
        <f t="shared" si="23"/>
        <v>18.328118015198925</v>
      </c>
      <c r="BO10" s="103">
        <v>3.7366971855187838</v>
      </c>
      <c r="BP10" s="72">
        <v>0.9999067733790491</v>
      </c>
      <c r="BQ10">
        <v>43</v>
      </c>
      <c r="BR10">
        <v>40</v>
      </c>
      <c r="BS10">
        <v>39</v>
      </c>
      <c r="BU10">
        <f t="shared" si="7"/>
        <v>19.222172552525702</v>
      </c>
      <c r="BV10">
        <f t="shared" si="8"/>
        <v>17.881090746535538</v>
      </c>
      <c r="BW10">
        <f t="shared" si="9"/>
        <v>17.434063477872151</v>
      </c>
      <c r="BY10" s="103">
        <v>2.3369972959882581</v>
      </c>
      <c r="BZ10" s="106">
        <v>0.99028033765922396</v>
      </c>
      <c r="CA10" s="72">
        <f t="shared" si="18"/>
        <v>0.40087101777101958</v>
      </c>
      <c r="CB10" s="112">
        <v>-0.30685777583611729</v>
      </c>
      <c r="CC10" s="72">
        <f t="shared" si="10"/>
        <v>0.9355662329401262</v>
      </c>
      <c r="CD10" s="107">
        <f t="shared" si="20"/>
        <v>0.31435422855200446</v>
      </c>
      <c r="CE10" s="72">
        <f t="shared" si="11"/>
        <v>0.99509355551913647</v>
      </c>
      <c r="CF10" s="103">
        <v>3.036847240753521</v>
      </c>
      <c r="CG10" s="72">
        <f t="shared" si="12"/>
        <v>0.77717693541009414</v>
      </c>
      <c r="CH10" s="103">
        <f t="shared" si="2"/>
        <v>1.0147812311564695</v>
      </c>
      <c r="CJ10">
        <v>1</v>
      </c>
      <c r="CK10" t="s">
        <v>417</v>
      </c>
      <c r="CL10">
        <v>2</v>
      </c>
      <c r="CM10">
        <v>20</v>
      </c>
      <c r="CN10" t="s">
        <v>360</v>
      </c>
      <c r="CO10">
        <v>2</v>
      </c>
      <c r="CP10">
        <v>10</v>
      </c>
      <c r="CQ10" t="s">
        <v>389</v>
      </c>
      <c r="CR10">
        <v>2</v>
      </c>
      <c r="CS10">
        <v>5</v>
      </c>
      <c r="CT10">
        <v>5</v>
      </c>
      <c r="CU10">
        <v>5</v>
      </c>
      <c r="CV10">
        <v>4</v>
      </c>
      <c r="CW10">
        <v>5</v>
      </c>
      <c r="CX10">
        <v>5</v>
      </c>
      <c r="CY10">
        <v>4</v>
      </c>
      <c r="CZ10">
        <v>5</v>
      </c>
      <c r="DA10">
        <v>3</v>
      </c>
      <c r="DB10">
        <v>5</v>
      </c>
      <c r="DC10">
        <v>5</v>
      </c>
      <c r="DD10">
        <v>5</v>
      </c>
      <c r="DE10">
        <v>3</v>
      </c>
      <c r="DF10">
        <f t="shared" si="3"/>
        <v>4.833333333333333</v>
      </c>
      <c r="DG10">
        <f>AVERAGE(DE10,DD10,DA10,CZ10,CW10,CV10)</f>
        <v>4.166666666666667</v>
      </c>
      <c r="DH10" s="41">
        <v>4</v>
      </c>
      <c r="DI10" s="41">
        <v>3</v>
      </c>
      <c r="DJ10" s="41">
        <v>4</v>
      </c>
      <c r="DK10" s="41">
        <v>4</v>
      </c>
      <c r="DL10" s="41">
        <v>1</v>
      </c>
      <c r="DM10" s="41">
        <v>2</v>
      </c>
      <c r="DN10" s="41">
        <v>3</v>
      </c>
      <c r="DO10" s="41">
        <v>1</v>
      </c>
      <c r="DP10" s="41">
        <v>2</v>
      </c>
      <c r="DQ10" s="41">
        <f>AVERAGE(DH10,DN10,DJ10,DK10,DO10,DP10)</f>
        <v>3</v>
      </c>
      <c r="DR10" s="41">
        <v>6</v>
      </c>
      <c r="DS10" s="41">
        <v>5</v>
      </c>
      <c r="DT10" s="41">
        <v>6</v>
      </c>
      <c r="DU10" s="41">
        <v>6</v>
      </c>
      <c r="DV10" s="41">
        <v>5</v>
      </c>
      <c r="DW10" s="41">
        <v>6</v>
      </c>
      <c r="DX10">
        <f t="shared" ref="DX10:DX16" si="24">AVERAGE(DR10:DW10)</f>
        <v>5.666666666666667</v>
      </c>
      <c r="DY10">
        <v>1</v>
      </c>
      <c r="DZ10" s="41">
        <v>21</v>
      </c>
      <c r="EA10">
        <v>2</v>
      </c>
      <c r="EC10">
        <v>1</v>
      </c>
      <c r="ED10">
        <v>0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0</v>
      </c>
      <c r="EO10">
        <v>1</v>
      </c>
      <c r="EP10">
        <v>1</v>
      </c>
      <c r="EQ10">
        <v>0</v>
      </c>
      <c r="ER10">
        <v>1</v>
      </c>
      <c r="ES10">
        <v>1</v>
      </c>
      <c r="ET10">
        <v>0</v>
      </c>
      <c r="EU10">
        <v>0</v>
      </c>
      <c r="EV10">
        <f t="shared" si="13"/>
        <v>14</v>
      </c>
      <c r="EW10">
        <v>15</v>
      </c>
      <c r="EX10">
        <f>15/18</f>
        <v>0.83333333333333337</v>
      </c>
      <c r="EY10">
        <v>6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0</v>
      </c>
      <c r="FG10">
        <v>0</v>
      </c>
      <c r="FH10">
        <v>1</v>
      </c>
      <c r="FI10">
        <v>1</v>
      </c>
      <c r="FJ10">
        <v>0</v>
      </c>
      <c r="FK10">
        <v>0</v>
      </c>
      <c r="FL10">
        <v>0</v>
      </c>
      <c r="FM10">
        <v>0</v>
      </c>
      <c r="FN10">
        <f t="shared" si="14"/>
        <v>8</v>
      </c>
      <c r="FO10">
        <v>8</v>
      </c>
      <c r="FP10">
        <f>8/13</f>
        <v>0.61538461538461542</v>
      </c>
      <c r="FQ10">
        <v>5</v>
      </c>
      <c r="FR10">
        <v>1</v>
      </c>
      <c r="FS10">
        <v>0</v>
      </c>
      <c r="FT10">
        <v>0</v>
      </c>
      <c r="FU10">
        <v>1</v>
      </c>
      <c r="FV10">
        <v>0</v>
      </c>
      <c r="FW10">
        <v>0</v>
      </c>
      <c r="FX10">
        <v>0</v>
      </c>
      <c r="FY10">
        <v>1</v>
      </c>
      <c r="FZ10">
        <v>0</v>
      </c>
      <c r="GA10">
        <v>0</v>
      </c>
      <c r="GB10">
        <v>0</v>
      </c>
      <c r="GC10">
        <f t="shared" si="15"/>
        <v>3</v>
      </c>
      <c r="GD10">
        <v>3</v>
      </c>
      <c r="GE10">
        <f>3/10</f>
        <v>0.3</v>
      </c>
      <c r="GF10">
        <v>4</v>
      </c>
      <c r="GG10">
        <v>1</v>
      </c>
      <c r="GH10">
        <v>5</v>
      </c>
      <c r="GI10">
        <v>1</v>
      </c>
      <c r="GJ10">
        <v>1</v>
      </c>
      <c r="GK10">
        <v>1</v>
      </c>
      <c r="GL10">
        <v>0</v>
      </c>
      <c r="GM10">
        <v>1</v>
      </c>
      <c r="GN10">
        <v>1</v>
      </c>
      <c r="GO10">
        <v>1</v>
      </c>
      <c r="GP10">
        <v>0</v>
      </c>
      <c r="GQ10">
        <v>0</v>
      </c>
      <c r="GR10">
        <v>1</v>
      </c>
      <c r="GS10">
        <v>0</v>
      </c>
      <c r="GT10">
        <v>0</v>
      </c>
      <c r="GU10">
        <v>0</v>
      </c>
      <c r="GV10">
        <f t="shared" si="16"/>
        <v>7</v>
      </c>
      <c r="GW10">
        <v>7</v>
      </c>
      <c r="GX10">
        <f>7/12</f>
        <v>0.58333333333333337</v>
      </c>
      <c r="GY10">
        <v>7</v>
      </c>
      <c r="GZ10">
        <f t="shared" si="17"/>
        <v>33</v>
      </c>
      <c r="HA10" s="41">
        <v>3</v>
      </c>
      <c r="HB10" s="41">
        <v>2</v>
      </c>
      <c r="HC10" s="41">
        <v>3</v>
      </c>
      <c r="HD10" s="41">
        <v>3</v>
      </c>
      <c r="HE10" s="41">
        <v>5</v>
      </c>
      <c r="HF10" s="41">
        <v>6</v>
      </c>
      <c r="HG10" s="41">
        <v>4</v>
      </c>
      <c r="HH10" s="41">
        <v>1</v>
      </c>
      <c r="HI10" s="41">
        <v>4</v>
      </c>
      <c r="HJ10" s="41">
        <v>5</v>
      </c>
      <c r="HK10" s="41">
        <v>4</v>
      </c>
      <c r="HL10" s="41">
        <v>2</v>
      </c>
      <c r="HM10" s="41">
        <v>2</v>
      </c>
      <c r="HN10" s="41">
        <v>2</v>
      </c>
      <c r="HO10" s="41">
        <v>1</v>
      </c>
      <c r="HP10" s="41">
        <v>2</v>
      </c>
      <c r="HQ10" s="41">
        <v>2</v>
      </c>
      <c r="HR10" s="41">
        <v>1</v>
      </c>
      <c r="HS10" s="41">
        <v>3</v>
      </c>
      <c r="HT10" s="41">
        <v>3</v>
      </c>
      <c r="HU10" s="41">
        <v>2</v>
      </c>
      <c r="HV10" s="41">
        <v>2</v>
      </c>
      <c r="HW10" s="41">
        <v>2</v>
      </c>
      <c r="HX10" s="41">
        <v>6</v>
      </c>
      <c r="HY10" s="41">
        <v>4</v>
      </c>
      <c r="HZ10" s="41">
        <v>0</v>
      </c>
      <c r="IA10" s="41">
        <v>2</v>
      </c>
      <c r="ID10">
        <v>2.0099999999999998</v>
      </c>
      <c r="IE10">
        <v>2.6</v>
      </c>
      <c r="IF10">
        <v>1.99</v>
      </c>
      <c r="IG10">
        <v>1.94</v>
      </c>
      <c r="IH10">
        <v>2.31</v>
      </c>
      <c r="IJ10" s="41">
        <v>8</v>
      </c>
      <c r="IK10" s="41">
        <v>12</v>
      </c>
    </row>
    <row r="11" spans="1:245" x14ac:dyDescent="0.2">
      <c r="A11" s="66">
        <v>228</v>
      </c>
      <c r="B11" s="66" t="s">
        <v>1484</v>
      </c>
      <c r="C11">
        <v>1</v>
      </c>
      <c r="D11" s="37">
        <v>1</v>
      </c>
      <c r="E11" s="63">
        <v>39651</v>
      </c>
      <c r="F11" s="63">
        <v>43756</v>
      </c>
      <c r="G11">
        <f t="shared" si="0"/>
        <v>11.246575342465754</v>
      </c>
      <c r="I11">
        <v>6</v>
      </c>
      <c r="L11">
        <v>2</v>
      </c>
      <c r="M11" s="41">
        <v>150</v>
      </c>
      <c r="N11">
        <v>108</v>
      </c>
      <c r="O11">
        <v>149</v>
      </c>
      <c r="Q11" s="41">
        <f>57.2*2.2</f>
        <v>125.84000000000002</v>
      </c>
      <c r="R11">
        <v>57.2</v>
      </c>
      <c r="S11">
        <v>25.8</v>
      </c>
      <c r="U11">
        <v>35.6</v>
      </c>
      <c r="W11" s="41">
        <v>52.6</v>
      </c>
      <c r="X11" s="41">
        <v>57.6</v>
      </c>
      <c r="Y11" s="41">
        <v>53.5</v>
      </c>
      <c r="Z11" s="41">
        <v>50.7</v>
      </c>
      <c r="AA11" s="41">
        <v>52.8</v>
      </c>
      <c r="AB11" s="41">
        <v>48.6</v>
      </c>
      <c r="AC11" s="41">
        <v>57.6</v>
      </c>
      <c r="AD11" s="41">
        <v>52.8</v>
      </c>
      <c r="AJ11" s="41"/>
      <c r="AN11">
        <v>12.49</v>
      </c>
      <c r="AO11">
        <v>12.43</v>
      </c>
      <c r="AP11" s="98">
        <v>0.5724412507776252</v>
      </c>
      <c r="AQ11" s="101">
        <f t="shared" si="5"/>
        <v>0.71648846188452819</v>
      </c>
      <c r="AR11">
        <v>125</v>
      </c>
      <c r="AS11">
        <v>126</v>
      </c>
      <c r="AT11">
        <v>130</v>
      </c>
      <c r="AU11" s="89">
        <v>-1.1160370627612125E-2</v>
      </c>
      <c r="AV11" s="90">
        <f t="shared" si="6"/>
        <v>0.49554774871607693</v>
      </c>
      <c r="AW11">
        <v>28</v>
      </c>
      <c r="AX11">
        <v>28</v>
      </c>
      <c r="AY11">
        <f>28+28</f>
        <v>56</v>
      </c>
      <c r="AZ11" s="103">
        <v>-0.72018543700653215</v>
      </c>
      <c r="BA11" s="106">
        <v>0.23570541457418634</v>
      </c>
      <c r="BB11">
        <v>20</v>
      </c>
      <c r="BC11">
        <v>10</v>
      </c>
      <c r="BD11" s="103">
        <v>-0.44114993016262244</v>
      </c>
      <c r="BE11" s="72">
        <v>0.32955222926069283</v>
      </c>
      <c r="BF11">
        <f>20+10</f>
        <v>30</v>
      </c>
      <c r="BG11">
        <v>36</v>
      </c>
      <c r="BH11">
        <v>38</v>
      </c>
      <c r="BI11">
        <v>39</v>
      </c>
      <c r="BK11">
        <f t="shared" si="21"/>
        <v>16.092981671881983</v>
      </c>
      <c r="BL11">
        <f t="shared" si="22"/>
        <v>16.98703620920876</v>
      </c>
      <c r="BM11">
        <f t="shared" si="23"/>
        <v>17.434063477872151</v>
      </c>
      <c r="BO11" s="103">
        <v>2.9786922380339278</v>
      </c>
      <c r="BP11" s="72">
        <v>0.99855259311486988</v>
      </c>
      <c r="BQ11">
        <v>30</v>
      </c>
      <c r="BR11">
        <v>34</v>
      </c>
      <c r="BS11">
        <v>32</v>
      </c>
      <c r="BU11">
        <f t="shared" si="7"/>
        <v>13.410818059901654</v>
      </c>
      <c r="BV11">
        <f t="shared" si="8"/>
        <v>15.198927134555207</v>
      </c>
      <c r="BW11">
        <f t="shared" si="9"/>
        <v>14.30487259722843</v>
      </c>
      <c r="BY11" s="103">
        <v>1.1156982431359168</v>
      </c>
      <c r="BZ11" s="106">
        <v>0.86772433857306452</v>
      </c>
      <c r="CA11" s="72">
        <f t="shared" si="18"/>
        <v>0.2826288219174396</v>
      </c>
      <c r="CB11" s="112">
        <v>-0.58066768358457732</v>
      </c>
      <c r="CC11" s="72">
        <f t="shared" si="10"/>
        <v>0.60601810530030253</v>
      </c>
      <c r="CD11" s="107">
        <f t="shared" si="20"/>
        <v>1.2675210857862607E-2</v>
      </c>
      <c r="CE11" s="72">
        <f t="shared" si="11"/>
        <v>0.9331384658439672</v>
      </c>
      <c r="CF11" s="103">
        <v>2.0471952405849221</v>
      </c>
      <c r="CG11" s="72">
        <f t="shared" si="12"/>
        <v>0.60726179768723643</v>
      </c>
      <c r="CH11" s="103">
        <f t="shared" si="2"/>
        <v>0.49306758928606903</v>
      </c>
      <c r="CJ11">
        <v>0</v>
      </c>
      <c r="CK11" t="s">
        <v>361</v>
      </c>
      <c r="CL11">
        <v>1</v>
      </c>
      <c r="CM11">
        <v>3</v>
      </c>
      <c r="CN11" t="s">
        <v>401</v>
      </c>
      <c r="CO11">
        <v>1</v>
      </c>
      <c r="CP11">
        <v>1</v>
      </c>
      <c r="CQ11" t="s">
        <v>363</v>
      </c>
      <c r="CR11">
        <v>1</v>
      </c>
      <c r="CS11">
        <v>1</v>
      </c>
      <c r="CT11">
        <v>5</v>
      </c>
      <c r="CU11">
        <v>5</v>
      </c>
      <c r="CV11">
        <v>2</v>
      </c>
      <c r="CW11">
        <v>1</v>
      </c>
      <c r="CX11">
        <v>5</v>
      </c>
      <c r="CY11">
        <v>5</v>
      </c>
      <c r="CZ11">
        <v>1</v>
      </c>
      <c r="DA11">
        <v>1</v>
      </c>
      <c r="DB11">
        <v>5</v>
      </c>
      <c r="DC11">
        <v>5</v>
      </c>
      <c r="DD11">
        <v>1</v>
      </c>
      <c r="DE11">
        <v>1</v>
      </c>
      <c r="DF11">
        <f>AVERAGE(CU11,CV11,CX11,CY11,DB11,DC11)</f>
        <v>4.5</v>
      </c>
      <c r="DG11">
        <f>AVERAGE(CV11,CZ11,DD11,CW11,DA11,DE11)</f>
        <v>1.1666666666666667</v>
      </c>
      <c r="DH11" s="41">
        <v>4</v>
      </c>
      <c r="DI11" s="41">
        <v>2</v>
      </c>
      <c r="DJ11" s="41">
        <v>3</v>
      </c>
      <c r="DK11" s="41">
        <v>2</v>
      </c>
      <c r="DL11" s="41">
        <v>1</v>
      </c>
      <c r="DM11" s="41">
        <v>1</v>
      </c>
      <c r="DN11" s="41">
        <v>2</v>
      </c>
      <c r="DO11" s="41">
        <v>1</v>
      </c>
      <c r="DP11" s="41">
        <v>1</v>
      </c>
      <c r="DQ11" s="41">
        <f>AVERAGE(DH11,DN11,DJ11,DK11,DO11,DP11)</f>
        <v>2.1666666666666665</v>
      </c>
      <c r="DR11" s="41">
        <v>3</v>
      </c>
      <c r="DS11" s="41">
        <v>4</v>
      </c>
      <c r="DT11" s="41">
        <v>4</v>
      </c>
      <c r="DU11" s="41">
        <v>5</v>
      </c>
      <c r="DV11" s="41">
        <v>2</v>
      </c>
      <c r="DW11" s="41">
        <v>5</v>
      </c>
      <c r="DX11">
        <f t="shared" si="24"/>
        <v>3.8333333333333335</v>
      </c>
      <c r="EA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0</v>
      </c>
      <c r="EO11">
        <v>0</v>
      </c>
      <c r="EP11">
        <v>1</v>
      </c>
      <c r="EQ11">
        <v>0</v>
      </c>
      <c r="ER11">
        <v>1</v>
      </c>
      <c r="ES11">
        <v>0</v>
      </c>
      <c r="ET11">
        <v>0</v>
      </c>
      <c r="EU11">
        <v>0</v>
      </c>
      <c r="EV11">
        <f t="shared" si="13"/>
        <v>13</v>
      </c>
      <c r="EW11">
        <v>13</v>
      </c>
      <c r="EX11">
        <f>15/18</f>
        <v>0.83333333333333337</v>
      </c>
      <c r="EY11">
        <v>7</v>
      </c>
      <c r="EZ11">
        <v>0</v>
      </c>
      <c r="FA11">
        <v>1</v>
      </c>
      <c r="FB11">
        <v>1</v>
      </c>
      <c r="FC11">
        <v>0</v>
      </c>
      <c r="FD11">
        <v>1</v>
      </c>
      <c r="FE11">
        <v>1</v>
      </c>
      <c r="FF11">
        <v>1</v>
      </c>
      <c r="FG11">
        <v>0</v>
      </c>
      <c r="FH11">
        <v>1</v>
      </c>
      <c r="FI11">
        <v>1</v>
      </c>
      <c r="FJ11">
        <v>0</v>
      </c>
      <c r="FK11">
        <v>0</v>
      </c>
      <c r="FL11">
        <v>0</v>
      </c>
      <c r="FM11">
        <v>0</v>
      </c>
      <c r="FN11">
        <f t="shared" si="14"/>
        <v>7</v>
      </c>
      <c r="FO11">
        <v>7</v>
      </c>
      <c r="FP11">
        <f>7/13</f>
        <v>0.53846153846153844</v>
      </c>
      <c r="FQ11" s="41">
        <v>5</v>
      </c>
      <c r="FR11">
        <v>0</v>
      </c>
      <c r="FS11">
        <v>1</v>
      </c>
      <c r="FT11">
        <v>1</v>
      </c>
      <c r="FU11">
        <v>0</v>
      </c>
      <c r="FV11">
        <v>0</v>
      </c>
      <c r="FW11">
        <v>0</v>
      </c>
      <c r="FX11">
        <v>1</v>
      </c>
      <c r="FY11">
        <v>0</v>
      </c>
      <c r="FZ11">
        <v>1</v>
      </c>
      <c r="GA11">
        <v>0</v>
      </c>
      <c r="GB11">
        <v>0</v>
      </c>
      <c r="GC11">
        <f t="shared" si="15"/>
        <v>4</v>
      </c>
      <c r="GD11">
        <v>5</v>
      </c>
      <c r="GE11">
        <f>4/10</f>
        <v>0.4</v>
      </c>
      <c r="GF11">
        <v>5</v>
      </c>
      <c r="GG11">
        <v>1</v>
      </c>
      <c r="GH11">
        <v>7</v>
      </c>
      <c r="GI11">
        <v>0</v>
      </c>
      <c r="GJ11">
        <v>1</v>
      </c>
      <c r="GK11">
        <v>1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f t="shared" si="16"/>
        <v>2</v>
      </c>
      <c r="GW11">
        <v>2</v>
      </c>
      <c r="GX11">
        <f>2/12</f>
        <v>0.16666666666666666</v>
      </c>
      <c r="GY11">
        <v>5</v>
      </c>
      <c r="GZ11">
        <f t="shared" si="17"/>
        <v>27</v>
      </c>
      <c r="HA11" s="41">
        <v>3</v>
      </c>
      <c r="HB11" s="41">
        <v>1</v>
      </c>
      <c r="HC11" s="41">
        <v>1</v>
      </c>
      <c r="HD11" s="41">
        <v>1</v>
      </c>
      <c r="HE11" s="41">
        <v>6</v>
      </c>
      <c r="HF11" s="41">
        <v>5</v>
      </c>
      <c r="HG11" s="41">
        <v>5</v>
      </c>
      <c r="HH11" s="41">
        <v>1</v>
      </c>
      <c r="HI11" s="41">
        <v>1</v>
      </c>
      <c r="HJ11" s="41">
        <v>5</v>
      </c>
      <c r="HK11" s="41">
        <v>5</v>
      </c>
      <c r="HL11" s="41">
        <v>5</v>
      </c>
      <c r="HM11" s="41">
        <v>4</v>
      </c>
      <c r="HN11" s="41">
        <v>3</v>
      </c>
      <c r="HO11" s="41">
        <v>2</v>
      </c>
      <c r="HP11" s="41">
        <v>2</v>
      </c>
      <c r="HQ11" s="41">
        <v>2</v>
      </c>
      <c r="HR11" s="41">
        <v>2</v>
      </c>
      <c r="HS11" s="41">
        <v>5</v>
      </c>
      <c r="HT11" s="41">
        <v>8</v>
      </c>
      <c r="HU11" s="41">
        <v>5</v>
      </c>
      <c r="HV11" s="41">
        <v>8</v>
      </c>
      <c r="HW11" s="41">
        <v>3</v>
      </c>
      <c r="HX11" s="41">
        <v>1</v>
      </c>
      <c r="HY11" s="41">
        <v>3</v>
      </c>
      <c r="HZ11" s="41">
        <v>3</v>
      </c>
      <c r="IA11" s="41">
        <v>2</v>
      </c>
      <c r="ID11">
        <v>2.81</v>
      </c>
      <c r="IE11">
        <v>1.98</v>
      </c>
      <c r="IF11">
        <v>2.8</v>
      </c>
      <c r="IG11">
        <v>2.16</v>
      </c>
      <c r="IH11">
        <v>2.7</v>
      </c>
      <c r="IJ11" s="41">
        <v>6</v>
      </c>
      <c r="IK11" s="41">
        <v>10</v>
      </c>
    </row>
    <row r="12" spans="1:245" x14ac:dyDescent="0.2">
      <c r="A12" s="66">
        <v>221</v>
      </c>
      <c r="B12" s="66" t="s">
        <v>1487</v>
      </c>
      <c r="C12">
        <v>1</v>
      </c>
      <c r="D12" s="37">
        <v>1</v>
      </c>
      <c r="E12" s="63">
        <v>39234</v>
      </c>
      <c r="F12" s="63">
        <v>43756</v>
      </c>
      <c r="G12">
        <f t="shared" si="0"/>
        <v>12.389041095890411</v>
      </c>
      <c r="I12">
        <v>6</v>
      </c>
      <c r="L12">
        <v>0</v>
      </c>
      <c r="M12" s="41">
        <v>150</v>
      </c>
      <c r="N12">
        <v>100</v>
      </c>
      <c r="O12">
        <v>150</v>
      </c>
      <c r="Q12" s="41">
        <f>37*2.2</f>
        <v>81.400000000000006</v>
      </c>
      <c r="R12">
        <v>27</v>
      </c>
      <c r="S12">
        <v>12</v>
      </c>
      <c r="U12">
        <v>7.8</v>
      </c>
      <c r="W12" s="41">
        <v>37</v>
      </c>
      <c r="X12" s="41">
        <v>31.2</v>
      </c>
      <c r="Y12" s="41">
        <v>37.700000000000003</v>
      </c>
      <c r="Z12" s="41">
        <v>37.4</v>
      </c>
      <c r="AA12" s="41">
        <v>31.1</v>
      </c>
      <c r="AB12" s="41">
        <v>38.9</v>
      </c>
      <c r="AC12" s="41">
        <v>37.700000000000003</v>
      </c>
      <c r="AD12" s="41">
        <v>38.9</v>
      </c>
      <c r="AJ12" s="41"/>
      <c r="AN12">
        <v>12.45</v>
      </c>
      <c r="AO12">
        <v>11.4</v>
      </c>
      <c r="AP12" s="98">
        <v>1.4531022948930932</v>
      </c>
      <c r="AQ12" s="101">
        <f t="shared" si="5"/>
        <v>0.92690232300377884</v>
      </c>
      <c r="AR12">
        <v>150</v>
      </c>
      <c r="AS12">
        <v>159</v>
      </c>
      <c r="AT12">
        <v>168</v>
      </c>
      <c r="AU12" s="89">
        <v>1.5299780557483345</v>
      </c>
      <c r="AV12" s="90">
        <f t="shared" si="6"/>
        <v>0.93698891960862873</v>
      </c>
      <c r="AW12">
        <v>15</v>
      </c>
      <c r="AX12">
        <v>20</v>
      </c>
      <c r="AY12">
        <f>15+20</f>
        <v>35</v>
      </c>
      <c r="AZ12" s="103">
        <v>-2.1395385341569115</v>
      </c>
      <c r="BA12" s="106">
        <v>1.6196039287628632E-2</v>
      </c>
      <c r="BB12">
        <v>15</v>
      </c>
      <c r="BC12">
        <v>17</v>
      </c>
      <c r="BD12" s="103">
        <v>-1.5392207829362603</v>
      </c>
      <c r="BE12" s="72">
        <v>6.1875202762696327E-2</v>
      </c>
      <c r="BF12">
        <f>15+17</f>
        <v>32</v>
      </c>
      <c r="BG12">
        <v>21</v>
      </c>
      <c r="BH12">
        <v>30</v>
      </c>
      <c r="BI12">
        <v>26</v>
      </c>
      <c r="BK12">
        <f t="shared" si="21"/>
        <v>9.3875726419311576</v>
      </c>
      <c r="BL12">
        <f t="shared" si="22"/>
        <v>13.410818059901654</v>
      </c>
      <c r="BM12">
        <f t="shared" si="23"/>
        <v>11.622708985248099</v>
      </c>
      <c r="BO12" s="103">
        <v>0.82177440787978784</v>
      </c>
      <c r="BP12" s="72">
        <v>0.79439734913610849</v>
      </c>
      <c r="BQ12">
        <v>14</v>
      </c>
      <c r="BR12">
        <v>25</v>
      </c>
      <c r="BS12">
        <v>11</v>
      </c>
      <c r="BU12">
        <f t="shared" si="7"/>
        <v>6.2583817612874384</v>
      </c>
      <c r="BV12">
        <f t="shared" si="8"/>
        <v>11.175681716584711</v>
      </c>
      <c r="BW12">
        <f t="shared" si="9"/>
        <v>4.9172999552972732</v>
      </c>
      <c r="BY12" s="103">
        <v>-1.0000453386952386</v>
      </c>
      <c r="BZ12" s="106">
        <v>0.15864428354321858</v>
      </c>
      <c r="CA12" s="72">
        <f t="shared" si="18"/>
        <v>3.9035621025162476E-2</v>
      </c>
      <c r="CB12" s="112">
        <v>-1.8393796585465858</v>
      </c>
      <c r="CC12" s="72">
        <f t="shared" si="10"/>
        <v>0.93194562130620384</v>
      </c>
      <c r="CD12" s="107">
        <f t="shared" si="20"/>
        <v>-0.45371701862019098</v>
      </c>
      <c r="CE12" s="72">
        <f t="shared" si="11"/>
        <v>0.47652081633966353</v>
      </c>
      <c r="CF12" s="103">
        <v>-8.9135465407725378E-2</v>
      </c>
      <c r="CG12" s="72">
        <f t="shared" si="12"/>
        <v>0.48250068622367664</v>
      </c>
      <c r="CH12" s="103">
        <f t="shared" si="2"/>
        <v>-0.79407738085816737</v>
      </c>
      <c r="CJ12">
        <v>0</v>
      </c>
      <c r="CK12" t="s">
        <v>429</v>
      </c>
      <c r="CL12">
        <v>2</v>
      </c>
      <c r="CM12">
        <v>1</v>
      </c>
      <c r="CN12" s="41" t="s">
        <v>355</v>
      </c>
      <c r="CO12">
        <v>2</v>
      </c>
      <c r="CP12">
        <v>1</v>
      </c>
      <c r="CQ12" s="41" t="s">
        <v>351</v>
      </c>
      <c r="CR12">
        <v>2</v>
      </c>
      <c r="CS12">
        <v>1</v>
      </c>
      <c r="CT12">
        <v>3</v>
      </c>
      <c r="CU12">
        <v>3</v>
      </c>
      <c r="CV12">
        <v>1</v>
      </c>
      <c r="CW12">
        <v>1</v>
      </c>
      <c r="CX12">
        <v>5</v>
      </c>
      <c r="CY12">
        <v>1</v>
      </c>
      <c r="CZ12">
        <v>1</v>
      </c>
      <c r="DA12">
        <v>3</v>
      </c>
      <c r="DB12">
        <v>3</v>
      </c>
      <c r="DC12">
        <v>3</v>
      </c>
      <c r="DD12">
        <v>3</v>
      </c>
      <c r="DE12">
        <v>5</v>
      </c>
      <c r="DF12">
        <f>AVERAGE(CT12,CX12,DB12,CY12,CU12,DC12)</f>
        <v>3</v>
      </c>
      <c r="DG12">
        <f>AVERAGE(CV12,CZ12,DD12,CW12,DA12,DE12)</f>
        <v>2.3333333333333335</v>
      </c>
      <c r="DH12" s="41">
        <v>3</v>
      </c>
      <c r="DI12" s="41">
        <v>4</v>
      </c>
      <c r="DJ12" s="41">
        <v>3</v>
      </c>
      <c r="DK12" s="41">
        <v>2</v>
      </c>
      <c r="DL12" s="41">
        <v>1</v>
      </c>
      <c r="DM12" s="41">
        <v>3</v>
      </c>
      <c r="DN12" s="41">
        <v>4</v>
      </c>
      <c r="DO12" s="41">
        <v>1</v>
      </c>
      <c r="DP12" s="41">
        <v>3</v>
      </c>
      <c r="DQ12" s="41">
        <f>AVERAGE(DH12,DN12,DJ12,DK12,DO12,DP12)</f>
        <v>2.6666666666666665</v>
      </c>
      <c r="DR12" s="41">
        <v>5</v>
      </c>
      <c r="DS12" s="41">
        <v>5</v>
      </c>
      <c r="DT12" s="41">
        <v>3</v>
      </c>
      <c r="DU12" s="41">
        <v>6</v>
      </c>
      <c r="DV12" s="41">
        <v>3</v>
      </c>
      <c r="DW12" s="41">
        <v>4</v>
      </c>
      <c r="DX12">
        <f t="shared" si="24"/>
        <v>4.333333333333333</v>
      </c>
      <c r="DY12" s="41">
        <v>2</v>
      </c>
      <c r="EA12">
        <v>0</v>
      </c>
      <c r="EC12">
        <v>0</v>
      </c>
      <c r="ED12">
        <v>1</v>
      </c>
      <c r="EE12">
        <v>0</v>
      </c>
      <c r="EF12">
        <v>0</v>
      </c>
      <c r="EG12">
        <v>1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1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f t="shared" si="13"/>
        <v>3</v>
      </c>
      <c r="EW12">
        <v>3</v>
      </c>
      <c r="EX12">
        <f>3/18</f>
        <v>0.16666666666666666</v>
      </c>
      <c r="EY12">
        <v>1</v>
      </c>
      <c r="EZ12">
        <v>1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1</v>
      </c>
      <c r="FH12">
        <v>1</v>
      </c>
      <c r="FI12">
        <v>0</v>
      </c>
      <c r="FJ12">
        <v>0</v>
      </c>
      <c r="FK12">
        <v>0</v>
      </c>
      <c r="FL12">
        <v>0</v>
      </c>
      <c r="FM12">
        <v>0</v>
      </c>
      <c r="FN12">
        <f t="shared" si="14"/>
        <v>3</v>
      </c>
      <c r="FO12">
        <v>3</v>
      </c>
      <c r="FP12" s="65">
        <f>3/13</f>
        <v>0.23076923076923078</v>
      </c>
      <c r="FQ12" s="65">
        <v>1</v>
      </c>
      <c r="FR12" s="65">
        <v>0</v>
      </c>
      <c r="FS12" s="65">
        <v>1</v>
      </c>
      <c r="FT12" s="65">
        <v>1</v>
      </c>
      <c r="FU12" s="65">
        <v>0</v>
      </c>
      <c r="FV12" s="65">
        <v>0</v>
      </c>
      <c r="FW12" s="65">
        <v>0</v>
      </c>
      <c r="FX12" s="65">
        <v>0</v>
      </c>
      <c r="FY12" s="65">
        <v>0</v>
      </c>
      <c r="FZ12" s="65">
        <v>0</v>
      </c>
      <c r="GA12" s="65">
        <v>0</v>
      </c>
      <c r="GB12" s="65">
        <v>0</v>
      </c>
      <c r="GC12" s="65">
        <f t="shared" si="15"/>
        <v>2</v>
      </c>
      <c r="GD12" s="65">
        <v>2</v>
      </c>
      <c r="GE12">
        <f>2/10</f>
        <v>0.2</v>
      </c>
      <c r="GF12">
        <v>2</v>
      </c>
      <c r="GG12">
        <v>1</v>
      </c>
      <c r="GH12">
        <v>2</v>
      </c>
      <c r="GI12">
        <v>1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f t="shared" si="16"/>
        <v>1</v>
      </c>
      <c r="GW12">
        <v>1</v>
      </c>
      <c r="GX12">
        <f>1/12</f>
        <v>8.3333333333333329E-2</v>
      </c>
      <c r="GY12">
        <v>2</v>
      </c>
      <c r="GZ12">
        <f t="shared" si="17"/>
        <v>9</v>
      </c>
      <c r="HA12" s="41">
        <v>3</v>
      </c>
      <c r="HB12" s="41">
        <v>2</v>
      </c>
      <c r="HC12" s="41">
        <v>2</v>
      </c>
      <c r="HD12" s="41">
        <v>5</v>
      </c>
      <c r="HE12" s="41">
        <v>6</v>
      </c>
      <c r="HF12" s="41">
        <v>2</v>
      </c>
      <c r="HG12" s="41">
        <v>3</v>
      </c>
      <c r="HH12" s="41">
        <v>5</v>
      </c>
      <c r="HI12" s="41">
        <v>2</v>
      </c>
      <c r="HJ12" s="41">
        <v>1</v>
      </c>
      <c r="HK12" s="41">
        <v>2</v>
      </c>
      <c r="HL12" s="41">
        <v>2</v>
      </c>
      <c r="HM12" s="41">
        <v>1</v>
      </c>
      <c r="HN12" s="41">
        <v>5</v>
      </c>
      <c r="HO12" s="41">
        <v>2</v>
      </c>
      <c r="HP12" s="41">
        <v>2</v>
      </c>
      <c r="HQ12" s="41">
        <v>4</v>
      </c>
      <c r="HR12" s="41">
        <v>5</v>
      </c>
      <c r="HS12">
        <v>2</v>
      </c>
      <c r="HT12">
        <v>2</v>
      </c>
      <c r="HU12">
        <v>2</v>
      </c>
      <c r="HV12">
        <v>5</v>
      </c>
      <c r="HW12">
        <v>3</v>
      </c>
      <c r="HX12">
        <v>1</v>
      </c>
      <c r="HY12">
        <v>7</v>
      </c>
      <c r="HZ12">
        <v>1</v>
      </c>
      <c r="IA12">
        <v>1</v>
      </c>
      <c r="ID12">
        <v>1.79</v>
      </c>
      <c r="IE12">
        <v>1.56</v>
      </c>
      <c r="IF12">
        <v>1.61</v>
      </c>
      <c r="IG12">
        <v>1.41</v>
      </c>
      <c r="IH12">
        <v>1.19</v>
      </c>
      <c r="IJ12">
        <v>7</v>
      </c>
      <c r="IK12">
        <v>7</v>
      </c>
    </row>
    <row r="13" spans="1:245" x14ac:dyDescent="0.2">
      <c r="A13" s="66">
        <v>229</v>
      </c>
      <c r="B13" s="66" t="s">
        <v>1490</v>
      </c>
      <c r="C13">
        <v>1</v>
      </c>
      <c r="D13" s="37">
        <v>1</v>
      </c>
      <c r="E13" s="63">
        <v>39438</v>
      </c>
      <c r="F13" s="63">
        <v>43756</v>
      </c>
      <c r="G13">
        <f t="shared" si="0"/>
        <v>11.830136986301369</v>
      </c>
      <c r="I13">
        <v>6</v>
      </c>
      <c r="L13">
        <v>2</v>
      </c>
      <c r="M13" s="41">
        <v>150</v>
      </c>
      <c r="N13">
        <v>108</v>
      </c>
      <c r="O13">
        <v>153</v>
      </c>
      <c r="Q13" s="41">
        <f>41.7*2.2</f>
        <v>91.740000000000009</v>
      </c>
      <c r="R13">
        <v>41.7</v>
      </c>
      <c r="S13">
        <v>17.8</v>
      </c>
      <c r="U13">
        <v>19.7</v>
      </c>
      <c r="W13" s="41">
        <v>41.9</v>
      </c>
      <c r="X13" s="41">
        <v>40.299999999999997</v>
      </c>
      <c r="Y13" s="41">
        <v>37.1</v>
      </c>
      <c r="Z13" s="41">
        <v>41.6</v>
      </c>
      <c r="AA13" s="41">
        <v>38</v>
      </c>
      <c r="AB13" s="41">
        <v>27.4</v>
      </c>
      <c r="AC13" s="41">
        <v>41.9</v>
      </c>
      <c r="AD13" s="41">
        <v>41.6</v>
      </c>
      <c r="AJ13" s="41"/>
      <c r="AN13">
        <v>12.42</v>
      </c>
      <c r="AO13">
        <v>12.04</v>
      </c>
      <c r="AP13" s="104">
        <v>0.7179023535762743</v>
      </c>
      <c r="AQ13" s="105">
        <v>0.76359125170394782</v>
      </c>
      <c r="AR13">
        <v>126</v>
      </c>
      <c r="AS13">
        <v>130</v>
      </c>
      <c r="AT13">
        <v>120</v>
      </c>
      <c r="AU13" s="89">
        <v>-0.15097078178801507</v>
      </c>
      <c r="AV13" s="90">
        <f t="shared" si="6"/>
        <v>0.43999938222066448</v>
      </c>
      <c r="AW13" s="41">
        <v>29</v>
      </c>
      <c r="AX13" s="41">
        <v>29</v>
      </c>
      <c r="AY13">
        <f>29+29</f>
        <v>58</v>
      </c>
      <c r="AZ13" s="103">
        <v>-0.79751423089640261</v>
      </c>
      <c r="BA13" s="106">
        <v>0.21257622063418791</v>
      </c>
      <c r="BB13" s="41">
        <v>23</v>
      </c>
      <c r="BC13" s="41">
        <v>23</v>
      </c>
      <c r="BD13" s="103">
        <v>7.8109217235788342E-2</v>
      </c>
      <c r="BE13" s="72">
        <v>0.53112941234829436</v>
      </c>
      <c r="BF13">
        <f>23+23</f>
        <v>46</v>
      </c>
      <c r="BG13">
        <v>36</v>
      </c>
      <c r="BH13">
        <v>32</v>
      </c>
      <c r="BI13">
        <v>20</v>
      </c>
      <c r="BK13">
        <f t="shared" si="21"/>
        <v>16.092981671881983</v>
      </c>
      <c r="BL13">
        <f t="shared" si="22"/>
        <v>14.30487259722843</v>
      </c>
      <c r="BM13">
        <f t="shared" si="23"/>
        <v>8.9405453732677689</v>
      </c>
      <c r="BO13" s="103">
        <v>2.1623576659937038</v>
      </c>
      <c r="BP13" s="72">
        <v>0.98470469099631963</v>
      </c>
      <c r="BQ13">
        <v>23</v>
      </c>
      <c r="BR13">
        <v>23</v>
      </c>
      <c r="BS13">
        <v>29</v>
      </c>
      <c r="BU13">
        <f t="shared" si="7"/>
        <v>10.281627179257935</v>
      </c>
      <c r="BV13">
        <f t="shared" si="8"/>
        <v>10.281627179257935</v>
      </c>
      <c r="BW13">
        <f t="shared" si="9"/>
        <v>12.963790791238265</v>
      </c>
      <c r="BY13" s="103">
        <v>-0.14776525076065217</v>
      </c>
      <c r="BZ13" s="106">
        <v>0.44126401705231566</v>
      </c>
      <c r="CA13" s="72">
        <f t="shared" si="18"/>
        <v>0.37185281649124113</v>
      </c>
      <c r="CB13" s="112">
        <v>-0.35970250683030713</v>
      </c>
      <c r="CC13" s="72">
        <f t="shared" si="10"/>
        <v>0.60179531696230615</v>
      </c>
      <c r="CD13" s="107">
        <f t="shared" si="20"/>
        <v>0.12104640506599951</v>
      </c>
      <c r="CE13" s="72">
        <f t="shared" si="11"/>
        <v>0.7129843540243177</v>
      </c>
      <c r="CF13" s="103">
        <v>1.0072962076165259</v>
      </c>
      <c r="CG13" s="72">
        <f t="shared" si="12"/>
        <v>0.56221082915928833</v>
      </c>
      <c r="CH13" s="103">
        <f t="shared" si="2"/>
        <v>0.25621336861740612</v>
      </c>
      <c r="CJ13">
        <v>1</v>
      </c>
      <c r="CK13" t="s">
        <v>363</v>
      </c>
      <c r="CL13">
        <v>2</v>
      </c>
      <c r="CM13">
        <v>7</v>
      </c>
      <c r="CN13" t="s">
        <v>416</v>
      </c>
      <c r="CO13">
        <v>1</v>
      </c>
      <c r="CP13">
        <v>0</v>
      </c>
      <c r="CQ13" t="s">
        <v>401</v>
      </c>
      <c r="CR13">
        <v>2</v>
      </c>
      <c r="CS13">
        <v>2</v>
      </c>
      <c r="CT13">
        <v>5</v>
      </c>
      <c r="CU13">
        <v>5</v>
      </c>
      <c r="CV13">
        <v>4</v>
      </c>
      <c r="CW13">
        <v>4</v>
      </c>
      <c r="CX13">
        <v>5</v>
      </c>
      <c r="CY13">
        <v>5</v>
      </c>
      <c r="CZ13" s="41">
        <v>5</v>
      </c>
      <c r="DA13" s="41">
        <v>3</v>
      </c>
      <c r="DB13" s="41">
        <v>5</v>
      </c>
      <c r="DC13" s="41">
        <v>5</v>
      </c>
      <c r="DD13" s="41">
        <v>5</v>
      </c>
      <c r="DE13" s="41">
        <v>4</v>
      </c>
      <c r="DF13" s="41">
        <f>AVERAGE(DB13,DC13,CX13,CY13,CU13,CT13)</f>
        <v>5</v>
      </c>
      <c r="DG13" s="41">
        <f>AVERAGE(DE13,DD13,DA13,CZ13,CW13,CV13)</f>
        <v>4.166666666666667</v>
      </c>
      <c r="DH13" s="41">
        <v>4</v>
      </c>
      <c r="DI13" s="41">
        <v>3</v>
      </c>
      <c r="DJ13" s="41">
        <v>4</v>
      </c>
      <c r="DK13" s="41">
        <v>3</v>
      </c>
      <c r="DL13" s="41">
        <v>2</v>
      </c>
      <c r="DM13" s="41">
        <v>1</v>
      </c>
      <c r="DN13" s="41">
        <v>3</v>
      </c>
      <c r="DO13" s="41">
        <v>2</v>
      </c>
      <c r="DP13" s="41">
        <v>1</v>
      </c>
      <c r="DQ13" s="41">
        <f>AVERAGE(DH13,DN13,DJ13,DK13,DO13,DP13)</f>
        <v>2.8333333333333335</v>
      </c>
      <c r="DR13" s="41">
        <v>6</v>
      </c>
      <c r="DS13" s="41">
        <v>6</v>
      </c>
      <c r="DT13" s="41">
        <v>6</v>
      </c>
      <c r="DU13" s="41">
        <v>6</v>
      </c>
      <c r="DV13" s="41">
        <v>5</v>
      </c>
      <c r="DW13" s="41">
        <v>6</v>
      </c>
      <c r="DX13" s="41">
        <f t="shared" si="24"/>
        <v>5.833333333333333</v>
      </c>
      <c r="DY13" s="41">
        <v>2</v>
      </c>
      <c r="DZ13" s="41"/>
      <c r="EA13" s="41">
        <v>0</v>
      </c>
      <c r="EB13" s="41"/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0</v>
      </c>
      <c r="EO13">
        <v>0</v>
      </c>
      <c r="EP13">
        <v>1</v>
      </c>
      <c r="EQ13">
        <v>1</v>
      </c>
      <c r="ER13">
        <v>1</v>
      </c>
      <c r="ES13">
        <v>1</v>
      </c>
      <c r="ET13">
        <v>0</v>
      </c>
      <c r="EU13">
        <v>0</v>
      </c>
      <c r="EV13">
        <f t="shared" si="13"/>
        <v>15</v>
      </c>
      <c r="EW13">
        <v>15</v>
      </c>
      <c r="EX13">
        <f>15/18</f>
        <v>0.83333333333333337</v>
      </c>
      <c r="EY13">
        <v>7</v>
      </c>
      <c r="EZ13">
        <v>1</v>
      </c>
      <c r="FA13">
        <v>1</v>
      </c>
      <c r="FB13">
        <v>1</v>
      </c>
      <c r="FC13">
        <v>0</v>
      </c>
      <c r="FD13">
        <v>1</v>
      </c>
      <c r="FE13">
        <v>0</v>
      </c>
      <c r="FF13">
        <v>1</v>
      </c>
      <c r="FG13">
        <v>1</v>
      </c>
      <c r="FH13">
        <v>1</v>
      </c>
      <c r="FI13">
        <v>1</v>
      </c>
      <c r="FJ13">
        <v>0</v>
      </c>
      <c r="FK13">
        <v>0</v>
      </c>
      <c r="FL13">
        <v>0</v>
      </c>
      <c r="FM13">
        <v>0</v>
      </c>
      <c r="FN13">
        <f t="shared" si="14"/>
        <v>8</v>
      </c>
      <c r="FO13">
        <v>8</v>
      </c>
      <c r="FP13">
        <f>8/13</f>
        <v>0.61538461538461542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0</v>
      </c>
      <c r="FW13">
        <v>0</v>
      </c>
      <c r="FX13">
        <v>1</v>
      </c>
      <c r="FY13">
        <v>1</v>
      </c>
      <c r="FZ13">
        <v>1</v>
      </c>
      <c r="GA13">
        <v>0</v>
      </c>
      <c r="GB13">
        <v>0</v>
      </c>
      <c r="GC13">
        <f t="shared" si="15"/>
        <v>7</v>
      </c>
      <c r="GD13">
        <v>7</v>
      </c>
      <c r="GE13">
        <f>7/10</f>
        <v>0.7</v>
      </c>
      <c r="GF13">
        <v>3</v>
      </c>
      <c r="GG13">
        <v>1</v>
      </c>
      <c r="GH13">
        <v>7</v>
      </c>
      <c r="GI13">
        <v>0</v>
      </c>
      <c r="GJ13">
        <v>1</v>
      </c>
      <c r="GK13">
        <v>1</v>
      </c>
      <c r="GL13">
        <v>0</v>
      </c>
      <c r="GM13">
        <v>0</v>
      </c>
      <c r="GN13">
        <v>0</v>
      </c>
      <c r="GO13">
        <v>1</v>
      </c>
      <c r="GP13">
        <v>0</v>
      </c>
      <c r="GQ13">
        <v>1</v>
      </c>
      <c r="GR13">
        <v>0</v>
      </c>
      <c r="GS13">
        <v>1</v>
      </c>
      <c r="GT13">
        <v>0</v>
      </c>
      <c r="GU13">
        <v>0</v>
      </c>
      <c r="GV13">
        <f t="shared" si="16"/>
        <v>5</v>
      </c>
      <c r="GW13">
        <v>5</v>
      </c>
      <c r="GX13" s="67">
        <f>5/12</f>
        <v>0.41666666666666669</v>
      </c>
      <c r="GY13" s="67">
        <v>6</v>
      </c>
      <c r="GZ13" s="67">
        <f t="shared" si="17"/>
        <v>35</v>
      </c>
      <c r="HA13" s="73">
        <v>2</v>
      </c>
      <c r="HB13" s="73">
        <v>3</v>
      </c>
      <c r="HC13" s="73">
        <v>2</v>
      </c>
      <c r="HD13" s="73">
        <v>1</v>
      </c>
      <c r="HE13" s="73">
        <v>6</v>
      </c>
      <c r="HF13" s="73">
        <v>5</v>
      </c>
      <c r="HG13" s="73">
        <v>6</v>
      </c>
      <c r="HH13" s="73">
        <v>1</v>
      </c>
      <c r="HI13" s="73">
        <v>1</v>
      </c>
      <c r="HJ13" s="73">
        <v>5</v>
      </c>
      <c r="HK13" s="73">
        <v>4</v>
      </c>
      <c r="HL13" s="73">
        <v>4</v>
      </c>
      <c r="HM13" s="73">
        <v>3</v>
      </c>
      <c r="HN13" s="73">
        <v>3</v>
      </c>
      <c r="HO13" s="73">
        <v>1</v>
      </c>
      <c r="HP13" s="73">
        <v>2</v>
      </c>
      <c r="HQ13" s="73">
        <v>5</v>
      </c>
      <c r="HR13" s="73">
        <v>2</v>
      </c>
      <c r="HS13" s="73">
        <v>8</v>
      </c>
      <c r="HT13" s="73">
        <v>8</v>
      </c>
      <c r="HU13" s="73">
        <v>8</v>
      </c>
      <c r="HV13" s="41">
        <v>4</v>
      </c>
      <c r="HW13" s="41">
        <v>8</v>
      </c>
      <c r="HX13" s="41">
        <v>3</v>
      </c>
      <c r="HY13" s="41">
        <v>2</v>
      </c>
      <c r="HZ13" s="41">
        <v>3</v>
      </c>
      <c r="IA13" s="41">
        <v>1</v>
      </c>
      <c r="ID13" s="41">
        <v>2.1</v>
      </c>
      <c r="IE13" s="41">
        <v>2.1800000000000002</v>
      </c>
      <c r="IF13" s="41">
        <v>2.0299999999999998</v>
      </c>
      <c r="IG13" s="41">
        <v>1.88</v>
      </c>
      <c r="IH13" s="41">
        <v>2.08</v>
      </c>
      <c r="IJ13">
        <v>11</v>
      </c>
      <c r="IK13">
        <v>15</v>
      </c>
    </row>
    <row r="14" spans="1:245" x14ac:dyDescent="0.2">
      <c r="A14" s="66">
        <v>230</v>
      </c>
      <c r="B14" s="66" t="s">
        <v>1493</v>
      </c>
      <c r="C14">
        <v>1</v>
      </c>
      <c r="D14" s="37">
        <v>1</v>
      </c>
      <c r="E14" s="63">
        <v>39193</v>
      </c>
      <c r="F14" s="63">
        <v>43756</v>
      </c>
      <c r="G14">
        <f t="shared" si="0"/>
        <v>12.501369863013698</v>
      </c>
      <c r="I14">
        <v>6</v>
      </c>
      <c r="L14">
        <v>2</v>
      </c>
      <c r="M14" s="41">
        <v>150</v>
      </c>
      <c r="N14">
        <v>109</v>
      </c>
      <c r="O14">
        <v>153</v>
      </c>
      <c r="Q14" s="41">
        <f>39.5*2.2</f>
        <v>86.9</v>
      </c>
      <c r="R14">
        <v>39.5</v>
      </c>
      <c r="S14">
        <v>16.899999999999999</v>
      </c>
      <c r="U14">
        <v>15.2</v>
      </c>
      <c r="W14" s="41">
        <v>54.2</v>
      </c>
      <c r="X14" s="41">
        <v>50.2</v>
      </c>
      <c r="Y14" s="41">
        <v>50.6</v>
      </c>
      <c r="Z14" s="41">
        <v>59.2</v>
      </c>
      <c r="AA14" s="41">
        <v>49.1</v>
      </c>
      <c r="AB14" s="41">
        <v>49.5</v>
      </c>
      <c r="AC14" s="41">
        <v>54.2</v>
      </c>
      <c r="AD14" s="41">
        <v>59.2</v>
      </c>
      <c r="AJ14" s="41"/>
      <c r="AN14">
        <v>12.69</v>
      </c>
      <c r="AO14">
        <v>11.84</v>
      </c>
      <c r="AP14" s="98">
        <v>0.83205937636648553</v>
      </c>
      <c r="AQ14" s="101">
        <f t="shared" si="5"/>
        <v>0.7973122848294304</v>
      </c>
      <c r="AR14">
        <v>104</v>
      </c>
      <c r="AS14">
        <v>122</v>
      </c>
      <c r="AT14">
        <v>130</v>
      </c>
      <c r="AU14" s="89">
        <v>-0.20944831214303133</v>
      </c>
      <c r="AV14" s="90">
        <f t="shared" si="6"/>
        <v>0.41704914068350446</v>
      </c>
      <c r="AW14">
        <v>30</v>
      </c>
      <c r="AX14">
        <v>30</v>
      </c>
      <c r="AY14">
        <f>30+30</f>
        <v>60</v>
      </c>
      <c r="AZ14" s="103">
        <v>-0.75017127065439615</v>
      </c>
      <c r="BA14" s="106">
        <v>0.22657577968445622</v>
      </c>
      <c r="BB14">
        <v>27</v>
      </c>
      <c r="BC14">
        <v>24</v>
      </c>
      <c r="BD14" s="103">
        <v>0.95653252253542109</v>
      </c>
      <c r="BE14" s="72">
        <v>0.83059836929355768</v>
      </c>
      <c r="BF14">
        <f>24+27</f>
        <v>51</v>
      </c>
      <c r="BG14">
        <v>34</v>
      </c>
      <c r="BH14">
        <v>39</v>
      </c>
      <c r="BI14">
        <v>36</v>
      </c>
      <c r="BK14">
        <f t="shared" si="21"/>
        <v>15.198927134555207</v>
      </c>
      <c r="BL14">
        <f t="shared" si="22"/>
        <v>17.434063477872151</v>
      </c>
      <c r="BM14">
        <f t="shared" si="23"/>
        <v>16.092981671881983</v>
      </c>
      <c r="BO14" s="103">
        <v>2.68018421708015</v>
      </c>
      <c r="BP14" s="72">
        <v>0.996320917314376</v>
      </c>
      <c r="BQ14">
        <v>19</v>
      </c>
      <c r="BR14">
        <v>31</v>
      </c>
      <c r="BS14">
        <v>34</v>
      </c>
      <c r="BU14">
        <f t="shared" si="7"/>
        <v>8.4935181046043802</v>
      </c>
      <c r="BV14">
        <f t="shared" si="8"/>
        <v>13.857845328565041</v>
      </c>
      <c r="BW14">
        <f t="shared" si="9"/>
        <v>15.198927134555207</v>
      </c>
      <c r="BY14" s="103">
        <v>0.68862089179238739</v>
      </c>
      <c r="BZ14" s="106">
        <v>0.75446906479850684</v>
      </c>
      <c r="CA14" s="72">
        <f t="shared" si="18"/>
        <v>0.52858707448900699</v>
      </c>
      <c r="CB14" s="112">
        <v>0.10318062594051247</v>
      </c>
      <c r="CC14" s="72">
        <f t="shared" si="10"/>
        <v>0.60718071275646746</v>
      </c>
      <c r="CD14" s="107">
        <f t="shared" si="20"/>
        <v>0.35518066934848996</v>
      </c>
      <c r="CE14" s="72">
        <f t="shared" si="11"/>
        <v>0.87539499105644136</v>
      </c>
      <c r="CF14" s="103">
        <v>1.6844025544362686</v>
      </c>
      <c r="CG14" s="72">
        <f t="shared" si="12"/>
        <v>0.67038759276730531</v>
      </c>
      <c r="CH14" s="103">
        <f t="shared" si="2"/>
        <v>0.71425461657509037</v>
      </c>
      <c r="CJ14">
        <v>1</v>
      </c>
      <c r="CK14" t="s">
        <v>417</v>
      </c>
      <c r="CL14">
        <v>1</v>
      </c>
      <c r="CM14">
        <v>1</v>
      </c>
      <c r="CN14" t="s">
        <v>416</v>
      </c>
      <c r="CO14">
        <v>1</v>
      </c>
      <c r="CP14">
        <v>2</v>
      </c>
      <c r="CQ14" t="s">
        <v>363</v>
      </c>
      <c r="CR14">
        <v>2</v>
      </c>
      <c r="CS14">
        <v>1</v>
      </c>
      <c r="CT14">
        <v>5</v>
      </c>
      <c r="CU14">
        <v>5</v>
      </c>
      <c r="CV14">
        <v>4</v>
      </c>
      <c r="CW14">
        <v>4</v>
      </c>
      <c r="CX14">
        <v>5</v>
      </c>
      <c r="CY14">
        <v>5</v>
      </c>
      <c r="CZ14" s="41">
        <v>4</v>
      </c>
      <c r="DA14" s="41">
        <v>1</v>
      </c>
      <c r="DB14" s="41">
        <v>5</v>
      </c>
      <c r="DC14" s="41">
        <v>5</v>
      </c>
      <c r="DD14" s="41">
        <v>4</v>
      </c>
      <c r="DE14" s="41">
        <v>1</v>
      </c>
      <c r="DF14" s="41">
        <f>AVERAGE(CT14,CU14,CX14,CY14,DB14,DC14)</f>
        <v>5</v>
      </c>
      <c r="DG14" s="41">
        <f>AVERAGE(DE14,DD14,DA14,CZ14,CW14,CV14)</f>
        <v>3</v>
      </c>
      <c r="DH14" s="41">
        <v>4</v>
      </c>
      <c r="DI14" s="41">
        <v>1</v>
      </c>
      <c r="DJ14" s="41">
        <v>4</v>
      </c>
      <c r="DK14" s="41">
        <v>3</v>
      </c>
      <c r="DL14" s="41">
        <v>2</v>
      </c>
      <c r="DM14" s="41">
        <v>1</v>
      </c>
      <c r="DN14" s="41">
        <v>3</v>
      </c>
      <c r="DO14" s="41">
        <v>2</v>
      </c>
      <c r="DP14" s="41">
        <v>1</v>
      </c>
      <c r="DQ14" s="41">
        <f>AVERAGE(DH14,DN14,DJ14,DK14,DO14+DP14)</f>
        <v>3.4</v>
      </c>
      <c r="DR14" s="41">
        <v>6</v>
      </c>
      <c r="DS14" s="41">
        <v>6</v>
      </c>
      <c r="DT14" s="41">
        <v>6</v>
      </c>
      <c r="DU14" s="41">
        <v>6</v>
      </c>
      <c r="DV14" s="41">
        <v>4</v>
      </c>
      <c r="DW14" s="41">
        <v>6</v>
      </c>
      <c r="DX14" s="41">
        <f t="shared" si="24"/>
        <v>5.666666666666667</v>
      </c>
      <c r="DY14">
        <v>1</v>
      </c>
      <c r="DZ14">
        <v>19</v>
      </c>
      <c r="EA14">
        <v>0</v>
      </c>
      <c r="EC14">
        <v>0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0</v>
      </c>
      <c r="EM14">
        <v>1</v>
      </c>
      <c r="EN14">
        <v>0</v>
      </c>
      <c r="EO14">
        <v>0</v>
      </c>
      <c r="EP14">
        <v>1</v>
      </c>
      <c r="EQ14">
        <v>0</v>
      </c>
      <c r="ER14">
        <v>1</v>
      </c>
      <c r="ES14">
        <v>1</v>
      </c>
      <c r="ET14">
        <v>0</v>
      </c>
      <c r="EU14">
        <v>0</v>
      </c>
      <c r="EV14">
        <f t="shared" si="13"/>
        <v>12</v>
      </c>
      <c r="EW14">
        <v>12</v>
      </c>
      <c r="EX14">
        <f>12/18</f>
        <v>0.66666666666666663</v>
      </c>
      <c r="EY14">
        <v>5</v>
      </c>
      <c r="EZ14">
        <v>1</v>
      </c>
      <c r="FA14">
        <v>0</v>
      </c>
      <c r="FB14">
        <v>1</v>
      </c>
      <c r="FC14">
        <v>0</v>
      </c>
      <c r="FD14">
        <v>0</v>
      </c>
      <c r="FE14">
        <v>1</v>
      </c>
      <c r="FF14">
        <v>1</v>
      </c>
      <c r="FG14">
        <v>0</v>
      </c>
      <c r="FH14">
        <v>1</v>
      </c>
      <c r="FI14">
        <v>1</v>
      </c>
      <c r="FJ14">
        <v>0</v>
      </c>
      <c r="FK14">
        <v>1</v>
      </c>
      <c r="FL14">
        <v>0</v>
      </c>
      <c r="FM14">
        <v>0</v>
      </c>
      <c r="FN14">
        <f t="shared" si="14"/>
        <v>7</v>
      </c>
      <c r="FO14">
        <v>7</v>
      </c>
      <c r="FP14">
        <f>7/13</f>
        <v>0.53846153846153844</v>
      </c>
      <c r="FQ14">
        <v>5</v>
      </c>
      <c r="FR14">
        <v>1</v>
      </c>
      <c r="FS14">
        <v>1</v>
      </c>
      <c r="FT14">
        <v>1</v>
      </c>
      <c r="FU14">
        <v>1</v>
      </c>
      <c r="FV14">
        <v>0</v>
      </c>
      <c r="FW14">
        <v>0</v>
      </c>
      <c r="FX14">
        <v>0</v>
      </c>
      <c r="FY14">
        <v>1</v>
      </c>
      <c r="FZ14">
        <v>1</v>
      </c>
      <c r="GA14">
        <v>0</v>
      </c>
      <c r="GB14">
        <v>0</v>
      </c>
      <c r="GC14">
        <f t="shared" si="15"/>
        <v>6</v>
      </c>
      <c r="GD14">
        <v>6</v>
      </c>
      <c r="GE14">
        <f>6/10</f>
        <v>0.6</v>
      </c>
      <c r="GF14">
        <v>3</v>
      </c>
      <c r="GG14">
        <v>1</v>
      </c>
      <c r="GH14">
        <v>2</v>
      </c>
      <c r="GI14">
        <v>1</v>
      </c>
      <c r="GJ14">
        <v>0</v>
      </c>
      <c r="GK14">
        <v>1</v>
      </c>
      <c r="GL14">
        <v>0</v>
      </c>
      <c r="GM14">
        <v>1</v>
      </c>
      <c r="GN14">
        <v>0</v>
      </c>
      <c r="GO14">
        <v>0</v>
      </c>
      <c r="GP14">
        <v>0</v>
      </c>
      <c r="GQ14">
        <v>0</v>
      </c>
      <c r="GR14">
        <v>1</v>
      </c>
      <c r="GS14">
        <v>1</v>
      </c>
      <c r="GT14">
        <v>0</v>
      </c>
      <c r="GU14">
        <v>0</v>
      </c>
      <c r="GV14">
        <f t="shared" si="16"/>
        <v>5</v>
      </c>
      <c r="GW14">
        <v>5</v>
      </c>
      <c r="GX14">
        <f>5/12</f>
        <v>0.41666666666666669</v>
      </c>
      <c r="GY14" s="67">
        <v>1</v>
      </c>
      <c r="GZ14" s="67">
        <f t="shared" si="17"/>
        <v>30</v>
      </c>
      <c r="HA14" s="73">
        <v>3</v>
      </c>
      <c r="HB14" s="73">
        <v>3</v>
      </c>
      <c r="HC14" s="73">
        <v>2</v>
      </c>
      <c r="HD14" s="73">
        <v>1</v>
      </c>
      <c r="HE14" s="73">
        <v>6</v>
      </c>
      <c r="HF14" s="73">
        <v>5</v>
      </c>
      <c r="HG14" s="73">
        <v>6</v>
      </c>
      <c r="HH14" s="73">
        <v>1</v>
      </c>
      <c r="HI14" s="73">
        <v>1</v>
      </c>
      <c r="HJ14" s="73">
        <v>5</v>
      </c>
      <c r="HK14" s="73">
        <v>5</v>
      </c>
      <c r="HL14" s="73">
        <v>3</v>
      </c>
      <c r="HM14" s="73">
        <v>4</v>
      </c>
      <c r="HN14" s="73">
        <v>4</v>
      </c>
      <c r="HO14" s="73">
        <v>3</v>
      </c>
      <c r="HP14" s="73">
        <v>2</v>
      </c>
      <c r="HQ14" s="73">
        <v>5</v>
      </c>
      <c r="HR14" s="73">
        <v>2</v>
      </c>
      <c r="HS14" s="73">
        <v>8</v>
      </c>
      <c r="HT14" s="73">
        <v>8</v>
      </c>
      <c r="HU14" s="73">
        <v>8</v>
      </c>
      <c r="HV14" s="73">
        <v>4</v>
      </c>
      <c r="HW14" s="73">
        <v>8</v>
      </c>
      <c r="HX14" s="73">
        <v>8</v>
      </c>
      <c r="HY14" s="73">
        <v>4</v>
      </c>
      <c r="HZ14" s="73">
        <v>3</v>
      </c>
      <c r="IA14" s="73">
        <v>2</v>
      </c>
      <c r="ID14">
        <v>1.74</v>
      </c>
      <c r="IE14">
        <v>1.47</v>
      </c>
      <c r="IF14">
        <v>1.63</v>
      </c>
      <c r="IG14">
        <v>1.84</v>
      </c>
      <c r="IH14">
        <v>1.74</v>
      </c>
      <c r="IJ14">
        <v>13</v>
      </c>
      <c r="IK14">
        <v>9</v>
      </c>
    </row>
    <row r="15" spans="1:245" x14ac:dyDescent="0.2">
      <c r="A15" s="66">
        <v>412</v>
      </c>
      <c r="B15" s="66" t="s">
        <v>1512</v>
      </c>
      <c r="C15">
        <v>1</v>
      </c>
      <c r="D15" s="37">
        <v>1</v>
      </c>
      <c r="E15" s="63">
        <v>39156</v>
      </c>
      <c r="F15" s="63">
        <v>43756</v>
      </c>
      <c r="G15">
        <f t="shared" si="0"/>
        <v>12.602739726027398</v>
      </c>
      <c r="I15">
        <v>6</v>
      </c>
      <c r="L15">
        <v>2</v>
      </c>
      <c r="M15" s="41">
        <v>150</v>
      </c>
      <c r="N15">
        <v>111</v>
      </c>
      <c r="O15">
        <v>157.5</v>
      </c>
      <c r="Q15" s="41">
        <f>43*2.2</f>
        <v>94.600000000000009</v>
      </c>
      <c r="R15">
        <v>43</v>
      </c>
      <c r="S15">
        <v>17.399999999999999</v>
      </c>
      <c r="U15">
        <v>18.7</v>
      </c>
      <c r="W15" s="41">
        <v>49.6</v>
      </c>
      <c r="X15" s="41">
        <v>47</v>
      </c>
      <c r="Y15" s="41">
        <v>47.6</v>
      </c>
      <c r="Z15" s="41">
        <v>45.2</v>
      </c>
      <c r="AA15" s="41">
        <v>47.7</v>
      </c>
      <c r="AB15" s="41">
        <v>47.5</v>
      </c>
      <c r="AC15">
        <v>49.6</v>
      </c>
      <c r="AD15" s="41">
        <v>47.7</v>
      </c>
      <c r="AJ15" s="41"/>
      <c r="AN15">
        <v>15.37</v>
      </c>
      <c r="AO15">
        <v>12.51</v>
      </c>
      <c r="AP15" s="98">
        <v>5.3916957843810787E-2</v>
      </c>
      <c r="AQ15" s="101">
        <f t="shared" si="5"/>
        <v>0.52149933704402285</v>
      </c>
      <c r="AR15">
        <v>116</v>
      </c>
      <c r="AS15">
        <v>150</v>
      </c>
      <c r="AT15">
        <v>130</v>
      </c>
      <c r="AU15" s="89">
        <f t="shared" ref="AU15" si="25">(((POWER((AT15/AQ15),AP15))-1)/(AP15*AR15))</f>
        <v>5.5409148331237772E-2</v>
      </c>
      <c r="AV15" s="90">
        <f t="shared" si="6"/>
        <v>0.52209374613922011</v>
      </c>
      <c r="AW15">
        <v>22</v>
      </c>
      <c r="AX15">
        <v>20</v>
      </c>
      <c r="AY15">
        <f>20+22</f>
        <v>42</v>
      </c>
      <c r="AZ15" s="103">
        <v>-2.0570996957428278</v>
      </c>
      <c r="BA15" s="106">
        <v>1.9838318491824297E-2</v>
      </c>
      <c r="BB15">
        <v>21</v>
      </c>
      <c r="BC15">
        <v>21</v>
      </c>
      <c r="BD15" s="103">
        <v>-0.66964830244512319</v>
      </c>
      <c r="BE15" s="72">
        <v>0.25154100737365126</v>
      </c>
      <c r="BF15">
        <f>21+21</f>
        <v>42</v>
      </c>
      <c r="BG15">
        <v>37</v>
      </c>
      <c r="BH15">
        <v>39</v>
      </c>
      <c r="BI15">
        <v>39</v>
      </c>
      <c r="BK15">
        <f t="shared" si="21"/>
        <v>16.540008940545373</v>
      </c>
      <c r="BL15">
        <f t="shared" si="22"/>
        <v>17.434063477872151</v>
      </c>
      <c r="BM15">
        <f t="shared" si="23"/>
        <v>17.434063477872151</v>
      </c>
      <c r="BO15" s="103">
        <v>2.5938680848984639</v>
      </c>
      <c r="BP15" s="72">
        <v>0.99525485540553504</v>
      </c>
      <c r="BQ15">
        <v>25</v>
      </c>
      <c r="BR15">
        <v>26</v>
      </c>
      <c r="BS15">
        <v>24</v>
      </c>
      <c r="BU15">
        <f t="shared" si="7"/>
        <v>11.175681716584711</v>
      </c>
      <c r="BV15">
        <f t="shared" si="8"/>
        <v>11.622708985248099</v>
      </c>
      <c r="BW15">
        <f t="shared" si="9"/>
        <v>10.728654447921322</v>
      </c>
      <c r="BY15" s="103">
        <v>-1.0183411848811899</v>
      </c>
      <c r="BZ15" s="106">
        <v>0.15425792122627358</v>
      </c>
      <c r="CA15" s="72">
        <f t="shared" si="18"/>
        <v>0.13568966293273776</v>
      </c>
      <c r="CB15" s="112">
        <v>-1.3633739990939755</v>
      </c>
      <c r="CC15" s="72">
        <f t="shared" si="10"/>
        <v>0.52179654159162148</v>
      </c>
      <c r="CD15" s="107">
        <f>AVERAGE(AP15,AU15)</f>
        <v>5.4663053087524283E-2</v>
      </c>
      <c r="CE15" s="72">
        <f t="shared" si="11"/>
        <v>0.57475638831590437</v>
      </c>
      <c r="CF15" s="103">
        <v>0.78776345000863701</v>
      </c>
      <c r="CG15" s="72">
        <f t="shared" si="12"/>
        <v>0.41074753094675454</v>
      </c>
      <c r="CH15" s="103">
        <f t="shared" si="2"/>
        <v>-0.17364916533260474</v>
      </c>
      <c r="CJ15">
        <v>0</v>
      </c>
      <c r="CK15" t="s">
        <v>393</v>
      </c>
      <c r="CL15">
        <v>1</v>
      </c>
      <c r="CM15">
        <v>0.5</v>
      </c>
      <c r="CN15" t="s">
        <v>411</v>
      </c>
      <c r="CO15">
        <v>1</v>
      </c>
      <c r="CP15">
        <v>1</v>
      </c>
      <c r="CQ15" t="s">
        <v>1801</v>
      </c>
      <c r="CR15">
        <v>1</v>
      </c>
      <c r="CS15">
        <v>0.5</v>
      </c>
      <c r="CT15">
        <v>1</v>
      </c>
      <c r="CU15">
        <v>2</v>
      </c>
      <c r="CV15">
        <v>1</v>
      </c>
      <c r="CW15">
        <v>4</v>
      </c>
      <c r="CX15">
        <v>1</v>
      </c>
      <c r="CY15">
        <v>3</v>
      </c>
      <c r="CZ15">
        <v>3</v>
      </c>
      <c r="DA15">
        <v>5</v>
      </c>
      <c r="DB15">
        <v>1</v>
      </c>
      <c r="DC15">
        <v>4</v>
      </c>
      <c r="DD15">
        <v>3</v>
      </c>
      <c r="DE15">
        <v>5</v>
      </c>
      <c r="DF15">
        <f t="shared" ref="DF15:DF18" si="26">AVERAGE(CT15,CU15,CX15,CY15,DB15,DC15)</f>
        <v>2</v>
      </c>
      <c r="DG15">
        <f t="shared" ref="DG15:DG26" si="27">AVERAGE(CV15,CW15,CZ15,DA15,DD15,DE15)</f>
        <v>3.5</v>
      </c>
      <c r="DH15" s="41">
        <v>1</v>
      </c>
      <c r="DI15" s="41">
        <v>2</v>
      </c>
      <c r="DJ15" s="41">
        <v>1</v>
      </c>
      <c r="DK15" s="41">
        <v>3</v>
      </c>
      <c r="DL15" s="41">
        <v>2</v>
      </c>
      <c r="DM15" s="41">
        <v>2</v>
      </c>
      <c r="DN15" s="41">
        <v>2</v>
      </c>
      <c r="DO15" s="41">
        <v>2</v>
      </c>
      <c r="DP15" s="41">
        <v>2</v>
      </c>
      <c r="DQ15" s="41">
        <f>AVERAGE(DH15,DN15,DJ15,DO15,DK15,DP15)</f>
        <v>1.8333333333333333</v>
      </c>
      <c r="DR15" s="41">
        <v>2</v>
      </c>
      <c r="DS15" s="41">
        <v>1</v>
      </c>
      <c r="DT15" s="41">
        <v>3</v>
      </c>
      <c r="DU15" s="41">
        <v>4</v>
      </c>
      <c r="DV15" s="41">
        <v>1</v>
      </c>
      <c r="DW15" s="41">
        <v>3</v>
      </c>
      <c r="DX15">
        <f t="shared" si="24"/>
        <v>2.3333333333333335</v>
      </c>
      <c r="DY15">
        <v>1</v>
      </c>
      <c r="DZ15">
        <v>1.9</v>
      </c>
      <c r="EA15">
        <v>0</v>
      </c>
      <c r="EB15">
        <v>0</v>
      </c>
      <c r="EC15">
        <v>1</v>
      </c>
      <c r="ED15">
        <v>0</v>
      </c>
      <c r="EE15">
        <v>1</v>
      </c>
      <c r="EF15">
        <v>0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0</v>
      </c>
      <c r="EM15">
        <v>1</v>
      </c>
      <c r="EN15">
        <v>0</v>
      </c>
      <c r="EO15">
        <v>1</v>
      </c>
      <c r="EP15">
        <v>0</v>
      </c>
      <c r="EQ15">
        <v>0</v>
      </c>
      <c r="ER15">
        <v>1</v>
      </c>
      <c r="ES15">
        <v>1</v>
      </c>
      <c r="ET15">
        <v>1</v>
      </c>
      <c r="EU15" t="s">
        <v>1802</v>
      </c>
      <c r="EV15">
        <f t="shared" si="13"/>
        <v>12</v>
      </c>
      <c r="EW15">
        <v>12</v>
      </c>
      <c r="EX15">
        <f>12/18</f>
        <v>0.66666666666666663</v>
      </c>
      <c r="EY15">
        <v>4</v>
      </c>
      <c r="EZ15">
        <v>0</v>
      </c>
      <c r="FA15">
        <v>0</v>
      </c>
      <c r="FB15">
        <v>1</v>
      </c>
      <c r="FC15">
        <v>0</v>
      </c>
      <c r="FD15">
        <v>0</v>
      </c>
      <c r="FE15">
        <v>1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1</v>
      </c>
      <c r="FL15">
        <v>0</v>
      </c>
      <c r="FM15">
        <v>0</v>
      </c>
      <c r="FN15">
        <f t="shared" si="14"/>
        <v>3</v>
      </c>
      <c r="FO15">
        <v>3</v>
      </c>
      <c r="FP15">
        <f>3/13</f>
        <v>0.23076923076923078</v>
      </c>
      <c r="FQ15">
        <v>2</v>
      </c>
      <c r="FR15">
        <v>1</v>
      </c>
      <c r="FS15">
        <v>0</v>
      </c>
      <c r="FT15">
        <v>1</v>
      </c>
      <c r="FU15">
        <v>1</v>
      </c>
      <c r="FV15">
        <v>0</v>
      </c>
      <c r="FW15">
        <v>1</v>
      </c>
      <c r="FX15">
        <v>1</v>
      </c>
      <c r="FY15">
        <v>1</v>
      </c>
      <c r="FZ15">
        <v>1</v>
      </c>
      <c r="GA15">
        <v>0</v>
      </c>
      <c r="GB15">
        <v>0</v>
      </c>
      <c r="GC15">
        <f t="shared" si="15"/>
        <v>7</v>
      </c>
      <c r="GD15">
        <v>7</v>
      </c>
      <c r="GE15">
        <f>7/10</f>
        <v>0.7</v>
      </c>
      <c r="GF15">
        <v>2</v>
      </c>
      <c r="GG15">
        <v>1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1</v>
      </c>
      <c r="GS15">
        <v>1</v>
      </c>
      <c r="GT15">
        <v>0</v>
      </c>
      <c r="GU15">
        <v>0</v>
      </c>
      <c r="GV15">
        <f t="shared" si="16"/>
        <v>2</v>
      </c>
      <c r="GW15">
        <v>2</v>
      </c>
      <c r="GX15">
        <f>2/12</f>
        <v>0.16666666666666666</v>
      </c>
      <c r="GY15">
        <v>1</v>
      </c>
      <c r="GZ15">
        <f t="shared" si="17"/>
        <v>24</v>
      </c>
      <c r="HA15" s="73">
        <v>4</v>
      </c>
      <c r="HB15" s="73">
        <v>2</v>
      </c>
      <c r="HC15" s="73">
        <v>1</v>
      </c>
      <c r="HD15" s="73">
        <v>1</v>
      </c>
      <c r="HE15" s="73">
        <v>1</v>
      </c>
      <c r="HF15" s="73">
        <v>3</v>
      </c>
      <c r="HG15" s="73">
        <v>2</v>
      </c>
      <c r="HH15" s="73">
        <v>1</v>
      </c>
      <c r="HI15" s="73">
        <v>1</v>
      </c>
      <c r="HJ15" s="73">
        <v>4</v>
      </c>
      <c r="HK15" s="73">
        <v>4</v>
      </c>
      <c r="HL15" s="73">
        <v>1</v>
      </c>
      <c r="HM15" s="73">
        <v>1</v>
      </c>
      <c r="HN15" s="73">
        <v>3</v>
      </c>
      <c r="HO15" s="73">
        <v>1</v>
      </c>
      <c r="HP15" s="73">
        <v>1</v>
      </c>
      <c r="HQ15" s="73">
        <v>1</v>
      </c>
      <c r="HR15" s="73">
        <v>4</v>
      </c>
      <c r="HS15" s="73">
        <v>7</v>
      </c>
      <c r="HT15" s="73">
        <v>6</v>
      </c>
      <c r="HU15" s="73">
        <v>8</v>
      </c>
      <c r="HV15" s="73">
        <v>3</v>
      </c>
      <c r="HW15" s="73">
        <v>3</v>
      </c>
      <c r="HX15" s="73">
        <v>2</v>
      </c>
      <c r="HY15" s="73">
        <v>1</v>
      </c>
      <c r="HZ15" s="73">
        <v>2</v>
      </c>
      <c r="IA15" s="73">
        <v>2</v>
      </c>
      <c r="ID15">
        <v>1.31</v>
      </c>
      <c r="IE15">
        <v>1.1200000000000001</v>
      </c>
      <c r="IF15">
        <v>1.67</v>
      </c>
      <c r="IG15">
        <v>1.78</v>
      </c>
      <c r="IH15">
        <v>1.59</v>
      </c>
      <c r="IJ15">
        <v>1</v>
      </c>
      <c r="IK15">
        <v>4</v>
      </c>
    </row>
    <row r="16" spans="1:245" x14ac:dyDescent="0.2">
      <c r="A16" s="66">
        <v>413</v>
      </c>
      <c r="B16" s="66" t="s">
        <v>1515</v>
      </c>
      <c r="C16">
        <v>1</v>
      </c>
      <c r="D16" s="37">
        <v>1</v>
      </c>
      <c r="E16" s="63">
        <v>39659</v>
      </c>
      <c r="F16" s="63">
        <v>43756</v>
      </c>
      <c r="G16">
        <f t="shared" si="0"/>
        <v>11.224657534246575</v>
      </c>
      <c r="I16">
        <v>6</v>
      </c>
      <c r="L16">
        <v>4</v>
      </c>
      <c r="M16" s="41">
        <v>150</v>
      </c>
      <c r="N16">
        <v>106</v>
      </c>
      <c r="O16">
        <v>152.5</v>
      </c>
      <c r="Q16" s="41">
        <f>32.6*2.2</f>
        <v>71.720000000000013</v>
      </c>
      <c r="R16">
        <v>32.6</v>
      </c>
      <c r="S16">
        <v>14.1</v>
      </c>
      <c r="U16">
        <v>10.7</v>
      </c>
      <c r="W16" s="41">
        <v>44.2</v>
      </c>
      <c r="X16" s="41">
        <v>47.9</v>
      </c>
      <c r="Y16" s="41">
        <v>41.9</v>
      </c>
      <c r="Z16" s="41">
        <v>46.7</v>
      </c>
      <c r="AA16" s="41">
        <v>47</v>
      </c>
      <c r="AB16" s="41">
        <v>41.9</v>
      </c>
      <c r="AC16" s="41">
        <v>47.9</v>
      </c>
      <c r="AD16" s="41">
        <v>47</v>
      </c>
      <c r="AJ16" s="41"/>
      <c r="AN16">
        <v>12.75</v>
      </c>
      <c r="AO16">
        <v>12.19</v>
      </c>
      <c r="AP16" s="98">
        <v>0.82810685736892875</v>
      </c>
      <c r="AQ16" s="101">
        <f t="shared" si="5"/>
        <v>0.79619500682895139</v>
      </c>
      <c r="AR16">
        <v>122</v>
      </c>
      <c r="AS16">
        <v>132</v>
      </c>
      <c r="AT16">
        <v>143</v>
      </c>
      <c r="AU16" s="89">
        <v>0.59237119882151257</v>
      </c>
      <c r="AV16" s="90">
        <f t="shared" si="6"/>
        <v>0.72319897589975723</v>
      </c>
      <c r="AW16">
        <v>27</v>
      </c>
      <c r="AX16">
        <v>33</v>
      </c>
      <c r="AY16">
        <f>33+27</f>
        <v>60</v>
      </c>
      <c r="AZ16" s="103">
        <v>-3.2855189982163469E-2</v>
      </c>
      <c r="BA16" s="106">
        <v>0.48689503335011303</v>
      </c>
      <c r="BB16">
        <v>17</v>
      </c>
      <c r="BC16">
        <v>21</v>
      </c>
      <c r="BD16" s="103">
        <v>-0.18291755331347753</v>
      </c>
      <c r="BE16" s="72">
        <v>0.42743135485598904</v>
      </c>
      <c r="BF16">
        <f>17+21</f>
        <v>38</v>
      </c>
      <c r="BG16">
        <v>32</v>
      </c>
      <c r="BH16">
        <v>31</v>
      </c>
      <c r="BI16">
        <v>28</v>
      </c>
      <c r="BK16">
        <f t="shared" si="21"/>
        <v>14.30487259722843</v>
      </c>
      <c r="BL16">
        <f t="shared" si="22"/>
        <v>13.857845328565041</v>
      </c>
      <c r="BM16">
        <f t="shared" si="23"/>
        <v>12.516763522574877</v>
      </c>
      <c r="BO16" s="103">
        <v>1.4960976503984671</v>
      </c>
      <c r="BP16" s="72">
        <v>0.93268589493847753</v>
      </c>
      <c r="BQ16">
        <v>28</v>
      </c>
      <c r="BR16">
        <v>30</v>
      </c>
      <c r="BS16">
        <v>27</v>
      </c>
      <c r="BU16">
        <f t="shared" si="7"/>
        <v>12.516763522574877</v>
      </c>
      <c r="BV16">
        <f t="shared" si="8"/>
        <v>13.410818059901654</v>
      </c>
      <c r="BW16">
        <f t="shared" si="9"/>
        <v>12.069736253911488</v>
      </c>
      <c r="BY16" s="103">
        <v>0.35857130835836248</v>
      </c>
      <c r="BZ16" s="106">
        <v>0.64004209304158799</v>
      </c>
      <c r="CA16" s="72">
        <f t="shared" si="18"/>
        <v>0.45716319410305106</v>
      </c>
      <c r="CB16" s="112">
        <v>-0.1078863716478205</v>
      </c>
      <c r="CC16" s="72">
        <f t="shared" si="10"/>
        <v>0.75969699136435431</v>
      </c>
      <c r="CD16" s="107">
        <f>AVERAGE(CB16:CC16)</f>
        <v>0.32590530985826693</v>
      </c>
      <c r="CE16" s="72">
        <f t="shared" si="11"/>
        <v>0.78636399399003276</v>
      </c>
      <c r="CF16" s="103">
        <v>0.92733447937841484</v>
      </c>
      <c r="CG16" s="72">
        <f t="shared" si="12"/>
        <v>0.66774139315247938</v>
      </c>
      <c r="CH16" s="103">
        <f>AVERAGE(CF16,CD16,CB16)</f>
        <v>0.38178447252962044</v>
      </c>
      <c r="CJ16">
        <v>0</v>
      </c>
      <c r="CK16" t="s">
        <v>351</v>
      </c>
      <c r="CL16">
        <v>1</v>
      </c>
      <c r="CM16">
        <v>1</v>
      </c>
      <c r="CN16" t="s">
        <v>1803</v>
      </c>
      <c r="CO16">
        <v>1</v>
      </c>
      <c r="CP16">
        <v>2</v>
      </c>
      <c r="CQ16" t="s">
        <v>352</v>
      </c>
      <c r="CR16">
        <v>1</v>
      </c>
      <c r="CS16">
        <v>1</v>
      </c>
      <c r="CT16">
        <v>3</v>
      </c>
      <c r="CU16">
        <v>3</v>
      </c>
      <c r="CV16">
        <v>2</v>
      </c>
      <c r="CW16">
        <v>4</v>
      </c>
      <c r="CX16">
        <v>3</v>
      </c>
      <c r="CY16">
        <v>2</v>
      </c>
      <c r="CZ16">
        <v>1</v>
      </c>
      <c r="DA16">
        <v>1</v>
      </c>
      <c r="DB16">
        <v>2</v>
      </c>
      <c r="DC16">
        <v>3</v>
      </c>
      <c r="DD16">
        <v>1</v>
      </c>
      <c r="DE16">
        <v>1</v>
      </c>
      <c r="DF16">
        <f t="shared" si="26"/>
        <v>2.6666666666666665</v>
      </c>
      <c r="DG16">
        <f t="shared" si="27"/>
        <v>1.6666666666666667</v>
      </c>
      <c r="DH16" s="41">
        <v>2</v>
      </c>
      <c r="DI16" s="41">
        <v>4</v>
      </c>
      <c r="DJ16" s="41">
        <v>1</v>
      </c>
      <c r="DK16" s="41">
        <v>1</v>
      </c>
      <c r="DL16" s="41">
        <v>3</v>
      </c>
      <c r="DM16" s="41">
        <v>3</v>
      </c>
      <c r="DN16" s="41">
        <v>4</v>
      </c>
      <c r="DO16" s="41">
        <v>3</v>
      </c>
      <c r="DP16" s="41">
        <v>3</v>
      </c>
      <c r="DQ16" s="41">
        <f>AVERAGE(DH16,DN16,DJ16,DK16,DO16,DP16)</f>
        <v>2.3333333333333335</v>
      </c>
      <c r="DR16" s="41">
        <v>2</v>
      </c>
      <c r="DS16" s="41">
        <v>3</v>
      </c>
      <c r="DT16" s="41">
        <v>3</v>
      </c>
      <c r="DU16" s="41">
        <v>3</v>
      </c>
      <c r="DV16" s="41">
        <v>4</v>
      </c>
      <c r="DW16" s="41">
        <v>3</v>
      </c>
      <c r="DX16">
        <f t="shared" si="24"/>
        <v>3</v>
      </c>
      <c r="DY16">
        <v>1</v>
      </c>
      <c r="DZ16">
        <v>25</v>
      </c>
      <c r="EA16">
        <v>2</v>
      </c>
      <c r="EC16">
        <v>1</v>
      </c>
      <c r="ED16">
        <v>1</v>
      </c>
      <c r="EE16">
        <v>1</v>
      </c>
      <c r="EF16">
        <v>0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0</v>
      </c>
      <c r="EO16">
        <v>1</v>
      </c>
      <c r="EP16">
        <v>1</v>
      </c>
      <c r="EQ16">
        <v>1</v>
      </c>
      <c r="ER16">
        <v>1</v>
      </c>
      <c r="ES16">
        <v>1</v>
      </c>
      <c r="ET16">
        <v>0</v>
      </c>
      <c r="EU16">
        <v>0</v>
      </c>
      <c r="EV16">
        <f t="shared" si="13"/>
        <v>15</v>
      </c>
      <c r="EW16">
        <v>15</v>
      </c>
      <c r="EX16">
        <f>15/18</f>
        <v>0.83333333333333337</v>
      </c>
      <c r="EY16">
        <v>3</v>
      </c>
      <c r="EZ16">
        <v>0</v>
      </c>
      <c r="FA16">
        <v>0</v>
      </c>
      <c r="FB16">
        <v>1</v>
      </c>
      <c r="FC16">
        <v>0</v>
      </c>
      <c r="FD16">
        <v>0</v>
      </c>
      <c r="FE16">
        <v>1</v>
      </c>
      <c r="FF16">
        <v>1</v>
      </c>
      <c r="FG16">
        <v>0</v>
      </c>
      <c r="FH16">
        <v>1</v>
      </c>
      <c r="FI16">
        <v>0</v>
      </c>
      <c r="FJ16">
        <v>0</v>
      </c>
      <c r="FK16">
        <v>0</v>
      </c>
      <c r="FL16">
        <v>0</v>
      </c>
      <c r="FM16">
        <v>0</v>
      </c>
      <c r="FN16">
        <f t="shared" si="14"/>
        <v>4</v>
      </c>
      <c r="FO16">
        <v>4</v>
      </c>
      <c r="FP16">
        <f>4/13</f>
        <v>0.30769230769230771</v>
      </c>
      <c r="FQ16">
        <v>4</v>
      </c>
      <c r="FR16">
        <v>1</v>
      </c>
      <c r="FS16">
        <v>1</v>
      </c>
      <c r="FT16">
        <v>0</v>
      </c>
      <c r="FU16">
        <v>1</v>
      </c>
      <c r="FV16">
        <v>0</v>
      </c>
      <c r="FW16">
        <v>0</v>
      </c>
      <c r="FX16">
        <v>0</v>
      </c>
      <c r="FY16">
        <v>1</v>
      </c>
      <c r="FZ16">
        <v>1</v>
      </c>
      <c r="GA16">
        <v>0</v>
      </c>
      <c r="GB16">
        <v>0</v>
      </c>
      <c r="GC16">
        <f t="shared" si="15"/>
        <v>5</v>
      </c>
      <c r="GD16">
        <v>5</v>
      </c>
      <c r="GE16">
        <f>5/10</f>
        <v>0.5</v>
      </c>
      <c r="GF16">
        <v>3</v>
      </c>
      <c r="GG16">
        <v>1</v>
      </c>
      <c r="GH16">
        <v>2</v>
      </c>
      <c r="GI16">
        <v>0</v>
      </c>
      <c r="GJ16">
        <v>0</v>
      </c>
      <c r="GK16">
        <v>0</v>
      </c>
      <c r="GL16">
        <v>0</v>
      </c>
      <c r="GM16">
        <v>1</v>
      </c>
      <c r="GN16">
        <v>0</v>
      </c>
      <c r="GO16">
        <v>0</v>
      </c>
      <c r="GP16">
        <v>0</v>
      </c>
      <c r="GQ16">
        <v>1</v>
      </c>
      <c r="GR16">
        <v>0</v>
      </c>
      <c r="GS16">
        <v>0</v>
      </c>
      <c r="GT16">
        <v>0</v>
      </c>
      <c r="GU16">
        <v>0</v>
      </c>
      <c r="GV16">
        <f t="shared" si="16"/>
        <v>2</v>
      </c>
      <c r="GW16">
        <v>2</v>
      </c>
      <c r="GX16">
        <f>2/12</f>
        <v>0.16666666666666666</v>
      </c>
      <c r="GY16">
        <v>1</v>
      </c>
      <c r="GZ16">
        <f t="shared" si="17"/>
        <v>26</v>
      </c>
      <c r="HA16" s="73">
        <v>4</v>
      </c>
      <c r="HB16" s="73">
        <v>2</v>
      </c>
      <c r="HC16" s="73">
        <v>1</v>
      </c>
      <c r="HD16" s="73">
        <v>1</v>
      </c>
      <c r="HE16" s="73">
        <v>4</v>
      </c>
      <c r="HF16" s="73">
        <v>3</v>
      </c>
      <c r="HG16" s="73">
        <v>2</v>
      </c>
      <c r="HH16" s="73">
        <v>1</v>
      </c>
      <c r="HI16" s="73">
        <v>1</v>
      </c>
      <c r="HJ16" s="73">
        <v>5</v>
      </c>
      <c r="HK16" s="73">
        <v>5</v>
      </c>
      <c r="HL16" s="73">
        <v>2</v>
      </c>
      <c r="HM16" s="73">
        <v>2</v>
      </c>
      <c r="HN16" s="73">
        <v>5</v>
      </c>
      <c r="HO16" s="73">
        <v>5</v>
      </c>
      <c r="HP16" s="73">
        <v>3</v>
      </c>
      <c r="HQ16" s="73">
        <v>3</v>
      </c>
      <c r="HR16" s="73">
        <v>1</v>
      </c>
      <c r="HS16" s="73">
        <v>6</v>
      </c>
      <c r="HT16" s="73">
        <v>2</v>
      </c>
      <c r="HU16" s="73">
        <v>4</v>
      </c>
      <c r="HV16" s="73">
        <v>2</v>
      </c>
      <c r="HW16" s="73">
        <v>3</v>
      </c>
      <c r="HX16" s="73">
        <v>1</v>
      </c>
      <c r="HY16" s="73">
        <v>3</v>
      </c>
      <c r="HZ16" s="73">
        <v>2</v>
      </c>
      <c r="IA16" s="73">
        <v>2</v>
      </c>
      <c r="ID16">
        <v>1.31</v>
      </c>
      <c r="IE16">
        <v>1.1200000000000001</v>
      </c>
      <c r="IF16">
        <v>1.67</v>
      </c>
      <c r="IG16">
        <v>1.78</v>
      </c>
      <c r="IH16">
        <v>1.59</v>
      </c>
      <c r="IJ16">
        <v>4</v>
      </c>
      <c r="IK16">
        <v>2</v>
      </c>
    </row>
    <row r="17" spans="1:245" x14ac:dyDescent="0.2">
      <c r="A17" s="66">
        <v>415</v>
      </c>
      <c r="B17" s="66" t="s">
        <v>1521</v>
      </c>
      <c r="C17">
        <v>1</v>
      </c>
      <c r="D17" s="37">
        <v>1</v>
      </c>
      <c r="E17" s="63">
        <v>39587</v>
      </c>
      <c r="F17" s="63">
        <v>43756</v>
      </c>
      <c r="G17">
        <f t="shared" si="0"/>
        <v>11.421917808219177</v>
      </c>
      <c r="I17">
        <v>6</v>
      </c>
      <c r="L17">
        <v>2</v>
      </c>
      <c r="M17" s="41">
        <v>150</v>
      </c>
      <c r="N17">
        <v>102</v>
      </c>
      <c r="O17">
        <v>145</v>
      </c>
      <c r="Q17" s="41">
        <f>31.6*2</f>
        <v>63.2</v>
      </c>
      <c r="R17">
        <v>31.6</v>
      </c>
      <c r="S17">
        <v>15</v>
      </c>
      <c r="U17">
        <v>10.3</v>
      </c>
      <c r="W17" s="37"/>
      <c r="X17" s="37"/>
      <c r="Y17" s="37"/>
      <c r="Z17" s="37"/>
      <c r="AA17" s="37"/>
      <c r="AB17" s="37"/>
      <c r="AJ17" s="41"/>
      <c r="AN17">
        <v>11.83</v>
      </c>
      <c r="AO17">
        <v>11.73</v>
      </c>
      <c r="AP17" s="98">
        <v>1.3539252471773628</v>
      </c>
      <c r="AQ17" s="101">
        <f t="shared" si="5"/>
        <v>0.91211988609402328</v>
      </c>
      <c r="AR17" s="37">
        <v>125</v>
      </c>
      <c r="AS17" s="37">
        <v>131</v>
      </c>
      <c r="AT17" s="37">
        <v>126</v>
      </c>
      <c r="AU17" s="89">
        <f t="shared" ref="AU17" si="28">(((POWER((AT17/AQ17),AP17))-1)/(AP17*AR17))</f>
        <v>4.6641970368760619</v>
      </c>
      <c r="AV17" s="90">
        <f t="shared" si="6"/>
        <v>0.99999845087793149</v>
      </c>
      <c r="AW17">
        <v>32</v>
      </c>
      <c r="AX17">
        <v>33</v>
      </c>
      <c r="AY17">
        <f>33+32</f>
        <v>65</v>
      </c>
      <c r="AZ17" s="103">
        <v>-3.2855189982163469E-2</v>
      </c>
      <c r="BA17" s="106">
        <v>0.48689503335011303</v>
      </c>
      <c r="BB17">
        <v>24</v>
      </c>
      <c r="BC17">
        <v>21</v>
      </c>
      <c r="BD17" s="103">
        <v>0.56038278938113184</v>
      </c>
      <c r="BE17" s="72">
        <v>0.71239081586280817</v>
      </c>
      <c r="BF17">
        <f>24+21</f>
        <v>45</v>
      </c>
      <c r="BG17">
        <v>25</v>
      </c>
      <c r="BH17">
        <v>26</v>
      </c>
      <c r="BI17">
        <v>26</v>
      </c>
      <c r="BK17">
        <f t="shared" si="21"/>
        <v>11.175681716584711</v>
      </c>
      <c r="BL17">
        <f t="shared" si="22"/>
        <v>11.622708985248099</v>
      </c>
      <c r="BM17">
        <f t="shared" si="23"/>
        <v>11.622708985248099</v>
      </c>
      <c r="BO17" s="103">
        <v>7.2055392731383991E-2</v>
      </c>
      <c r="BP17" s="72">
        <v>0.52872108732709422</v>
      </c>
      <c r="BQ17">
        <v>26</v>
      </c>
      <c r="BR17">
        <v>26</v>
      </c>
      <c r="BS17">
        <v>25</v>
      </c>
      <c r="BU17">
        <f t="shared" si="7"/>
        <v>11.622708985248099</v>
      </c>
      <c r="BV17">
        <f t="shared" si="8"/>
        <v>11.622708985248099</v>
      </c>
      <c r="BW17">
        <f t="shared" si="9"/>
        <v>11.175681716584711</v>
      </c>
      <c r="BY17" s="103">
        <v>-0.46804068661844844</v>
      </c>
      <c r="BZ17" s="106">
        <v>0.31987774706185768</v>
      </c>
      <c r="CA17" s="72">
        <f t="shared" si="18"/>
        <v>0.59964292460646063</v>
      </c>
      <c r="CB17" s="112">
        <v>0.26376379969948416</v>
      </c>
      <c r="CC17" s="72">
        <f t="shared" si="10"/>
        <v>0.95605916848597738</v>
      </c>
      <c r="CD17" s="107">
        <f>AVERAGE(AP17,AU17)</f>
        <v>3.0090611420267122</v>
      </c>
      <c r="CE17" s="72">
        <f t="shared" si="11"/>
        <v>0.42429941719447595</v>
      </c>
      <c r="CF17" s="103">
        <v>-0.19799264694353222</v>
      </c>
      <c r="CG17" s="72">
        <f t="shared" si="12"/>
        <v>0.66000050342897121</v>
      </c>
      <c r="CH17" s="103">
        <f>AVERAGE(CF17,CD17,CB17)</f>
        <v>1.0249440982608879</v>
      </c>
      <c r="CJ17">
        <v>1</v>
      </c>
      <c r="CK17" t="s">
        <v>393</v>
      </c>
      <c r="CL17">
        <v>0</v>
      </c>
      <c r="CM17">
        <v>1</v>
      </c>
      <c r="CN17" t="s">
        <v>350</v>
      </c>
      <c r="CO17">
        <v>1</v>
      </c>
      <c r="CP17">
        <v>0.5</v>
      </c>
      <c r="CQ17" t="s">
        <v>437</v>
      </c>
      <c r="CR17">
        <v>0</v>
      </c>
      <c r="CS17">
        <v>1</v>
      </c>
      <c r="CT17">
        <v>4</v>
      </c>
      <c r="CU17">
        <v>5</v>
      </c>
      <c r="CV17">
        <v>4</v>
      </c>
      <c r="CW17">
        <v>2</v>
      </c>
      <c r="CX17">
        <v>5</v>
      </c>
      <c r="CY17">
        <v>5</v>
      </c>
      <c r="CZ17">
        <v>3</v>
      </c>
      <c r="DA17">
        <v>1</v>
      </c>
      <c r="DB17">
        <v>5</v>
      </c>
      <c r="DC17">
        <v>5</v>
      </c>
      <c r="DD17">
        <v>4</v>
      </c>
      <c r="DE17">
        <v>1</v>
      </c>
      <c r="DF17">
        <f t="shared" si="26"/>
        <v>4.833333333333333</v>
      </c>
      <c r="DG17">
        <f t="shared" si="27"/>
        <v>2.5</v>
      </c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Y17">
        <v>5</v>
      </c>
      <c r="EA17">
        <v>2</v>
      </c>
      <c r="EC17">
        <v>1</v>
      </c>
      <c r="ED17">
        <v>1</v>
      </c>
      <c r="EE17">
        <v>1</v>
      </c>
      <c r="EF17">
        <v>0</v>
      </c>
      <c r="EG17">
        <v>0</v>
      </c>
      <c r="EH17">
        <v>1</v>
      </c>
      <c r="EI17">
        <v>1</v>
      </c>
      <c r="EJ17">
        <v>1</v>
      </c>
      <c r="EK17">
        <v>1</v>
      </c>
      <c r="EL17">
        <v>0</v>
      </c>
      <c r="EM17">
        <v>1</v>
      </c>
      <c r="EN17">
        <v>0</v>
      </c>
      <c r="EO17">
        <v>0</v>
      </c>
      <c r="EP17">
        <v>1</v>
      </c>
      <c r="EQ17">
        <v>0</v>
      </c>
      <c r="ER17">
        <v>1</v>
      </c>
      <c r="ES17">
        <v>1</v>
      </c>
      <c r="ET17">
        <v>1</v>
      </c>
      <c r="EU17" t="s">
        <v>1804</v>
      </c>
      <c r="EV17">
        <f t="shared" si="13"/>
        <v>12</v>
      </c>
      <c r="EW17">
        <v>12</v>
      </c>
      <c r="EX17">
        <f>12/18</f>
        <v>0.66666666666666663</v>
      </c>
      <c r="EY17">
        <v>7</v>
      </c>
      <c r="EZ17">
        <v>1</v>
      </c>
      <c r="FA17">
        <v>1</v>
      </c>
      <c r="FB17">
        <v>1</v>
      </c>
      <c r="FC17">
        <v>1</v>
      </c>
      <c r="FD17">
        <v>1</v>
      </c>
      <c r="FE17">
        <v>1</v>
      </c>
      <c r="FF17">
        <v>1</v>
      </c>
      <c r="FG17">
        <v>0</v>
      </c>
      <c r="FH17">
        <v>0</v>
      </c>
      <c r="FI17">
        <v>1</v>
      </c>
      <c r="FJ17">
        <v>0</v>
      </c>
      <c r="FK17">
        <v>1</v>
      </c>
      <c r="FL17">
        <v>0</v>
      </c>
      <c r="FM17">
        <v>0</v>
      </c>
      <c r="FN17">
        <f t="shared" si="14"/>
        <v>9</v>
      </c>
      <c r="FO17">
        <v>9</v>
      </c>
      <c r="FP17">
        <f>10/13</f>
        <v>0.76923076923076927</v>
      </c>
      <c r="FQ17">
        <v>7</v>
      </c>
      <c r="FR17">
        <v>1</v>
      </c>
      <c r="FS17">
        <v>1</v>
      </c>
      <c r="FT17">
        <v>1</v>
      </c>
      <c r="FU17">
        <v>1</v>
      </c>
      <c r="FV17">
        <v>0</v>
      </c>
      <c r="FW17">
        <v>0</v>
      </c>
      <c r="FX17">
        <v>0</v>
      </c>
      <c r="FY17">
        <v>1</v>
      </c>
      <c r="FZ17">
        <v>1</v>
      </c>
      <c r="GA17">
        <v>0</v>
      </c>
      <c r="GB17">
        <v>0</v>
      </c>
      <c r="GC17">
        <f t="shared" si="15"/>
        <v>6</v>
      </c>
      <c r="GD17">
        <v>6</v>
      </c>
      <c r="GE17">
        <f>6/10</f>
        <v>0.6</v>
      </c>
      <c r="GF17">
        <v>2</v>
      </c>
      <c r="GG17">
        <v>2</v>
      </c>
      <c r="GH17">
        <v>1</v>
      </c>
      <c r="GI17">
        <v>1</v>
      </c>
      <c r="GJ17">
        <v>1</v>
      </c>
      <c r="GK17">
        <v>1</v>
      </c>
      <c r="GL17">
        <v>1</v>
      </c>
      <c r="GM17">
        <v>1</v>
      </c>
      <c r="GN17">
        <v>1</v>
      </c>
      <c r="GO17">
        <v>0</v>
      </c>
      <c r="GP17">
        <v>0</v>
      </c>
      <c r="GQ17">
        <v>0</v>
      </c>
      <c r="GR17">
        <v>1</v>
      </c>
      <c r="GS17">
        <v>0</v>
      </c>
      <c r="GT17">
        <v>0</v>
      </c>
      <c r="GU17">
        <v>0</v>
      </c>
      <c r="GV17">
        <f t="shared" si="16"/>
        <v>7</v>
      </c>
      <c r="GW17">
        <v>7</v>
      </c>
      <c r="GX17">
        <f>7/12</f>
        <v>0.58333333333333337</v>
      </c>
      <c r="GY17">
        <v>2</v>
      </c>
      <c r="GZ17">
        <f t="shared" si="17"/>
        <v>34</v>
      </c>
      <c r="HA17" s="37">
        <v>4</v>
      </c>
      <c r="HB17" s="37">
        <v>3</v>
      </c>
      <c r="HC17" s="37">
        <v>1</v>
      </c>
      <c r="HD17" s="37">
        <v>1</v>
      </c>
      <c r="HE17" s="37">
        <v>4</v>
      </c>
      <c r="HF17" s="37">
        <v>3</v>
      </c>
      <c r="HG17" s="37">
        <v>2</v>
      </c>
      <c r="HH17" s="37">
        <v>2</v>
      </c>
      <c r="HI17" s="37">
        <v>2</v>
      </c>
      <c r="HJ17" s="37">
        <v>5</v>
      </c>
      <c r="HK17" s="37">
        <v>5</v>
      </c>
      <c r="HL17" s="37">
        <v>5</v>
      </c>
      <c r="HM17" s="37">
        <v>5</v>
      </c>
      <c r="HN17" s="37">
        <v>3</v>
      </c>
      <c r="HO17" s="37">
        <v>3</v>
      </c>
      <c r="HP17" s="37">
        <v>3</v>
      </c>
      <c r="HQ17" s="37">
        <v>2</v>
      </c>
      <c r="HR17" s="37">
        <v>2</v>
      </c>
      <c r="HS17" s="37"/>
      <c r="HT17" s="37"/>
      <c r="HU17" s="37"/>
      <c r="HV17" s="37"/>
      <c r="HW17" s="37"/>
      <c r="HX17" s="37"/>
      <c r="HY17" s="37"/>
      <c r="HZ17" s="37"/>
      <c r="IA17" s="37"/>
      <c r="ID17" s="37"/>
      <c r="IE17" s="37"/>
      <c r="IF17" s="37"/>
      <c r="IG17" s="37"/>
      <c r="IH17" s="37"/>
      <c r="II17" s="37"/>
      <c r="IJ17">
        <v>5</v>
      </c>
      <c r="IK17">
        <v>5</v>
      </c>
    </row>
    <row r="18" spans="1:245" x14ac:dyDescent="0.2">
      <c r="A18" s="66">
        <v>416</v>
      </c>
      <c r="B18" s="66" t="s">
        <v>1524</v>
      </c>
      <c r="C18">
        <v>1</v>
      </c>
      <c r="D18" s="37">
        <v>1</v>
      </c>
      <c r="E18" s="63">
        <v>39340</v>
      </c>
      <c r="F18" s="63">
        <v>43756</v>
      </c>
      <c r="G18">
        <f t="shared" si="0"/>
        <v>12.098630136986301</v>
      </c>
      <c r="I18">
        <v>6</v>
      </c>
      <c r="L18">
        <v>4</v>
      </c>
      <c r="M18" s="41">
        <v>150</v>
      </c>
      <c r="N18">
        <v>113</v>
      </c>
      <c r="O18">
        <v>163</v>
      </c>
      <c r="Q18" s="41">
        <f>57*2.2</f>
        <v>125.4</v>
      </c>
      <c r="R18">
        <v>57</v>
      </c>
      <c r="S18">
        <v>21.5</v>
      </c>
      <c r="U18">
        <v>29.5</v>
      </c>
      <c r="W18" s="41">
        <v>52</v>
      </c>
      <c r="X18" s="41">
        <v>49.9</v>
      </c>
      <c r="Y18" s="41">
        <v>61.5</v>
      </c>
      <c r="Z18" s="41">
        <v>58.1</v>
      </c>
      <c r="AA18" s="41">
        <v>48.1</v>
      </c>
      <c r="AB18" s="41">
        <v>50.1</v>
      </c>
      <c r="AC18" s="41">
        <v>61.5</v>
      </c>
      <c r="AD18" s="41">
        <v>58.1</v>
      </c>
      <c r="AJ18" s="41"/>
      <c r="AN18">
        <v>12.7</v>
      </c>
      <c r="AO18">
        <v>11.78</v>
      </c>
      <c r="AP18" s="98">
        <v>1.0059186653265009</v>
      </c>
      <c r="AQ18" s="101">
        <f t="shared" si="5"/>
        <v>0.84277265164075765</v>
      </c>
      <c r="AR18">
        <v>146</v>
      </c>
      <c r="AS18">
        <v>154</v>
      </c>
      <c r="AT18">
        <v>130</v>
      </c>
      <c r="AU18" s="89">
        <v>0.9254735763246924</v>
      </c>
      <c r="AV18" s="90">
        <f t="shared" si="6"/>
        <v>0.82264018887272305</v>
      </c>
      <c r="AW18">
        <v>35</v>
      </c>
      <c r="AX18">
        <v>33</v>
      </c>
      <c r="AY18">
        <f>33+35</f>
        <v>68</v>
      </c>
      <c r="AZ18" s="103">
        <v>4.9385331136422052E-2</v>
      </c>
      <c r="BA18" s="106">
        <v>0.51969389102239982</v>
      </c>
      <c r="BB18">
        <v>22</v>
      </c>
      <c r="BC18">
        <v>23</v>
      </c>
      <c r="BD18" s="103">
        <v>7.8109217235788342E-2</v>
      </c>
      <c r="BE18" s="72">
        <v>0.53112941234829436</v>
      </c>
      <c r="BF18">
        <f>22+23</f>
        <v>45</v>
      </c>
      <c r="BG18">
        <v>34</v>
      </c>
      <c r="BH18">
        <v>33</v>
      </c>
      <c r="BI18">
        <v>30</v>
      </c>
      <c r="BK18">
        <f t="shared" si="21"/>
        <v>15.198927134555207</v>
      </c>
      <c r="BL18">
        <f t="shared" si="22"/>
        <v>14.751899865891819</v>
      </c>
      <c r="BM18">
        <f t="shared" si="23"/>
        <v>13.410818059901654</v>
      </c>
      <c r="BO18" s="103">
        <v>1.7331461027978929</v>
      </c>
      <c r="BP18" s="72">
        <v>0.9584651480845845</v>
      </c>
      <c r="BQ18">
        <v>34</v>
      </c>
      <c r="BR18">
        <v>36</v>
      </c>
      <c r="BS18">
        <v>37</v>
      </c>
      <c r="BU18">
        <f t="shared" si="7"/>
        <v>15.198927134555207</v>
      </c>
      <c r="BV18">
        <f t="shared" si="8"/>
        <v>16.092981671881983</v>
      </c>
      <c r="BW18">
        <f t="shared" si="9"/>
        <v>16.540008940545373</v>
      </c>
      <c r="BY18" s="103">
        <v>1.3490819659637399</v>
      </c>
      <c r="BZ18" s="106">
        <v>0.91134467995323765</v>
      </c>
      <c r="CA18" s="72">
        <f t="shared" si="18"/>
        <v>0.52541165168534709</v>
      </c>
      <c r="CB18" s="112">
        <v>6.3747274186105193E-2</v>
      </c>
      <c r="CC18" s="72">
        <f t="shared" si="10"/>
        <v>0.83270642025674035</v>
      </c>
      <c r="CD18" s="107">
        <f t="shared" ref="CD18:CD26" si="29">AVERAGE(CB18:CC18)</f>
        <v>0.44822684722142275</v>
      </c>
      <c r="CE18" s="72">
        <f t="shared" si="11"/>
        <v>0.93490491401891107</v>
      </c>
      <c r="CF18" s="103">
        <v>1.5411140343808163</v>
      </c>
      <c r="CG18" s="72">
        <f t="shared" si="12"/>
        <v>0.76434099532033295</v>
      </c>
      <c r="CH18" s="103">
        <f t="shared" ref="CH18:CH26" si="30">AVERAGE(CF18,CD18,CB18)</f>
        <v>0.68436271859611475</v>
      </c>
      <c r="CJ18">
        <v>1</v>
      </c>
      <c r="CK18" t="s">
        <v>390</v>
      </c>
      <c r="CL18">
        <v>1</v>
      </c>
      <c r="CM18">
        <v>1</v>
      </c>
      <c r="CN18" t="s">
        <v>385</v>
      </c>
      <c r="CO18">
        <v>1</v>
      </c>
      <c r="CP18">
        <v>1</v>
      </c>
      <c r="CQ18" t="s">
        <v>348</v>
      </c>
      <c r="CR18">
        <v>1</v>
      </c>
      <c r="CS18">
        <v>0.5</v>
      </c>
      <c r="CT18">
        <v>5</v>
      </c>
      <c r="CU18">
        <v>4</v>
      </c>
      <c r="CV18">
        <v>1</v>
      </c>
      <c r="CW18">
        <v>1</v>
      </c>
      <c r="CX18">
        <v>5</v>
      </c>
      <c r="CY18">
        <v>3</v>
      </c>
      <c r="CZ18">
        <v>1</v>
      </c>
      <c r="DA18">
        <v>1</v>
      </c>
      <c r="DB18">
        <v>5</v>
      </c>
      <c r="DC18">
        <v>5</v>
      </c>
      <c r="DD18">
        <v>3</v>
      </c>
      <c r="DE18">
        <v>1</v>
      </c>
      <c r="DF18">
        <f t="shared" si="26"/>
        <v>4.5</v>
      </c>
      <c r="DG18">
        <f t="shared" si="27"/>
        <v>1.3333333333333333</v>
      </c>
      <c r="DH18" s="41">
        <v>3</v>
      </c>
      <c r="DI18" s="41">
        <v>3</v>
      </c>
      <c r="DJ18" s="41">
        <v>3</v>
      </c>
      <c r="DK18" s="41">
        <v>2</v>
      </c>
      <c r="DL18" s="41">
        <v>3</v>
      </c>
      <c r="DM18" s="41">
        <v>2</v>
      </c>
      <c r="DN18" s="41">
        <v>3</v>
      </c>
      <c r="DO18" s="41">
        <v>3</v>
      </c>
      <c r="DP18" s="41">
        <v>2</v>
      </c>
      <c r="DQ18" s="41">
        <f>AVERAGE(DH18,DN18,DJ18,DK18,DO18,DP18)</f>
        <v>2.6666666666666665</v>
      </c>
      <c r="DR18" s="41">
        <v>5</v>
      </c>
      <c r="DS18" s="41">
        <v>4</v>
      </c>
      <c r="DT18" s="41">
        <v>5</v>
      </c>
      <c r="DU18" s="41">
        <v>4</v>
      </c>
      <c r="DV18" s="41">
        <v>4</v>
      </c>
      <c r="DW18" s="41">
        <v>4</v>
      </c>
      <c r="DX18">
        <f t="shared" ref="DX18:DX25" si="31">AVERAGE(DR18:DW18)</f>
        <v>4.333333333333333</v>
      </c>
      <c r="DY18">
        <v>2</v>
      </c>
      <c r="EA18">
        <v>6</v>
      </c>
      <c r="EC18">
        <v>1</v>
      </c>
      <c r="ED18">
        <v>0</v>
      </c>
      <c r="EE18">
        <v>0</v>
      </c>
      <c r="EF18">
        <v>1</v>
      </c>
      <c r="EG18">
        <v>1</v>
      </c>
      <c r="EH18">
        <v>1</v>
      </c>
      <c r="EI18">
        <v>1</v>
      </c>
      <c r="EJ18">
        <v>0</v>
      </c>
      <c r="EK18">
        <v>1</v>
      </c>
      <c r="EL18">
        <v>0</v>
      </c>
      <c r="EM18">
        <v>1</v>
      </c>
      <c r="EN18">
        <v>0</v>
      </c>
      <c r="EO18">
        <v>1</v>
      </c>
      <c r="EP18">
        <v>1</v>
      </c>
      <c r="EQ18">
        <v>0</v>
      </c>
      <c r="ER18">
        <v>0</v>
      </c>
      <c r="ES18">
        <v>1</v>
      </c>
      <c r="ET18">
        <v>0</v>
      </c>
      <c r="EU18">
        <v>0</v>
      </c>
      <c r="EV18">
        <f t="shared" si="13"/>
        <v>10</v>
      </c>
      <c r="EW18">
        <v>10</v>
      </c>
      <c r="EX18">
        <f>10/18</f>
        <v>0.55555555555555558</v>
      </c>
      <c r="EY18">
        <v>3</v>
      </c>
      <c r="EZ18">
        <v>0</v>
      </c>
      <c r="FA18">
        <v>1</v>
      </c>
      <c r="FB18">
        <v>1</v>
      </c>
      <c r="FC18">
        <v>0</v>
      </c>
      <c r="FD18">
        <v>0</v>
      </c>
      <c r="FE18">
        <v>0</v>
      </c>
      <c r="FF18">
        <v>1</v>
      </c>
      <c r="FG18">
        <v>0</v>
      </c>
      <c r="FH18">
        <v>1</v>
      </c>
      <c r="FI18">
        <v>1</v>
      </c>
      <c r="FJ18">
        <v>0</v>
      </c>
      <c r="FK18">
        <v>1</v>
      </c>
      <c r="FL18">
        <v>0</v>
      </c>
      <c r="FM18">
        <v>0</v>
      </c>
      <c r="FN18">
        <f t="shared" si="14"/>
        <v>6</v>
      </c>
      <c r="FO18">
        <v>6</v>
      </c>
      <c r="FP18">
        <f>6/12</f>
        <v>0.5</v>
      </c>
      <c r="FQ18">
        <v>4</v>
      </c>
      <c r="FR18">
        <v>1</v>
      </c>
      <c r="FS18">
        <v>0</v>
      </c>
      <c r="FT18">
        <v>1</v>
      </c>
      <c r="FU18">
        <v>1</v>
      </c>
      <c r="FV18">
        <v>0</v>
      </c>
      <c r="FW18">
        <v>0</v>
      </c>
      <c r="FX18">
        <v>0</v>
      </c>
      <c r="FY18">
        <v>1</v>
      </c>
      <c r="FZ18">
        <v>1</v>
      </c>
      <c r="GA18">
        <v>1</v>
      </c>
      <c r="GB18" t="s">
        <v>1805</v>
      </c>
      <c r="GC18">
        <f t="shared" si="15"/>
        <v>6</v>
      </c>
      <c r="GD18">
        <v>6</v>
      </c>
      <c r="GE18">
        <f>6/10</f>
        <v>0.6</v>
      </c>
      <c r="GF18">
        <v>3</v>
      </c>
      <c r="GG18">
        <v>1</v>
      </c>
      <c r="GH18">
        <v>5</v>
      </c>
      <c r="GI18">
        <v>1</v>
      </c>
      <c r="GJ18">
        <v>0</v>
      </c>
      <c r="GK18">
        <v>0</v>
      </c>
      <c r="GL18">
        <v>1</v>
      </c>
      <c r="GM18">
        <v>1</v>
      </c>
      <c r="GN18">
        <v>0</v>
      </c>
      <c r="GO18">
        <v>0</v>
      </c>
      <c r="GP18">
        <v>0</v>
      </c>
      <c r="GQ18">
        <v>0</v>
      </c>
      <c r="GR18">
        <v>1</v>
      </c>
      <c r="GS18">
        <v>0</v>
      </c>
      <c r="GT18">
        <v>0</v>
      </c>
      <c r="GU18">
        <v>0</v>
      </c>
      <c r="GV18">
        <f t="shared" si="16"/>
        <v>4</v>
      </c>
      <c r="GW18">
        <v>4</v>
      </c>
      <c r="GX18">
        <f>4/12</f>
        <v>0.33333333333333331</v>
      </c>
      <c r="GY18">
        <v>3</v>
      </c>
      <c r="GZ18">
        <f t="shared" si="17"/>
        <v>26</v>
      </c>
      <c r="HA18" s="41">
        <v>3</v>
      </c>
      <c r="HB18" s="41">
        <v>2</v>
      </c>
      <c r="HC18" s="41">
        <v>3</v>
      </c>
      <c r="HD18" s="41">
        <v>1</v>
      </c>
      <c r="HE18" s="41">
        <v>3</v>
      </c>
      <c r="HF18" s="41">
        <v>3</v>
      </c>
      <c r="HG18" s="41">
        <v>3</v>
      </c>
      <c r="HH18" s="41">
        <v>1</v>
      </c>
      <c r="HI18" s="41">
        <v>1</v>
      </c>
      <c r="HJ18" s="41">
        <v>4</v>
      </c>
      <c r="HK18" s="41">
        <v>4</v>
      </c>
      <c r="HL18" s="41">
        <v>3</v>
      </c>
      <c r="HM18" s="41">
        <v>3</v>
      </c>
      <c r="HN18" s="41">
        <v>3</v>
      </c>
      <c r="HO18" s="41">
        <v>1</v>
      </c>
      <c r="HP18" s="41">
        <v>1</v>
      </c>
      <c r="HQ18" s="41">
        <v>5</v>
      </c>
      <c r="HR18" s="41">
        <v>3</v>
      </c>
      <c r="HS18" s="41">
        <v>8</v>
      </c>
      <c r="HT18" s="41">
        <v>8</v>
      </c>
      <c r="HU18" s="41">
        <v>8</v>
      </c>
      <c r="HV18" s="41">
        <v>8</v>
      </c>
      <c r="HW18" s="41">
        <v>8</v>
      </c>
      <c r="HX18" s="41">
        <v>8</v>
      </c>
      <c r="HY18" s="41">
        <v>5</v>
      </c>
      <c r="HZ18" s="41">
        <v>7</v>
      </c>
      <c r="IA18" s="41">
        <v>8</v>
      </c>
      <c r="ID18" s="41">
        <v>1.84</v>
      </c>
      <c r="IE18" s="41">
        <v>1.47</v>
      </c>
      <c r="IF18" s="41">
        <v>1.62</v>
      </c>
      <c r="IG18" s="41">
        <v>1.79</v>
      </c>
      <c r="IH18" s="41">
        <v>1.64</v>
      </c>
      <c r="II18" s="41"/>
      <c r="IJ18" s="41">
        <v>8</v>
      </c>
      <c r="IK18" s="41">
        <v>4</v>
      </c>
    </row>
    <row r="19" spans="1:245" s="41" customFormat="1" x14ac:dyDescent="0.2">
      <c r="A19" s="68">
        <v>234</v>
      </c>
      <c r="B19" s="68" t="s">
        <v>1536</v>
      </c>
      <c r="C19" s="41">
        <v>1</v>
      </c>
      <c r="D19" s="37">
        <v>1</v>
      </c>
      <c r="E19" s="74">
        <v>39119</v>
      </c>
      <c r="F19" s="74">
        <v>43755</v>
      </c>
      <c r="G19" s="41">
        <f t="shared" si="0"/>
        <v>12.701369863013699</v>
      </c>
      <c r="I19" s="41">
        <v>7</v>
      </c>
      <c r="L19" s="41">
        <v>2</v>
      </c>
      <c r="M19" s="41">
        <v>150</v>
      </c>
      <c r="N19" s="41">
        <v>108.5</v>
      </c>
      <c r="O19" s="41">
        <v>157.5</v>
      </c>
      <c r="Q19" s="41">
        <f>46*2.2</f>
        <v>101.2</v>
      </c>
      <c r="R19" s="41">
        <v>46</v>
      </c>
      <c r="S19" s="41">
        <v>18.7</v>
      </c>
      <c r="U19" s="41">
        <v>20.5</v>
      </c>
      <c r="W19" s="37"/>
      <c r="X19" s="37"/>
      <c r="Y19" s="37"/>
      <c r="Z19" s="37"/>
      <c r="AA19" s="37"/>
      <c r="AB19" s="37"/>
      <c r="AJ19" s="41">
        <v>53</v>
      </c>
      <c r="AN19" s="41">
        <v>12.17</v>
      </c>
      <c r="AO19" s="41">
        <v>13.02</v>
      </c>
      <c r="AP19" s="98">
        <v>0.39377328711823051</v>
      </c>
      <c r="AQ19" s="101">
        <f t="shared" si="5"/>
        <v>0.65312578594651649</v>
      </c>
      <c r="AR19" s="41">
        <v>145</v>
      </c>
      <c r="AS19" s="41">
        <v>148</v>
      </c>
      <c r="AT19" s="41">
        <v>141</v>
      </c>
      <c r="AU19" s="89">
        <v>0.52968386617327912</v>
      </c>
      <c r="AV19" s="90">
        <f t="shared" si="6"/>
        <v>0.70183443203185258</v>
      </c>
      <c r="AW19" s="41">
        <v>32</v>
      </c>
      <c r="AX19" s="41">
        <v>32</v>
      </c>
      <c r="AY19" s="41">
        <f>32+32</f>
        <v>64</v>
      </c>
      <c r="AZ19" s="107">
        <v>-0.55201759412690476</v>
      </c>
      <c r="BA19" s="108">
        <v>0.29046814951229077</v>
      </c>
      <c r="BB19" s="41">
        <v>24</v>
      </c>
      <c r="BC19" s="41">
        <v>29</v>
      </c>
      <c r="BD19" s="107">
        <v>1.3414794032558193</v>
      </c>
      <c r="BE19" s="92">
        <v>0.91011757371508395</v>
      </c>
      <c r="BF19" s="41">
        <f>24+29</f>
        <v>53</v>
      </c>
      <c r="BG19" s="41">
        <v>51</v>
      </c>
      <c r="BH19" s="41">
        <v>48</v>
      </c>
      <c r="BI19" s="41">
        <v>52</v>
      </c>
      <c r="BK19" s="41">
        <f t="shared" si="21"/>
        <v>22.798390701832812</v>
      </c>
      <c r="BL19" s="41">
        <f t="shared" si="22"/>
        <v>21.457308895842644</v>
      </c>
      <c r="BM19" s="41">
        <f t="shared" si="23"/>
        <v>23.245417970496199</v>
      </c>
      <c r="BO19" s="107">
        <v>4.8618496580758457</v>
      </c>
      <c r="BP19" s="92">
        <v>0.99999941853031926</v>
      </c>
      <c r="BQ19" s="41">
        <v>32</v>
      </c>
      <c r="BR19" s="41">
        <v>32</v>
      </c>
      <c r="BS19" s="41">
        <v>30</v>
      </c>
      <c r="BU19" s="41">
        <f t="shared" si="7"/>
        <v>14.30487259722843</v>
      </c>
      <c r="BV19" s="41">
        <f t="shared" si="8"/>
        <v>14.30487259722843</v>
      </c>
      <c r="BW19" s="41">
        <f t="shared" si="9"/>
        <v>13.410818059901654</v>
      </c>
      <c r="BY19" s="107">
        <v>0.20214598794456032</v>
      </c>
      <c r="BZ19" s="108">
        <v>0.58009870164255539</v>
      </c>
      <c r="CA19" s="92">
        <f t="shared" si="18"/>
        <v>0.60029286161368733</v>
      </c>
      <c r="CB19" s="112">
        <v>0.39473090456445725</v>
      </c>
      <c r="CC19" s="72">
        <f t="shared" si="10"/>
        <v>0.67748010898918454</v>
      </c>
      <c r="CD19" s="107">
        <f t="shared" si="29"/>
        <v>0.53610550677682089</v>
      </c>
      <c r="CE19" s="92">
        <f t="shared" si="11"/>
        <v>0.79004906008643738</v>
      </c>
      <c r="CF19" s="107">
        <v>2.5319978230102032</v>
      </c>
      <c r="CG19" s="92">
        <f t="shared" si="12"/>
        <v>0.68927401022976975</v>
      </c>
      <c r="CH19" s="107">
        <f t="shared" si="30"/>
        <v>1.1542780781171604</v>
      </c>
      <c r="CJ19" s="41">
        <v>1</v>
      </c>
      <c r="CK19" s="41" t="s">
        <v>411</v>
      </c>
      <c r="CL19" s="41">
        <v>0</v>
      </c>
      <c r="CM19" s="41">
        <v>10</v>
      </c>
      <c r="CN19" s="41" t="s">
        <v>393</v>
      </c>
      <c r="CO19" s="41">
        <v>2</v>
      </c>
      <c r="CP19" s="41">
        <v>5</v>
      </c>
      <c r="CQ19" s="41" t="s">
        <v>350</v>
      </c>
      <c r="CR19" s="41">
        <v>1</v>
      </c>
      <c r="CS19" s="41">
        <v>5</v>
      </c>
      <c r="CT19" s="41">
        <v>5</v>
      </c>
      <c r="CU19" s="41">
        <v>5</v>
      </c>
      <c r="CV19" s="41">
        <v>4</v>
      </c>
      <c r="CW19" s="41">
        <v>1</v>
      </c>
      <c r="CX19" s="41">
        <v>5</v>
      </c>
      <c r="CY19" s="41">
        <v>4</v>
      </c>
      <c r="CZ19" s="41">
        <v>4</v>
      </c>
      <c r="DA19" s="41">
        <v>2</v>
      </c>
      <c r="DB19" s="41">
        <v>5</v>
      </c>
      <c r="DC19" s="41">
        <v>5</v>
      </c>
      <c r="DD19" s="41">
        <v>4</v>
      </c>
      <c r="DE19" s="41">
        <v>4</v>
      </c>
      <c r="DF19" s="41">
        <v>2</v>
      </c>
      <c r="DG19" s="41">
        <f t="shared" si="27"/>
        <v>3.1666666666666665</v>
      </c>
      <c r="DH19" s="41">
        <v>4</v>
      </c>
      <c r="DI19" s="41">
        <v>2</v>
      </c>
      <c r="DJ19" s="41">
        <v>4</v>
      </c>
      <c r="DK19" s="41">
        <v>3</v>
      </c>
      <c r="DL19" s="41">
        <v>1</v>
      </c>
      <c r="DM19" s="41">
        <v>1</v>
      </c>
      <c r="DN19" s="41">
        <v>2</v>
      </c>
      <c r="DO19" s="41">
        <v>1</v>
      </c>
      <c r="DP19" s="41">
        <v>1</v>
      </c>
      <c r="DQ19" s="41">
        <f>AVERAGE(DH19,DN19,DJ19,DK19,DO19,DP19)</f>
        <v>2.5</v>
      </c>
      <c r="DR19" s="41">
        <v>6</v>
      </c>
      <c r="DS19" s="41">
        <v>6</v>
      </c>
      <c r="DT19" s="41">
        <v>5</v>
      </c>
      <c r="DU19" s="41">
        <v>6</v>
      </c>
      <c r="DV19" s="41">
        <v>5</v>
      </c>
      <c r="DW19" s="41">
        <v>6</v>
      </c>
      <c r="DX19" s="41">
        <f t="shared" si="31"/>
        <v>5.666666666666667</v>
      </c>
      <c r="DY19" s="41">
        <v>2</v>
      </c>
      <c r="DZ19" s="41">
        <v>0</v>
      </c>
      <c r="EA19" s="41">
        <v>1</v>
      </c>
      <c r="EB19" s="41">
        <v>14</v>
      </c>
      <c r="EC19" s="41">
        <v>1</v>
      </c>
      <c r="ED19" s="41">
        <v>0</v>
      </c>
      <c r="EE19" s="41">
        <v>1</v>
      </c>
      <c r="EF19" s="41">
        <v>0</v>
      </c>
      <c r="EG19" s="41">
        <v>1</v>
      </c>
      <c r="EH19" s="41">
        <v>1</v>
      </c>
      <c r="EI19" s="41">
        <v>1</v>
      </c>
      <c r="EJ19" s="41">
        <v>1</v>
      </c>
      <c r="EK19" s="41">
        <v>1</v>
      </c>
      <c r="EL19" s="41">
        <v>0</v>
      </c>
      <c r="EM19" s="41">
        <v>1</v>
      </c>
      <c r="EN19" s="41">
        <v>0</v>
      </c>
      <c r="EO19" s="41">
        <v>0</v>
      </c>
      <c r="EP19" s="41">
        <v>1</v>
      </c>
      <c r="EQ19" s="41">
        <v>1</v>
      </c>
      <c r="ER19" s="41">
        <v>1</v>
      </c>
      <c r="ES19" s="41">
        <v>1</v>
      </c>
      <c r="ET19" s="41">
        <v>0</v>
      </c>
      <c r="EU19" s="41">
        <v>0</v>
      </c>
      <c r="EV19" s="41">
        <f t="shared" si="13"/>
        <v>12</v>
      </c>
      <c r="EW19" s="41">
        <v>12</v>
      </c>
      <c r="EX19" s="41">
        <f>12/18</f>
        <v>0.66666666666666663</v>
      </c>
      <c r="EY19" s="41">
        <v>7</v>
      </c>
      <c r="EZ19" s="41">
        <v>1</v>
      </c>
      <c r="FA19" s="41">
        <v>1</v>
      </c>
      <c r="FB19" s="41">
        <v>1</v>
      </c>
      <c r="FC19" s="41">
        <v>1</v>
      </c>
      <c r="FD19" s="41">
        <v>1</v>
      </c>
      <c r="FE19" s="41">
        <v>1</v>
      </c>
      <c r="FF19" s="41">
        <v>1</v>
      </c>
      <c r="FG19" s="41">
        <v>0</v>
      </c>
      <c r="FH19" s="41">
        <v>1</v>
      </c>
      <c r="FI19" s="41">
        <v>1</v>
      </c>
      <c r="FJ19" s="41">
        <v>0</v>
      </c>
      <c r="FK19" s="41">
        <v>0</v>
      </c>
      <c r="FL19" s="41">
        <v>0</v>
      </c>
      <c r="FM19" s="41">
        <v>0</v>
      </c>
      <c r="FN19" s="41">
        <f t="shared" si="14"/>
        <v>9</v>
      </c>
      <c r="FO19" s="41">
        <v>9</v>
      </c>
      <c r="FP19" s="41">
        <f>9/13</f>
        <v>0.69230769230769229</v>
      </c>
      <c r="FQ19" s="41">
        <v>7</v>
      </c>
      <c r="FR19" s="41">
        <v>1</v>
      </c>
      <c r="FS19" s="41">
        <v>1</v>
      </c>
      <c r="FT19" s="41">
        <v>0</v>
      </c>
      <c r="FU19" s="41">
        <v>0</v>
      </c>
      <c r="FV19" s="41">
        <v>0</v>
      </c>
      <c r="FW19" s="41">
        <v>0</v>
      </c>
      <c r="FX19" s="41">
        <v>1</v>
      </c>
      <c r="FY19" s="41">
        <v>1</v>
      </c>
      <c r="FZ19" s="41">
        <v>0</v>
      </c>
      <c r="GA19" s="41">
        <v>0</v>
      </c>
      <c r="GB19" s="41">
        <v>0</v>
      </c>
      <c r="GC19" s="41">
        <f t="shared" si="15"/>
        <v>4</v>
      </c>
      <c r="GD19" s="41">
        <v>4</v>
      </c>
      <c r="GE19" s="41">
        <f>4/10</f>
        <v>0.4</v>
      </c>
      <c r="GF19" s="41">
        <v>4</v>
      </c>
      <c r="GG19" s="41">
        <v>1</v>
      </c>
      <c r="GH19" s="41">
        <v>6</v>
      </c>
      <c r="GI19" s="41">
        <v>0</v>
      </c>
      <c r="GJ19" s="41">
        <v>1</v>
      </c>
      <c r="GK19" s="41">
        <v>1</v>
      </c>
      <c r="GL19" s="41">
        <v>0</v>
      </c>
      <c r="GM19" s="41">
        <v>0</v>
      </c>
      <c r="GN19" s="41">
        <v>0</v>
      </c>
      <c r="GO19" s="41">
        <v>0</v>
      </c>
      <c r="GP19" s="41">
        <v>0</v>
      </c>
      <c r="GQ19" s="41">
        <v>1</v>
      </c>
      <c r="GR19" s="41">
        <v>0</v>
      </c>
      <c r="GS19" s="41">
        <v>1</v>
      </c>
      <c r="GT19" s="41">
        <v>0</v>
      </c>
      <c r="GU19" s="41">
        <v>0</v>
      </c>
      <c r="GV19" s="41">
        <f t="shared" si="16"/>
        <v>4</v>
      </c>
      <c r="GW19" s="41">
        <v>4</v>
      </c>
      <c r="GX19" s="41">
        <f>4/12</f>
        <v>0.33333333333333331</v>
      </c>
      <c r="GY19" s="41">
        <v>5</v>
      </c>
      <c r="GZ19" s="41">
        <f t="shared" si="17"/>
        <v>29</v>
      </c>
      <c r="HA19" s="41">
        <v>4</v>
      </c>
      <c r="HB19" s="41">
        <v>3</v>
      </c>
      <c r="HC19" s="41">
        <v>6</v>
      </c>
      <c r="HD19" s="41">
        <v>1</v>
      </c>
      <c r="HE19" s="41">
        <v>6</v>
      </c>
      <c r="HF19" s="41">
        <v>5</v>
      </c>
      <c r="HG19" s="41">
        <v>4</v>
      </c>
      <c r="HH19" s="41">
        <v>1</v>
      </c>
      <c r="HI19" s="41">
        <v>2</v>
      </c>
      <c r="HJ19" s="41">
        <v>5</v>
      </c>
      <c r="HK19" s="41">
        <v>4</v>
      </c>
      <c r="HL19" s="41">
        <v>4</v>
      </c>
      <c r="HM19" s="41">
        <v>5</v>
      </c>
      <c r="HN19" s="41">
        <v>3</v>
      </c>
      <c r="HO19" s="41">
        <v>1</v>
      </c>
      <c r="HP19" s="41">
        <v>1</v>
      </c>
      <c r="HQ19" s="41">
        <v>4</v>
      </c>
      <c r="HR19" s="41">
        <v>2</v>
      </c>
      <c r="HS19" s="37"/>
      <c r="HT19" s="37"/>
      <c r="HU19" s="37"/>
      <c r="HV19" s="37"/>
      <c r="HW19" s="37"/>
      <c r="HX19" s="37"/>
      <c r="HY19" s="37"/>
      <c r="HZ19" s="37"/>
      <c r="IA19" s="37"/>
      <c r="ID19" s="37"/>
      <c r="IE19" s="37"/>
      <c r="IF19" s="37"/>
      <c r="IG19" s="37"/>
      <c r="IH19" s="37"/>
      <c r="II19" s="37"/>
      <c r="IJ19" s="41">
        <v>14</v>
      </c>
      <c r="IK19" s="41">
        <v>14</v>
      </c>
    </row>
    <row r="20" spans="1:245" s="41" customFormat="1" x14ac:dyDescent="0.2">
      <c r="A20" s="68">
        <v>239</v>
      </c>
      <c r="B20" s="68" t="s">
        <v>1541</v>
      </c>
      <c r="C20" s="41">
        <v>1</v>
      </c>
      <c r="D20" s="37">
        <v>1</v>
      </c>
      <c r="E20" s="74">
        <v>38930</v>
      </c>
      <c r="F20" s="74">
        <v>43755</v>
      </c>
      <c r="G20" s="41">
        <f t="shared" si="0"/>
        <v>13.219178082191782</v>
      </c>
      <c r="I20" s="41">
        <v>7</v>
      </c>
      <c r="L20" s="41">
        <v>1</v>
      </c>
      <c r="M20" s="41">
        <v>150</v>
      </c>
      <c r="N20" s="41">
        <v>114</v>
      </c>
      <c r="O20" s="41">
        <v>158.5</v>
      </c>
      <c r="Q20" s="76">
        <f>48*2.2</f>
        <v>105.60000000000001</v>
      </c>
      <c r="R20" s="41">
        <v>48</v>
      </c>
      <c r="S20" s="41">
        <v>19.2</v>
      </c>
      <c r="U20" s="41">
        <v>21.3</v>
      </c>
      <c r="W20" s="41">
        <v>54.6</v>
      </c>
      <c r="X20" s="41">
        <v>43</v>
      </c>
      <c r="Y20" s="41">
        <v>50.1</v>
      </c>
      <c r="Z20" s="41">
        <v>50.4</v>
      </c>
      <c r="AA20" s="41">
        <v>45.8</v>
      </c>
      <c r="AB20" s="41">
        <v>49.7</v>
      </c>
      <c r="AC20" s="41">
        <v>54.6</v>
      </c>
      <c r="AD20" s="41">
        <v>50.4</v>
      </c>
      <c r="AJ20" s="41">
        <v>34</v>
      </c>
      <c r="AN20" s="41">
        <v>11.14</v>
      </c>
      <c r="AO20" s="41">
        <v>11.18</v>
      </c>
      <c r="AP20" s="98">
        <v>1.5008304931332233</v>
      </c>
      <c r="AQ20" s="101">
        <f t="shared" si="5"/>
        <v>0.93330029522238811</v>
      </c>
      <c r="AR20" s="41">
        <v>173</v>
      </c>
      <c r="AS20" s="41">
        <v>174</v>
      </c>
      <c r="AT20" s="41">
        <v>169</v>
      </c>
      <c r="AU20" s="89">
        <v>1.4218414584543511</v>
      </c>
      <c r="AV20" s="90">
        <f t="shared" si="6"/>
        <v>0.92246385946695864</v>
      </c>
      <c r="AW20" s="41">
        <v>40</v>
      </c>
      <c r="AX20" s="41">
        <v>35</v>
      </c>
      <c r="AY20" s="41">
        <f>35+40</f>
        <v>75</v>
      </c>
      <c r="AZ20" s="107">
        <v>0.58314913811143054</v>
      </c>
      <c r="BA20" s="108">
        <v>0.72010354643758834</v>
      </c>
      <c r="BB20" s="41">
        <v>22</v>
      </c>
      <c r="BC20" s="41">
        <v>29</v>
      </c>
      <c r="BD20" s="107">
        <v>1.3414794032558193</v>
      </c>
      <c r="BE20" s="92">
        <v>0.91011757371508395</v>
      </c>
      <c r="BF20" s="41">
        <f>22+29</f>
        <v>51</v>
      </c>
      <c r="BG20" s="41">
        <v>40</v>
      </c>
      <c r="BH20" s="41">
        <v>42</v>
      </c>
      <c r="BI20" s="41">
        <v>40</v>
      </c>
      <c r="BK20" s="41">
        <f t="shared" si="21"/>
        <v>17.881090746535538</v>
      </c>
      <c r="BL20" s="41">
        <f t="shared" si="22"/>
        <v>18.775145283862315</v>
      </c>
      <c r="BM20" s="41">
        <f t="shared" si="23"/>
        <v>17.881090746535538</v>
      </c>
      <c r="BO20" s="107">
        <v>3.1632759272506066</v>
      </c>
      <c r="BP20" s="92">
        <v>0.99921997803330986</v>
      </c>
      <c r="BQ20" s="41">
        <v>36</v>
      </c>
      <c r="BR20" s="41">
        <v>25</v>
      </c>
      <c r="BS20" s="41">
        <v>40</v>
      </c>
      <c r="BU20" s="41">
        <f t="shared" si="7"/>
        <v>16.092981671881983</v>
      </c>
      <c r="BV20" s="41">
        <f t="shared" si="8"/>
        <v>11.175681716584711</v>
      </c>
      <c r="BW20" s="41">
        <f t="shared" si="9"/>
        <v>17.881090746535538</v>
      </c>
      <c r="BY20" s="107">
        <v>1.6147083349177946</v>
      </c>
      <c r="BZ20" s="108">
        <v>0.94681306414253208</v>
      </c>
      <c r="CA20" s="92">
        <f t="shared" si="18"/>
        <v>0.8151105600763362</v>
      </c>
      <c r="CB20" s="112">
        <v>0.96231427068362496</v>
      </c>
      <c r="CC20" s="72">
        <f t="shared" si="10"/>
        <v>0.92788207734467343</v>
      </c>
      <c r="CD20" s="107">
        <f t="shared" si="29"/>
        <v>0.94509817401414919</v>
      </c>
      <c r="CE20" s="92">
        <f t="shared" si="11"/>
        <v>0.97301652108792092</v>
      </c>
      <c r="CF20" s="107">
        <v>2.3889921310842004</v>
      </c>
      <c r="CG20" s="92">
        <f t="shared" si="12"/>
        <v>0.90533638616964351</v>
      </c>
      <c r="CH20" s="107">
        <f t="shared" si="30"/>
        <v>1.4321348585939913</v>
      </c>
      <c r="CJ20" s="41">
        <v>0</v>
      </c>
      <c r="CK20" s="41" t="s">
        <v>390</v>
      </c>
      <c r="CL20" s="41">
        <v>1</v>
      </c>
      <c r="CM20" s="41">
        <v>2</v>
      </c>
      <c r="CN20" s="41" t="s">
        <v>439</v>
      </c>
      <c r="CO20" s="41">
        <v>1</v>
      </c>
      <c r="CP20" s="41">
        <v>2</v>
      </c>
      <c r="CQ20" s="41" t="s">
        <v>1833</v>
      </c>
      <c r="CR20" s="41">
        <v>1</v>
      </c>
      <c r="CS20" s="41">
        <v>2</v>
      </c>
      <c r="CT20" s="41">
        <v>5</v>
      </c>
      <c r="CU20" s="41">
        <v>5</v>
      </c>
      <c r="CV20" s="41">
        <v>3</v>
      </c>
      <c r="CW20" s="41">
        <v>2</v>
      </c>
      <c r="CX20" s="41">
        <v>5</v>
      </c>
      <c r="CY20" s="41">
        <v>5</v>
      </c>
      <c r="CZ20" s="41">
        <v>4</v>
      </c>
      <c r="DA20" s="41">
        <v>1</v>
      </c>
      <c r="DB20" s="41">
        <v>5</v>
      </c>
      <c r="DC20" s="41">
        <v>5</v>
      </c>
      <c r="DD20" s="41">
        <v>5</v>
      </c>
      <c r="DE20" s="41">
        <v>2</v>
      </c>
      <c r="DF20" s="41">
        <f t="shared" ref="DF20:DF26" si="32">AVERAGE(CT20,CU20,CX20,CY20,DB20,DC20)</f>
        <v>5</v>
      </c>
      <c r="DG20" s="41">
        <f t="shared" si="27"/>
        <v>2.8333333333333335</v>
      </c>
      <c r="DH20" s="41">
        <v>4</v>
      </c>
      <c r="DI20" s="41">
        <v>4</v>
      </c>
      <c r="DJ20" s="41">
        <v>3</v>
      </c>
      <c r="DK20" s="41">
        <v>4</v>
      </c>
      <c r="DL20" s="41">
        <v>2</v>
      </c>
      <c r="DM20" s="41">
        <v>3</v>
      </c>
      <c r="DN20" s="41">
        <v>4</v>
      </c>
      <c r="DO20" s="41">
        <v>2</v>
      </c>
      <c r="DP20" s="41">
        <v>3</v>
      </c>
      <c r="DQ20" s="41">
        <f t="shared" ref="DQ20:DQ25" si="33">AVERAGE(DH20,DN20,DJ20,DK20,DO20,DP20)</f>
        <v>3.3333333333333335</v>
      </c>
      <c r="DR20" s="41">
        <v>3</v>
      </c>
      <c r="DS20" s="41">
        <v>5</v>
      </c>
      <c r="DT20" s="41">
        <v>6</v>
      </c>
      <c r="DU20" s="41">
        <v>6</v>
      </c>
      <c r="DV20" s="41">
        <v>5</v>
      </c>
      <c r="DW20" s="41">
        <v>6</v>
      </c>
      <c r="DX20" s="41">
        <f t="shared" si="31"/>
        <v>5.166666666666667</v>
      </c>
      <c r="DY20" s="41">
        <v>2</v>
      </c>
      <c r="EA20" s="41">
        <v>6</v>
      </c>
      <c r="EC20" s="41">
        <v>1</v>
      </c>
      <c r="ED20" s="41">
        <v>1</v>
      </c>
      <c r="EE20" s="41">
        <v>1</v>
      </c>
      <c r="EF20" s="41">
        <v>1</v>
      </c>
      <c r="EG20" s="41">
        <v>1</v>
      </c>
      <c r="EH20" s="41">
        <v>1</v>
      </c>
      <c r="EI20" s="41">
        <v>1</v>
      </c>
      <c r="EJ20" s="41">
        <v>1</v>
      </c>
      <c r="EK20" s="41">
        <v>1</v>
      </c>
      <c r="EL20" s="41">
        <v>1</v>
      </c>
      <c r="EM20" s="41">
        <v>0</v>
      </c>
      <c r="EN20" s="41">
        <v>1</v>
      </c>
      <c r="EO20" s="41">
        <v>1</v>
      </c>
      <c r="EP20" s="41">
        <v>1</v>
      </c>
      <c r="EQ20" s="41">
        <v>1</v>
      </c>
      <c r="ER20" s="41">
        <v>1</v>
      </c>
      <c r="ES20" s="41">
        <v>0</v>
      </c>
      <c r="ET20" s="41">
        <v>0</v>
      </c>
      <c r="EU20" s="41">
        <v>0</v>
      </c>
      <c r="EV20" s="41">
        <f t="shared" si="13"/>
        <v>15</v>
      </c>
      <c r="EW20" s="41">
        <v>15</v>
      </c>
      <c r="EX20" s="41">
        <f>15/18</f>
        <v>0.83333333333333337</v>
      </c>
      <c r="EY20" s="41">
        <v>4</v>
      </c>
      <c r="EZ20" s="41">
        <v>0</v>
      </c>
      <c r="FA20" s="41">
        <v>1</v>
      </c>
      <c r="FB20" s="41">
        <v>1</v>
      </c>
      <c r="FC20" s="41">
        <v>0</v>
      </c>
      <c r="FD20" s="41">
        <v>0</v>
      </c>
      <c r="FE20" s="41">
        <v>0</v>
      </c>
      <c r="FF20" s="41">
        <v>1</v>
      </c>
      <c r="FG20" s="41">
        <v>0</v>
      </c>
      <c r="FH20" s="41">
        <v>1</v>
      </c>
      <c r="FI20" s="41">
        <v>1</v>
      </c>
      <c r="FJ20" s="41">
        <v>0</v>
      </c>
      <c r="FK20" s="41">
        <v>0</v>
      </c>
      <c r="FL20" s="41">
        <v>0</v>
      </c>
      <c r="FM20" s="41">
        <v>0</v>
      </c>
      <c r="FN20" s="41">
        <f t="shared" si="14"/>
        <v>5</v>
      </c>
      <c r="FO20" s="41">
        <v>5</v>
      </c>
      <c r="FP20" s="41">
        <f>5/13</f>
        <v>0.38461538461538464</v>
      </c>
      <c r="FQ20" s="41">
        <v>2</v>
      </c>
      <c r="FR20" s="41">
        <v>1</v>
      </c>
      <c r="FS20" s="41">
        <v>1</v>
      </c>
      <c r="FT20" s="41">
        <v>1</v>
      </c>
      <c r="FU20" s="41">
        <v>1</v>
      </c>
      <c r="FV20" s="41">
        <v>1</v>
      </c>
      <c r="FW20" s="41">
        <v>0</v>
      </c>
      <c r="FX20" s="41">
        <v>0</v>
      </c>
      <c r="FY20" s="41">
        <v>1</v>
      </c>
      <c r="FZ20" s="41">
        <v>1</v>
      </c>
      <c r="GA20" s="41">
        <v>0</v>
      </c>
      <c r="GB20" s="41">
        <v>0</v>
      </c>
      <c r="GC20" s="41">
        <f t="shared" si="15"/>
        <v>7</v>
      </c>
      <c r="GD20" s="41">
        <v>8</v>
      </c>
      <c r="GE20" s="41">
        <f>7/10</f>
        <v>0.7</v>
      </c>
      <c r="GF20" s="41">
        <v>5</v>
      </c>
      <c r="GG20" s="41">
        <v>1</v>
      </c>
      <c r="GH20" s="41">
        <v>3</v>
      </c>
      <c r="GI20" s="41">
        <v>1</v>
      </c>
      <c r="GJ20" s="41">
        <v>1</v>
      </c>
      <c r="GK20" s="41">
        <v>0</v>
      </c>
      <c r="GL20" s="41">
        <v>1</v>
      </c>
      <c r="GM20" s="41">
        <v>1</v>
      </c>
      <c r="GN20" s="41">
        <v>1</v>
      </c>
      <c r="GO20" s="41">
        <v>1</v>
      </c>
      <c r="GP20" s="41">
        <v>0</v>
      </c>
      <c r="GQ20" s="41">
        <v>0</v>
      </c>
      <c r="GR20" s="41">
        <v>1</v>
      </c>
      <c r="GS20" s="41">
        <v>0</v>
      </c>
      <c r="GT20" s="41">
        <v>0</v>
      </c>
      <c r="GU20" s="41">
        <v>0</v>
      </c>
      <c r="GV20" s="41">
        <f t="shared" si="16"/>
        <v>7</v>
      </c>
      <c r="GW20" s="41">
        <v>7</v>
      </c>
      <c r="GX20" s="41">
        <f>7/12</f>
        <v>0.58333333333333337</v>
      </c>
      <c r="GY20" s="41">
        <v>2</v>
      </c>
      <c r="GZ20" s="41">
        <f t="shared" si="17"/>
        <v>35</v>
      </c>
      <c r="HA20" s="41">
        <v>4</v>
      </c>
      <c r="HB20" s="41">
        <v>2</v>
      </c>
      <c r="HC20" s="41">
        <v>1</v>
      </c>
      <c r="HD20" s="41">
        <v>4</v>
      </c>
      <c r="HE20" s="41">
        <v>5</v>
      </c>
      <c r="HF20" s="41">
        <v>4</v>
      </c>
      <c r="HG20" s="41">
        <v>4</v>
      </c>
      <c r="HH20" s="41">
        <v>4</v>
      </c>
      <c r="HI20" s="41">
        <v>2</v>
      </c>
      <c r="HJ20" s="41">
        <v>4</v>
      </c>
      <c r="HK20" s="41">
        <v>5</v>
      </c>
      <c r="HL20" s="41">
        <v>3</v>
      </c>
      <c r="HM20" s="41">
        <v>2</v>
      </c>
      <c r="HN20" s="41">
        <v>2</v>
      </c>
      <c r="HO20" s="41">
        <v>2</v>
      </c>
      <c r="HP20" s="41">
        <v>2</v>
      </c>
      <c r="HQ20" s="41">
        <v>4</v>
      </c>
      <c r="HR20" s="41">
        <v>1</v>
      </c>
      <c r="HS20" s="37"/>
      <c r="HT20" s="37"/>
      <c r="HU20" s="37"/>
      <c r="HV20" s="37"/>
      <c r="HW20" s="37"/>
      <c r="HX20" s="37"/>
      <c r="HY20" s="37"/>
      <c r="HZ20" s="37"/>
      <c r="IA20" s="37"/>
      <c r="ID20" s="37"/>
      <c r="IE20" s="37"/>
      <c r="IF20" s="37"/>
      <c r="IG20" s="37"/>
      <c r="IH20" s="37"/>
      <c r="II20" s="37"/>
      <c r="IJ20" s="41">
        <v>9</v>
      </c>
      <c r="IK20" s="41">
        <v>12</v>
      </c>
    </row>
    <row r="21" spans="1:245" s="41" customFormat="1" x14ac:dyDescent="0.2">
      <c r="A21" s="68">
        <v>242</v>
      </c>
      <c r="B21" s="68" t="s">
        <v>1544</v>
      </c>
      <c r="C21" s="41">
        <v>1</v>
      </c>
      <c r="D21" s="37">
        <v>1</v>
      </c>
      <c r="E21" s="74">
        <v>39324</v>
      </c>
      <c r="F21" s="74">
        <v>43755</v>
      </c>
      <c r="G21" s="41">
        <f t="shared" si="0"/>
        <v>12.139726027397261</v>
      </c>
      <c r="I21" s="41">
        <v>7</v>
      </c>
      <c r="L21" s="41">
        <v>2</v>
      </c>
      <c r="M21" s="41">
        <v>150</v>
      </c>
      <c r="N21" s="41">
        <v>112</v>
      </c>
      <c r="O21" s="41">
        <v>155.5</v>
      </c>
      <c r="Q21" s="41">
        <f>86.7*2.2</f>
        <v>190.74</v>
      </c>
      <c r="R21" s="41">
        <v>86.7</v>
      </c>
      <c r="S21" s="41">
        <v>36.1</v>
      </c>
      <c r="U21" s="41">
        <v>48.9</v>
      </c>
      <c r="W21" s="41">
        <v>80.599999999999994</v>
      </c>
      <c r="X21" s="41">
        <v>77.099999999999994</v>
      </c>
      <c r="Y21" s="41">
        <v>68.7</v>
      </c>
      <c r="Z21" s="41">
        <v>72.8</v>
      </c>
      <c r="AA21" s="41">
        <v>67.7</v>
      </c>
      <c r="AB21" s="41">
        <v>65.7</v>
      </c>
      <c r="AC21" s="41">
        <v>80.599999999999994</v>
      </c>
      <c r="AD21" s="41">
        <v>72.8</v>
      </c>
      <c r="AJ21" s="41">
        <v>10</v>
      </c>
      <c r="AN21" s="41">
        <v>14.2</v>
      </c>
      <c r="AO21" s="41">
        <v>14.2</v>
      </c>
      <c r="AP21" s="98">
        <v>-1.2289034074761382</v>
      </c>
      <c r="AQ21" s="101">
        <f t="shared" si="5"/>
        <v>0.10955401187590452</v>
      </c>
      <c r="AR21" s="41">
        <v>125</v>
      </c>
      <c r="AS21" s="41">
        <v>106</v>
      </c>
      <c r="AT21" s="41">
        <v>142</v>
      </c>
      <c r="AU21" s="89">
        <v>0.39408247794266937</v>
      </c>
      <c r="AV21" s="90">
        <f t="shared" si="6"/>
        <v>0.65323992648880969</v>
      </c>
      <c r="AW21" s="41">
        <v>26</v>
      </c>
      <c r="AX21" s="41">
        <v>29</v>
      </c>
      <c r="AY21" s="41">
        <f>29+26</f>
        <v>55</v>
      </c>
      <c r="AZ21" s="107">
        <v>-0.79751423089640261</v>
      </c>
      <c r="BA21" s="108">
        <v>0.21257622063418791</v>
      </c>
      <c r="BB21" s="41">
        <v>12</v>
      </c>
      <c r="BC21" s="41">
        <v>18</v>
      </c>
      <c r="BD21" s="107">
        <v>-1.2536910631254163</v>
      </c>
      <c r="BE21" s="92">
        <v>0.10497715875018265</v>
      </c>
      <c r="BF21" s="41">
        <f>12+18</f>
        <v>30</v>
      </c>
      <c r="BG21" s="41">
        <v>39</v>
      </c>
      <c r="BH21" s="41">
        <v>39</v>
      </c>
      <c r="BI21" s="41">
        <v>37</v>
      </c>
      <c r="BK21" s="41">
        <f t="shared" si="21"/>
        <v>17.434063477872151</v>
      </c>
      <c r="BL21" s="41">
        <f t="shared" si="22"/>
        <v>17.434063477872151</v>
      </c>
      <c r="BM21" s="41">
        <f t="shared" si="23"/>
        <v>16.540008940545373</v>
      </c>
      <c r="BO21" s="107">
        <v>2.7775369747487111</v>
      </c>
      <c r="BP21" s="92">
        <v>0.99726136960437228</v>
      </c>
      <c r="BQ21" s="41">
        <v>42</v>
      </c>
      <c r="BR21" s="41">
        <v>37</v>
      </c>
      <c r="BS21" s="41">
        <v>42</v>
      </c>
      <c r="BU21" s="41">
        <f t="shared" si="7"/>
        <v>18.775145283862315</v>
      </c>
      <c r="BV21" s="41">
        <f t="shared" si="8"/>
        <v>16.540008940545373</v>
      </c>
      <c r="BW21" s="41">
        <f t="shared" si="9"/>
        <v>18.775145283862315</v>
      </c>
      <c r="BY21" s="107">
        <v>2.1789212031142378</v>
      </c>
      <c r="BZ21" s="108">
        <v>0.98533123882678031</v>
      </c>
      <c r="CA21" s="92">
        <f t="shared" si="18"/>
        <v>0.15877668969218528</v>
      </c>
      <c r="CB21" s="112">
        <v>-1.0256026470109094</v>
      </c>
      <c r="CC21" s="72">
        <f t="shared" si="10"/>
        <v>0.3813969691823571</v>
      </c>
      <c r="CD21" s="107">
        <f t="shared" si="29"/>
        <v>-0.32210283891427616</v>
      </c>
      <c r="CE21" s="92">
        <f t="shared" si="11"/>
        <v>0.99129630421557624</v>
      </c>
      <c r="CF21" s="107">
        <v>2.4782290889314744</v>
      </c>
      <c r="CG21" s="92">
        <f t="shared" si="12"/>
        <v>0.51048998769670628</v>
      </c>
      <c r="CH21" s="107">
        <f t="shared" si="30"/>
        <v>0.37684120100209634</v>
      </c>
      <c r="CJ21" s="41">
        <v>0</v>
      </c>
      <c r="CK21" s="41" t="s">
        <v>350</v>
      </c>
      <c r="CL21" s="41">
        <v>1</v>
      </c>
      <c r="CM21" s="41">
        <v>5</v>
      </c>
      <c r="CN21" s="41" t="s">
        <v>393</v>
      </c>
      <c r="CO21" s="41">
        <v>1</v>
      </c>
      <c r="CP21" s="41">
        <v>7</v>
      </c>
      <c r="CQ21" s="41" t="s">
        <v>376</v>
      </c>
      <c r="CR21" s="41">
        <v>1</v>
      </c>
      <c r="CS21" s="41">
        <v>2</v>
      </c>
      <c r="CT21" s="41">
        <v>4</v>
      </c>
      <c r="CU21" s="41">
        <v>5</v>
      </c>
      <c r="CV21" s="41">
        <v>3</v>
      </c>
      <c r="CW21" s="41">
        <v>5</v>
      </c>
      <c r="CX21" s="41">
        <v>5</v>
      </c>
      <c r="CY21" s="41">
        <v>5</v>
      </c>
      <c r="CZ21" s="41">
        <v>4</v>
      </c>
      <c r="DA21" s="41">
        <v>1</v>
      </c>
      <c r="DB21" s="41">
        <v>5</v>
      </c>
      <c r="DC21" s="41">
        <v>5</v>
      </c>
      <c r="DD21" s="41">
        <v>3</v>
      </c>
      <c r="DE21" s="41">
        <v>4</v>
      </c>
      <c r="DF21" s="41">
        <f t="shared" si="32"/>
        <v>4.833333333333333</v>
      </c>
      <c r="DG21" s="41">
        <f t="shared" si="27"/>
        <v>3.3333333333333335</v>
      </c>
      <c r="DH21" s="41">
        <v>3</v>
      </c>
      <c r="DI21" s="41">
        <v>4</v>
      </c>
      <c r="DJ21" s="41">
        <v>3</v>
      </c>
      <c r="DK21" s="41">
        <v>2</v>
      </c>
      <c r="DL21" s="41">
        <v>3</v>
      </c>
      <c r="DM21" s="41">
        <v>1</v>
      </c>
      <c r="DN21" s="41">
        <v>4</v>
      </c>
      <c r="DO21" s="41">
        <v>3</v>
      </c>
      <c r="DP21" s="41">
        <v>1</v>
      </c>
      <c r="DQ21" s="41">
        <f t="shared" si="33"/>
        <v>2.6666666666666665</v>
      </c>
      <c r="DR21" s="41">
        <v>5</v>
      </c>
      <c r="DS21" s="41">
        <v>6</v>
      </c>
      <c r="DT21" s="41">
        <v>6</v>
      </c>
      <c r="DU21" s="41">
        <v>5</v>
      </c>
      <c r="DV21" s="41">
        <v>3</v>
      </c>
      <c r="DW21" s="41">
        <v>5</v>
      </c>
      <c r="DX21" s="41">
        <f t="shared" si="31"/>
        <v>5</v>
      </c>
      <c r="DY21" s="37"/>
      <c r="DZ21" s="37"/>
      <c r="EA21" s="41">
        <v>4</v>
      </c>
      <c r="EC21" s="41">
        <v>0</v>
      </c>
      <c r="ED21" s="41">
        <v>0</v>
      </c>
      <c r="EE21" s="41">
        <v>1</v>
      </c>
      <c r="EF21" s="41">
        <v>1</v>
      </c>
      <c r="EG21" s="41">
        <v>1</v>
      </c>
      <c r="EH21" s="41">
        <v>1</v>
      </c>
      <c r="EI21" s="41">
        <v>1</v>
      </c>
      <c r="EJ21" s="41">
        <v>1</v>
      </c>
      <c r="EK21" s="41">
        <v>1</v>
      </c>
      <c r="EL21" s="41">
        <v>1</v>
      </c>
      <c r="EM21" s="41">
        <v>1</v>
      </c>
      <c r="EN21" s="41">
        <v>0</v>
      </c>
      <c r="EO21" s="41">
        <v>0</v>
      </c>
      <c r="EP21" s="41">
        <v>1</v>
      </c>
      <c r="EQ21" s="41">
        <v>0</v>
      </c>
      <c r="ER21" s="41">
        <v>1</v>
      </c>
      <c r="ES21" s="41">
        <v>1</v>
      </c>
      <c r="ET21" s="41">
        <v>1</v>
      </c>
      <c r="EU21" s="41">
        <v>0</v>
      </c>
      <c r="EV21" s="41">
        <f t="shared" si="13"/>
        <v>13</v>
      </c>
      <c r="EW21" s="41">
        <v>13</v>
      </c>
      <c r="EX21" s="41">
        <f>13/18</f>
        <v>0.72222222222222221</v>
      </c>
      <c r="EY21" s="41">
        <v>5</v>
      </c>
      <c r="EZ21" s="41">
        <v>0</v>
      </c>
      <c r="FA21" s="41">
        <v>1</v>
      </c>
      <c r="FB21" s="41">
        <v>1</v>
      </c>
      <c r="FC21" s="41">
        <v>0</v>
      </c>
      <c r="FD21" s="41">
        <v>1</v>
      </c>
      <c r="FE21" s="41">
        <v>1</v>
      </c>
      <c r="FF21" s="41">
        <v>1</v>
      </c>
      <c r="FG21" s="41">
        <v>0</v>
      </c>
      <c r="FH21" s="41">
        <v>1</v>
      </c>
      <c r="FI21" s="41">
        <v>0</v>
      </c>
      <c r="FJ21" s="41">
        <v>0</v>
      </c>
      <c r="FK21" s="41">
        <v>0</v>
      </c>
      <c r="FL21" s="41">
        <v>0</v>
      </c>
      <c r="FM21" s="41">
        <v>0</v>
      </c>
      <c r="FN21" s="41">
        <f t="shared" si="14"/>
        <v>6</v>
      </c>
      <c r="FO21" s="41">
        <v>6</v>
      </c>
      <c r="FP21" s="41">
        <f>6/13</f>
        <v>0.46153846153846156</v>
      </c>
      <c r="FQ21" s="41">
        <v>7</v>
      </c>
      <c r="FR21" s="41">
        <v>1</v>
      </c>
      <c r="FS21" s="41">
        <v>1</v>
      </c>
      <c r="FT21" s="41">
        <v>0</v>
      </c>
      <c r="FU21" s="41">
        <v>1</v>
      </c>
      <c r="FV21" s="41">
        <v>0</v>
      </c>
      <c r="FW21" s="41">
        <v>0</v>
      </c>
      <c r="FX21" s="41">
        <v>1</v>
      </c>
      <c r="FY21" s="41">
        <v>1</v>
      </c>
      <c r="FZ21" s="41">
        <v>1</v>
      </c>
      <c r="GA21" s="41">
        <v>0</v>
      </c>
      <c r="GB21" s="41">
        <v>0</v>
      </c>
      <c r="GC21" s="41">
        <f t="shared" si="15"/>
        <v>6</v>
      </c>
      <c r="GD21" s="41">
        <v>6</v>
      </c>
      <c r="GE21" s="41">
        <f>6/10</f>
        <v>0.6</v>
      </c>
      <c r="GF21" s="41">
        <v>3</v>
      </c>
      <c r="GG21" s="41">
        <v>1</v>
      </c>
      <c r="GH21" s="41">
        <v>7</v>
      </c>
      <c r="GI21" s="41">
        <v>1</v>
      </c>
      <c r="GJ21" s="41">
        <v>1</v>
      </c>
      <c r="GK21" s="41">
        <v>0</v>
      </c>
      <c r="GL21" s="41">
        <v>1</v>
      </c>
      <c r="GM21" s="41">
        <v>1</v>
      </c>
      <c r="GN21" s="41">
        <v>1</v>
      </c>
      <c r="GO21" s="41">
        <v>1</v>
      </c>
      <c r="GP21" s="41">
        <v>0</v>
      </c>
      <c r="GQ21" s="41">
        <v>1</v>
      </c>
      <c r="GR21" s="41">
        <v>1</v>
      </c>
      <c r="GS21" s="41">
        <v>1</v>
      </c>
      <c r="GT21" s="41">
        <v>0</v>
      </c>
      <c r="GU21" s="41">
        <v>0</v>
      </c>
      <c r="GV21" s="41">
        <f t="shared" si="16"/>
        <v>9</v>
      </c>
      <c r="GW21" s="41">
        <v>9</v>
      </c>
      <c r="GX21" s="41">
        <f>9/12</f>
        <v>0.75</v>
      </c>
      <c r="GY21" s="41">
        <v>3</v>
      </c>
      <c r="GZ21" s="41">
        <f t="shared" si="17"/>
        <v>34</v>
      </c>
      <c r="HA21" s="41">
        <v>4</v>
      </c>
      <c r="HB21" s="41">
        <v>2</v>
      </c>
      <c r="HC21" s="41">
        <v>2</v>
      </c>
      <c r="HD21" s="41">
        <v>1</v>
      </c>
      <c r="HE21" s="41">
        <v>5</v>
      </c>
      <c r="HF21" s="41">
        <v>5</v>
      </c>
      <c r="HG21" s="41">
        <v>4</v>
      </c>
      <c r="HH21" s="41">
        <v>1</v>
      </c>
      <c r="HI21" s="41">
        <v>5</v>
      </c>
      <c r="HJ21" s="41">
        <v>4</v>
      </c>
      <c r="HK21" s="41">
        <v>4</v>
      </c>
      <c r="HL21" s="41">
        <v>4</v>
      </c>
      <c r="HM21" s="41">
        <v>4</v>
      </c>
      <c r="HN21" s="41">
        <v>4</v>
      </c>
      <c r="HO21" s="41">
        <v>2</v>
      </c>
      <c r="HP21" s="41">
        <v>2</v>
      </c>
      <c r="HQ21" s="41">
        <v>2</v>
      </c>
      <c r="HR21" s="41">
        <v>3</v>
      </c>
      <c r="HS21" s="37"/>
      <c r="HT21" s="37"/>
      <c r="HU21" s="37"/>
      <c r="HV21" s="37"/>
      <c r="HW21" s="37"/>
      <c r="HX21" s="37"/>
      <c r="HY21" s="37"/>
      <c r="HZ21" s="37"/>
      <c r="IA21" s="37"/>
      <c r="ID21" s="37"/>
      <c r="IE21" s="37"/>
      <c r="IF21" s="37"/>
      <c r="IG21" s="37"/>
      <c r="IH21" s="37"/>
      <c r="II21" s="37"/>
      <c r="IJ21" s="41">
        <v>9</v>
      </c>
      <c r="IK21" s="41">
        <v>5</v>
      </c>
    </row>
    <row r="22" spans="1:245" s="41" customFormat="1" x14ac:dyDescent="0.2">
      <c r="A22" s="68">
        <v>420</v>
      </c>
      <c r="B22" s="68" t="s">
        <v>1546</v>
      </c>
      <c r="C22" s="41">
        <v>1</v>
      </c>
      <c r="D22" s="37">
        <v>1</v>
      </c>
      <c r="E22" s="74">
        <v>39183</v>
      </c>
      <c r="F22" s="74">
        <v>43755</v>
      </c>
      <c r="G22" s="41">
        <f t="shared" si="0"/>
        <v>12.526027397260274</v>
      </c>
      <c r="I22" s="41">
        <v>7</v>
      </c>
      <c r="L22" s="41">
        <v>2</v>
      </c>
      <c r="M22" s="41">
        <v>150</v>
      </c>
      <c r="N22" s="41">
        <v>112</v>
      </c>
      <c r="O22" s="41">
        <v>151.5</v>
      </c>
      <c r="Q22" s="41">
        <f>64.8*2.2</f>
        <v>142.56</v>
      </c>
      <c r="R22" s="41">
        <v>64.8</v>
      </c>
      <c r="S22" s="41">
        <v>28.1</v>
      </c>
      <c r="U22" s="41">
        <v>38.200000000000003</v>
      </c>
      <c r="W22" s="41">
        <v>50.4</v>
      </c>
      <c r="X22" s="41">
        <v>48.8</v>
      </c>
      <c r="Y22" s="41">
        <v>56.8</v>
      </c>
      <c r="Z22" s="41">
        <v>52</v>
      </c>
      <c r="AA22" s="41">
        <v>47.2</v>
      </c>
      <c r="AB22" s="41">
        <v>47.9</v>
      </c>
      <c r="AC22" s="41">
        <v>56.8</v>
      </c>
      <c r="AD22" s="41">
        <v>52</v>
      </c>
      <c r="AJ22" s="41">
        <v>21</v>
      </c>
      <c r="AN22" s="41">
        <v>13.09</v>
      </c>
      <c r="AO22" s="41">
        <v>12.9</v>
      </c>
      <c r="AP22" s="98">
        <v>-0.23674071251772033</v>
      </c>
      <c r="AQ22" s="101">
        <f t="shared" si="5"/>
        <v>0.40642897429065755</v>
      </c>
      <c r="AR22" s="41">
        <v>138</v>
      </c>
      <c r="AS22" s="41">
        <v>134</v>
      </c>
      <c r="AT22" s="41">
        <v>131</v>
      </c>
      <c r="AU22" s="89">
        <v>0.15144088382110496</v>
      </c>
      <c r="AV22" s="90">
        <f t="shared" si="6"/>
        <v>0.56018602963892827</v>
      </c>
      <c r="AW22" s="41">
        <v>33</v>
      </c>
      <c r="AX22" s="41">
        <v>26</v>
      </c>
      <c r="AY22" s="41">
        <f>26+33</f>
        <v>59</v>
      </c>
      <c r="AZ22" s="107">
        <v>-0.3187418791051515</v>
      </c>
      <c r="BA22" s="108">
        <v>0.3749611273813187</v>
      </c>
      <c r="BB22" s="41">
        <v>20</v>
      </c>
      <c r="BC22" s="41">
        <v>22</v>
      </c>
      <c r="BD22" s="107">
        <v>-0.29095123537354317</v>
      </c>
      <c r="BE22" s="92">
        <v>0.38554430764794451</v>
      </c>
      <c r="BF22" s="41">
        <f>20+22</f>
        <v>42</v>
      </c>
      <c r="BG22" s="41">
        <v>42</v>
      </c>
      <c r="BH22" s="41">
        <v>44</v>
      </c>
      <c r="BI22" s="41">
        <v>43</v>
      </c>
      <c r="BK22" s="41">
        <f t="shared" si="21"/>
        <v>18.775145283862315</v>
      </c>
      <c r="BL22" s="41">
        <f t="shared" si="22"/>
        <v>19.669199821189093</v>
      </c>
      <c r="BM22" s="41">
        <f t="shared" si="23"/>
        <v>19.222172552525702</v>
      </c>
      <c r="BO22" s="107">
        <v>3.6266915874435015</v>
      </c>
      <c r="BP22" s="92">
        <v>0.9998564620815158</v>
      </c>
      <c r="BQ22" s="41">
        <v>23</v>
      </c>
      <c r="BR22" s="41">
        <v>35</v>
      </c>
      <c r="BS22" s="41">
        <v>34</v>
      </c>
      <c r="BU22" s="41">
        <f t="shared" si="7"/>
        <v>10.281627179257935</v>
      </c>
      <c r="BV22" s="41">
        <f t="shared" si="8"/>
        <v>15.645954403218596</v>
      </c>
      <c r="BW22" s="41">
        <f t="shared" si="9"/>
        <v>15.198927134555207</v>
      </c>
      <c r="BY22" s="107">
        <v>0.87001173850391034</v>
      </c>
      <c r="BZ22" s="108">
        <v>0.80785300536074589</v>
      </c>
      <c r="CA22" s="92">
        <f t="shared" si="18"/>
        <v>0.38025271751463163</v>
      </c>
      <c r="CB22" s="112">
        <v>-0.30484655723934734</v>
      </c>
      <c r="CC22" s="72">
        <f t="shared" si="10"/>
        <v>0.48330750196479288</v>
      </c>
      <c r="CD22" s="107">
        <f t="shared" si="29"/>
        <v>8.9230472362722774E-2</v>
      </c>
      <c r="CE22" s="92">
        <f t="shared" si="11"/>
        <v>0.9038547337211309</v>
      </c>
      <c r="CF22" s="107">
        <v>2.2483516629737057</v>
      </c>
      <c r="CG22" s="92">
        <f t="shared" si="12"/>
        <v>0.58913831773351844</v>
      </c>
      <c r="CH22" s="107">
        <f t="shared" si="30"/>
        <v>0.67757852603236035</v>
      </c>
      <c r="CJ22" s="41">
        <v>1</v>
      </c>
      <c r="CK22" s="41" t="s">
        <v>351</v>
      </c>
      <c r="CL22" s="41">
        <v>0</v>
      </c>
      <c r="CM22" s="37"/>
      <c r="CN22" s="41" t="s">
        <v>437</v>
      </c>
      <c r="CO22" s="41">
        <v>2</v>
      </c>
      <c r="CP22" s="37"/>
      <c r="CQ22" s="41" t="s">
        <v>411</v>
      </c>
      <c r="CR22" s="41">
        <v>0</v>
      </c>
      <c r="CS22" s="41">
        <v>6</v>
      </c>
      <c r="CT22" s="41">
        <v>5</v>
      </c>
      <c r="CU22" s="41">
        <v>5</v>
      </c>
      <c r="CV22" s="41">
        <v>5</v>
      </c>
      <c r="CW22" s="41">
        <v>1</v>
      </c>
      <c r="CX22" s="41">
        <v>5</v>
      </c>
      <c r="CY22" s="41">
        <v>5</v>
      </c>
      <c r="CZ22" s="41">
        <v>2</v>
      </c>
      <c r="DA22" s="41">
        <v>1</v>
      </c>
      <c r="DB22" s="41">
        <v>5</v>
      </c>
      <c r="DC22" s="41">
        <v>5</v>
      </c>
      <c r="DD22" s="41">
        <v>1</v>
      </c>
      <c r="DE22" s="41">
        <v>1</v>
      </c>
      <c r="DF22" s="41">
        <f t="shared" si="32"/>
        <v>5</v>
      </c>
      <c r="DG22" s="41">
        <f t="shared" si="27"/>
        <v>1.8333333333333333</v>
      </c>
      <c r="DH22" s="41">
        <v>3</v>
      </c>
      <c r="DI22" s="41">
        <v>3</v>
      </c>
      <c r="DJ22" s="41">
        <v>2</v>
      </c>
      <c r="DK22" s="41">
        <v>2</v>
      </c>
      <c r="DL22" s="41">
        <v>1</v>
      </c>
      <c r="DM22" s="41">
        <v>2</v>
      </c>
      <c r="DN22" s="41">
        <v>3</v>
      </c>
      <c r="DO22" s="41">
        <v>1</v>
      </c>
      <c r="DP22" s="41">
        <v>2</v>
      </c>
      <c r="DQ22" s="41">
        <f t="shared" si="33"/>
        <v>2.1666666666666665</v>
      </c>
      <c r="DR22" s="41">
        <v>4</v>
      </c>
      <c r="DS22" s="41">
        <v>4</v>
      </c>
      <c r="DT22" s="41">
        <v>4</v>
      </c>
      <c r="DU22" s="41">
        <v>4</v>
      </c>
      <c r="DV22" s="41">
        <v>4</v>
      </c>
      <c r="DW22" s="41">
        <v>4</v>
      </c>
      <c r="DX22" s="41">
        <f t="shared" si="31"/>
        <v>4</v>
      </c>
      <c r="DY22" s="41">
        <v>2</v>
      </c>
      <c r="EA22" s="41">
        <v>3</v>
      </c>
      <c r="EC22" s="41">
        <v>1</v>
      </c>
      <c r="ED22" s="41">
        <v>1</v>
      </c>
      <c r="EE22" s="41">
        <v>0</v>
      </c>
      <c r="EF22" s="41">
        <v>1</v>
      </c>
      <c r="EG22" s="41">
        <v>1</v>
      </c>
      <c r="EH22" s="41">
        <v>1</v>
      </c>
      <c r="EI22" s="41">
        <v>1</v>
      </c>
      <c r="EJ22" s="41">
        <v>0</v>
      </c>
      <c r="EK22" s="41">
        <v>1</v>
      </c>
      <c r="EL22" s="41">
        <v>1</v>
      </c>
      <c r="EM22" s="41">
        <v>1</v>
      </c>
      <c r="EN22" s="41">
        <v>0</v>
      </c>
      <c r="EO22" s="41">
        <v>0</v>
      </c>
      <c r="EP22" s="41">
        <v>1</v>
      </c>
      <c r="EQ22" s="41">
        <v>0</v>
      </c>
      <c r="ER22" s="41">
        <v>1</v>
      </c>
      <c r="ES22" s="41">
        <v>1</v>
      </c>
      <c r="ET22" s="41">
        <v>0</v>
      </c>
      <c r="EU22" s="41">
        <v>0</v>
      </c>
      <c r="EV22" s="41">
        <f t="shared" si="13"/>
        <v>12</v>
      </c>
      <c r="EW22" s="41">
        <v>12</v>
      </c>
      <c r="EX22" s="41">
        <f>12/18</f>
        <v>0.66666666666666663</v>
      </c>
      <c r="EY22" s="41">
        <v>7</v>
      </c>
      <c r="EZ22" s="41">
        <v>0</v>
      </c>
      <c r="FA22" s="41">
        <v>1</v>
      </c>
      <c r="FB22" s="41">
        <v>1</v>
      </c>
      <c r="FC22" s="41">
        <v>0</v>
      </c>
      <c r="FD22" s="41">
        <v>0</v>
      </c>
      <c r="FE22" s="41">
        <v>1</v>
      </c>
      <c r="FF22" s="41">
        <v>1</v>
      </c>
      <c r="FG22" s="41">
        <v>0</v>
      </c>
      <c r="FH22" s="41">
        <v>1</v>
      </c>
      <c r="FI22" s="41">
        <v>0</v>
      </c>
      <c r="FJ22" s="41">
        <v>0</v>
      </c>
      <c r="FK22" s="41">
        <v>1</v>
      </c>
      <c r="FL22" s="41">
        <v>0</v>
      </c>
      <c r="FM22" s="41">
        <v>0</v>
      </c>
      <c r="FN22" s="41">
        <f t="shared" si="14"/>
        <v>6</v>
      </c>
      <c r="FO22" s="41">
        <v>6</v>
      </c>
      <c r="FP22" s="41">
        <f>6/13</f>
        <v>0.46153846153846156</v>
      </c>
      <c r="FQ22" s="41">
        <v>3</v>
      </c>
      <c r="FR22" s="41">
        <v>0</v>
      </c>
      <c r="FS22" s="41">
        <v>1</v>
      </c>
      <c r="FT22" s="41">
        <v>0</v>
      </c>
      <c r="FU22" s="41">
        <v>1</v>
      </c>
      <c r="FV22" s="41">
        <v>0</v>
      </c>
      <c r="FW22" s="41">
        <v>0</v>
      </c>
      <c r="FX22" s="41">
        <v>0</v>
      </c>
      <c r="FY22" s="41">
        <v>0</v>
      </c>
      <c r="FZ22" s="41">
        <v>1</v>
      </c>
      <c r="GA22" s="41">
        <v>0</v>
      </c>
      <c r="GB22" s="41">
        <v>0</v>
      </c>
      <c r="GC22" s="41">
        <f t="shared" si="15"/>
        <v>3</v>
      </c>
      <c r="GD22" s="41">
        <v>3</v>
      </c>
      <c r="GE22" s="41">
        <f>3/10</f>
        <v>0.3</v>
      </c>
      <c r="GF22" s="41">
        <v>5</v>
      </c>
      <c r="GG22" s="41">
        <v>1</v>
      </c>
      <c r="GH22" s="41">
        <v>2</v>
      </c>
      <c r="GI22" s="41">
        <v>1</v>
      </c>
      <c r="GJ22" s="41">
        <v>0</v>
      </c>
      <c r="GK22" s="41">
        <v>0</v>
      </c>
      <c r="GL22" s="41">
        <v>1</v>
      </c>
      <c r="GM22" s="41">
        <v>1</v>
      </c>
      <c r="GN22" s="41">
        <v>1</v>
      </c>
      <c r="GO22" s="41">
        <v>0</v>
      </c>
      <c r="GP22" s="41">
        <v>0</v>
      </c>
      <c r="GQ22" s="41">
        <v>0</v>
      </c>
      <c r="GR22" s="41">
        <v>1</v>
      </c>
      <c r="GS22" s="41">
        <v>0</v>
      </c>
      <c r="GT22" s="41">
        <v>0</v>
      </c>
      <c r="GU22" s="41">
        <v>0</v>
      </c>
      <c r="GV22" s="41">
        <f t="shared" si="16"/>
        <v>5</v>
      </c>
      <c r="GW22" s="41">
        <v>5</v>
      </c>
      <c r="GX22" s="41">
        <f>5/12</f>
        <v>0.41666666666666669</v>
      </c>
      <c r="GY22" s="41">
        <v>2</v>
      </c>
      <c r="GZ22" s="41">
        <f t="shared" si="17"/>
        <v>26</v>
      </c>
      <c r="HA22" s="41">
        <v>4</v>
      </c>
      <c r="HB22" s="41">
        <v>2</v>
      </c>
      <c r="HC22" s="41">
        <v>4</v>
      </c>
      <c r="HD22" s="41">
        <v>1</v>
      </c>
      <c r="HE22" s="41">
        <v>6</v>
      </c>
      <c r="HF22" s="41">
        <v>4</v>
      </c>
      <c r="HG22" s="41">
        <v>2</v>
      </c>
      <c r="HH22" s="41">
        <v>1</v>
      </c>
      <c r="HI22" s="41">
        <v>3</v>
      </c>
      <c r="HJ22" s="41">
        <v>5</v>
      </c>
      <c r="HK22" s="41">
        <v>5</v>
      </c>
      <c r="HL22" s="41">
        <v>4</v>
      </c>
      <c r="HM22" s="41">
        <v>3</v>
      </c>
      <c r="HN22" s="41">
        <v>1</v>
      </c>
      <c r="HO22" s="41">
        <v>6</v>
      </c>
      <c r="HP22" s="41">
        <v>4</v>
      </c>
      <c r="HQ22" s="41">
        <v>2</v>
      </c>
      <c r="HR22" s="41">
        <v>2</v>
      </c>
      <c r="HS22" s="37"/>
      <c r="HT22" s="37"/>
      <c r="HU22" s="37"/>
      <c r="HV22" s="37"/>
      <c r="HW22" s="37"/>
      <c r="HX22" s="37"/>
      <c r="HY22" s="37"/>
      <c r="HZ22" s="37"/>
      <c r="IA22" s="37"/>
      <c r="ID22" s="37"/>
      <c r="IE22" s="37"/>
      <c r="IF22" s="37"/>
      <c r="IG22" s="37"/>
      <c r="IH22" s="37"/>
      <c r="II22" s="37"/>
      <c r="IJ22" s="41">
        <v>5</v>
      </c>
      <c r="IK22" s="41">
        <v>9</v>
      </c>
    </row>
    <row r="23" spans="1:245" s="41" customFormat="1" x14ac:dyDescent="0.2">
      <c r="A23" s="68">
        <v>421</v>
      </c>
      <c r="B23" s="68" t="s">
        <v>1549</v>
      </c>
      <c r="C23" s="41">
        <v>1</v>
      </c>
      <c r="D23" s="37">
        <v>1</v>
      </c>
      <c r="E23" s="74">
        <v>39269</v>
      </c>
      <c r="F23" s="74">
        <v>43755</v>
      </c>
      <c r="G23" s="41">
        <f t="shared" si="0"/>
        <v>12.29041095890411</v>
      </c>
      <c r="I23" s="41">
        <v>7</v>
      </c>
      <c r="L23" s="41">
        <v>0</v>
      </c>
      <c r="M23" s="41">
        <v>150</v>
      </c>
      <c r="N23" s="41">
        <v>109</v>
      </c>
      <c r="O23" s="41">
        <v>154</v>
      </c>
      <c r="Q23" s="41">
        <f>62.5*2.2</f>
        <v>137.5</v>
      </c>
      <c r="R23" s="41">
        <v>62.5</v>
      </c>
      <c r="S23" s="41">
        <v>26.4</v>
      </c>
      <c r="U23" s="41">
        <v>35.5</v>
      </c>
      <c r="W23" s="41">
        <v>49.7</v>
      </c>
      <c r="X23" s="41">
        <v>68.2</v>
      </c>
      <c r="Y23" s="41">
        <v>29.7</v>
      </c>
      <c r="Z23" s="41">
        <v>50.2</v>
      </c>
      <c r="AA23" s="41">
        <v>39.5</v>
      </c>
      <c r="AB23" s="41">
        <v>60.2</v>
      </c>
      <c r="AC23" s="41">
        <v>68.2</v>
      </c>
      <c r="AD23" s="41">
        <v>60.2</v>
      </c>
      <c r="AJ23" s="41">
        <v>14</v>
      </c>
      <c r="AN23" s="41">
        <v>12.56</v>
      </c>
      <c r="AO23" s="41">
        <v>11.84</v>
      </c>
      <c r="AP23" s="98">
        <v>0.93821029589452642</v>
      </c>
      <c r="AQ23" s="101">
        <f t="shared" si="5"/>
        <v>0.82593182586217861</v>
      </c>
      <c r="AR23" s="41">
        <v>110</v>
      </c>
      <c r="AS23" s="41">
        <v>120</v>
      </c>
      <c r="AT23" s="41">
        <v>130</v>
      </c>
      <c r="AU23" s="89">
        <v>-0.15097078178801507</v>
      </c>
      <c r="AV23" s="90">
        <f t="shared" si="6"/>
        <v>0.43999938222066448</v>
      </c>
      <c r="AW23" s="41">
        <v>19</v>
      </c>
      <c r="AX23" s="41">
        <v>15</v>
      </c>
      <c r="AY23" s="41">
        <f>15+19</f>
        <v>34</v>
      </c>
      <c r="AZ23" s="107">
        <v>-2.2954668646522678</v>
      </c>
      <c r="BA23" s="108">
        <v>1.0853191623525367E-2</v>
      </c>
      <c r="BB23" s="41">
        <v>22</v>
      </c>
      <c r="BC23" s="41">
        <v>26</v>
      </c>
      <c r="BD23" s="107">
        <v>0.81484404579205494</v>
      </c>
      <c r="BE23" s="92">
        <v>0.79241920743061656</v>
      </c>
      <c r="BF23" s="41">
        <f>22+26</f>
        <v>48</v>
      </c>
      <c r="BG23" s="41">
        <v>28</v>
      </c>
      <c r="BH23" s="41">
        <v>36</v>
      </c>
      <c r="BI23" s="41">
        <v>40</v>
      </c>
      <c r="BK23" s="41">
        <f t="shared" si="21"/>
        <v>12.516763522574877</v>
      </c>
      <c r="BL23" s="41">
        <f t="shared" si="22"/>
        <v>16.092981671881983</v>
      </c>
      <c r="BM23" s="41">
        <f t="shared" si="23"/>
        <v>17.881090746535538</v>
      </c>
      <c r="BO23" s="107">
        <v>2.9756150911912354</v>
      </c>
      <c r="BP23" s="92">
        <v>0.99853799195900084</v>
      </c>
      <c r="BQ23" s="41">
        <v>36</v>
      </c>
      <c r="BR23" s="41">
        <v>34</v>
      </c>
      <c r="BS23" s="41">
        <v>36</v>
      </c>
      <c r="BU23" s="41">
        <f t="shared" si="7"/>
        <v>16.092981671881983</v>
      </c>
      <c r="BV23" s="41">
        <f t="shared" si="8"/>
        <v>15.198927134555207</v>
      </c>
      <c r="BW23" s="41">
        <f t="shared" si="9"/>
        <v>16.092981671881983</v>
      </c>
      <c r="BY23" s="107">
        <v>1.1744094976266588</v>
      </c>
      <c r="BZ23" s="108">
        <v>0.87988447857202901</v>
      </c>
      <c r="CA23" s="92">
        <f t="shared" si="18"/>
        <v>0.40163619952707097</v>
      </c>
      <c r="CB23" s="112">
        <v>-0.74031140943010643</v>
      </c>
      <c r="CC23" s="72">
        <f t="shared" si="10"/>
        <v>0.63296560404142155</v>
      </c>
      <c r="CD23" s="107">
        <f t="shared" si="29"/>
        <v>-5.3672902694342439E-2</v>
      </c>
      <c r="CE23" s="92">
        <f t="shared" si="11"/>
        <v>0.93921123526551487</v>
      </c>
      <c r="CF23" s="107">
        <v>2.0750122944089471</v>
      </c>
      <c r="CG23" s="92">
        <f t="shared" si="12"/>
        <v>0.65793767961133576</v>
      </c>
      <c r="CH23" s="107">
        <f t="shared" si="30"/>
        <v>0.42700932742816605</v>
      </c>
      <c r="CJ23" s="41">
        <v>0</v>
      </c>
      <c r="CK23" s="41" t="s">
        <v>363</v>
      </c>
      <c r="CL23" s="41">
        <v>1</v>
      </c>
      <c r="CM23" s="41">
        <v>2</v>
      </c>
      <c r="CN23" s="41" t="s">
        <v>350</v>
      </c>
      <c r="CO23" s="41">
        <v>1</v>
      </c>
      <c r="CP23" s="41">
        <v>1</v>
      </c>
      <c r="CQ23" s="41" t="s">
        <v>411</v>
      </c>
      <c r="CR23" s="41">
        <v>1</v>
      </c>
      <c r="CS23" s="41">
        <v>2</v>
      </c>
      <c r="CT23" s="41">
        <v>1</v>
      </c>
      <c r="CU23" s="41">
        <v>5</v>
      </c>
      <c r="CV23" s="41">
        <v>3</v>
      </c>
      <c r="CW23" s="41">
        <v>4</v>
      </c>
      <c r="CX23" s="41">
        <v>5</v>
      </c>
      <c r="CY23" s="41">
        <v>4</v>
      </c>
      <c r="CZ23" s="41">
        <v>3</v>
      </c>
      <c r="DA23" s="41">
        <v>1</v>
      </c>
      <c r="DB23" s="41">
        <v>5</v>
      </c>
      <c r="DC23" s="41">
        <v>5</v>
      </c>
      <c r="DD23" s="41">
        <v>4</v>
      </c>
      <c r="DE23" s="41">
        <v>3</v>
      </c>
      <c r="DF23" s="41">
        <f t="shared" si="32"/>
        <v>4.166666666666667</v>
      </c>
      <c r="DG23" s="41">
        <f t="shared" si="27"/>
        <v>3</v>
      </c>
      <c r="DH23" s="41">
        <v>4</v>
      </c>
      <c r="DI23" s="41">
        <v>4</v>
      </c>
      <c r="DJ23" s="41">
        <v>2</v>
      </c>
      <c r="DK23" s="41">
        <v>3</v>
      </c>
      <c r="DL23" s="41">
        <v>1</v>
      </c>
      <c r="DM23" s="41">
        <v>4</v>
      </c>
      <c r="DN23" s="41">
        <v>4</v>
      </c>
      <c r="DO23" s="41">
        <v>1</v>
      </c>
      <c r="DP23" s="41">
        <v>4</v>
      </c>
      <c r="DQ23" s="41">
        <f t="shared" si="33"/>
        <v>3</v>
      </c>
      <c r="DR23" s="41">
        <v>5</v>
      </c>
      <c r="DS23" s="41">
        <v>6</v>
      </c>
      <c r="DT23" s="41">
        <v>6</v>
      </c>
      <c r="DU23" s="41">
        <v>6</v>
      </c>
      <c r="DV23" s="41">
        <v>5</v>
      </c>
      <c r="DW23" s="41">
        <v>5</v>
      </c>
      <c r="DX23" s="41">
        <f t="shared" si="31"/>
        <v>5.5</v>
      </c>
      <c r="DY23" s="41">
        <v>1</v>
      </c>
      <c r="EA23" s="41">
        <v>2</v>
      </c>
      <c r="EC23" s="41">
        <v>1</v>
      </c>
      <c r="ED23" s="41">
        <v>0</v>
      </c>
      <c r="EE23" s="41">
        <v>0</v>
      </c>
      <c r="EF23" s="41">
        <v>0</v>
      </c>
      <c r="EG23" s="41">
        <v>0</v>
      </c>
      <c r="EH23" s="41">
        <v>0</v>
      </c>
      <c r="EI23" s="41">
        <v>1</v>
      </c>
      <c r="EJ23" s="41">
        <v>0</v>
      </c>
      <c r="EK23" s="41">
        <v>1</v>
      </c>
      <c r="EL23" s="41">
        <v>0</v>
      </c>
      <c r="EM23" s="41">
        <v>1</v>
      </c>
      <c r="EN23" s="41">
        <v>0</v>
      </c>
      <c r="EO23" s="41">
        <v>0</v>
      </c>
      <c r="EP23" s="41">
        <v>1</v>
      </c>
      <c r="EQ23" s="41">
        <v>0</v>
      </c>
      <c r="ER23" s="41">
        <v>1</v>
      </c>
      <c r="ES23" s="41">
        <v>0</v>
      </c>
      <c r="ET23" s="41">
        <v>0</v>
      </c>
      <c r="EU23" s="41">
        <v>0</v>
      </c>
      <c r="EV23" s="41">
        <f t="shared" si="13"/>
        <v>6</v>
      </c>
      <c r="EW23" s="41">
        <v>6</v>
      </c>
      <c r="EX23" s="41">
        <f>6/18</f>
        <v>0.33333333333333331</v>
      </c>
      <c r="EY23" s="41">
        <v>4</v>
      </c>
      <c r="EZ23" s="41">
        <v>0</v>
      </c>
      <c r="FA23" s="41">
        <v>1</v>
      </c>
      <c r="FB23" s="41">
        <v>1</v>
      </c>
      <c r="FC23" s="41">
        <v>0</v>
      </c>
      <c r="FD23" s="41">
        <v>1</v>
      </c>
      <c r="FE23" s="41">
        <v>1</v>
      </c>
      <c r="FF23" s="41">
        <v>1</v>
      </c>
      <c r="FG23" s="41">
        <v>0</v>
      </c>
      <c r="FH23" s="41">
        <v>1</v>
      </c>
      <c r="FI23" s="41">
        <v>1</v>
      </c>
      <c r="FJ23" s="41">
        <v>0</v>
      </c>
      <c r="FK23" s="41">
        <v>1</v>
      </c>
      <c r="FL23" s="41">
        <v>0</v>
      </c>
      <c r="FM23" s="41">
        <v>0</v>
      </c>
      <c r="FN23" s="41">
        <f t="shared" si="14"/>
        <v>8</v>
      </c>
      <c r="FO23" s="41">
        <v>8</v>
      </c>
      <c r="FP23" s="41">
        <f>8/13</f>
        <v>0.61538461538461542</v>
      </c>
      <c r="FQ23" s="41">
        <v>3</v>
      </c>
      <c r="FR23" s="41">
        <v>1</v>
      </c>
      <c r="FS23" s="41">
        <v>0</v>
      </c>
      <c r="FT23" s="41">
        <v>1</v>
      </c>
      <c r="FU23" s="41">
        <v>1</v>
      </c>
      <c r="FV23" s="41">
        <v>0</v>
      </c>
      <c r="FW23" s="41">
        <v>0</v>
      </c>
      <c r="FX23" s="41">
        <v>0</v>
      </c>
      <c r="FY23" s="41">
        <v>1</v>
      </c>
      <c r="FZ23" s="41">
        <v>0</v>
      </c>
      <c r="GA23" s="41">
        <v>0</v>
      </c>
      <c r="GB23" s="41">
        <v>0</v>
      </c>
      <c r="GC23" s="41">
        <f t="shared" si="15"/>
        <v>4</v>
      </c>
      <c r="GD23" s="41">
        <v>4</v>
      </c>
      <c r="GE23" s="41">
        <f>4/10</f>
        <v>0.4</v>
      </c>
      <c r="GF23" s="41">
        <v>3</v>
      </c>
      <c r="GG23" s="41">
        <v>1</v>
      </c>
      <c r="GH23" s="41">
        <v>1</v>
      </c>
      <c r="GI23" s="41">
        <v>1</v>
      </c>
      <c r="GJ23" s="41">
        <v>0</v>
      </c>
      <c r="GK23" s="41">
        <v>0</v>
      </c>
      <c r="GL23" s="41">
        <v>1</v>
      </c>
      <c r="GM23" s="41">
        <v>1</v>
      </c>
      <c r="GN23" s="41">
        <v>1</v>
      </c>
      <c r="GO23" s="41">
        <v>0</v>
      </c>
      <c r="GP23" s="41">
        <v>0</v>
      </c>
      <c r="GQ23" s="41">
        <v>0</v>
      </c>
      <c r="GR23" s="41">
        <v>1</v>
      </c>
      <c r="GS23" s="41">
        <v>0</v>
      </c>
      <c r="GT23" s="41">
        <v>0</v>
      </c>
      <c r="GU23" s="41">
        <v>0</v>
      </c>
      <c r="GV23" s="41">
        <f t="shared" si="16"/>
        <v>5</v>
      </c>
      <c r="GW23" s="41">
        <v>5</v>
      </c>
      <c r="GX23" s="41">
        <f>5/12</f>
        <v>0.41666666666666669</v>
      </c>
      <c r="GY23" s="41">
        <v>3</v>
      </c>
      <c r="GZ23" s="41">
        <f t="shared" si="17"/>
        <v>23</v>
      </c>
      <c r="HA23" s="41">
        <v>4</v>
      </c>
      <c r="HB23" s="41">
        <v>2</v>
      </c>
      <c r="HC23" s="41">
        <v>1</v>
      </c>
      <c r="HD23" s="41">
        <v>1</v>
      </c>
      <c r="HE23" s="41">
        <v>6</v>
      </c>
      <c r="HF23" s="41">
        <v>3</v>
      </c>
      <c r="HG23" s="41">
        <v>1</v>
      </c>
      <c r="HH23" s="37">
        <v>1</v>
      </c>
      <c r="HI23" s="41">
        <v>1</v>
      </c>
      <c r="HJ23" s="41">
        <v>1</v>
      </c>
      <c r="HK23" s="41">
        <v>2</v>
      </c>
      <c r="HL23" s="41">
        <v>4</v>
      </c>
      <c r="HM23" s="41">
        <v>4</v>
      </c>
      <c r="HN23" s="41">
        <v>5</v>
      </c>
      <c r="HO23" s="41">
        <v>1</v>
      </c>
      <c r="HP23" s="41">
        <v>1</v>
      </c>
      <c r="HQ23" s="41">
        <v>5</v>
      </c>
      <c r="HR23" s="41">
        <v>2</v>
      </c>
      <c r="HS23" s="37"/>
      <c r="HT23" s="37"/>
      <c r="HU23" s="37"/>
      <c r="HV23" s="37"/>
      <c r="HW23" s="37"/>
      <c r="HX23" s="37"/>
      <c r="HY23" s="37"/>
      <c r="HZ23" s="37"/>
      <c r="IA23" s="37"/>
      <c r="ID23" s="37"/>
      <c r="IE23" s="37"/>
      <c r="IF23" s="37"/>
      <c r="IG23" s="37"/>
      <c r="IH23" s="37"/>
      <c r="II23" s="37"/>
      <c r="IJ23" s="41">
        <v>12</v>
      </c>
      <c r="IK23" s="41">
        <v>12</v>
      </c>
    </row>
    <row r="24" spans="1:245" s="41" customFormat="1" x14ac:dyDescent="0.2">
      <c r="A24" s="68">
        <v>422</v>
      </c>
      <c r="B24" s="68" t="s">
        <v>1552</v>
      </c>
      <c r="C24" s="41">
        <v>1</v>
      </c>
      <c r="D24" s="37">
        <v>1</v>
      </c>
      <c r="E24" s="74">
        <v>39197</v>
      </c>
      <c r="F24" s="74">
        <v>43755</v>
      </c>
      <c r="G24" s="41">
        <f t="shared" si="0"/>
        <v>12.487671232876712</v>
      </c>
      <c r="I24" s="41">
        <v>7</v>
      </c>
      <c r="L24" s="41">
        <v>2</v>
      </c>
      <c r="M24" s="41">
        <v>150</v>
      </c>
      <c r="N24" s="41">
        <v>110.5</v>
      </c>
      <c r="O24" s="41">
        <v>152</v>
      </c>
      <c r="Q24" s="41">
        <f>34.1*2.2</f>
        <v>75.02000000000001</v>
      </c>
      <c r="R24" s="41">
        <v>34.1</v>
      </c>
      <c r="S24" s="37">
        <v>14.8</v>
      </c>
      <c r="U24" s="37"/>
      <c r="W24" s="41">
        <v>41.7</v>
      </c>
      <c r="X24" s="41">
        <v>78.099999999999994</v>
      </c>
      <c r="Y24" s="41">
        <v>41.6</v>
      </c>
      <c r="Z24" s="41">
        <v>32.9</v>
      </c>
      <c r="AA24" s="41">
        <v>75.099999999999994</v>
      </c>
      <c r="AB24" s="41">
        <v>75.7</v>
      </c>
      <c r="AC24" s="41">
        <v>78.099999999999994</v>
      </c>
      <c r="AD24" s="41">
        <v>75.7</v>
      </c>
      <c r="AJ24" s="41">
        <v>20</v>
      </c>
      <c r="AN24" s="41">
        <v>14.2</v>
      </c>
      <c r="AO24" s="41">
        <v>13.92</v>
      </c>
      <c r="AP24" s="98">
        <v>-1.0140909155762943</v>
      </c>
      <c r="AQ24" s="101">
        <f t="shared" si="5"/>
        <v>0.15526968620336629</v>
      </c>
      <c r="AR24" s="41">
        <v>105</v>
      </c>
      <c r="AS24" s="41">
        <v>107</v>
      </c>
      <c r="AT24" s="41">
        <v>118</v>
      </c>
      <c r="AU24" s="89">
        <v>-0.71135316073964938</v>
      </c>
      <c r="AV24" s="90">
        <f t="shared" si="6"/>
        <v>0.23843270829462065</v>
      </c>
      <c r="AW24" s="41">
        <v>22</v>
      </c>
      <c r="AX24" s="41">
        <v>27</v>
      </c>
      <c r="AY24" s="41">
        <f>27+22</f>
        <v>49</v>
      </c>
      <c r="AZ24" s="107">
        <v>-1.0874321263132047</v>
      </c>
      <c r="BA24" s="108">
        <v>0.13842293981524464</v>
      </c>
      <c r="BB24" s="41">
        <v>22</v>
      </c>
      <c r="BC24" s="41">
        <v>22</v>
      </c>
      <c r="BD24" s="107">
        <v>-0.17694887219815908</v>
      </c>
      <c r="BE24" s="92">
        <v>0.42977427490180414</v>
      </c>
      <c r="BF24" s="41">
        <f>22+22</f>
        <v>44</v>
      </c>
      <c r="BG24" s="41">
        <v>21</v>
      </c>
      <c r="BH24" s="41">
        <v>27</v>
      </c>
      <c r="BI24" s="41">
        <v>22</v>
      </c>
      <c r="BK24" s="41">
        <f t="shared" si="21"/>
        <v>9.3875726419311576</v>
      </c>
      <c r="BL24" s="41">
        <f t="shared" si="22"/>
        <v>12.069736253911488</v>
      </c>
      <c r="BM24" s="41">
        <f t="shared" si="23"/>
        <v>9.8345999105945463</v>
      </c>
      <c r="BO24" s="107">
        <v>8.395934163783772E-2</v>
      </c>
      <c r="BP24" s="92">
        <v>0.53345562087230325</v>
      </c>
      <c r="BQ24" s="41">
        <v>26</v>
      </c>
      <c r="BR24" s="41">
        <v>22</v>
      </c>
      <c r="BS24" s="41">
        <v>25</v>
      </c>
      <c r="BU24" s="41">
        <f t="shared" si="7"/>
        <v>11.622708985248099</v>
      </c>
      <c r="BV24" s="41">
        <f t="shared" si="8"/>
        <v>9.8345999105945463</v>
      </c>
      <c r="BW24" s="41">
        <f t="shared" si="9"/>
        <v>11.175681716584711</v>
      </c>
      <c r="BY24" s="107">
        <v>-0.77903998589924206</v>
      </c>
      <c r="BZ24" s="108">
        <v>0.2179780803306379</v>
      </c>
      <c r="CA24" s="92">
        <f t="shared" si="18"/>
        <v>0.28409860735852438</v>
      </c>
      <c r="CB24" s="112">
        <v>-0.63219049925568194</v>
      </c>
      <c r="CC24" s="72">
        <f t="shared" si="10"/>
        <v>0.19685119724899347</v>
      </c>
      <c r="CD24" s="107">
        <f t="shared" si="29"/>
        <v>-0.21766965100334423</v>
      </c>
      <c r="CE24" s="92">
        <f t="shared" si="11"/>
        <v>0.37571685060147059</v>
      </c>
      <c r="CF24" s="107">
        <v>-0.34754032213070218</v>
      </c>
      <c r="CG24" s="92">
        <f t="shared" si="12"/>
        <v>0.28555555173632946</v>
      </c>
      <c r="CH24" s="107">
        <f t="shared" si="30"/>
        <v>-0.39913349079657606</v>
      </c>
      <c r="CJ24" s="41">
        <v>0</v>
      </c>
      <c r="CK24" s="41" t="s">
        <v>411</v>
      </c>
      <c r="CL24" s="41">
        <v>1</v>
      </c>
      <c r="CM24" s="37"/>
      <c r="CN24" s="41" t="s">
        <v>385</v>
      </c>
      <c r="CO24" s="41">
        <v>1</v>
      </c>
      <c r="CP24" s="41">
        <v>3</v>
      </c>
      <c r="CQ24" s="41" t="s">
        <v>1834</v>
      </c>
      <c r="CR24" s="41">
        <v>2</v>
      </c>
      <c r="CS24" s="41">
        <v>10</v>
      </c>
      <c r="CT24" s="41">
        <v>4</v>
      </c>
      <c r="CU24" s="41">
        <v>4</v>
      </c>
      <c r="CV24" s="41">
        <v>3</v>
      </c>
      <c r="CW24" s="41">
        <v>2</v>
      </c>
      <c r="CX24" s="41">
        <v>4</v>
      </c>
      <c r="CY24" s="41">
        <v>4</v>
      </c>
      <c r="CZ24" s="41">
        <v>1</v>
      </c>
      <c r="DA24" s="41">
        <v>1</v>
      </c>
      <c r="DB24" s="41">
        <v>4</v>
      </c>
      <c r="DC24" s="41">
        <v>4</v>
      </c>
      <c r="DD24" s="41">
        <v>2</v>
      </c>
      <c r="DE24" s="41">
        <v>1</v>
      </c>
      <c r="DF24" s="41">
        <f t="shared" si="32"/>
        <v>4</v>
      </c>
      <c r="DG24" s="41">
        <f t="shared" si="27"/>
        <v>1.6666666666666667</v>
      </c>
      <c r="DH24" s="41">
        <v>2</v>
      </c>
      <c r="DI24" s="41">
        <v>3</v>
      </c>
      <c r="DJ24" s="41">
        <v>2</v>
      </c>
      <c r="DK24" s="41">
        <v>2</v>
      </c>
      <c r="DL24" s="41">
        <v>2</v>
      </c>
      <c r="DM24" s="41">
        <v>3</v>
      </c>
      <c r="DN24" s="41">
        <v>3</v>
      </c>
      <c r="DO24" s="41">
        <v>2</v>
      </c>
      <c r="DP24" s="41">
        <v>3</v>
      </c>
      <c r="DQ24" s="41">
        <f t="shared" si="33"/>
        <v>2.3333333333333335</v>
      </c>
      <c r="DR24" s="41">
        <v>2</v>
      </c>
      <c r="DS24" s="41">
        <v>4</v>
      </c>
      <c r="DT24" s="41">
        <v>4</v>
      </c>
      <c r="DU24" s="41">
        <v>4</v>
      </c>
      <c r="DV24" s="41">
        <v>2</v>
      </c>
      <c r="DW24" s="41">
        <v>4</v>
      </c>
      <c r="DX24" s="41">
        <f t="shared" si="31"/>
        <v>3.3333333333333335</v>
      </c>
      <c r="DY24" s="41">
        <v>2</v>
      </c>
      <c r="EA24" s="41">
        <v>2</v>
      </c>
      <c r="EC24" s="41">
        <v>1</v>
      </c>
      <c r="ED24" s="41">
        <v>0</v>
      </c>
      <c r="EE24" s="41">
        <v>1</v>
      </c>
      <c r="EF24" s="41">
        <v>1</v>
      </c>
      <c r="EG24" s="41">
        <v>1</v>
      </c>
      <c r="EH24" s="41">
        <v>1</v>
      </c>
      <c r="EI24" s="41">
        <v>1</v>
      </c>
      <c r="EJ24" s="41">
        <v>1</v>
      </c>
      <c r="EK24" s="41">
        <v>1</v>
      </c>
      <c r="EL24" s="41">
        <v>1</v>
      </c>
      <c r="EM24" s="41">
        <v>1</v>
      </c>
      <c r="EN24" s="41">
        <v>1</v>
      </c>
      <c r="EO24" s="41">
        <v>1</v>
      </c>
      <c r="EP24" s="41">
        <v>1</v>
      </c>
      <c r="EQ24" s="41">
        <v>0</v>
      </c>
      <c r="ER24" s="41">
        <v>1</v>
      </c>
      <c r="ES24" s="41">
        <v>0</v>
      </c>
      <c r="ET24" s="41">
        <v>0</v>
      </c>
      <c r="EU24" s="41">
        <v>0</v>
      </c>
      <c r="EV24" s="41">
        <f t="shared" si="13"/>
        <v>14</v>
      </c>
      <c r="EW24" s="41">
        <v>14</v>
      </c>
      <c r="EX24" s="41">
        <f>15/18</f>
        <v>0.83333333333333337</v>
      </c>
      <c r="EY24" s="41">
        <v>4</v>
      </c>
      <c r="EZ24" s="41">
        <v>0</v>
      </c>
      <c r="FA24" s="41">
        <v>1</v>
      </c>
      <c r="FB24" s="41">
        <v>1</v>
      </c>
      <c r="FC24" s="41">
        <v>0</v>
      </c>
      <c r="FD24" s="41">
        <v>1</v>
      </c>
      <c r="FE24" s="41">
        <v>1</v>
      </c>
      <c r="FF24" s="41">
        <v>1</v>
      </c>
      <c r="FG24" s="41">
        <v>1</v>
      </c>
      <c r="FH24" s="41">
        <v>0</v>
      </c>
      <c r="FI24" s="41">
        <v>0</v>
      </c>
      <c r="FJ24" s="41">
        <v>0</v>
      </c>
      <c r="FK24" s="41">
        <v>0</v>
      </c>
      <c r="FL24" s="41">
        <v>0</v>
      </c>
      <c r="FM24" s="41">
        <v>0</v>
      </c>
      <c r="FN24" s="41">
        <f t="shared" si="14"/>
        <v>6</v>
      </c>
      <c r="FO24" s="41">
        <v>6</v>
      </c>
      <c r="FP24" s="41">
        <f>6/13</f>
        <v>0.46153846153846156</v>
      </c>
      <c r="FQ24" s="41">
        <v>3</v>
      </c>
      <c r="FR24" s="41">
        <v>1</v>
      </c>
      <c r="FS24" s="41">
        <v>0</v>
      </c>
      <c r="FT24" s="41">
        <v>1</v>
      </c>
      <c r="FU24" s="41">
        <v>1</v>
      </c>
      <c r="FV24" s="41">
        <v>1</v>
      </c>
      <c r="FW24" s="41">
        <v>0</v>
      </c>
      <c r="FX24" s="41">
        <v>1</v>
      </c>
      <c r="FY24" s="41">
        <v>1</v>
      </c>
      <c r="FZ24" s="41">
        <v>1</v>
      </c>
      <c r="GA24" s="41">
        <v>0</v>
      </c>
      <c r="GB24" s="41">
        <v>0</v>
      </c>
      <c r="GC24" s="41">
        <f t="shared" si="15"/>
        <v>7</v>
      </c>
      <c r="GD24" s="41">
        <v>7</v>
      </c>
      <c r="GE24" s="41">
        <f>7/10</f>
        <v>0.7</v>
      </c>
      <c r="GF24" s="41">
        <v>5</v>
      </c>
      <c r="GG24" s="41">
        <v>1</v>
      </c>
      <c r="GH24" s="41">
        <v>4</v>
      </c>
      <c r="GI24" s="41">
        <v>1</v>
      </c>
      <c r="GJ24" s="41">
        <v>1</v>
      </c>
      <c r="GK24" s="41">
        <v>0</v>
      </c>
      <c r="GL24" s="41">
        <v>0</v>
      </c>
      <c r="GM24" s="41">
        <v>1</v>
      </c>
      <c r="GN24" s="41">
        <v>1</v>
      </c>
      <c r="GO24" s="41">
        <v>0</v>
      </c>
      <c r="GP24" s="41">
        <v>0</v>
      </c>
      <c r="GQ24" s="41">
        <v>0</v>
      </c>
      <c r="GR24" s="41">
        <v>1</v>
      </c>
      <c r="GS24" s="41">
        <v>0</v>
      </c>
      <c r="GT24" s="41">
        <v>0</v>
      </c>
      <c r="GU24" s="41">
        <v>0</v>
      </c>
      <c r="GV24" s="41">
        <f t="shared" si="16"/>
        <v>5</v>
      </c>
      <c r="GW24" s="41">
        <v>5</v>
      </c>
      <c r="GX24" s="41">
        <f>5/12</f>
        <v>0.41666666666666669</v>
      </c>
      <c r="GY24" s="41">
        <v>1</v>
      </c>
      <c r="GZ24" s="41">
        <f t="shared" si="17"/>
        <v>32</v>
      </c>
      <c r="HA24" s="41">
        <v>4</v>
      </c>
      <c r="HB24" s="41">
        <v>3</v>
      </c>
      <c r="HC24" s="41">
        <v>4</v>
      </c>
      <c r="HD24" s="41">
        <v>1</v>
      </c>
      <c r="HE24" s="41">
        <v>5</v>
      </c>
      <c r="HF24" s="41">
        <v>2</v>
      </c>
      <c r="HG24" s="41">
        <v>2</v>
      </c>
      <c r="HH24" s="41">
        <v>1</v>
      </c>
      <c r="HI24" s="41">
        <v>1</v>
      </c>
      <c r="HJ24" s="41">
        <v>5</v>
      </c>
      <c r="HK24" s="41">
        <v>5</v>
      </c>
      <c r="HL24" s="41">
        <v>5</v>
      </c>
      <c r="HM24" s="41">
        <v>2</v>
      </c>
      <c r="HN24" s="37">
        <v>5</v>
      </c>
      <c r="HO24" s="37">
        <v>3</v>
      </c>
      <c r="HP24" s="37">
        <v>4</v>
      </c>
      <c r="HQ24" s="37">
        <v>4</v>
      </c>
      <c r="HR24" s="37">
        <v>2</v>
      </c>
      <c r="HS24" s="37"/>
      <c r="HT24" s="37"/>
      <c r="HU24" s="37"/>
      <c r="HV24" s="37"/>
      <c r="HW24" s="37"/>
      <c r="HX24" s="37"/>
      <c r="HY24" s="37"/>
      <c r="HZ24" s="37"/>
      <c r="IA24" s="37"/>
      <c r="ID24" s="37"/>
      <c r="IE24" s="37"/>
      <c r="IF24" s="37"/>
      <c r="IG24" s="37"/>
      <c r="IH24" s="37"/>
      <c r="II24" s="37"/>
      <c r="IJ24" s="41">
        <v>6</v>
      </c>
      <c r="IK24" s="41">
        <v>7</v>
      </c>
    </row>
    <row r="25" spans="1:245" s="41" customFormat="1" x14ac:dyDescent="0.2">
      <c r="A25" s="68">
        <v>427</v>
      </c>
      <c r="B25" s="68" t="s">
        <v>1572</v>
      </c>
      <c r="C25" s="41">
        <v>1</v>
      </c>
      <c r="D25" s="37">
        <v>1</v>
      </c>
      <c r="E25" s="74">
        <v>39327</v>
      </c>
      <c r="F25" s="74">
        <v>43755</v>
      </c>
      <c r="G25" s="41">
        <f t="shared" si="0"/>
        <v>12.131506849315068</v>
      </c>
      <c r="I25" s="41">
        <v>7</v>
      </c>
      <c r="L25" s="41">
        <v>2</v>
      </c>
      <c r="M25" s="41">
        <v>150</v>
      </c>
      <c r="N25" s="41">
        <v>108.5</v>
      </c>
      <c r="O25" s="41">
        <v>155</v>
      </c>
      <c r="Q25" s="41">
        <f>43.1*2.2</f>
        <v>94.820000000000007</v>
      </c>
      <c r="R25" s="41">
        <v>43.1</v>
      </c>
      <c r="S25" s="41">
        <v>17.899999999999999</v>
      </c>
      <c r="U25" s="41">
        <v>17.7</v>
      </c>
      <c r="W25" s="41">
        <v>45</v>
      </c>
      <c r="X25" s="41">
        <v>35.9</v>
      </c>
      <c r="Y25" s="41">
        <v>41.1</v>
      </c>
      <c r="Z25" s="41">
        <v>35</v>
      </c>
      <c r="AA25" s="41">
        <v>41.9</v>
      </c>
      <c r="AB25" s="41">
        <v>26.9</v>
      </c>
      <c r="AC25" s="41">
        <v>45</v>
      </c>
      <c r="AD25" s="41">
        <v>41.9</v>
      </c>
      <c r="AJ25" s="41">
        <v>20</v>
      </c>
      <c r="AN25" s="41">
        <v>13.28</v>
      </c>
      <c r="AO25" s="41">
        <v>12.17</v>
      </c>
      <c r="AP25" s="98">
        <v>0.57899380104208442</v>
      </c>
      <c r="AQ25" s="101">
        <f t="shared" si="5"/>
        <v>0.71870332203310738</v>
      </c>
      <c r="AR25" s="41">
        <v>160</v>
      </c>
      <c r="AS25" s="41">
        <v>154</v>
      </c>
      <c r="AT25" s="41">
        <v>163</v>
      </c>
      <c r="AU25" s="89">
        <v>1.3158847232091075</v>
      </c>
      <c r="AV25" s="90">
        <f t="shared" si="6"/>
        <v>0.90589363150940849</v>
      </c>
      <c r="AW25" s="41">
        <v>33</v>
      </c>
      <c r="AX25" s="41">
        <v>28</v>
      </c>
      <c r="AY25" s="41">
        <f>33+28</f>
        <v>61</v>
      </c>
      <c r="AZ25" s="107">
        <v>-0.22939414687434617</v>
      </c>
      <c r="BA25" s="108">
        <v>0.40928129250261436</v>
      </c>
      <c r="BB25" s="41">
        <v>19</v>
      </c>
      <c r="BC25" s="41">
        <v>20</v>
      </c>
      <c r="BD25" s="107">
        <v>-0.70321298176206182</v>
      </c>
      <c r="BE25" s="92">
        <v>0.24096151512453279</v>
      </c>
      <c r="BF25" s="41">
        <f>19+20</f>
        <v>39</v>
      </c>
      <c r="BG25" s="41">
        <v>44</v>
      </c>
      <c r="BH25" s="41">
        <v>47</v>
      </c>
      <c r="BI25" s="41">
        <v>46</v>
      </c>
      <c r="BK25" s="41">
        <f t="shared" si="21"/>
        <v>19.669199821189093</v>
      </c>
      <c r="BL25" s="41">
        <f t="shared" si="22"/>
        <v>21.010281627179257</v>
      </c>
      <c r="BM25" s="41">
        <f t="shared" si="23"/>
        <v>20.56325435851587</v>
      </c>
      <c r="BO25" s="107">
        <v>4.2779503267091687</v>
      </c>
      <c r="BP25" s="92">
        <v>0.99999056889513294</v>
      </c>
      <c r="BQ25" s="41">
        <v>35</v>
      </c>
      <c r="BR25" s="41">
        <v>26</v>
      </c>
      <c r="BS25" s="41">
        <v>28</v>
      </c>
      <c r="BU25" s="41">
        <f t="shared" si="7"/>
        <v>15.645954403218596</v>
      </c>
      <c r="BV25" s="41">
        <f t="shared" si="8"/>
        <v>11.622708985248099</v>
      </c>
      <c r="BW25" s="41">
        <f t="shared" si="9"/>
        <v>12.516763522574877</v>
      </c>
      <c r="BY25" s="107">
        <v>0.99652472402852488</v>
      </c>
      <c r="BZ25" s="108">
        <v>0.84050236982084003</v>
      </c>
      <c r="CA25" s="92">
        <f t="shared" si="18"/>
        <v>0.32512140381357357</v>
      </c>
      <c r="CB25" s="112">
        <v>-0.46630356431820397</v>
      </c>
      <c r="CC25" s="72">
        <f t="shared" si="10"/>
        <v>0.81229847677125799</v>
      </c>
      <c r="CD25" s="107">
        <f t="shared" si="29"/>
        <v>0.17299745622652701</v>
      </c>
      <c r="CE25" s="92">
        <f t="shared" si="11"/>
        <v>0.92024646935798649</v>
      </c>
      <c r="CF25" s="107">
        <v>2.6372375253688469</v>
      </c>
      <c r="CG25" s="92">
        <f t="shared" si="12"/>
        <v>0.68588878331427272</v>
      </c>
      <c r="CH25" s="107">
        <f t="shared" si="30"/>
        <v>0.78131047242572327</v>
      </c>
      <c r="CJ25" s="41">
        <v>1</v>
      </c>
      <c r="CK25" s="41" t="s">
        <v>393</v>
      </c>
      <c r="CL25" s="41">
        <v>0</v>
      </c>
      <c r="CM25" s="41">
        <v>4.5</v>
      </c>
      <c r="CN25" s="41" t="s">
        <v>1837</v>
      </c>
      <c r="CO25" s="41">
        <v>2</v>
      </c>
      <c r="CP25" s="41">
        <v>1.5</v>
      </c>
      <c r="CQ25" s="41" t="s">
        <v>437</v>
      </c>
      <c r="CR25" s="41">
        <v>1</v>
      </c>
      <c r="CS25" s="37"/>
      <c r="CT25" s="41">
        <v>5</v>
      </c>
      <c r="CU25" s="41">
        <v>1</v>
      </c>
      <c r="CV25" s="41">
        <v>1</v>
      </c>
      <c r="CW25" s="41">
        <v>3</v>
      </c>
      <c r="CX25" s="41">
        <v>5</v>
      </c>
      <c r="CY25" s="41">
        <v>4</v>
      </c>
      <c r="CZ25" s="41">
        <v>3</v>
      </c>
      <c r="DA25" s="41">
        <v>1</v>
      </c>
      <c r="DB25" s="41">
        <v>5</v>
      </c>
      <c r="DC25" s="41">
        <v>4</v>
      </c>
      <c r="DD25" s="41">
        <v>5</v>
      </c>
      <c r="DE25" s="41">
        <v>2</v>
      </c>
      <c r="DF25" s="41">
        <f t="shared" si="32"/>
        <v>4</v>
      </c>
      <c r="DG25" s="41">
        <f t="shared" si="27"/>
        <v>2.5</v>
      </c>
      <c r="DH25" s="41">
        <v>4</v>
      </c>
      <c r="DI25" s="41">
        <v>4</v>
      </c>
      <c r="DJ25" s="41">
        <v>3</v>
      </c>
      <c r="DK25" s="41">
        <v>3</v>
      </c>
      <c r="DL25" s="41">
        <v>2</v>
      </c>
      <c r="DM25" s="41">
        <v>3</v>
      </c>
      <c r="DN25" s="41">
        <v>4</v>
      </c>
      <c r="DO25" s="41">
        <v>2</v>
      </c>
      <c r="DP25" s="41">
        <v>3</v>
      </c>
      <c r="DQ25" s="41">
        <f t="shared" si="33"/>
        <v>3.1666666666666665</v>
      </c>
      <c r="DR25" s="41">
        <v>6</v>
      </c>
      <c r="DS25" s="41">
        <v>4</v>
      </c>
      <c r="DT25" s="41">
        <v>5</v>
      </c>
      <c r="DU25" s="41">
        <v>4</v>
      </c>
      <c r="DV25" s="41">
        <v>6</v>
      </c>
      <c r="DW25" s="41">
        <v>3</v>
      </c>
      <c r="DX25" s="41">
        <f t="shared" si="31"/>
        <v>4.666666666666667</v>
      </c>
      <c r="DY25" s="41">
        <v>3</v>
      </c>
      <c r="EA25" s="41">
        <v>2</v>
      </c>
      <c r="EC25" s="41">
        <v>1</v>
      </c>
      <c r="ED25" s="41">
        <v>0</v>
      </c>
      <c r="EE25" s="41">
        <v>0</v>
      </c>
      <c r="EF25" s="41">
        <v>1</v>
      </c>
      <c r="EG25" s="41">
        <v>0</v>
      </c>
      <c r="EH25" s="41">
        <v>1</v>
      </c>
      <c r="EI25" s="41">
        <v>1</v>
      </c>
      <c r="EJ25" s="41">
        <v>0</v>
      </c>
      <c r="EK25" s="41">
        <v>0</v>
      </c>
      <c r="EL25" s="41">
        <v>0</v>
      </c>
      <c r="EM25" s="41">
        <v>1</v>
      </c>
      <c r="EN25" s="41">
        <v>0</v>
      </c>
      <c r="EO25" s="41">
        <v>0</v>
      </c>
      <c r="EP25" s="41">
        <v>0</v>
      </c>
      <c r="EQ25" s="41">
        <v>0</v>
      </c>
      <c r="ER25" s="41">
        <v>1</v>
      </c>
      <c r="ES25" s="41">
        <v>0</v>
      </c>
      <c r="ET25" s="41">
        <v>0</v>
      </c>
      <c r="EU25" s="41">
        <v>0</v>
      </c>
      <c r="EV25" s="41">
        <f t="shared" si="13"/>
        <v>6</v>
      </c>
      <c r="EW25" s="41">
        <v>6</v>
      </c>
      <c r="EX25" s="41">
        <f>6/18</f>
        <v>0.33333333333333331</v>
      </c>
      <c r="EY25" s="41">
        <v>3</v>
      </c>
      <c r="EZ25" s="41">
        <v>1</v>
      </c>
      <c r="FA25" s="41">
        <v>1</v>
      </c>
      <c r="FB25" s="41">
        <v>1</v>
      </c>
      <c r="FC25" s="41">
        <v>1</v>
      </c>
      <c r="FD25" s="41">
        <v>0</v>
      </c>
      <c r="FE25" s="41">
        <v>1</v>
      </c>
      <c r="FF25" s="41">
        <v>1</v>
      </c>
      <c r="FG25" s="41">
        <v>0</v>
      </c>
      <c r="FH25" s="41">
        <v>1</v>
      </c>
      <c r="FI25" s="41">
        <v>1</v>
      </c>
      <c r="FJ25" s="41">
        <v>0</v>
      </c>
      <c r="FK25" s="41">
        <v>0</v>
      </c>
      <c r="FL25" s="41">
        <v>0</v>
      </c>
      <c r="FM25" s="41">
        <v>0</v>
      </c>
      <c r="FN25" s="41">
        <f t="shared" si="14"/>
        <v>8</v>
      </c>
      <c r="FO25" s="41">
        <v>8</v>
      </c>
      <c r="FP25" s="41">
        <f>8/13</f>
        <v>0.61538461538461542</v>
      </c>
      <c r="FQ25" s="41">
        <v>1</v>
      </c>
      <c r="FR25" s="41">
        <v>0</v>
      </c>
      <c r="FS25" s="41">
        <v>1</v>
      </c>
      <c r="FT25" s="41">
        <v>1</v>
      </c>
      <c r="FU25" s="41">
        <v>1</v>
      </c>
      <c r="FV25" s="41">
        <v>0</v>
      </c>
      <c r="FW25" s="41">
        <v>0</v>
      </c>
      <c r="FX25" s="41">
        <v>1</v>
      </c>
      <c r="FY25" s="41">
        <v>1</v>
      </c>
      <c r="FZ25" s="41">
        <v>1</v>
      </c>
      <c r="GA25" s="41">
        <v>0</v>
      </c>
      <c r="GB25" s="41">
        <v>0</v>
      </c>
      <c r="GC25" s="41">
        <f t="shared" si="15"/>
        <v>6</v>
      </c>
      <c r="GD25" s="41">
        <v>6</v>
      </c>
      <c r="GE25" s="41">
        <f>6/10</f>
        <v>0.6</v>
      </c>
      <c r="GF25" s="41">
        <v>5</v>
      </c>
      <c r="GG25" s="41">
        <v>2</v>
      </c>
      <c r="GH25" s="41">
        <v>1</v>
      </c>
      <c r="GI25" s="41">
        <v>1</v>
      </c>
      <c r="GJ25" s="41">
        <v>1</v>
      </c>
      <c r="GK25" s="41">
        <v>1</v>
      </c>
      <c r="GL25" s="41">
        <v>1</v>
      </c>
      <c r="GM25" s="41">
        <v>1</v>
      </c>
      <c r="GN25" s="41">
        <v>1</v>
      </c>
      <c r="GO25" s="41">
        <v>0</v>
      </c>
      <c r="GP25" s="41">
        <v>0</v>
      </c>
      <c r="GQ25" s="41">
        <v>0</v>
      </c>
      <c r="GR25" s="41">
        <v>1</v>
      </c>
      <c r="GS25" s="41">
        <v>1</v>
      </c>
      <c r="GT25" s="41">
        <v>0</v>
      </c>
      <c r="GU25" s="41">
        <v>0</v>
      </c>
      <c r="GV25" s="41">
        <f t="shared" si="16"/>
        <v>8</v>
      </c>
      <c r="GW25" s="41">
        <v>8</v>
      </c>
      <c r="GX25" s="41">
        <f>8/12</f>
        <v>0.66666666666666663</v>
      </c>
      <c r="GY25" s="41">
        <v>1</v>
      </c>
      <c r="GZ25" s="41">
        <f t="shared" si="17"/>
        <v>28</v>
      </c>
      <c r="HA25" s="41">
        <v>4</v>
      </c>
      <c r="HB25" s="41">
        <v>2</v>
      </c>
      <c r="HC25" s="41">
        <v>5</v>
      </c>
      <c r="HD25" s="41">
        <v>1</v>
      </c>
      <c r="HE25" s="41">
        <v>6</v>
      </c>
      <c r="HF25" s="41">
        <v>5</v>
      </c>
      <c r="HG25" s="41">
        <v>5</v>
      </c>
      <c r="HH25" s="41">
        <v>1</v>
      </c>
      <c r="HI25" s="41">
        <v>1</v>
      </c>
      <c r="HJ25" s="41">
        <v>3</v>
      </c>
      <c r="HK25" s="41">
        <v>3</v>
      </c>
      <c r="HL25" s="41">
        <v>3</v>
      </c>
      <c r="HM25" s="41">
        <v>1</v>
      </c>
      <c r="HN25" s="41">
        <v>5</v>
      </c>
      <c r="HO25" s="41">
        <v>1</v>
      </c>
      <c r="HP25" s="41">
        <v>5</v>
      </c>
      <c r="HQ25" s="41">
        <v>1</v>
      </c>
      <c r="HR25" s="41">
        <v>4</v>
      </c>
      <c r="HS25" s="37"/>
      <c r="HT25" s="37"/>
      <c r="HU25" s="37"/>
      <c r="HV25" s="37"/>
      <c r="HW25" s="37"/>
      <c r="HX25" s="37"/>
      <c r="HY25" s="37"/>
      <c r="HZ25" s="37"/>
      <c r="IA25" s="37"/>
      <c r="ID25" s="37"/>
      <c r="IE25" s="37"/>
      <c r="IF25" s="37"/>
      <c r="IG25" s="37"/>
      <c r="IH25" s="37"/>
      <c r="II25" s="37"/>
      <c r="IJ25" s="41">
        <v>9</v>
      </c>
      <c r="IK25" s="41">
        <v>6</v>
      </c>
    </row>
    <row r="26" spans="1:245" s="41" customFormat="1" x14ac:dyDescent="0.2">
      <c r="A26" s="68">
        <v>431</v>
      </c>
      <c r="B26" s="68" t="s">
        <v>1584</v>
      </c>
      <c r="C26" s="41">
        <v>1</v>
      </c>
      <c r="D26" s="37">
        <v>1</v>
      </c>
      <c r="E26" s="74">
        <v>39169</v>
      </c>
      <c r="F26" s="74">
        <v>43755</v>
      </c>
      <c r="G26" s="41">
        <f t="shared" si="0"/>
        <v>12.564383561643835</v>
      </c>
      <c r="I26" s="41">
        <v>7</v>
      </c>
      <c r="L26" s="41">
        <v>2</v>
      </c>
      <c r="M26" s="41">
        <v>150</v>
      </c>
      <c r="N26" s="41">
        <v>118</v>
      </c>
      <c r="O26" s="41">
        <v>167</v>
      </c>
      <c r="Q26" s="41">
        <f>64.9*2.2</f>
        <v>142.78000000000003</v>
      </c>
      <c r="R26" s="41">
        <v>64.900000000000006</v>
      </c>
      <c r="S26" s="41">
        <v>23.3</v>
      </c>
      <c r="U26" s="41">
        <v>28.4</v>
      </c>
      <c r="W26" s="37"/>
      <c r="X26" s="37"/>
      <c r="Y26" s="37"/>
      <c r="Z26" s="37"/>
      <c r="AA26" s="37"/>
      <c r="AB26" s="37"/>
      <c r="AJ26" s="37"/>
      <c r="AN26" s="41">
        <v>11.98</v>
      </c>
      <c r="AO26" s="41">
        <v>12.16</v>
      </c>
      <c r="AP26" s="98">
        <v>0.67893966513770998</v>
      </c>
      <c r="AQ26" s="101">
        <f t="shared" si="5"/>
        <v>0.75141195406055927</v>
      </c>
      <c r="AR26" s="41">
        <v>150</v>
      </c>
      <c r="AS26" s="41">
        <v>138</v>
      </c>
      <c r="AT26" s="41">
        <v>150</v>
      </c>
      <c r="AU26" s="89">
        <v>0.68124134430419558</v>
      </c>
      <c r="AV26" s="90">
        <f t="shared" si="6"/>
        <v>0.75214060442619379</v>
      </c>
      <c r="AW26" s="41">
        <v>28</v>
      </c>
      <c r="AX26" s="41">
        <v>30</v>
      </c>
      <c r="AY26" s="41">
        <f>30+28</f>
        <v>58</v>
      </c>
      <c r="AZ26" s="107">
        <v>-0.75017127065439615</v>
      </c>
      <c r="BA26" s="108">
        <v>0.22657577968445622</v>
      </c>
      <c r="BB26" s="41">
        <v>23</v>
      </c>
      <c r="BC26" s="41">
        <v>25</v>
      </c>
      <c r="BD26" s="107">
        <v>0.47114669378403679</v>
      </c>
      <c r="BE26" s="92">
        <v>0.68123200882375634</v>
      </c>
      <c r="BF26" s="41">
        <f>23+25</f>
        <v>48</v>
      </c>
      <c r="BG26" s="41">
        <v>28</v>
      </c>
      <c r="BH26" s="41">
        <v>27</v>
      </c>
      <c r="BI26" s="41">
        <v>30</v>
      </c>
      <c r="BK26" s="41">
        <f t="shared" si="21"/>
        <v>12.516763522574877</v>
      </c>
      <c r="BL26" s="41">
        <f t="shared" si="22"/>
        <v>12.069736253911488</v>
      </c>
      <c r="BM26" s="41">
        <f t="shared" si="23"/>
        <v>13.410818059901654</v>
      </c>
      <c r="BO26" s="107">
        <v>0.73191757308636041</v>
      </c>
      <c r="BP26" s="92">
        <v>0.76789056023384439</v>
      </c>
      <c r="BQ26" s="41">
        <v>37</v>
      </c>
      <c r="BR26" s="41">
        <v>34</v>
      </c>
      <c r="BS26" s="41">
        <v>30</v>
      </c>
      <c r="BU26" s="41">
        <f t="shared" si="7"/>
        <v>16.540008940545373</v>
      </c>
      <c r="BV26" s="41">
        <f t="shared" si="8"/>
        <v>15.198927134555207</v>
      </c>
      <c r="BW26" s="41">
        <f t="shared" si="9"/>
        <v>13.410818059901654</v>
      </c>
      <c r="BY26" s="107">
        <v>1.2228419058917377</v>
      </c>
      <c r="BZ26" s="108">
        <v>0.88930529291751748</v>
      </c>
      <c r="CA26" s="92">
        <f t="shared" si="18"/>
        <v>0.45390389425410627</v>
      </c>
      <c r="CB26" s="112">
        <v>-0.13951228843517968</v>
      </c>
      <c r="CC26" s="72">
        <f t="shared" si="10"/>
        <v>0.75177627924337653</v>
      </c>
      <c r="CD26" s="107">
        <f t="shared" si="29"/>
        <v>0.30613199540409841</v>
      </c>
      <c r="CE26" s="92">
        <f t="shared" si="11"/>
        <v>0.82859792657568088</v>
      </c>
      <c r="CF26" s="107">
        <v>0.9773797394890491</v>
      </c>
      <c r="CG26" s="92">
        <f t="shared" si="12"/>
        <v>0.67809270002438782</v>
      </c>
      <c r="CH26" s="107">
        <f t="shared" si="30"/>
        <v>0.38133314881932262</v>
      </c>
      <c r="CJ26" s="41">
        <v>0</v>
      </c>
      <c r="CK26" s="41" t="s">
        <v>1838</v>
      </c>
      <c r="CL26" s="41">
        <v>1</v>
      </c>
      <c r="CM26" s="41">
        <v>3</v>
      </c>
      <c r="CN26" s="41" t="s">
        <v>411</v>
      </c>
      <c r="CO26" s="41">
        <v>1</v>
      </c>
      <c r="CP26" s="41">
        <v>5</v>
      </c>
      <c r="CQ26" s="41" t="s">
        <v>376</v>
      </c>
      <c r="CR26" s="41">
        <v>1</v>
      </c>
      <c r="CS26" s="41">
        <v>1</v>
      </c>
      <c r="CT26" s="41">
        <v>3</v>
      </c>
      <c r="CU26" s="41">
        <v>4</v>
      </c>
      <c r="CV26" s="41">
        <v>3</v>
      </c>
      <c r="CW26" s="41">
        <v>2</v>
      </c>
      <c r="CX26" s="41">
        <v>4</v>
      </c>
      <c r="CY26" s="41">
        <v>3</v>
      </c>
      <c r="CZ26" s="41">
        <v>2</v>
      </c>
      <c r="DA26" s="41">
        <v>3</v>
      </c>
      <c r="DB26" s="41">
        <v>3</v>
      </c>
      <c r="DC26" s="41">
        <v>4</v>
      </c>
      <c r="DD26" s="41">
        <v>2</v>
      </c>
      <c r="DE26" s="41">
        <v>3</v>
      </c>
      <c r="DF26" s="41">
        <f t="shared" si="32"/>
        <v>3.5</v>
      </c>
      <c r="DG26" s="41">
        <f t="shared" si="27"/>
        <v>2.5</v>
      </c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  <c r="DX26" s="37"/>
      <c r="DY26" s="41">
        <v>0</v>
      </c>
      <c r="DZ26" s="41">
        <v>0</v>
      </c>
      <c r="EA26" s="41">
        <v>1</v>
      </c>
      <c r="EB26" s="41">
        <v>19</v>
      </c>
      <c r="EC26" s="41">
        <v>1</v>
      </c>
      <c r="ED26" s="41">
        <v>0</v>
      </c>
      <c r="EE26" s="41">
        <v>1</v>
      </c>
      <c r="EF26" s="41">
        <v>0</v>
      </c>
      <c r="EG26" s="41">
        <v>1</v>
      </c>
      <c r="EH26" s="41">
        <v>0</v>
      </c>
      <c r="EI26" s="41">
        <v>1</v>
      </c>
      <c r="EJ26" s="41">
        <v>0</v>
      </c>
      <c r="EK26" s="41">
        <v>1</v>
      </c>
      <c r="EL26" s="41">
        <v>0</v>
      </c>
      <c r="EM26" s="41">
        <v>0</v>
      </c>
      <c r="EN26" s="41">
        <v>0</v>
      </c>
      <c r="EO26" s="41">
        <v>0</v>
      </c>
      <c r="EP26" s="41">
        <v>0</v>
      </c>
      <c r="EQ26" s="41">
        <v>1</v>
      </c>
      <c r="ER26" s="41">
        <v>0</v>
      </c>
      <c r="ES26" s="41">
        <v>1</v>
      </c>
      <c r="ET26" s="41">
        <v>0</v>
      </c>
      <c r="EU26" s="41">
        <v>0</v>
      </c>
      <c r="EV26" s="41">
        <f t="shared" si="13"/>
        <v>7</v>
      </c>
      <c r="EW26" s="41">
        <v>7</v>
      </c>
      <c r="EX26" s="41">
        <f>7/18</f>
        <v>0.3888888888888889</v>
      </c>
      <c r="EY26" s="41">
        <v>4</v>
      </c>
      <c r="EZ26" s="41">
        <v>1</v>
      </c>
      <c r="FA26" s="41">
        <v>1</v>
      </c>
      <c r="FB26" s="41">
        <v>1</v>
      </c>
      <c r="FC26" s="41">
        <v>1</v>
      </c>
      <c r="FD26" s="41">
        <v>1</v>
      </c>
      <c r="FE26" s="41">
        <v>1</v>
      </c>
      <c r="FF26" s="41">
        <v>1</v>
      </c>
      <c r="FG26" s="41">
        <v>0</v>
      </c>
      <c r="FH26" s="41">
        <v>1</v>
      </c>
      <c r="FI26" s="41">
        <v>1</v>
      </c>
      <c r="FJ26" s="41">
        <v>0</v>
      </c>
      <c r="FK26" s="41">
        <v>0</v>
      </c>
      <c r="FL26" s="41">
        <v>0</v>
      </c>
      <c r="FM26" s="41">
        <v>0</v>
      </c>
      <c r="FN26" s="41">
        <f t="shared" si="14"/>
        <v>9</v>
      </c>
      <c r="FO26" s="41">
        <v>9</v>
      </c>
      <c r="FP26" s="41">
        <f>9/13</f>
        <v>0.69230769230769229</v>
      </c>
      <c r="FQ26" s="41">
        <v>1</v>
      </c>
      <c r="FR26" s="41">
        <v>0</v>
      </c>
      <c r="FS26" s="41">
        <v>1</v>
      </c>
      <c r="FT26" s="41">
        <v>0</v>
      </c>
      <c r="FU26" s="41">
        <v>0</v>
      </c>
      <c r="FV26" s="41">
        <v>0</v>
      </c>
      <c r="FW26" s="41">
        <v>0</v>
      </c>
      <c r="FX26" s="41">
        <v>1</v>
      </c>
      <c r="FY26" s="41">
        <v>0</v>
      </c>
      <c r="FZ26" s="41">
        <v>0</v>
      </c>
      <c r="GA26" s="41">
        <v>0</v>
      </c>
      <c r="GB26" s="41">
        <v>0</v>
      </c>
      <c r="GC26" s="41">
        <f t="shared" si="15"/>
        <v>2</v>
      </c>
      <c r="GD26" s="41">
        <v>2</v>
      </c>
      <c r="GE26" s="41">
        <f>2/10</f>
        <v>0.2</v>
      </c>
      <c r="GF26" s="41">
        <v>4</v>
      </c>
      <c r="GG26" s="41">
        <v>1</v>
      </c>
      <c r="GH26" s="41">
        <v>3</v>
      </c>
      <c r="GI26" s="41">
        <v>0</v>
      </c>
      <c r="GJ26" s="41">
        <v>1</v>
      </c>
      <c r="GK26" s="41">
        <v>1</v>
      </c>
      <c r="GL26" s="41">
        <v>0</v>
      </c>
      <c r="GM26" s="41">
        <v>0</v>
      </c>
      <c r="GN26" s="41">
        <v>0</v>
      </c>
      <c r="GO26" s="41">
        <v>0</v>
      </c>
      <c r="GP26" s="41">
        <v>0</v>
      </c>
      <c r="GQ26" s="41">
        <v>1</v>
      </c>
      <c r="GR26" s="41">
        <v>0</v>
      </c>
      <c r="GS26" s="41">
        <v>1</v>
      </c>
      <c r="GT26" s="41">
        <v>0</v>
      </c>
      <c r="GU26" s="41">
        <v>0</v>
      </c>
      <c r="GV26" s="41">
        <f t="shared" si="16"/>
        <v>4</v>
      </c>
      <c r="GW26" s="41">
        <v>4</v>
      </c>
      <c r="GX26" s="41">
        <f>4/13</f>
        <v>0.30769230769230771</v>
      </c>
      <c r="GY26" s="41">
        <v>2</v>
      </c>
      <c r="GZ26" s="41">
        <f t="shared" si="17"/>
        <v>22</v>
      </c>
      <c r="HA26" s="41">
        <v>3</v>
      </c>
      <c r="HB26" s="41">
        <v>1</v>
      </c>
      <c r="HC26" s="41">
        <v>1</v>
      </c>
      <c r="HD26" s="41">
        <v>1</v>
      </c>
      <c r="HE26" s="41">
        <v>6</v>
      </c>
      <c r="HF26" s="41">
        <v>5</v>
      </c>
      <c r="HG26" s="41">
        <v>5</v>
      </c>
      <c r="HH26" s="41">
        <v>1</v>
      </c>
      <c r="HI26" s="41">
        <v>1</v>
      </c>
      <c r="HJ26" s="41">
        <v>3</v>
      </c>
      <c r="HK26" s="41">
        <v>3</v>
      </c>
      <c r="HL26" s="41">
        <v>5</v>
      </c>
      <c r="HM26" s="41">
        <v>4</v>
      </c>
      <c r="HN26" s="41">
        <v>3</v>
      </c>
      <c r="HO26" s="41">
        <v>2</v>
      </c>
      <c r="HP26" s="41">
        <v>2</v>
      </c>
      <c r="HQ26" s="41">
        <v>2</v>
      </c>
      <c r="HR26" s="41">
        <v>3</v>
      </c>
      <c r="HS26" s="37"/>
      <c r="HT26" s="37"/>
      <c r="HU26" s="37"/>
      <c r="HV26" s="37"/>
      <c r="HW26" s="37"/>
      <c r="HX26" s="37"/>
      <c r="HY26" s="37"/>
      <c r="HZ26" s="37"/>
      <c r="IA26" s="37"/>
      <c r="ID26" s="37"/>
      <c r="IE26" s="37"/>
      <c r="IF26" s="37"/>
      <c r="IG26" s="37"/>
      <c r="IH26" s="37"/>
      <c r="II26" s="37"/>
      <c r="IJ26" s="41">
        <v>11</v>
      </c>
      <c r="IK26" s="41">
        <v>9</v>
      </c>
    </row>
    <row r="27" spans="1:245" x14ac:dyDescent="0.2">
      <c r="A27" s="71">
        <v>249</v>
      </c>
      <c r="B27" s="71" t="s">
        <v>883</v>
      </c>
      <c r="C27" s="41">
        <v>1</v>
      </c>
      <c r="D27" s="37">
        <v>1</v>
      </c>
      <c r="E27" s="63">
        <v>38653</v>
      </c>
      <c r="F27" s="63">
        <v>43756</v>
      </c>
      <c r="G27" s="41">
        <f t="shared" si="0"/>
        <v>13.980821917808219</v>
      </c>
      <c r="I27">
        <v>8</v>
      </c>
      <c r="L27" s="41">
        <v>2</v>
      </c>
      <c r="M27" s="41">
        <v>150</v>
      </c>
      <c r="N27" s="41">
        <v>115</v>
      </c>
      <c r="O27" s="41">
        <v>161</v>
      </c>
      <c r="R27" s="41">
        <v>43.8</v>
      </c>
      <c r="S27" s="41">
        <v>16.899999999999999</v>
      </c>
      <c r="U27" s="41">
        <v>18.899999999999999</v>
      </c>
      <c r="W27">
        <v>42.3</v>
      </c>
      <c r="X27">
        <v>44.4</v>
      </c>
      <c r="Y27">
        <v>50.5</v>
      </c>
      <c r="Z27">
        <v>54.1</v>
      </c>
      <c r="AA27">
        <v>48.5</v>
      </c>
      <c r="AB27">
        <v>47.6</v>
      </c>
      <c r="AC27">
        <v>50.5</v>
      </c>
      <c r="AD27">
        <v>54.1</v>
      </c>
      <c r="AJ27" s="41">
        <v>23</v>
      </c>
      <c r="AN27" s="37">
        <v>11.7</v>
      </c>
      <c r="AO27" s="37">
        <v>12.2</v>
      </c>
      <c r="AP27" s="89">
        <v>0.73309195127706994</v>
      </c>
      <c r="AQ27" s="90">
        <v>0.76824882558420171</v>
      </c>
      <c r="AR27" s="41">
        <v>92</v>
      </c>
      <c r="AS27" s="41">
        <v>139</v>
      </c>
      <c r="AT27" s="41">
        <v>138</v>
      </c>
      <c r="AU27" s="89">
        <v>1.0488505977813095E-2</v>
      </c>
      <c r="AV27" s="90">
        <f t="shared" si="6"/>
        <v>0.50418423177562888</v>
      </c>
      <c r="AW27">
        <v>30</v>
      </c>
      <c r="AX27">
        <v>29</v>
      </c>
      <c r="AY27">
        <f>30+29</f>
        <v>59</v>
      </c>
      <c r="AZ27" s="103">
        <v>-1.0288432369965685</v>
      </c>
      <c r="BA27" s="106">
        <v>0.15177667273684761</v>
      </c>
      <c r="BB27" s="41">
        <v>24</v>
      </c>
      <c r="BC27" s="41">
        <v>24</v>
      </c>
      <c r="BD27" s="103">
        <v>-7.8960204386998453E-2</v>
      </c>
      <c r="BE27" s="72">
        <v>0.46853213824553241</v>
      </c>
      <c r="BF27">
        <f>24+24</f>
        <v>48</v>
      </c>
      <c r="BG27" s="41">
        <v>49</v>
      </c>
      <c r="BH27" s="41">
        <v>49</v>
      </c>
      <c r="BI27" s="41">
        <v>52</v>
      </c>
      <c r="BJ27" s="41"/>
      <c r="BK27" s="41">
        <f t="shared" si="21"/>
        <v>21.904336164506034</v>
      </c>
      <c r="BL27" s="41">
        <f t="shared" si="22"/>
        <v>21.904336164506034</v>
      </c>
      <c r="BM27" s="41">
        <f t="shared" si="23"/>
        <v>23.245417970496199</v>
      </c>
      <c r="BN27" s="41"/>
      <c r="BO27" s="103">
        <v>4.5671549297180576</v>
      </c>
      <c r="BP27" s="72">
        <v>0.99999752805697184</v>
      </c>
      <c r="BQ27" s="41">
        <v>32</v>
      </c>
      <c r="BR27" s="41">
        <v>38</v>
      </c>
      <c r="BS27" s="41">
        <v>38</v>
      </c>
      <c r="BT27" s="41"/>
      <c r="BU27" s="41">
        <f t="shared" si="7"/>
        <v>14.30487259722843</v>
      </c>
      <c r="BV27" s="41">
        <f t="shared" si="8"/>
        <v>16.98703620920876</v>
      </c>
      <c r="BW27" s="41">
        <f t="shared" si="9"/>
        <v>16.98703620920876</v>
      </c>
      <c r="BX27" s="41"/>
      <c r="BY27" s="103">
        <v>1.0797140172353523</v>
      </c>
      <c r="BZ27" s="106">
        <v>0.85986522501457108</v>
      </c>
      <c r="CA27" s="72">
        <f t="shared" si="18"/>
        <v>0.31015440549119</v>
      </c>
      <c r="CB27" s="112">
        <f>AVERAGE(AZ27,BD27)</f>
        <v>-0.55390172069178345</v>
      </c>
      <c r="CC27" s="72">
        <f t="shared" si="10"/>
        <v>0.63621652867991529</v>
      </c>
      <c r="CD27" s="107">
        <f>AVERAGE(AU27,AP27)</f>
        <v>0.37179022862744154</v>
      </c>
      <c r="CE27" s="72">
        <f t="shared" si="11"/>
        <v>0.92993137653577151</v>
      </c>
      <c r="CF27" s="103">
        <v>2.8234344734767047</v>
      </c>
      <c r="CG27" s="72">
        <f t="shared" si="12"/>
        <v>0.6254341035689589</v>
      </c>
      <c r="CH27" s="103">
        <f>AVERAGE(CB27,CD27,CF27)</f>
        <v>0.88044099380412089</v>
      </c>
      <c r="CJ27" s="41">
        <v>1</v>
      </c>
      <c r="CK27" s="41" t="s">
        <v>411</v>
      </c>
      <c r="CL27" s="41">
        <v>0</v>
      </c>
      <c r="CM27" s="41">
        <v>3</v>
      </c>
      <c r="CN27" s="41" t="s">
        <v>376</v>
      </c>
      <c r="CO27" s="41">
        <v>2</v>
      </c>
      <c r="CP27" s="41">
        <v>1</v>
      </c>
      <c r="CQ27" s="41" t="s">
        <v>393</v>
      </c>
      <c r="CR27" s="41">
        <v>1</v>
      </c>
      <c r="CS27" s="41">
        <v>1</v>
      </c>
      <c r="CT27" s="41">
        <v>5</v>
      </c>
      <c r="CU27" s="41">
        <v>4</v>
      </c>
      <c r="CV27" s="41">
        <v>3</v>
      </c>
      <c r="CW27" s="41">
        <v>2</v>
      </c>
      <c r="CX27" s="41">
        <v>5</v>
      </c>
      <c r="CY27" s="41">
        <v>5</v>
      </c>
      <c r="CZ27" s="41">
        <v>4</v>
      </c>
      <c r="DA27" s="41">
        <v>2</v>
      </c>
      <c r="DB27" s="41">
        <v>5</v>
      </c>
      <c r="DC27" s="41">
        <v>5</v>
      </c>
      <c r="DD27" s="41">
        <v>5</v>
      </c>
      <c r="DE27" s="41">
        <v>2</v>
      </c>
      <c r="DF27" s="41">
        <f t="shared" ref="DF27:DF33" si="34">AVERAGE(CT27,CU27,CX27,CY27,DB27,DC27)</f>
        <v>4.833333333333333</v>
      </c>
      <c r="DG27" s="41">
        <f t="shared" ref="DG27:DG33" si="35">AVERAGE(CV27,CW27,CZ27,DA27,DD27,DE27)</f>
        <v>3</v>
      </c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Y27" s="41">
        <v>1</v>
      </c>
      <c r="EC27" s="41">
        <v>1</v>
      </c>
      <c r="ED27" s="41">
        <v>1</v>
      </c>
      <c r="EE27" s="41">
        <v>1</v>
      </c>
      <c r="EF27" s="41">
        <v>1</v>
      </c>
      <c r="EG27" s="41">
        <v>1</v>
      </c>
      <c r="EH27" s="41">
        <v>1</v>
      </c>
      <c r="EI27" s="41">
        <v>1</v>
      </c>
      <c r="EJ27" s="41">
        <v>1</v>
      </c>
      <c r="EK27" s="41">
        <v>1</v>
      </c>
      <c r="EL27" s="41">
        <v>0</v>
      </c>
      <c r="EM27" s="41">
        <v>1</v>
      </c>
      <c r="EN27" s="41">
        <v>0</v>
      </c>
      <c r="EO27" s="41">
        <v>0</v>
      </c>
      <c r="EP27" s="41">
        <v>1</v>
      </c>
      <c r="EQ27" s="41">
        <v>0</v>
      </c>
      <c r="ER27" s="41">
        <v>1</v>
      </c>
      <c r="ES27" s="41">
        <v>1</v>
      </c>
      <c r="ET27" s="41">
        <v>0</v>
      </c>
      <c r="EU27" s="41">
        <v>0</v>
      </c>
      <c r="EV27" s="41">
        <f t="shared" si="13"/>
        <v>13</v>
      </c>
      <c r="EW27" s="41">
        <v>13</v>
      </c>
      <c r="EX27">
        <f>13/18</f>
        <v>0.72222222222222221</v>
      </c>
      <c r="EY27" s="41">
        <v>2</v>
      </c>
      <c r="EZ27" s="41">
        <v>0</v>
      </c>
      <c r="FA27" s="41">
        <v>1</v>
      </c>
      <c r="FB27" s="41">
        <v>0</v>
      </c>
      <c r="FC27" s="41">
        <v>0</v>
      </c>
      <c r="FD27" s="41">
        <v>0</v>
      </c>
      <c r="FE27" s="41">
        <v>1</v>
      </c>
      <c r="FF27" s="41">
        <v>1</v>
      </c>
      <c r="FG27" s="41">
        <v>0</v>
      </c>
      <c r="FH27" s="41">
        <v>1</v>
      </c>
      <c r="FI27" s="41">
        <v>1</v>
      </c>
      <c r="FJ27" s="41">
        <v>0</v>
      </c>
      <c r="FK27" s="41">
        <v>1</v>
      </c>
      <c r="FL27" s="41">
        <v>0</v>
      </c>
      <c r="FM27" s="41">
        <v>0</v>
      </c>
      <c r="FN27" s="41">
        <f t="shared" si="14"/>
        <v>6</v>
      </c>
      <c r="FO27" s="41">
        <v>6</v>
      </c>
      <c r="FP27">
        <f>3/13</f>
        <v>0.23076923076923078</v>
      </c>
      <c r="FQ27" s="41">
        <v>1</v>
      </c>
      <c r="FR27" s="41">
        <v>0</v>
      </c>
      <c r="FS27" s="41">
        <v>0</v>
      </c>
      <c r="FT27" s="41">
        <v>0</v>
      </c>
      <c r="FU27" s="41">
        <v>1</v>
      </c>
      <c r="FV27" s="41">
        <v>0</v>
      </c>
      <c r="FW27" s="41">
        <v>0</v>
      </c>
      <c r="FX27" s="41">
        <v>1</v>
      </c>
      <c r="FY27" s="41">
        <v>0</v>
      </c>
      <c r="FZ27" s="41">
        <v>0</v>
      </c>
      <c r="GA27" s="41">
        <v>0</v>
      </c>
      <c r="GB27" s="41">
        <v>0</v>
      </c>
      <c r="GC27" s="41">
        <f t="shared" si="15"/>
        <v>2</v>
      </c>
      <c r="GD27" s="41">
        <v>2</v>
      </c>
      <c r="GE27">
        <f>2/10</f>
        <v>0.2</v>
      </c>
      <c r="GF27" s="41">
        <v>3</v>
      </c>
      <c r="GG27" s="41">
        <v>1</v>
      </c>
      <c r="GH27" s="41">
        <v>4</v>
      </c>
      <c r="GI27" s="41">
        <v>0</v>
      </c>
      <c r="GJ27" s="41">
        <v>1</v>
      </c>
      <c r="GK27" s="41">
        <v>0</v>
      </c>
      <c r="GL27" s="41">
        <v>0</v>
      </c>
      <c r="GM27" s="41">
        <v>0</v>
      </c>
      <c r="GN27" s="41">
        <v>0</v>
      </c>
      <c r="GO27" s="41">
        <v>0</v>
      </c>
      <c r="GP27" s="41">
        <v>0</v>
      </c>
      <c r="GQ27" s="41">
        <v>0</v>
      </c>
      <c r="GR27" s="41">
        <v>0</v>
      </c>
      <c r="GS27" s="41">
        <v>0</v>
      </c>
      <c r="GT27" s="41">
        <v>0</v>
      </c>
      <c r="GU27" s="41">
        <v>0</v>
      </c>
      <c r="GV27" s="41">
        <f t="shared" si="16"/>
        <v>1</v>
      </c>
      <c r="GW27" s="41">
        <v>1</v>
      </c>
      <c r="GX27">
        <f>1/12</f>
        <v>8.3333333333333329E-2</v>
      </c>
      <c r="GY27" s="41">
        <v>1</v>
      </c>
      <c r="GZ27" s="41">
        <f t="shared" si="17"/>
        <v>22</v>
      </c>
      <c r="HA27" s="41">
        <v>3</v>
      </c>
      <c r="HB27" s="41">
        <v>2</v>
      </c>
      <c r="HC27" s="41">
        <v>4</v>
      </c>
      <c r="HD27" s="41">
        <v>1</v>
      </c>
      <c r="HE27" s="41">
        <v>5</v>
      </c>
      <c r="HF27" s="41">
        <v>3</v>
      </c>
      <c r="HG27" s="41">
        <v>5</v>
      </c>
      <c r="HH27" s="41">
        <v>1</v>
      </c>
      <c r="HI27" s="41">
        <v>2</v>
      </c>
      <c r="HJ27" s="41">
        <v>4</v>
      </c>
      <c r="HK27" s="41">
        <v>4</v>
      </c>
      <c r="HL27" s="41">
        <v>3</v>
      </c>
      <c r="HM27" s="41">
        <v>2</v>
      </c>
      <c r="HN27" s="41">
        <v>2</v>
      </c>
      <c r="HO27" s="41">
        <v>4</v>
      </c>
      <c r="HP27" s="41">
        <v>2</v>
      </c>
      <c r="HQ27" s="41">
        <v>3</v>
      </c>
      <c r="HR27" s="41">
        <v>3</v>
      </c>
      <c r="HS27" s="37"/>
      <c r="HT27" s="37"/>
      <c r="HU27" s="37"/>
      <c r="HV27" s="37"/>
      <c r="HW27" s="37"/>
      <c r="HX27" s="37"/>
      <c r="HY27" s="37"/>
      <c r="HZ27" s="37"/>
      <c r="IA27" s="37"/>
      <c r="ID27" s="41">
        <v>1.79</v>
      </c>
      <c r="IE27" s="41">
        <v>1.61</v>
      </c>
      <c r="IF27" s="41">
        <v>1.81</v>
      </c>
      <c r="IG27" s="41">
        <v>1.66</v>
      </c>
      <c r="IH27" s="41">
        <v>2.0099999999999998</v>
      </c>
      <c r="II27" s="41"/>
      <c r="IJ27" s="41">
        <v>10</v>
      </c>
      <c r="IK27" s="41">
        <v>9</v>
      </c>
    </row>
    <row r="28" spans="1:245" x14ac:dyDescent="0.2">
      <c r="A28" s="71">
        <v>251</v>
      </c>
      <c r="B28" s="71" t="s">
        <v>1595</v>
      </c>
      <c r="C28" s="41">
        <v>1</v>
      </c>
      <c r="D28" s="37">
        <v>1</v>
      </c>
      <c r="E28" s="63">
        <v>38939</v>
      </c>
      <c r="F28" s="63">
        <v>43756</v>
      </c>
      <c r="G28" s="41">
        <f t="shared" si="0"/>
        <v>13.197260273972603</v>
      </c>
      <c r="I28">
        <v>8</v>
      </c>
      <c r="L28" s="41">
        <v>3</v>
      </c>
      <c r="M28" s="41">
        <v>150</v>
      </c>
      <c r="N28" s="41">
        <v>107</v>
      </c>
      <c r="O28" s="41">
        <v>148</v>
      </c>
      <c r="R28" s="41">
        <v>36.1</v>
      </c>
      <c r="S28" s="41">
        <v>16.5</v>
      </c>
      <c r="U28" s="41">
        <v>15.4</v>
      </c>
      <c r="W28">
        <v>47</v>
      </c>
      <c r="X28">
        <v>39.9</v>
      </c>
      <c r="Y28">
        <v>47.7</v>
      </c>
      <c r="Z28">
        <v>33.4</v>
      </c>
      <c r="AA28">
        <v>41.1</v>
      </c>
      <c r="AB28">
        <v>40.5</v>
      </c>
      <c r="AC28">
        <v>47.7</v>
      </c>
      <c r="AD28">
        <v>41.1</v>
      </c>
      <c r="AJ28" s="41">
        <v>24</v>
      </c>
      <c r="AN28" s="41">
        <v>11.92</v>
      </c>
      <c r="AO28" s="41">
        <v>12.23</v>
      </c>
      <c r="AP28" s="98">
        <v>0.6560116484010553</v>
      </c>
      <c r="AQ28" s="101">
        <f t="shared" si="5"/>
        <v>0.74409168527631431</v>
      </c>
      <c r="AR28" s="41">
        <v>106</v>
      </c>
      <c r="AS28" s="41">
        <v>122</v>
      </c>
      <c r="AT28" s="41">
        <v>120</v>
      </c>
      <c r="AU28" s="89">
        <v>-0.72184657170766364</v>
      </c>
      <c r="AV28" s="90">
        <f t="shared" si="6"/>
        <v>0.23519440640586228</v>
      </c>
      <c r="AW28" s="37">
        <v>38</v>
      </c>
      <c r="AX28" s="37">
        <v>30</v>
      </c>
      <c r="AY28">
        <f>AW28+AX28</f>
        <v>68</v>
      </c>
      <c r="AZ28" s="103">
        <v>0.30403463092395289</v>
      </c>
      <c r="BA28" s="106">
        <v>0.61944924621917896</v>
      </c>
      <c r="BB28" s="41">
        <v>23</v>
      </c>
      <c r="BC28" s="41">
        <v>26</v>
      </c>
      <c r="BD28" s="103">
        <v>0.62068336495912524</v>
      </c>
      <c r="BE28" s="72">
        <v>0.732596011649437</v>
      </c>
      <c r="BF28">
        <f>23+26</f>
        <v>49</v>
      </c>
      <c r="BG28" s="41">
        <v>40</v>
      </c>
      <c r="BH28" s="41">
        <v>37</v>
      </c>
      <c r="BI28" s="41">
        <v>35</v>
      </c>
      <c r="BJ28" s="41"/>
      <c r="BK28" s="41">
        <f t="shared" si="21"/>
        <v>17.881090746535538</v>
      </c>
      <c r="BL28" s="41">
        <f t="shared" si="22"/>
        <v>16.540008940545373</v>
      </c>
      <c r="BM28" s="41">
        <f t="shared" si="23"/>
        <v>15.645954403218596</v>
      </c>
      <c r="BN28" s="41"/>
      <c r="BO28" s="103">
        <v>2.7872636557820387</v>
      </c>
      <c r="BP28" s="72">
        <v>0.9973422393915824</v>
      </c>
      <c r="BQ28" s="41">
        <v>28</v>
      </c>
      <c r="BR28" s="41">
        <v>26</v>
      </c>
      <c r="BS28" s="41">
        <v>30</v>
      </c>
      <c r="BT28" s="41"/>
      <c r="BU28" s="41">
        <f t="shared" si="7"/>
        <v>12.516763522574877</v>
      </c>
      <c r="BV28" s="41">
        <f t="shared" si="8"/>
        <v>11.622708985248099</v>
      </c>
      <c r="BW28" s="41">
        <f t="shared" si="9"/>
        <v>13.410818059901654</v>
      </c>
      <c r="BX28" s="41"/>
      <c r="BY28" s="103">
        <v>-0.18658639342560437</v>
      </c>
      <c r="BZ28" s="106">
        <v>0.42599246793144141</v>
      </c>
      <c r="CA28" s="72">
        <f t="shared" si="18"/>
        <v>0.67602262893430798</v>
      </c>
      <c r="CB28" s="112">
        <f>AVERAGE(AZ28,BD28)</f>
        <v>0.46235899794153906</v>
      </c>
      <c r="CC28" s="72">
        <f t="shared" si="10"/>
        <v>0.48964304584108831</v>
      </c>
      <c r="CD28" s="107">
        <f>AVERAGE(AP28,AU28)</f>
        <v>-3.291746165330417E-2</v>
      </c>
      <c r="CE28" s="72">
        <f t="shared" si="11"/>
        <v>0.7116673536615119</v>
      </c>
      <c r="CF28" s="103">
        <v>1.3003386311782172</v>
      </c>
      <c r="CG28" s="72">
        <f t="shared" si="12"/>
        <v>0.62577767614563606</v>
      </c>
      <c r="CH28" s="103">
        <f>AVERAGE(CB28,CD28,CF28)</f>
        <v>0.57659338915548408</v>
      </c>
      <c r="CJ28" s="41">
        <v>1</v>
      </c>
      <c r="CK28" s="41" t="s">
        <v>411</v>
      </c>
      <c r="CL28" s="41">
        <v>2</v>
      </c>
      <c r="CM28" s="41">
        <v>5</v>
      </c>
      <c r="CN28" s="41" t="s">
        <v>350</v>
      </c>
      <c r="CO28" s="41">
        <v>1</v>
      </c>
      <c r="CP28" s="41">
        <v>2</v>
      </c>
      <c r="CQ28" s="41" t="s">
        <v>430</v>
      </c>
      <c r="CR28" s="41">
        <v>1</v>
      </c>
      <c r="CS28" s="41">
        <v>1</v>
      </c>
      <c r="CT28" s="41">
        <v>5</v>
      </c>
      <c r="CU28" s="41">
        <v>5</v>
      </c>
      <c r="CV28" s="41">
        <v>1</v>
      </c>
      <c r="CW28" s="41">
        <v>3</v>
      </c>
      <c r="CX28" s="41">
        <v>5</v>
      </c>
      <c r="CY28" s="41">
        <v>4</v>
      </c>
      <c r="CZ28" s="41">
        <v>5</v>
      </c>
      <c r="DA28" s="41">
        <v>1</v>
      </c>
      <c r="DB28" s="41">
        <v>5</v>
      </c>
      <c r="DC28" s="41">
        <v>5</v>
      </c>
      <c r="DD28" s="41">
        <v>1</v>
      </c>
      <c r="DE28" s="41">
        <v>1</v>
      </c>
      <c r="DF28" s="41">
        <f t="shared" si="34"/>
        <v>4.833333333333333</v>
      </c>
      <c r="DG28" s="41">
        <f t="shared" si="35"/>
        <v>2</v>
      </c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EA28">
        <v>3</v>
      </c>
      <c r="EC28" s="41">
        <v>0</v>
      </c>
      <c r="ED28" s="41">
        <v>0</v>
      </c>
      <c r="EE28" s="41">
        <v>1</v>
      </c>
      <c r="EF28" s="41">
        <v>1</v>
      </c>
      <c r="EG28" s="41">
        <v>0</v>
      </c>
      <c r="EH28" s="41">
        <v>1</v>
      </c>
      <c r="EI28" s="41">
        <v>1</v>
      </c>
      <c r="EJ28" s="41">
        <v>0</v>
      </c>
      <c r="EK28" s="41">
        <v>1</v>
      </c>
      <c r="EL28" s="41">
        <v>0</v>
      </c>
      <c r="EM28" s="41">
        <v>1</v>
      </c>
      <c r="EN28" s="41">
        <v>0</v>
      </c>
      <c r="EO28" s="41">
        <v>0</v>
      </c>
      <c r="EP28" s="41">
        <v>1</v>
      </c>
      <c r="EQ28" s="41">
        <v>0</v>
      </c>
      <c r="ER28" s="41">
        <v>1</v>
      </c>
      <c r="ES28" s="41">
        <v>0</v>
      </c>
      <c r="ET28" s="41">
        <v>0</v>
      </c>
      <c r="EU28" s="41">
        <v>0</v>
      </c>
      <c r="EV28" s="41">
        <f t="shared" si="13"/>
        <v>8</v>
      </c>
      <c r="EW28" s="41">
        <v>8</v>
      </c>
      <c r="EX28">
        <f>8/18</f>
        <v>0.44444444444444442</v>
      </c>
      <c r="EY28" s="41">
        <v>3</v>
      </c>
      <c r="EZ28" s="41">
        <v>0</v>
      </c>
      <c r="FA28" s="41">
        <v>0</v>
      </c>
      <c r="FB28" s="41">
        <v>1</v>
      </c>
      <c r="FC28" s="41">
        <v>0</v>
      </c>
      <c r="FD28" s="41">
        <v>1</v>
      </c>
      <c r="FE28" s="41">
        <v>1</v>
      </c>
      <c r="FF28" s="41">
        <v>1</v>
      </c>
      <c r="FG28" s="41">
        <v>0</v>
      </c>
      <c r="FH28" s="41">
        <v>1</v>
      </c>
      <c r="FI28" s="41">
        <v>1</v>
      </c>
      <c r="FJ28" s="41">
        <v>0</v>
      </c>
      <c r="FK28" s="41">
        <v>0</v>
      </c>
      <c r="FL28" s="41">
        <v>0</v>
      </c>
      <c r="FM28" s="41">
        <v>0</v>
      </c>
      <c r="FN28" s="41">
        <f t="shared" si="14"/>
        <v>6</v>
      </c>
      <c r="FO28" s="41">
        <v>6</v>
      </c>
      <c r="FP28">
        <f>6/13</f>
        <v>0.46153846153846156</v>
      </c>
      <c r="FQ28" s="41">
        <v>5</v>
      </c>
      <c r="FR28" s="41">
        <v>0</v>
      </c>
      <c r="FS28" s="41">
        <v>0</v>
      </c>
      <c r="FT28" s="41">
        <v>1</v>
      </c>
      <c r="FU28" s="41">
        <v>1</v>
      </c>
      <c r="FV28" s="41">
        <v>0</v>
      </c>
      <c r="FW28" s="41">
        <v>1</v>
      </c>
      <c r="FX28" s="41">
        <v>1</v>
      </c>
      <c r="FY28" s="41">
        <v>1</v>
      </c>
      <c r="FZ28" s="41">
        <v>1</v>
      </c>
      <c r="GA28" s="41">
        <v>0</v>
      </c>
      <c r="GB28" s="41">
        <v>0</v>
      </c>
      <c r="GC28" s="41">
        <f t="shared" si="15"/>
        <v>6</v>
      </c>
      <c r="GD28" s="41">
        <v>6</v>
      </c>
      <c r="GE28">
        <f>6/10</f>
        <v>0.6</v>
      </c>
      <c r="GF28" s="41">
        <v>2</v>
      </c>
      <c r="GG28" s="41">
        <v>1</v>
      </c>
      <c r="GH28" s="41">
        <v>1</v>
      </c>
      <c r="GI28" s="41">
        <v>0</v>
      </c>
      <c r="GJ28" s="41">
        <v>0</v>
      </c>
      <c r="GK28" s="41">
        <v>0</v>
      </c>
      <c r="GL28" s="41">
        <v>1</v>
      </c>
      <c r="GM28" s="41">
        <v>1</v>
      </c>
      <c r="GN28" s="41">
        <v>1</v>
      </c>
      <c r="GO28" s="41">
        <v>1</v>
      </c>
      <c r="GP28" s="41">
        <v>0</v>
      </c>
      <c r="GQ28" s="41">
        <v>0</v>
      </c>
      <c r="GR28" s="41">
        <v>1</v>
      </c>
      <c r="GS28" s="41">
        <v>0</v>
      </c>
      <c r="GT28" s="41">
        <v>0</v>
      </c>
      <c r="GU28" s="41">
        <v>0</v>
      </c>
      <c r="GV28" s="41">
        <f t="shared" si="16"/>
        <v>5</v>
      </c>
      <c r="GW28" s="41">
        <v>5</v>
      </c>
      <c r="GX28">
        <f>5/12</f>
        <v>0.41666666666666669</v>
      </c>
      <c r="GY28" s="41">
        <v>3</v>
      </c>
      <c r="GZ28" s="41">
        <f t="shared" si="17"/>
        <v>25</v>
      </c>
      <c r="HA28" s="41">
        <v>4</v>
      </c>
      <c r="HB28" s="41">
        <v>2</v>
      </c>
      <c r="HC28" s="41">
        <v>3</v>
      </c>
      <c r="HD28" s="41">
        <v>1</v>
      </c>
      <c r="HE28" s="41">
        <v>4</v>
      </c>
      <c r="HF28" s="41">
        <v>4</v>
      </c>
      <c r="HG28" s="41">
        <v>4</v>
      </c>
      <c r="HH28" s="41">
        <v>1</v>
      </c>
      <c r="HI28" s="41">
        <v>1</v>
      </c>
      <c r="HJ28" s="41">
        <v>3</v>
      </c>
      <c r="HK28" s="41">
        <v>3</v>
      </c>
      <c r="HL28" s="41">
        <v>5</v>
      </c>
      <c r="HM28" s="41">
        <v>2</v>
      </c>
      <c r="HN28" s="41">
        <v>1</v>
      </c>
      <c r="HO28" s="41">
        <v>1</v>
      </c>
      <c r="HP28" s="41">
        <v>1</v>
      </c>
      <c r="HQ28" s="41">
        <v>1</v>
      </c>
      <c r="HR28" s="41">
        <v>3</v>
      </c>
      <c r="HS28" s="37"/>
      <c r="HT28" s="37"/>
      <c r="HU28" s="37"/>
      <c r="HV28" s="37"/>
      <c r="HW28" s="37"/>
      <c r="HX28" s="37"/>
      <c r="HY28" s="37"/>
      <c r="HZ28" s="37"/>
      <c r="IA28" s="37"/>
      <c r="ID28" s="37"/>
      <c r="IE28" s="37"/>
      <c r="IF28" s="37"/>
      <c r="IG28" s="37"/>
      <c r="IH28" s="37"/>
      <c r="II28" s="37"/>
      <c r="IJ28" s="41">
        <v>3</v>
      </c>
      <c r="IK28" s="41">
        <v>9</v>
      </c>
    </row>
    <row r="29" spans="1:245" x14ac:dyDescent="0.2">
      <c r="A29" s="71">
        <v>435</v>
      </c>
      <c r="B29" s="71" t="s">
        <v>1603</v>
      </c>
      <c r="C29" s="41">
        <v>1</v>
      </c>
      <c r="D29" s="37">
        <v>1</v>
      </c>
      <c r="E29" s="63">
        <v>38353</v>
      </c>
      <c r="F29" s="63">
        <v>43756</v>
      </c>
      <c r="G29" s="41">
        <f t="shared" si="0"/>
        <v>14.802739726027397</v>
      </c>
      <c r="I29">
        <v>8</v>
      </c>
      <c r="L29" s="41">
        <v>0</v>
      </c>
      <c r="M29" s="41">
        <v>150</v>
      </c>
      <c r="N29" s="41">
        <v>111.5</v>
      </c>
      <c r="O29" s="41">
        <v>159</v>
      </c>
      <c r="R29" s="41">
        <v>100</v>
      </c>
      <c r="S29" s="41">
        <v>39.6</v>
      </c>
      <c r="U29" s="41">
        <v>51.3</v>
      </c>
      <c r="W29" s="37"/>
      <c r="X29" s="37"/>
      <c r="Y29" s="37"/>
      <c r="Z29" s="37"/>
      <c r="AA29" s="37"/>
      <c r="AB29" s="37"/>
      <c r="AJ29" s="41">
        <v>14</v>
      </c>
      <c r="AN29" s="41">
        <v>13.63</v>
      </c>
      <c r="AO29" s="76">
        <v>12.79</v>
      </c>
      <c r="AP29" s="98">
        <v>-0.4967519527767143</v>
      </c>
      <c r="AQ29" s="101">
        <f t="shared" si="5"/>
        <v>0.30968199057840279</v>
      </c>
      <c r="AR29" s="41">
        <v>99</v>
      </c>
      <c r="AS29" s="41">
        <v>100</v>
      </c>
      <c r="AT29" s="41">
        <v>99</v>
      </c>
      <c r="AU29" s="89">
        <v>-1.8968879906442146</v>
      </c>
      <c r="AV29" s="90">
        <f t="shared" si="6"/>
        <v>2.8921361395918829E-2</v>
      </c>
      <c r="AW29">
        <v>21</v>
      </c>
      <c r="AX29">
        <v>21</v>
      </c>
      <c r="AY29">
        <f>21+21</f>
        <v>42</v>
      </c>
      <c r="AZ29" s="103">
        <v>-2.6147369009400587</v>
      </c>
      <c r="BA29" s="106">
        <v>4.4648105463053513E-3</v>
      </c>
      <c r="BB29">
        <v>15</v>
      </c>
      <c r="BC29">
        <v>18</v>
      </c>
      <c r="BD29" s="103">
        <v>-1.9966352568526529</v>
      </c>
      <c r="BE29" s="72">
        <v>2.2932409970248379E-2</v>
      </c>
      <c r="BF29">
        <f>15+18</f>
        <v>33</v>
      </c>
      <c r="BG29" s="41">
        <v>35</v>
      </c>
      <c r="BH29" s="41">
        <v>36</v>
      </c>
      <c r="BI29" s="41">
        <v>31</v>
      </c>
      <c r="BJ29" s="41"/>
      <c r="BK29" s="41">
        <f t="shared" si="21"/>
        <v>15.645954403218596</v>
      </c>
      <c r="BL29" s="41">
        <f t="shared" si="22"/>
        <v>16.092981671881983</v>
      </c>
      <c r="BM29" s="41">
        <f t="shared" si="23"/>
        <v>13.857845328565041</v>
      </c>
      <c r="BN29" s="41"/>
      <c r="BO29" s="103">
        <v>1.6416206877694359</v>
      </c>
      <c r="BP29" s="72">
        <v>0.94966568121111816</v>
      </c>
      <c r="BQ29" s="41">
        <v>39</v>
      </c>
      <c r="BR29" s="41">
        <v>35</v>
      </c>
      <c r="BS29" s="41">
        <v>37</v>
      </c>
      <c r="BT29" s="41"/>
      <c r="BU29" s="41">
        <f t="shared" si="7"/>
        <v>17.434063477872151</v>
      </c>
      <c r="BV29" s="41">
        <f t="shared" si="8"/>
        <v>15.645954403218596</v>
      </c>
      <c r="BW29" s="41">
        <f t="shared" si="9"/>
        <v>16.540008940545373</v>
      </c>
      <c r="BX29" s="41"/>
      <c r="BY29" s="103">
        <v>1.071247494588679</v>
      </c>
      <c r="BZ29" s="106">
        <v>0.85797091932343217</v>
      </c>
      <c r="CA29" s="72">
        <f t="shared" si="18"/>
        <v>1.3698610258276865E-2</v>
      </c>
      <c r="CB29" s="112">
        <v>-2.3056860788963558</v>
      </c>
      <c r="CC29" s="72">
        <f t="shared" si="10"/>
        <v>0.16930167598716081</v>
      </c>
      <c r="CD29" s="107">
        <f t="shared" ref="CD29:CD33" si="36">AVERAGE(CB29:CC29)</f>
        <v>-1.0681922014545975</v>
      </c>
      <c r="CE29" s="72">
        <f t="shared" si="11"/>
        <v>0.90381830026727517</v>
      </c>
      <c r="CF29" s="103">
        <v>1.3564340911790573</v>
      </c>
      <c r="CG29" s="72">
        <f t="shared" si="12"/>
        <v>0.36227286217090421</v>
      </c>
      <c r="CH29" s="103">
        <f t="shared" ref="CH29:CH34" si="37">AVERAGE(CF29,CD29,CB29)</f>
        <v>-0.67248139639063209</v>
      </c>
      <c r="CJ29" s="41">
        <v>1</v>
      </c>
      <c r="CK29" s="41" t="s">
        <v>350</v>
      </c>
      <c r="CL29" s="37"/>
      <c r="CM29" s="41">
        <v>1</v>
      </c>
      <c r="CN29" s="41" t="s">
        <v>351</v>
      </c>
      <c r="CO29" s="41">
        <v>2</v>
      </c>
      <c r="CP29" s="37"/>
      <c r="CQ29" s="41" t="s">
        <v>404</v>
      </c>
      <c r="CR29" s="41">
        <v>0</v>
      </c>
      <c r="CS29" s="41">
        <v>1</v>
      </c>
      <c r="CT29" s="41">
        <v>5</v>
      </c>
      <c r="CU29" s="41">
        <v>5</v>
      </c>
      <c r="CV29" s="37"/>
      <c r="CW29" s="41">
        <v>2</v>
      </c>
      <c r="CX29" s="41">
        <v>5</v>
      </c>
      <c r="CY29" s="41">
        <v>4</v>
      </c>
      <c r="CZ29" s="41">
        <v>4</v>
      </c>
      <c r="DA29" s="41">
        <v>2</v>
      </c>
      <c r="DB29" s="41">
        <v>5</v>
      </c>
      <c r="DC29" s="41">
        <v>4</v>
      </c>
      <c r="DD29" s="41">
        <v>4</v>
      </c>
      <c r="DE29" s="41">
        <v>1</v>
      </c>
      <c r="DF29" s="41">
        <f t="shared" si="34"/>
        <v>4.666666666666667</v>
      </c>
      <c r="DG29" s="41">
        <f t="shared" si="35"/>
        <v>2.6</v>
      </c>
      <c r="DH29" s="41"/>
      <c r="DI29" s="41"/>
      <c r="DJ29" s="41"/>
      <c r="DK29" s="41"/>
      <c r="DL29" s="41"/>
      <c r="DM29" s="41"/>
      <c r="DN29" s="41"/>
      <c r="DO29" s="41"/>
      <c r="DP29" s="41"/>
      <c r="DQ29" s="41"/>
      <c r="DY29">
        <v>4</v>
      </c>
      <c r="EA29">
        <v>4</v>
      </c>
      <c r="EC29" s="41">
        <v>1</v>
      </c>
      <c r="ED29" s="41">
        <v>1</v>
      </c>
      <c r="EE29" s="41">
        <v>0</v>
      </c>
      <c r="EF29" s="41">
        <v>0</v>
      </c>
      <c r="EG29" s="41">
        <v>1</v>
      </c>
      <c r="EH29" s="41">
        <v>0</v>
      </c>
      <c r="EI29" s="41">
        <v>0</v>
      </c>
      <c r="EJ29" s="41">
        <v>0</v>
      </c>
      <c r="EK29" s="41">
        <v>0</v>
      </c>
      <c r="EL29" s="41">
        <v>0</v>
      </c>
      <c r="EM29" s="41">
        <v>1</v>
      </c>
      <c r="EN29" s="41">
        <v>0</v>
      </c>
      <c r="EO29" s="41">
        <v>0</v>
      </c>
      <c r="EP29" s="41">
        <v>1</v>
      </c>
      <c r="EQ29" s="41">
        <v>1</v>
      </c>
      <c r="ER29" s="41">
        <v>0</v>
      </c>
      <c r="ES29" s="41">
        <v>0</v>
      </c>
      <c r="ET29" s="41">
        <v>0</v>
      </c>
      <c r="EU29" s="41">
        <v>0</v>
      </c>
      <c r="EV29" s="41">
        <f t="shared" si="13"/>
        <v>6</v>
      </c>
      <c r="EW29" s="41">
        <v>6</v>
      </c>
      <c r="EX29">
        <f>6/18</f>
        <v>0.33333333333333331</v>
      </c>
      <c r="EY29">
        <v>4</v>
      </c>
      <c r="EZ29" s="41">
        <v>1</v>
      </c>
      <c r="FA29" s="41">
        <v>1</v>
      </c>
      <c r="FB29" s="41">
        <v>1</v>
      </c>
      <c r="FC29" s="41">
        <v>1</v>
      </c>
      <c r="FD29" s="41">
        <v>0</v>
      </c>
      <c r="FE29" s="41">
        <v>1</v>
      </c>
      <c r="FF29" s="41">
        <v>1</v>
      </c>
      <c r="FG29" s="41">
        <v>0</v>
      </c>
      <c r="FH29" s="41">
        <v>0</v>
      </c>
      <c r="FI29" s="41">
        <v>0</v>
      </c>
      <c r="FJ29" s="41">
        <v>0</v>
      </c>
      <c r="FK29" s="41">
        <v>1</v>
      </c>
      <c r="FL29" s="41">
        <v>0</v>
      </c>
      <c r="FM29" s="41">
        <v>0</v>
      </c>
      <c r="FN29" s="41">
        <f t="shared" si="14"/>
        <v>7</v>
      </c>
      <c r="FO29" s="41">
        <v>7</v>
      </c>
      <c r="FP29">
        <f>7/13</f>
        <v>0.53846153846153844</v>
      </c>
      <c r="FQ29" s="41">
        <v>3</v>
      </c>
      <c r="FR29" s="41">
        <v>1</v>
      </c>
      <c r="FS29" s="41">
        <v>1</v>
      </c>
      <c r="FT29" s="41">
        <v>1</v>
      </c>
      <c r="FU29" s="41">
        <v>1</v>
      </c>
      <c r="FV29" s="41">
        <v>0</v>
      </c>
      <c r="FW29" s="41">
        <v>0</v>
      </c>
      <c r="FX29" s="41">
        <v>1</v>
      </c>
      <c r="FY29" s="41">
        <v>0</v>
      </c>
      <c r="FZ29" s="41">
        <v>1</v>
      </c>
      <c r="GA29" s="41">
        <v>0</v>
      </c>
      <c r="GB29" s="41">
        <v>0</v>
      </c>
      <c r="GC29" s="41">
        <f t="shared" si="15"/>
        <v>6</v>
      </c>
      <c r="GD29" s="41">
        <v>5</v>
      </c>
      <c r="GE29">
        <f>6/10</f>
        <v>0.6</v>
      </c>
      <c r="GF29" s="41">
        <v>2</v>
      </c>
      <c r="GG29" s="41">
        <v>1</v>
      </c>
      <c r="GH29" s="37"/>
      <c r="GI29" s="41">
        <v>1</v>
      </c>
      <c r="GJ29" s="41">
        <v>0</v>
      </c>
      <c r="GK29" s="41">
        <v>0</v>
      </c>
      <c r="GL29" s="41">
        <v>0</v>
      </c>
      <c r="GM29" s="41">
        <v>0</v>
      </c>
      <c r="GN29" s="41">
        <v>0</v>
      </c>
      <c r="GO29" s="41">
        <v>1</v>
      </c>
      <c r="GP29" s="41">
        <v>0</v>
      </c>
      <c r="GQ29" s="41">
        <v>0</v>
      </c>
      <c r="GR29" s="41">
        <v>1</v>
      </c>
      <c r="GS29" s="41">
        <v>0</v>
      </c>
      <c r="GT29" s="41">
        <v>0</v>
      </c>
      <c r="GU29" s="41">
        <v>0</v>
      </c>
      <c r="GV29" s="41">
        <f t="shared" si="16"/>
        <v>3</v>
      </c>
      <c r="GW29" s="41">
        <v>3</v>
      </c>
      <c r="GX29">
        <f>3/12</f>
        <v>0.25</v>
      </c>
      <c r="GY29" s="41">
        <v>4</v>
      </c>
      <c r="GZ29" s="41">
        <f t="shared" si="17"/>
        <v>21</v>
      </c>
      <c r="HA29" s="41">
        <v>4</v>
      </c>
      <c r="HB29" s="41">
        <v>2</v>
      </c>
      <c r="HC29" s="41">
        <v>5</v>
      </c>
      <c r="HD29" s="41">
        <v>1</v>
      </c>
      <c r="HE29" s="41">
        <v>6</v>
      </c>
      <c r="HF29" s="41">
        <v>6</v>
      </c>
      <c r="HG29" s="41">
        <v>2</v>
      </c>
      <c r="HH29" s="41">
        <v>1</v>
      </c>
      <c r="HI29" s="41">
        <v>1</v>
      </c>
      <c r="HJ29" s="41">
        <v>3</v>
      </c>
      <c r="HK29" s="41">
        <v>2</v>
      </c>
      <c r="HL29" s="41">
        <v>2</v>
      </c>
      <c r="HM29" s="41">
        <v>2</v>
      </c>
      <c r="HN29" s="41">
        <v>6</v>
      </c>
      <c r="HO29" s="41">
        <v>1</v>
      </c>
      <c r="HP29" s="41">
        <v>1</v>
      </c>
      <c r="HQ29" s="41">
        <v>6</v>
      </c>
      <c r="HR29" s="41">
        <v>5</v>
      </c>
      <c r="HS29" s="37"/>
      <c r="HT29" s="37"/>
      <c r="HU29" s="37"/>
      <c r="HV29" s="37"/>
      <c r="HW29" s="37"/>
      <c r="HX29" s="37"/>
      <c r="HY29" s="37"/>
      <c r="HZ29" s="37"/>
      <c r="IA29" s="37"/>
      <c r="ID29" s="37"/>
      <c r="IE29" s="37"/>
      <c r="IF29" s="37"/>
      <c r="IG29" s="37"/>
      <c r="IH29" s="37"/>
      <c r="II29" s="37"/>
      <c r="IJ29">
        <v>13</v>
      </c>
      <c r="IK29">
        <v>13</v>
      </c>
    </row>
    <row r="30" spans="1:245" x14ac:dyDescent="0.2">
      <c r="A30" s="71">
        <v>437</v>
      </c>
      <c r="B30" s="71" t="s">
        <v>1609</v>
      </c>
      <c r="C30" s="41">
        <v>1</v>
      </c>
      <c r="D30" s="37">
        <v>1</v>
      </c>
      <c r="E30" s="63">
        <v>38612</v>
      </c>
      <c r="F30" s="63">
        <v>43756</v>
      </c>
      <c r="G30" s="41">
        <f t="shared" si="0"/>
        <v>14.093150684931507</v>
      </c>
      <c r="I30">
        <v>8</v>
      </c>
      <c r="L30" s="41">
        <v>0</v>
      </c>
      <c r="M30" s="41">
        <v>150</v>
      </c>
      <c r="N30" s="41">
        <v>109</v>
      </c>
      <c r="O30" s="41">
        <v>165</v>
      </c>
      <c r="R30" s="41">
        <v>53.4</v>
      </c>
      <c r="S30" s="41">
        <v>19.600000000000001</v>
      </c>
      <c r="U30" s="41">
        <v>23.4</v>
      </c>
      <c r="W30" s="41">
        <v>66</v>
      </c>
      <c r="X30" s="41">
        <v>40.299999999999997</v>
      </c>
      <c r="Y30" s="41">
        <v>50.6</v>
      </c>
      <c r="Z30" s="41">
        <v>63.1</v>
      </c>
      <c r="AA30" s="41">
        <v>52.6</v>
      </c>
      <c r="AB30" s="41">
        <v>52.9</v>
      </c>
      <c r="AC30" s="41">
        <v>66</v>
      </c>
      <c r="AD30" s="41">
        <v>63.1</v>
      </c>
      <c r="AJ30" s="41">
        <v>9</v>
      </c>
      <c r="AN30" s="41">
        <v>14.06</v>
      </c>
      <c r="AO30" s="76">
        <v>11.71</v>
      </c>
      <c r="AP30" s="98">
        <v>0.72235109031337541</v>
      </c>
      <c r="AQ30" s="101">
        <f t="shared" si="5"/>
        <v>0.76496067540961799</v>
      </c>
      <c r="AR30" s="37">
        <v>140</v>
      </c>
      <c r="AS30" s="37">
        <v>145</v>
      </c>
      <c r="AT30" s="37">
        <v>146</v>
      </c>
      <c r="AU30" s="89">
        <f t="shared" ref="AU30" si="38">(((POWER((AT30/AQ30),AP30))-1)/(AP30*AR30))</f>
        <v>0.4292483128901588</v>
      </c>
      <c r="AV30" s="90">
        <f t="shared" si="6"/>
        <v>0.66612873641572923</v>
      </c>
      <c r="AW30" s="41">
        <v>29</v>
      </c>
      <c r="AX30">
        <v>23</v>
      </c>
      <c r="AY30">
        <f>29+23</f>
        <v>52</v>
      </c>
      <c r="AZ30" s="103">
        <v>-1.1792671294249624</v>
      </c>
      <c r="BA30" s="106">
        <v>0.11914591140642516</v>
      </c>
      <c r="BB30">
        <v>19</v>
      </c>
      <c r="BC30">
        <v>22</v>
      </c>
      <c r="BD30" s="103">
        <v>-0.61500616105039863</v>
      </c>
      <c r="BE30" s="72">
        <v>0.26927532582624147</v>
      </c>
      <c r="BF30">
        <f>19+22</f>
        <v>41</v>
      </c>
      <c r="BG30" s="41">
        <v>35</v>
      </c>
      <c r="BH30" s="41">
        <v>34</v>
      </c>
      <c r="BI30" s="41">
        <v>30</v>
      </c>
      <c r="BJ30" s="41"/>
      <c r="BK30" s="41">
        <f t="shared" si="21"/>
        <v>15.645954403218596</v>
      </c>
      <c r="BL30" s="41">
        <f t="shared" si="22"/>
        <v>15.198927134555207</v>
      </c>
      <c r="BM30" s="41">
        <f t="shared" si="23"/>
        <v>13.410818059901654</v>
      </c>
      <c r="BN30" s="41"/>
      <c r="BO30" s="103">
        <v>1.6317629005793066</v>
      </c>
      <c r="BP30" s="72">
        <v>0.94863527822951366</v>
      </c>
      <c r="BQ30" s="41">
        <v>21</v>
      </c>
      <c r="BR30" s="41">
        <v>35</v>
      </c>
      <c r="BS30" s="41">
        <v>34</v>
      </c>
      <c r="BT30" s="41"/>
      <c r="BU30" s="41">
        <f t="shared" si="7"/>
        <v>9.3875726419311576</v>
      </c>
      <c r="BV30" s="41">
        <f t="shared" si="8"/>
        <v>15.645954403218596</v>
      </c>
      <c r="BW30" s="41">
        <f t="shared" si="9"/>
        <v>15.198927134555207</v>
      </c>
      <c r="BX30" s="41"/>
      <c r="BY30" s="103">
        <v>0.56038733390167472</v>
      </c>
      <c r="BZ30" s="106">
        <v>0.71239236541811213</v>
      </c>
      <c r="CA30" s="72">
        <f t="shared" si="18"/>
        <v>0.19421061861633332</v>
      </c>
      <c r="CB30" s="112">
        <v>-0.89713664523768055</v>
      </c>
      <c r="CC30" s="72">
        <f t="shared" si="10"/>
        <v>0.71554470591267361</v>
      </c>
      <c r="CD30" s="107">
        <f t="shared" si="36"/>
        <v>-9.0795969662503473E-2</v>
      </c>
      <c r="CE30" s="72">
        <f t="shared" si="11"/>
        <v>0.83051382182381284</v>
      </c>
      <c r="CF30" s="103">
        <v>1.0960751172404906</v>
      </c>
      <c r="CG30" s="72">
        <f t="shared" si="12"/>
        <v>0.5800897154509399</v>
      </c>
      <c r="CH30" s="103">
        <f t="shared" si="37"/>
        <v>3.6047500780102139E-2</v>
      </c>
      <c r="CJ30" s="41">
        <v>0</v>
      </c>
      <c r="CK30" s="41" t="s">
        <v>385</v>
      </c>
      <c r="CL30" s="41">
        <v>1</v>
      </c>
      <c r="CM30" s="41">
        <v>0.15</v>
      </c>
      <c r="CN30" s="41" t="s">
        <v>406</v>
      </c>
      <c r="CO30" s="41">
        <v>1</v>
      </c>
      <c r="CP30" s="41">
        <v>8.5000000000000006E-2</v>
      </c>
      <c r="CQ30" s="41" t="s">
        <v>437</v>
      </c>
      <c r="CR30" s="41">
        <v>1</v>
      </c>
      <c r="CS30" s="41">
        <v>1</v>
      </c>
      <c r="CT30" s="41">
        <v>2</v>
      </c>
      <c r="CU30" s="41">
        <v>3</v>
      </c>
      <c r="CV30" s="41">
        <v>2</v>
      </c>
      <c r="CW30" s="41">
        <v>4</v>
      </c>
      <c r="CX30" s="41">
        <v>2</v>
      </c>
      <c r="CY30" s="37"/>
      <c r="CZ30" s="41">
        <v>1</v>
      </c>
      <c r="DA30" s="41">
        <v>3</v>
      </c>
      <c r="DB30" s="41">
        <v>2</v>
      </c>
      <c r="DC30" s="41">
        <v>5</v>
      </c>
      <c r="DD30" s="41">
        <v>1</v>
      </c>
      <c r="DE30" s="41">
        <v>5</v>
      </c>
      <c r="DF30" s="41">
        <f t="shared" si="34"/>
        <v>2.8</v>
      </c>
      <c r="DG30" s="41">
        <f t="shared" si="35"/>
        <v>2.6666666666666665</v>
      </c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Y30">
        <v>2</v>
      </c>
      <c r="EA30">
        <v>1</v>
      </c>
      <c r="EC30" s="41">
        <v>0</v>
      </c>
      <c r="ED30" s="41">
        <v>0</v>
      </c>
      <c r="EE30" s="41">
        <v>0</v>
      </c>
      <c r="EF30" s="41">
        <v>1</v>
      </c>
      <c r="EG30" s="41">
        <v>0</v>
      </c>
      <c r="EH30" s="41">
        <v>1</v>
      </c>
      <c r="EI30" s="41">
        <v>0</v>
      </c>
      <c r="EJ30" s="41">
        <v>0</v>
      </c>
      <c r="EK30" s="41">
        <v>0</v>
      </c>
      <c r="EL30" s="41">
        <v>0</v>
      </c>
      <c r="EM30" s="41">
        <v>1</v>
      </c>
      <c r="EN30" s="41">
        <v>0</v>
      </c>
      <c r="EO30" s="41">
        <v>0</v>
      </c>
      <c r="EP30" s="41">
        <v>0</v>
      </c>
      <c r="EQ30" s="41">
        <v>0</v>
      </c>
      <c r="ER30" s="41">
        <v>1</v>
      </c>
      <c r="ES30" s="41">
        <v>0</v>
      </c>
      <c r="ET30" s="41">
        <v>0</v>
      </c>
      <c r="EU30" s="41">
        <v>0</v>
      </c>
      <c r="EV30" s="41">
        <f t="shared" si="13"/>
        <v>4</v>
      </c>
      <c r="EW30" s="41">
        <v>4</v>
      </c>
      <c r="EX30">
        <f>4/18</f>
        <v>0.22222222222222221</v>
      </c>
      <c r="EY30">
        <v>1</v>
      </c>
      <c r="EZ30" s="41">
        <v>0</v>
      </c>
      <c r="FA30" s="41">
        <v>1</v>
      </c>
      <c r="FB30" s="41">
        <v>1</v>
      </c>
      <c r="FC30" s="41">
        <v>0</v>
      </c>
      <c r="FD30" s="41">
        <v>0</v>
      </c>
      <c r="FE30" s="41">
        <v>1</v>
      </c>
      <c r="FF30" s="41">
        <v>1</v>
      </c>
      <c r="FG30" s="41">
        <v>0</v>
      </c>
      <c r="FH30" s="41">
        <v>0</v>
      </c>
      <c r="FI30" s="41">
        <v>0</v>
      </c>
      <c r="FJ30" s="41">
        <v>0</v>
      </c>
      <c r="FK30" s="41">
        <v>1</v>
      </c>
      <c r="FL30" s="41">
        <v>0</v>
      </c>
      <c r="FM30" s="41">
        <v>0</v>
      </c>
      <c r="FN30" s="41">
        <f t="shared" si="14"/>
        <v>5</v>
      </c>
      <c r="FO30" s="41">
        <v>5</v>
      </c>
      <c r="FP30">
        <f>5/13</f>
        <v>0.38461538461538464</v>
      </c>
      <c r="FQ30" s="41">
        <v>4</v>
      </c>
      <c r="FR30" s="41">
        <v>0</v>
      </c>
      <c r="FS30" s="41">
        <v>0</v>
      </c>
      <c r="FT30" s="41">
        <v>0</v>
      </c>
      <c r="FU30" s="41">
        <v>0</v>
      </c>
      <c r="FV30" s="41">
        <v>0</v>
      </c>
      <c r="FW30" s="41">
        <v>0</v>
      </c>
      <c r="FX30" s="41">
        <v>0</v>
      </c>
      <c r="FY30" s="41">
        <v>0</v>
      </c>
      <c r="FZ30" s="41">
        <v>0</v>
      </c>
      <c r="GA30" s="41">
        <v>0</v>
      </c>
      <c r="GB30" s="41">
        <v>0</v>
      </c>
      <c r="GC30" s="41">
        <f t="shared" si="15"/>
        <v>0</v>
      </c>
      <c r="GD30" s="41">
        <v>0</v>
      </c>
      <c r="GE30" s="41">
        <v>3</v>
      </c>
      <c r="GF30" s="41">
        <v>3</v>
      </c>
      <c r="GG30" s="41">
        <v>2</v>
      </c>
      <c r="GH30" s="41">
        <v>1</v>
      </c>
      <c r="GI30" s="41">
        <v>1</v>
      </c>
      <c r="GJ30" s="41">
        <v>0</v>
      </c>
      <c r="GK30" s="41">
        <v>0</v>
      </c>
      <c r="GL30" s="41">
        <v>0</v>
      </c>
      <c r="GM30" s="41">
        <v>1</v>
      </c>
      <c r="GN30" s="41">
        <v>0</v>
      </c>
      <c r="GO30" s="41">
        <v>0</v>
      </c>
      <c r="GP30" s="41">
        <v>0</v>
      </c>
      <c r="GQ30" s="41">
        <v>0</v>
      </c>
      <c r="GR30" s="41">
        <v>1</v>
      </c>
      <c r="GS30" s="41">
        <v>0</v>
      </c>
      <c r="GT30" s="41">
        <v>0</v>
      </c>
      <c r="GU30" s="41">
        <v>0</v>
      </c>
      <c r="GV30" s="41">
        <f t="shared" si="16"/>
        <v>3</v>
      </c>
      <c r="GW30" s="41">
        <v>3</v>
      </c>
      <c r="GX30">
        <f>3/12</f>
        <v>0.25</v>
      </c>
      <c r="GY30" s="41">
        <v>1</v>
      </c>
      <c r="GZ30" s="41">
        <f t="shared" si="17"/>
        <v>12</v>
      </c>
      <c r="HA30" s="41">
        <v>3</v>
      </c>
      <c r="HB30" s="41">
        <v>3</v>
      </c>
      <c r="HC30" s="41">
        <v>1</v>
      </c>
      <c r="HD30" s="41">
        <v>1</v>
      </c>
      <c r="HE30" s="41">
        <v>3</v>
      </c>
      <c r="HF30" s="41">
        <v>3</v>
      </c>
      <c r="HG30" s="41">
        <v>3</v>
      </c>
      <c r="HH30" s="41">
        <v>1</v>
      </c>
      <c r="HI30" s="41">
        <v>1</v>
      </c>
      <c r="HJ30" s="41">
        <v>1</v>
      </c>
      <c r="HK30" s="41">
        <v>1</v>
      </c>
      <c r="HL30" s="41">
        <v>2</v>
      </c>
      <c r="HM30" s="41">
        <v>3</v>
      </c>
      <c r="HN30" s="41">
        <v>5</v>
      </c>
      <c r="HO30" s="41">
        <v>1</v>
      </c>
      <c r="HP30" s="41">
        <v>5</v>
      </c>
      <c r="HQ30" s="41">
        <v>5</v>
      </c>
      <c r="HR30" s="41">
        <v>4</v>
      </c>
      <c r="HS30" s="37"/>
      <c r="HT30" s="37"/>
      <c r="HU30" s="37"/>
      <c r="HV30" s="37"/>
      <c r="HW30" s="37"/>
      <c r="HX30" s="37"/>
      <c r="HY30" s="37"/>
      <c r="HZ30" s="37"/>
      <c r="IA30" s="37"/>
      <c r="ID30" s="41">
        <v>2.25</v>
      </c>
      <c r="IE30" s="41">
        <v>1.93</v>
      </c>
      <c r="IF30" s="41">
        <v>1.89</v>
      </c>
      <c r="IG30" s="41">
        <v>2.0299999999999998</v>
      </c>
      <c r="IH30" s="41">
        <v>1.81</v>
      </c>
      <c r="II30" s="41"/>
      <c r="IJ30" s="41">
        <v>12</v>
      </c>
      <c r="IK30" s="41">
        <v>6</v>
      </c>
    </row>
    <row r="31" spans="1:245" x14ac:dyDescent="0.2">
      <c r="A31" s="71">
        <v>444</v>
      </c>
      <c r="B31" s="71" t="s">
        <v>1627</v>
      </c>
      <c r="C31" s="41">
        <v>1</v>
      </c>
      <c r="D31" s="37">
        <v>1</v>
      </c>
      <c r="E31" s="63">
        <v>38735</v>
      </c>
      <c r="F31" s="63">
        <v>43756</v>
      </c>
      <c r="G31">
        <f t="shared" ref="G31:G62" si="39">(F31-E31)/365</f>
        <v>13.756164383561643</v>
      </c>
      <c r="I31">
        <v>8</v>
      </c>
      <c r="L31" s="41">
        <v>2</v>
      </c>
      <c r="M31" s="41">
        <v>150</v>
      </c>
      <c r="N31" s="41">
        <v>113</v>
      </c>
      <c r="O31" s="41">
        <v>159</v>
      </c>
      <c r="R31" s="41">
        <v>49.4</v>
      </c>
      <c r="S31" s="41">
        <v>19.5</v>
      </c>
      <c r="T31" s="41"/>
      <c r="U31" s="41">
        <v>21.8</v>
      </c>
      <c r="W31" s="37"/>
      <c r="X31" s="37"/>
      <c r="Y31" s="37"/>
      <c r="Z31" s="37"/>
      <c r="AA31" s="37"/>
      <c r="AB31" s="37"/>
      <c r="AJ31" s="41">
        <v>31</v>
      </c>
      <c r="AN31" s="41">
        <v>12.32</v>
      </c>
      <c r="AO31" s="41">
        <v>11.24</v>
      </c>
      <c r="AP31" s="98">
        <v>1.2454897555957922</v>
      </c>
      <c r="AQ31" s="101">
        <f t="shared" si="5"/>
        <v>0.89352411056287928</v>
      </c>
      <c r="AR31">
        <v>160</v>
      </c>
      <c r="AS31">
        <v>155</v>
      </c>
      <c r="AT31">
        <v>142</v>
      </c>
      <c r="AU31" s="89">
        <v>0.90473050604056382</v>
      </c>
      <c r="AV31" s="90">
        <f t="shared" si="6"/>
        <v>0.81719591218652199</v>
      </c>
      <c r="AW31" s="41">
        <v>29</v>
      </c>
      <c r="AX31" s="41">
        <v>31</v>
      </c>
      <c r="AY31">
        <f>29+31</f>
        <v>60</v>
      </c>
      <c r="AZ31" s="103">
        <v>-0.87942747732512094</v>
      </c>
      <c r="BA31" s="106">
        <v>0.18958476960559337</v>
      </c>
      <c r="BB31">
        <v>26</v>
      </c>
      <c r="BC31">
        <v>23</v>
      </c>
      <c r="BD31" s="103">
        <v>0.43737531792812495</v>
      </c>
      <c r="BE31" s="72">
        <v>0.66908040944597635</v>
      </c>
      <c r="BF31">
        <f>26+23</f>
        <v>49</v>
      </c>
      <c r="BG31" s="41">
        <v>33</v>
      </c>
      <c r="BH31" s="41">
        <v>32</v>
      </c>
      <c r="BI31" s="41">
        <v>37</v>
      </c>
      <c r="BJ31" s="41"/>
      <c r="BK31" s="41">
        <f t="shared" si="21"/>
        <v>14.751899865891819</v>
      </c>
      <c r="BL31" s="41">
        <f t="shared" si="22"/>
        <v>14.30487259722843</v>
      </c>
      <c r="BM31" s="41">
        <f t="shared" si="23"/>
        <v>16.540008940545373</v>
      </c>
      <c r="BN31" s="41"/>
      <c r="BO31" s="103">
        <v>2.0340546971315794</v>
      </c>
      <c r="BP31" s="72">
        <v>0.97902695953843444</v>
      </c>
      <c r="BQ31" s="41">
        <v>34</v>
      </c>
      <c r="BR31" s="41">
        <v>26</v>
      </c>
      <c r="BS31" s="41">
        <v>36</v>
      </c>
      <c r="BT31" s="41"/>
      <c r="BU31" s="41">
        <f t="shared" si="7"/>
        <v>15.198927134555207</v>
      </c>
      <c r="BV31" s="41">
        <f t="shared" si="8"/>
        <v>11.622708985248099</v>
      </c>
      <c r="BW31" s="41">
        <f t="shared" si="9"/>
        <v>16.092981671881983</v>
      </c>
      <c r="BX31" s="41"/>
      <c r="BY31" s="103">
        <v>0.73663183975226465</v>
      </c>
      <c r="BZ31" s="106">
        <v>0.7693268665208145</v>
      </c>
      <c r="CA31" s="72">
        <f t="shared" si="18"/>
        <v>0.42933258952578485</v>
      </c>
      <c r="CB31" s="112">
        <v>-0.221026079698498</v>
      </c>
      <c r="CC31" s="72">
        <f t="shared" si="10"/>
        <v>0.85536001137470064</v>
      </c>
      <c r="CD31" s="107">
        <f t="shared" si="36"/>
        <v>0.31716696583810133</v>
      </c>
      <c r="CE31" s="72">
        <f t="shared" si="11"/>
        <v>0.87417691302962441</v>
      </c>
      <c r="CF31" s="103">
        <v>1.385343268441922</v>
      </c>
      <c r="CG31" s="72">
        <f t="shared" si="12"/>
        <v>0.71962317131003661</v>
      </c>
      <c r="CH31" s="103">
        <f t="shared" si="37"/>
        <v>0.49382805152717513</v>
      </c>
      <c r="CJ31" s="41">
        <v>1</v>
      </c>
      <c r="CK31" t="s">
        <v>427</v>
      </c>
      <c r="CL31">
        <v>0</v>
      </c>
      <c r="CM31">
        <v>6</v>
      </c>
      <c r="CN31" t="s">
        <v>1843</v>
      </c>
      <c r="CO31">
        <v>1</v>
      </c>
      <c r="CP31">
        <v>1</v>
      </c>
      <c r="CQ31" s="41" t="s">
        <v>1844</v>
      </c>
      <c r="CR31" s="41">
        <v>1</v>
      </c>
      <c r="CS31">
        <v>1</v>
      </c>
      <c r="CT31" s="41">
        <v>3</v>
      </c>
      <c r="CU31" s="41">
        <v>5</v>
      </c>
      <c r="CV31" s="41">
        <v>3</v>
      </c>
      <c r="CW31" s="41">
        <v>1</v>
      </c>
      <c r="CX31" s="41">
        <v>3</v>
      </c>
      <c r="CY31" s="41">
        <v>4</v>
      </c>
      <c r="CZ31" s="41">
        <v>4</v>
      </c>
      <c r="DA31" s="41">
        <v>2</v>
      </c>
      <c r="DB31" s="41">
        <v>4</v>
      </c>
      <c r="DC31" s="41">
        <v>5</v>
      </c>
      <c r="DD31" s="41">
        <v>5</v>
      </c>
      <c r="DE31" s="41">
        <v>3</v>
      </c>
      <c r="DF31" s="41">
        <f t="shared" si="34"/>
        <v>4</v>
      </c>
      <c r="DG31" s="41">
        <f t="shared" si="35"/>
        <v>3</v>
      </c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Y31">
        <v>1</v>
      </c>
      <c r="EC31" s="41">
        <v>1</v>
      </c>
      <c r="ED31" s="41">
        <v>1</v>
      </c>
      <c r="EE31" s="41">
        <v>1</v>
      </c>
      <c r="EF31" s="41">
        <v>1</v>
      </c>
      <c r="EG31" s="41">
        <v>1</v>
      </c>
      <c r="EH31" s="41">
        <v>1</v>
      </c>
      <c r="EI31" s="41">
        <v>1</v>
      </c>
      <c r="EJ31" s="41">
        <v>1</v>
      </c>
      <c r="EK31" s="41">
        <v>1</v>
      </c>
      <c r="EL31" s="41">
        <v>0</v>
      </c>
      <c r="EM31" s="41">
        <v>1</v>
      </c>
      <c r="EN31" s="41">
        <v>0</v>
      </c>
      <c r="EO31" s="41">
        <v>0</v>
      </c>
      <c r="EP31" s="41">
        <v>1</v>
      </c>
      <c r="EQ31" s="41">
        <v>1</v>
      </c>
      <c r="ER31" s="41">
        <v>1</v>
      </c>
      <c r="ES31" s="41">
        <v>1</v>
      </c>
      <c r="ET31" s="41">
        <v>0</v>
      </c>
      <c r="EU31" s="41">
        <v>0</v>
      </c>
      <c r="EV31" s="41">
        <f t="shared" si="13"/>
        <v>14</v>
      </c>
      <c r="EW31" s="41">
        <v>14</v>
      </c>
      <c r="EX31">
        <f>15/18</f>
        <v>0.83333333333333337</v>
      </c>
      <c r="EY31">
        <v>2</v>
      </c>
      <c r="EZ31" s="41">
        <v>1</v>
      </c>
      <c r="FA31" s="41">
        <v>1</v>
      </c>
      <c r="FB31" s="41">
        <v>1</v>
      </c>
      <c r="FC31" s="41">
        <v>1</v>
      </c>
      <c r="FD31" s="41">
        <v>1</v>
      </c>
      <c r="FE31" s="41">
        <v>1</v>
      </c>
      <c r="FF31" s="41">
        <v>1</v>
      </c>
      <c r="FG31" s="41">
        <v>1</v>
      </c>
      <c r="FH31" s="41">
        <v>0</v>
      </c>
      <c r="FI31" s="41">
        <v>1</v>
      </c>
      <c r="FJ31" s="41">
        <v>1</v>
      </c>
      <c r="FK31" s="41">
        <v>1</v>
      </c>
      <c r="FL31" s="41">
        <v>0</v>
      </c>
      <c r="FM31" s="41">
        <v>0</v>
      </c>
      <c r="FN31" s="41">
        <f t="shared" si="14"/>
        <v>11</v>
      </c>
      <c r="FO31" s="41">
        <v>11</v>
      </c>
      <c r="FP31">
        <f>11/13</f>
        <v>0.84615384615384615</v>
      </c>
      <c r="FQ31">
        <v>2</v>
      </c>
      <c r="FR31" s="41">
        <v>1</v>
      </c>
      <c r="FS31" s="41">
        <v>1</v>
      </c>
      <c r="FT31" s="41">
        <v>0</v>
      </c>
      <c r="FU31" s="41">
        <v>1</v>
      </c>
      <c r="FV31" s="41">
        <v>0</v>
      </c>
      <c r="FW31" s="41">
        <v>0</v>
      </c>
      <c r="FX31" s="41">
        <v>1</v>
      </c>
      <c r="FY31" s="41">
        <v>0</v>
      </c>
      <c r="FZ31" s="41">
        <v>1</v>
      </c>
      <c r="GA31" s="41">
        <v>0</v>
      </c>
      <c r="GB31" s="41">
        <v>0</v>
      </c>
      <c r="GC31" s="41">
        <f t="shared" si="15"/>
        <v>5</v>
      </c>
      <c r="GD31" s="41">
        <v>5</v>
      </c>
      <c r="GE31">
        <f>5/10</f>
        <v>0.5</v>
      </c>
      <c r="GF31" s="41">
        <v>3</v>
      </c>
      <c r="GG31" s="41">
        <v>1</v>
      </c>
      <c r="GH31" s="41">
        <v>2</v>
      </c>
      <c r="GI31" s="37">
        <v>1</v>
      </c>
      <c r="GJ31" s="37">
        <v>1</v>
      </c>
      <c r="GK31" s="37">
        <v>1</v>
      </c>
      <c r="GL31" s="37">
        <v>0</v>
      </c>
      <c r="GM31" s="37">
        <v>1</v>
      </c>
      <c r="GN31" s="37">
        <v>0</v>
      </c>
      <c r="GO31" s="37">
        <v>0</v>
      </c>
      <c r="GP31" s="37">
        <v>0</v>
      </c>
      <c r="GQ31" s="37">
        <v>0</v>
      </c>
      <c r="GR31" s="37">
        <v>1</v>
      </c>
      <c r="GS31" s="37">
        <v>0</v>
      </c>
      <c r="GT31" s="37">
        <v>0</v>
      </c>
      <c r="GU31" s="37">
        <v>0</v>
      </c>
      <c r="GV31" s="37">
        <f t="shared" si="16"/>
        <v>5</v>
      </c>
      <c r="GW31" s="37">
        <v>5</v>
      </c>
      <c r="GX31" s="37">
        <f>5/12</f>
        <v>0.41666666666666669</v>
      </c>
      <c r="GY31" s="37"/>
      <c r="GZ31" s="37">
        <f t="shared" si="17"/>
        <v>35</v>
      </c>
      <c r="HA31" s="41">
        <v>4</v>
      </c>
      <c r="HB31" s="41">
        <v>2</v>
      </c>
      <c r="HC31" s="41">
        <v>5</v>
      </c>
      <c r="HD31" s="41">
        <v>1</v>
      </c>
      <c r="HE31" s="41">
        <v>6</v>
      </c>
      <c r="HF31" s="41">
        <v>3</v>
      </c>
      <c r="HG31" s="41">
        <v>2</v>
      </c>
      <c r="HH31" s="41">
        <v>1</v>
      </c>
      <c r="HI31" s="41">
        <v>1</v>
      </c>
      <c r="HJ31" s="41">
        <v>5</v>
      </c>
      <c r="HK31" s="41">
        <v>4</v>
      </c>
      <c r="HL31" s="41">
        <v>3</v>
      </c>
      <c r="HM31" s="41">
        <v>3</v>
      </c>
      <c r="HN31" s="41">
        <v>2</v>
      </c>
      <c r="HO31" s="41">
        <v>3</v>
      </c>
      <c r="HP31" s="41">
        <v>4</v>
      </c>
      <c r="HQ31" s="41">
        <v>4</v>
      </c>
      <c r="HR31" s="41">
        <v>3</v>
      </c>
      <c r="HS31" s="37"/>
      <c r="HT31" s="37"/>
      <c r="HU31" s="37"/>
      <c r="HV31" s="37"/>
      <c r="HW31" s="37"/>
      <c r="HX31" s="37"/>
      <c r="HY31" s="37"/>
      <c r="HZ31" s="37"/>
      <c r="IA31" s="37"/>
      <c r="ID31" s="41">
        <v>1.54</v>
      </c>
      <c r="IE31" s="41">
        <v>1.88</v>
      </c>
      <c r="IF31" s="41">
        <v>1.84</v>
      </c>
      <c r="IG31" s="41">
        <v>1.51</v>
      </c>
      <c r="IH31" s="41">
        <v>1.4</v>
      </c>
      <c r="II31" s="41"/>
      <c r="IJ31" s="41">
        <v>6</v>
      </c>
      <c r="IK31" s="41">
        <v>5</v>
      </c>
    </row>
    <row r="32" spans="1:245" x14ac:dyDescent="0.2">
      <c r="A32" s="71">
        <v>446</v>
      </c>
      <c r="B32" s="71" t="s">
        <v>1631</v>
      </c>
      <c r="C32" s="41">
        <v>1</v>
      </c>
      <c r="D32" s="37">
        <v>1</v>
      </c>
      <c r="E32" s="63">
        <v>38600</v>
      </c>
      <c r="F32" s="63">
        <v>43756</v>
      </c>
      <c r="G32">
        <f t="shared" si="39"/>
        <v>14.126027397260273</v>
      </c>
      <c r="I32">
        <v>8</v>
      </c>
      <c r="L32" s="41">
        <v>0</v>
      </c>
      <c r="M32" s="41">
        <v>150</v>
      </c>
      <c r="N32" s="41">
        <v>110</v>
      </c>
      <c r="O32" s="41">
        <v>154</v>
      </c>
      <c r="R32" s="41">
        <v>4.7</v>
      </c>
      <c r="S32" s="41">
        <v>23.1</v>
      </c>
      <c r="T32" s="41"/>
      <c r="U32" s="41">
        <v>29.1</v>
      </c>
      <c r="W32" s="37"/>
      <c r="X32" s="37"/>
      <c r="Y32" s="37"/>
      <c r="Z32" s="37"/>
      <c r="AA32" s="37"/>
      <c r="AB32" s="37"/>
      <c r="AJ32" s="41">
        <v>21</v>
      </c>
      <c r="AN32" s="41">
        <v>11.31</v>
      </c>
      <c r="AO32" s="41">
        <v>10.79</v>
      </c>
      <c r="AP32" s="98">
        <v>1.7841742277498882</v>
      </c>
      <c r="AQ32" s="101">
        <f t="shared" si="5"/>
        <v>0.96280232062961835</v>
      </c>
      <c r="AR32" s="86">
        <v>130</v>
      </c>
      <c r="AS32" s="37">
        <v>135</v>
      </c>
      <c r="AT32" s="37">
        <v>139</v>
      </c>
      <c r="AU32" s="89">
        <f t="shared" ref="AU32" si="40">(((POWER((AT32/AQ32),AP32))-1)/(AP32*AR32))</f>
        <v>30.721530628445084</v>
      </c>
      <c r="AV32" s="90">
        <f t="shared" si="6"/>
        <v>1</v>
      </c>
      <c r="AW32" s="41">
        <v>26</v>
      </c>
      <c r="AX32" s="41">
        <v>21</v>
      </c>
      <c r="AY32">
        <f>26+21</f>
        <v>47</v>
      </c>
      <c r="AZ32" s="103">
        <v>-1.6370239224503902</v>
      </c>
      <c r="BA32" s="106">
        <v>5.0812735573057745E-2</v>
      </c>
      <c r="BB32">
        <v>20</v>
      </c>
      <c r="BC32">
        <v>19</v>
      </c>
      <c r="BD32" s="103">
        <v>-1.1734197087882341</v>
      </c>
      <c r="BE32" s="72">
        <v>0.12031376875156626</v>
      </c>
      <c r="BF32">
        <f>20+19</f>
        <v>39</v>
      </c>
      <c r="BG32" s="41">
        <v>36</v>
      </c>
      <c r="BH32" s="41">
        <v>32</v>
      </c>
      <c r="BI32" s="41">
        <v>38</v>
      </c>
      <c r="BJ32" s="41"/>
      <c r="BK32" s="41">
        <f t="shared" si="21"/>
        <v>16.092981671881983</v>
      </c>
      <c r="BL32" s="41">
        <f t="shared" si="22"/>
        <v>14.30487259722843</v>
      </c>
      <c r="BM32" s="41">
        <f t="shared" si="23"/>
        <v>16.98703620920876</v>
      </c>
      <c r="BN32" s="41"/>
      <c r="BO32" s="103">
        <v>2.228228910518153</v>
      </c>
      <c r="BP32" s="72">
        <v>0.98706737294028946</v>
      </c>
      <c r="BQ32" s="41">
        <v>37</v>
      </c>
      <c r="BR32" s="41">
        <v>36</v>
      </c>
      <c r="BS32" s="41">
        <v>36</v>
      </c>
      <c r="BT32" s="41"/>
      <c r="BU32" s="41">
        <f t="shared" si="7"/>
        <v>16.540008940545373</v>
      </c>
      <c r="BV32" s="41">
        <f t="shared" si="8"/>
        <v>16.092981671881983</v>
      </c>
      <c r="BW32" s="41">
        <f t="shared" si="9"/>
        <v>16.092981671881983</v>
      </c>
      <c r="BX32" s="41"/>
      <c r="BY32" s="103">
        <v>0.90969366086866665</v>
      </c>
      <c r="BZ32" s="106">
        <v>0.81850795588347536</v>
      </c>
      <c r="CA32" s="72">
        <f t="shared" si="18"/>
        <v>8.5563252162312003E-2</v>
      </c>
      <c r="CB32" s="112">
        <v>-1.4052218156193121</v>
      </c>
      <c r="CC32" s="72">
        <f t="shared" si="10"/>
        <v>0.98140116031480917</v>
      </c>
      <c r="CD32" s="107">
        <f t="shared" si="36"/>
        <v>-0.21191032765225148</v>
      </c>
      <c r="CE32" s="72">
        <f t="shared" si="11"/>
        <v>0.90278766441188241</v>
      </c>
      <c r="CF32" s="103">
        <v>1.5689612856934099</v>
      </c>
      <c r="CG32" s="72">
        <f t="shared" si="12"/>
        <v>0.65658402562966789</v>
      </c>
      <c r="CH32" s="103">
        <f t="shared" si="37"/>
        <v>-1.6056952526051216E-2</v>
      </c>
      <c r="CJ32" s="41">
        <v>1</v>
      </c>
      <c r="CK32" s="76" t="s">
        <v>351</v>
      </c>
      <c r="CL32" s="41">
        <v>2</v>
      </c>
      <c r="CM32" s="37"/>
      <c r="CN32" s="41" t="s">
        <v>385</v>
      </c>
      <c r="CO32" s="41">
        <v>1</v>
      </c>
      <c r="CP32" s="41">
        <v>1</v>
      </c>
      <c r="CQ32" s="41" t="s">
        <v>404</v>
      </c>
      <c r="CR32" s="41">
        <v>0</v>
      </c>
      <c r="CS32" s="41">
        <v>1</v>
      </c>
      <c r="CT32" s="41">
        <v>4</v>
      </c>
      <c r="CU32" s="41">
        <v>5</v>
      </c>
      <c r="CV32" s="41">
        <v>3</v>
      </c>
      <c r="CW32" s="41">
        <v>1</v>
      </c>
      <c r="CX32" s="41">
        <v>5</v>
      </c>
      <c r="CY32" s="41">
        <v>4</v>
      </c>
      <c r="CZ32" s="41">
        <v>1</v>
      </c>
      <c r="DA32" s="41">
        <v>2</v>
      </c>
      <c r="DB32" s="41">
        <v>4</v>
      </c>
      <c r="DC32" s="41">
        <v>4</v>
      </c>
      <c r="DD32" s="41">
        <v>5</v>
      </c>
      <c r="DE32" s="41">
        <v>4</v>
      </c>
      <c r="DF32" s="41">
        <f t="shared" si="34"/>
        <v>4.333333333333333</v>
      </c>
      <c r="DG32" s="41">
        <f t="shared" si="35"/>
        <v>2.6666666666666665</v>
      </c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Y32">
        <v>2</v>
      </c>
      <c r="EA32">
        <v>5</v>
      </c>
      <c r="EC32" s="41">
        <v>0</v>
      </c>
      <c r="ED32" s="41">
        <v>1</v>
      </c>
      <c r="EE32" s="41">
        <v>0</v>
      </c>
      <c r="EF32" s="41">
        <v>0</v>
      </c>
      <c r="EG32" s="41">
        <v>0</v>
      </c>
      <c r="EH32" s="41">
        <v>0</v>
      </c>
      <c r="EI32" s="41">
        <v>0</v>
      </c>
      <c r="EJ32" s="41">
        <v>0</v>
      </c>
      <c r="EK32" s="41">
        <v>0</v>
      </c>
      <c r="EL32" s="41">
        <v>0</v>
      </c>
      <c r="EM32" s="41">
        <v>1</v>
      </c>
      <c r="EN32" s="41">
        <v>0</v>
      </c>
      <c r="EO32" s="41">
        <v>0</v>
      </c>
      <c r="EP32" s="41">
        <v>0</v>
      </c>
      <c r="EQ32" s="41">
        <v>1</v>
      </c>
      <c r="ER32" s="41">
        <v>0</v>
      </c>
      <c r="ES32" s="41">
        <v>1</v>
      </c>
      <c r="ET32" s="41">
        <v>0</v>
      </c>
      <c r="EU32" s="41">
        <v>0</v>
      </c>
      <c r="EV32" s="41">
        <f t="shared" si="13"/>
        <v>4</v>
      </c>
      <c r="EW32" s="41">
        <v>4</v>
      </c>
      <c r="EX32">
        <f>4/18</f>
        <v>0.22222222222222221</v>
      </c>
      <c r="EY32" s="41">
        <v>3</v>
      </c>
      <c r="EZ32" s="41">
        <v>1</v>
      </c>
      <c r="FA32" s="41">
        <v>1</v>
      </c>
      <c r="FB32" s="41">
        <v>1</v>
      </c>
      <c r="FC32" s="41">
        <v>1</v>
      </c>
      <c r="FD32" s="41">
        <v>0</v>
      </c>
      <c r="FE32" s="41">
        <v>1</v>
      </c>
      <c r="FF32" s="41">
        <v>0</v>
      </c>
      <c r="FG32" s="41">
        <v>0</v>
      </c>
      <c r="FH32" s="41">
        <v>1</v>
      </c>
      <c r="FI32" s="41">
        <v>1</v>
      </c>
      <c r="FJ32" s="41">
        <v>0</v>
      </c>
      <c r="FK32" s="41">
        <v>1</v>
      </c>
      <c r="FL32" s="41">
        <v>0</v>
      </c>
      <c r="FM32" s="41">
        <v>0</v>
      </c>
      <c r="FN32" s="41">
        <f t="shared" si="14"/>
        <v>8</v>
      </c>
      <c r="FO32" s="41">
        <v>8</v>
      </c>
      <c r="FP32">
        <f>8/13</f>
        <v>0.61538461538461542</v>
      </c>
      <c r="FQ32" s="41">
        <v>4</v>
      </c>
      <c r="FR32" s="41">
        <v>1</v>
      </c>
      <c r="FS32" s="41">
        <v>0</v>
      </c>
      <c r="FT32" s="41">
        <v>0</v>
      </c>
      <c r="FU32" s="41">
        <v>1</v>
      </c>
      <c r="FV32" s="41">
        <v>0</v>
      </c>
      <c r="FW32" s="41">
        <v>0</v>
      </c>
      <c r="FX32" s="41">
        <v>1</v>
      </c>
      <c r="FY32" s="41">
        <v>1</v>
      </c>
      <c r="FZ32" s="41">
        <v>1</v>
      </c>
      <c r="GA32" s="41">
        <v>0</v>
      </c>
      <c r="GB32" s="41">
        <v>0</v>
      </c>
      <c r="GC32" s="41">
        <f t="shared" si="15"/>
        <v>5</v>
      </c>
      <c r="GD32" s="41">
        <v>5</v>
      </c>
      <c r="GE32">
        <f>5/10</f>
        <v>0.5</v>
      </c>
      <c r="GF32" s="41">
        <v>3</v>
      </c>
      <c r="GG32" s="41">
        <v>2</v>
      </c>
      <c r="GH32" s="37"/>
      <c r="GI32" s="41">
        <v>1</v>
      </c>
      <c r="GJ32" s="41">
        <v>0</v>
      </c>
      <c r="GK32" s="41">
        <v>1</v>
      </c>
      <c r="GL32" s="41">
        <v>0</v>
      </c>
      <c r="GM32" s="41">
        <v>1</v>
      </c>
      <c r="GN32" s="41">
        <v>1</v>
      </c>
      <c r="GO32" s="41">
        <v>1</v>
      </c>
      <c r="GP32" s="41">
        <v>0</v>
      </c>
      <c r="GQ32" s="41">
        <v>0</v>
      </c>
      <c r="GR32" s="41">
        <v>1</v>
      </c>
      <c r="GS32" s="41">
        <v>0</v>
      </c>
      <c r="GT32" s="41">
        <v>0</v>
      </c>
      <c r="GU32" s="41">
        <v>0</v>
      </c>
      <c r="GV32" s="41">
        <f t="shared" si="16"/>
        <v>6</v>
      </c>
      <c r="GW32" s="41">
        <v>6</v>
      </c>
      <c r="GX32">
        <f>6/12</f>
        <v>0.5</v>
      </c>
      <c r="GY32" s="41">
        <v>3</v>
      </c>
      <c r="GZ32" s="41">
        <f t="shared" si="17"/>
        <v>23</v>
      </c>
      <c r="HA32" s="41">
        <v>3</v>
      </c>
      <c r="HB32" s="41">
        <v>5</v>
      </c>
      <c r="HC32" s="41">
        <v>3</v>
      </c>
      <c r="HD32" s="41">
        <v>1</v>
      </c>
      <c r="HE32" s="41">
        <v>5</v>
      </c>
      <c r="HF32" s="41">
        <v>5</v>
      </c>
      <c r="HG32" s="41">
        <v>6</v>
      </c>
      <c r="HH32" s="41">
        <v>1</v>
      </c>
      <c r="HI32" s="41">
        <v>1</v>
      </c>
      <c r="HJ32" s="41">
        <v>1</v>
      </c>
      <c r="HK32" s="41">
        <v>2</v>
      </c>
      <c r="HL32" s="41">
        <v>4</v>
      </c>
      <c r="HM32" s="41">
        <v>1</v>
      </c>
      <c r="HN32" s="41">
        <v>4</v>
      </c>
      <c r="HO32" s="41">
        <v>5</v>
      </c>
      <c r="HP32" s="41">
        <v>1</v>
      </c>
      <c r="HQ32" s="41">
        <v>5</v>
      </c>
      <c r="HR32" s="41">
        <v>4</v>
      </c>
      <c r="HS32" s="37"/>
      <c r="HT32" s="37"/>
      <c r="HU32" s="37"/>
      <c r="HV32" s="37"/>
      <c r="HW32" s="37"/>
      <c r="HX32" s="37"/>
      <c r="HY32" s="37"/>
      <c r="HZ32" s="37"/>
      <c r="IA32" s="37"/>
      <c r="ID32" s="41">
        <v>1.69</v>
      </c>
      <c r="IE32" s="41">
        <v>1.57</v>
      </c>
      <c r="IF32" s="41">
        <v>1.39</v>
      </c>
      <c r="IG32" s="41">
        <v>1.69</v>
      </c>
      <c r="IH32" s="41">
        <v>1.25</v>
      </c>
      <c r="II32" s="41"/>
      <c r="IJ32" s="41">
        <v>10</v>
      </c>
      <c r="IK32" s="41">
        <v>6</v>
      </c>
    </row>
    <row r="33" spans="1:245" x14ac:dyDescent="0.2">
      <c r="A33" s="71">
        <v>448</v>
      </c>
      <c r="B33" s="71" t="s">
        <v>1637</v>
      </c>
      <c r="C33" s="41">
        <v>1</v>
      </c>
      <c r="D33" s="37">
        <v>1</v>
      </c>
      <c r="E33" s="63">
        <v>38859</v>
      </c>
      <c r="F33" s="63">
        <v>43756</v>
      </c>
      <c r="G33">
        <f t="shared" si="39"/>
        <v>13.416438356164383</v>
      </c>
      <c r="I33">
        <v>8</v>
      </c>
      <c r="L33" s="41">
        <v>2</v>
      </c>
      <c r="M33" s="41">
        <v>150</v>
      </c>
      <c r="N33" s="41">
        <v>115.5</v>
      </c>
      <c r="O33" s="41">
        <v>165.5</v>
      </c>
      <c r="R33" s="41">
        <v>59.6</v>
      </c>
      <c r="S33" s="41">
        <v>21.9</v>
      </c>
      <c r="U33" s="41">
        <v>26.5</v>
      </c>
      <c r="W33">
        <v>40.1</v>
      </c>
      <c r="X33">
        <v>32.9</v>
      </c>
      <c r="Y33">
        <v>19.7</v>
      </c>
      <c r="Z33">
        <v>30.2</v>
      </c>
      <c r="AA33">
        <v>36</v>
      </c>
      <c r="AB33">
        <v>30.5</v>
      </c>
      <c r="AC33">
        <v>40.1</v>
      </c>
      <c r="AD33">
        <v>36</v>
      </c>
      <c r="AJ33" s="41">
        <v>10</v>
      </c>
      <c r="AN33" s="41">
        <v>14.4</v>
      </c>
      <c r="AO33" s="41">
        <v>14.45</v>
      </c>
      <c r="AP33" s="98">
        <v>-1.5432399309257314</v>
      </c>
      <c r="AQ33" s="101">
        <f t="shared" si="5"/>
        <v>6.1386286074980409E-2</v>
      </c>
      <c r="AR33">
        <v>125</v>
      </c>
      <c r="AS33">
        <v>120</v>
      </c>
      <c r="AT33">
        <v>109.8</v>
      </c>
      <c r="AU33" s="89">
        <v>-0.49241895423845788</v>
      </c>
      <c r="AV33" s="90">
        <f t="shared" si="6"/>
        <v>0.31121160133542669</v>
      </c>
      <c r="AW33" s="41">
        <v>26</v>
      </c>
      <c r="AX33" s="41">
        <v>28</v>
      </c>
      <c r="AY33">
        <f>28+26</f>
        <v>54</v>
      </c>
      <c r="AZ33" s="103">
        <v>-1.140672335447745</v>
      </c>
      <c r="BA33" s="106">
        <v>0.12700315152091282</v>
      </c>
      <c r="BB33">
        <v>18</v>
      </c>
      <c r="BC33">
        <v>22</v>
      </c>
      <c r="BD33" s="103">
        <v>-0.40138378869242425</v>
      </c>
      <c r="BE33" s="72">
        <v>0.34406879150829239</v>
      </c>
      <c r="BF33">
        <f>18+22</f>
        <v>40</v>
      </c>
      <c r="BG33" s="41">
        <v>34</v>
      </c>
      <c r="BH33" s="41">
        <v>35</v>
      </c>
      <c r="BI33" s="41">
        <v>33</v>
      </c>
      <c r="BJ33" s="41"/>
      <c r="BK33" s="41">
        <f t="shared" si="21"/>
        <v>15.198927134555207</v>
      </c>
      <c r="BL33" s="41">
        <f t="shared" si="22"/>
        <v>15.645954403218596</v>
      </c>
      <c r="BM33" s="41">
        <f t="shared" si="23"/>
        <v>14.751899865891819</v>
      </c>
      <c r="BN33" s="41"/>
      <c r="BO33" s="103">
        <v>1.7803241563656178</v>
      </c>
      <c r="BP33" s="72">
        <v>0.96248853699452397</v>
      </c>
      <c r="BQ33" s="41">
        <v>35</v>
      </c>
      <c r="BR33" s="41">
        <v>35</v>
      </c>
      <c r="BS33" s="41">
        <v>35</v>
      </c>
      <c r="BT33" s="41"/>
      <c r="BU33" s="41">
        <f t="shared" si="7"/>
        <v>15.645954403218596</v>
      </c>
      <c r="BV33" s="41">
        <f t="shared" si="8"/>
        <v>15.645954403218596</v>
      </c>
      <c r="BW33" s="41">
        <f t="shared" si="9"/>
        <v>15.645954403218596</v>
      </c>
      <c r="BX33" s="41"/>
      <c r="BY33" s="103">
        <v>0.75641949309993206</v>
      </c>
      <c r="BZ33" s="106">
        <v>0.77530113783067811</v>
      </c>
      <c r="CA33" s="72">
        <f t="shared" si="18"/>
        <v>0.23553597151460259</v>
      </c>
      <c r="CB33" s="112">
        <v>-0.77102806207008467</v>
      </c>
      <c r="CC33" s="72">
        <f t="shared" si="10"/>
        <v>0.18629894370520356</v>
      </c>
      <c r="CD33" s="107">
        <f t="shared" si="36"/>
        <v>-0.29236455918244053</v>
      </c>
      <c r="CE33" s="72">
        <f t="shared" si="11"/>
        <v>0.8688948374126011</v>
      </c>
      <c r="CF33" s="103">
        <v>1.2683718247327749</v>
      </c>
      <c r="CG33" s="72">
        <f t="shared" si="12"/>
        <v>0.43024325087746912</v>
      </c>
      <c r="CH33" s="103">
        <f t="shared" si="37"/>
        <v>6.8326401160083219E-2</v>
      </c>
      <c r="CJ33" s="41">
        <v>0</v>
      </c>
      <c r="CK33" s="76" t="s">
        <v>427</v>
      </c>
      <c r="CL33" s="41">
        <v>1</v>
      </c>
      <c r="CM33">
        <v>15</v>
      </c>
      <c r="CN33" s="41" t="s">
        <v>411</v>
      </c>
      <c r="CO33" s="41">
        <v>1</v>
      </c>
      <c r="CP33" s="41">
        <v>2</v>
      </c>
      <c r="CQ33" s="41" t="s">
        <v>437</v>
      </c>
      <c r="CR33" s="41">
        <v>0</v>
      </c>
      <c r="CS33" s="41">
        <v>4.5</v>
      </c>
      <c r="CT33" s="41">
        <v>5</v>
      </c>
      <c r="CU33" s="41">
        <v>4</v>
      </c>
      <c r="CV33" s="41">
        <v>5</v>
      </c>
      <c r="CW33" s="41">
        <v>2</v>
      </c>
      <c r="CX33" s="41">
        <v>5</v>
      </c>
      <c r="CY33" s="41">
        <v>3</v>
      </c>
      <c r="CZ33" s="41">
        <v>3</v>
      </c>
      <c r="DA33" s="41">
        <v>1</v>
      </c>
      <c r="DB33" s="41">
        <v>5</v>
      </c>
      <c r="DC33" s="41">
        <v>5</v>
      </c>
      <c r="DD33" s="41">
        <v>3</v>
      </c>
      <c r="DE33" s="41">
        <v>3</v>
      </c>
      <c r="DF33" s="41">
        <f t="shared" si="34"/>
        <v>4.5</v>
      </c>
      <c r="DG33">
        <f t="shared" si="35"/>
        <v>2.8333333333333335</v>
      </c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EA33">
        <v>2</v>
      </c>
      <c r="EC33" s="41">
        <v>1</v>
      </c>
      <c r="ED33" s="41">
        <v>0</v>
      </c>
      <c r="EE33" s="41">
        <v>1</v>
      </c>
      <c r="EF33" s="41">
        <v>1</v>
      </c>
      <c r="EG33" s="41">
        <v>1</v>
      </c>
      <c r="EH33" s="41">
        <v>1</v>
      </c>
      <c r="EI33" s="41">
        <v>1</v>
      </c>
      <c r="EJ33" s="41">
        <v>1</v>
      </c>
      <c r="EK33" s="41">
        <v>1</v>
      </c>
      <c r="EL33" s="41">
        <v>0</v>
      </c>
      <c r="EM33" s="41">
        <v>1</v>
      </c>
      <c r="EN33" s="41">
        <v>0</v>
      </c>
      <c r="EO33" s="41">
        <v>0</v>
      </c>
      <c r="EP33" s="41">
        <v>1</v>
      </c>
      <c r="EQ33" s="41">
        <v>1</v>
      </c>
      <c r="ER33" s="41">
        <v>1</v>
      </c>
      <c r="ES33" s="41">
        <v>0</v>
      </c>
      <c r="ET33" s="41">
        <v>0</v>
      </c>
      <c r="EU33" s="41">
        <v>0</v>
      </c>
      <c r="EV33" s="41">
        <f t="shared" si="13"/>
        <v>12</v>
      </c>
      <c r="EW33" s="41">
        <v>8</v>
      </c>
      <c r="EX33">
        <f>12/18</f>
        <v>0.66666666666666663</v>
      </c>
      <c r="EY33" s="41">
        <v>7</v>
      </c>
      <c r="EZ33" s="41">
        <v>1</v>
      </c>
      <c r="FA33" s="41">
        <v>1</v>
      </c>
      <c r="FB33" s="41">
        <v>1</v>
      </c>
      <c r="FC33" s="41">
        <v>0</v>
      </c>
      <c r="FD33" s="41">
        <v>0</v>
      </c>
      <c r="FE33" s="41">
        <v>1</v>
      </c>
      <c r="FF33" s="41">
        <v>1</v>
      </c>
      <c r="FG33" s="41">
        <v>0</v>
      </c>
      <c r="FH33" s="41">
        <v>1</v>
      </c>
      <c r="FI33" s="41">
        <v>0</v>
      </c>
      <c r="FJ33" s="41">
        <v>0</v>
      </c>
      <c r="FK33" s="41">
        <v>0</v>
      </c>
      <c r="FL33" s="41">
        <v>0</v>
      </c>
      <c r="FM33" s="41">
        <v>0</v>
      </c>
      <c r="FN33" s="41">
        <f t="shared" si="14"/>
        <v>6</v>
      </c>
      <c r="FO33" s="41">
        <v>6</v>
      </c>
      <c r="FP33">
        <f>7/13</f>
        <v>0.53846153846153844</v>
      </c>
      <c r="FQ33" s="41">
        <v>3</v>
      </c>
      <c r="FR33" s="41">
        <v>1</v>
      </c>
      <c r="FS33" s="41">
        <v>0</v>
      </c>
      <c r="FT33" s="41">
        <v>0</v>
      </c>
      <c r="FU33" s="41">
        <v>1</v>
      </c>
      <c r="FV33" s="41">
        <v>0</v>
      </c>
      <c r="FW33" s="41">
        <v>1</v>
      </c>
      <c r="FX33" s="41">
        <v>0</v>
      </c>
      <c r="FY33" s="41">
        <v>0</v>
      </c>
      <c r="FZ33" s="41">
        <v>1</v>
      </c>
      <c r="GA33" s="41">
        <v>0</v>
      </c>
      <c r="GB33" s="41">
        <v>0</v>
      </c>
      <c r="GC33" s="41">
        <f t="shared" si="15"/>
        <v>4</v>
      </c>
      <c r="GD33" s="41">
        <v>4</v>
      </c>
      <c r="GE33">
        <f>6/10</f>
        <v>0.6</v>
      </c>
      <c r="GF33" s="41">
        <v>3</v>
      </c>
      <c r="GG33" s="41">
        <v>1</v>
      </c>
      <c r="GH33" s="41">
        <v>1</v>
      </c>
      <c r="GI33" s="41">
        <v>1</v>
      </c>
      <c r="GJ33" s="41">
        <v>0</v>
      </c>
      <c r="GK33" s="41">
        <v>0</v>
      </c>
      <c r="GL33" s="41">
        <v>1</v>
      </c>
      <c r="GM33" s="41">
        <v>1</v>
      </c>
      <c r="GN33" s="41">
        <v>1</v>
      </c>
      <c r="GO33" s="41">
        <v>0</v>
      </c>
      <c r="GP33" s="41">
        <v>0</v>
      </c>
      <c r="GQ33" s="41">
        <v>0</v>
      </c>
      <c r="GR33" s="41">
        <v>0</v>
      </c>
      <c r="GS33" s="41">
        <v>1</v>
      </c>
      <c r="GT33" s="41">
        <v>0</v>
      </c>
      <c r="GU33" s="41">
        <v>0</v>
      </c>
      <c r="GV33" s="41">
        <f t="shared" si="16"/>
        <v>5</v>
      </c>
      <c r="GW33" s="41">
        <v>5</v>
      </c>
      <c r="GX33">
        <f>5/12</f>
        <v>0.41666666666666669</v>
      </c>
      <c r="GY33" s="41">
        <v>3</v>
      </c>
      <c r="GZ33" s="41">
        <f t="shared" si="17"/>
        <v>23</v>
      </c>
      <c r="HA33" s="41">
        <v>4</v>
      </c>
      <c r="HB33" s="41">
        <v>2</v>
      </c>
      <c r="HC33" s="41">
        <v>2</v>
      </c>
      <c r="HD33" s="41">
        <v>1</v>
      </c>
      <c r="HE33" s="41">
        <v>4</v>
      </c>
      <c r="HF33" s="41">
        <v>3</v>
      </c>
      <c r="HG33" s="41">
        <v>3</v>
      </c>
      <c r="HH33" s="41">
        <v>1</v>
      </c>
      <c r="HI33" s="41">
        <v>2</v>
      </c>
      <c r="HJ33" s="41">
        <v>3</v>
      </c>
      <c r="HK33" s="41">
        <v>3</v>
      </c>
      <c r="HL33" s="41">
        <v>3</v>
      </c>
      <c r="HM33" s="41">
        <v>1</v>
      </c>
      <c r="HN33" s="41">
        <v>5</v>
      </c>
      <c r="HO33" s="41">
        <v>3</v>
      </c>
      <c r="HP33" s="41">
        <v>2</v>
      </c>
      <c r="HQ33" s="41">
        <v>5</v>
      </c>
      <c r="HR33" s="41">
        <v>3</v>
      </c>
      <c r="HS33" s="37"/>
      <c r="HT33" s="37"/>
      <c r="HU33" s="37"/>
      <c r="HV33" s="37"/>
      <c r="HW33" s="37"/>
      <c r="HX33" s="37"/>
      <c r="HY33" s="37"/>
      <c r="HZ33" s="37"/>
      <c r="IA33" s="37"/>
      <c r="ID33" s="41">
        <v>1.94</v>
      </c>
      <c r="IE33" s="41">
        <v>2.0299999999999998</v>
      </c>
      <c r="IF33" s="41">
        <v>2.08</v>
      </c>
      <c r="IG33" s="41">
        <v>2.23</v>
      </c>
      <c r="IH33" s="41">
        <v>2.29</v>
      </c>
      <c r="IJ33" s="41">
        <v>11</v>
      </c>
      <c r="IK33" s="41">
        <v>11</v>
      </c>
    </row>
    <row r="34" spans="1:245" x14ac:dyDescent="0.2">
      <c r="A34" s="70">
        <v>390</v>
      </c>
      <c r="B34" s="70" t="s">
        <v>1433</v>
      </c>
      <c r="C34">
        <v>0</v>
      </c>
      <c r="D34" s="110">
        <v>2</v>
      </c>
      <c r="E34" s="63">
        <v>39867</v>
      </c>
      <c r="F34" s="63">
        <v>43755</v>
      </c>
      <c r="G34" s="110">
        <f t="shared" si="39"/>
        <v>10.652054794520549</v>
      </c>
      <c r="I34">
        <v>5</v>
      </c>
      <c r="L34">
        <v>2</v>
      </c>
      <c r="M34">
        <v>90</v>
      </c>
      <c r="N34">
        <v>109</v>
      </c>
      <c r="O34">
        <v>148.5</v>
      </c>
      <c r="Q34">
        <f>68.5*2.2</f>
        <v>150.70000000000002</v>
      </c>
      <c r="R34">
        <v>68.5</v>
      </c>
      <c r="S34">
        <v>31.3</v>
      </c>
      <c r="U34">
        <v>41.9</v>
      </c>
      <c r="W34">
        <v>37.4</v>
      </c>
      <c r="X34">
        <v>36.9</v>
      </c>
      <c r="Y34">
        <v>28.1</v>
      </c>
      <c r="Z34">
        <v>35.5</v>
      </c>
      <c r="AA34">
        <v>22.6</v>
      </c>
      <c r="AB34">
        <v>26.3</v>
      </c>
      <c r="AC34">
        <v>37.4</v>
      </c>
      <c r="AD34">
        <v>35.5</v>
      </c>
      <c r="AJ34" s="41"/>
      <c r="AN34">
        <v>19.82</v>
      </c>
      <c r="AO34">
        <v>16.079999999999998</v>
      </c>
      <c r="AP34" s="89">
        <v>-2.5614558285032589</v>
      </c>
      <c r="AQ34" s="90">
        <v>5.2117247567892268E-3</v>
      </c>
      <c r="AR34">
        <v>82</v>
      </c>
      <c r="AS34">
        <v>66</v>
      </c>
      <c r="AT34">
        <v>67</v>
      </c>
      <c r="AU34" s="89">
        <v>-2.3819754015037895</v>
      </c>
      <c r="AV34" s="90">
        <v>8.6100238405111499E-3</v>
      </c>
      <c r="AW34" s="110">
        <v>17</v>
      </c>
      <c r="AX34">
        <v>12</v>
      </c>
      <c r="AY34">
        <f>17+12</f>
        <v>29</v>
      </c>
      <c r="AZ34" s="89">
        <v>-2.367406525850543</v>
      </c>
      <c r="BA34" s="90">
        <v>8.9566221968559387E-3</v>
      </c>
      <c r="BB34">
        <v>13</v>
      </c>
      <c r="BC34">
        <v>12</v>
      </c>
      <c r="BD34" s="103">
        <f>'[1]SP boys'!G3</f>
        <v>-2.6296912287900267</v>
      </c>
      <c r="BE34" s="72">
        <f>'[1]SP boys'!H3</f>
        <v>4.2731225669908083E-3</v>
      </c>
      <c r="BF34">
        <f>13+12</f>
        <v>25</v>
      </c>
      <c r="BG34">
        <v>26</v>
      </c>
      <c r="BH34">
        <v>27</v>
      </c>
      <c r="BI34">
        <v>26</v>
      </c>
      <c r="BJ34">
        <v>27</v>
      </c>
      <c r="BN34">
        <f>BJ34/2.237</f>
        <v>12.069736253911488</v>
      </c>
      <c r="BO34" s="103">
        <f>'[1]VBT boys'!G3</f>
        <v>-0.85712785783326584</v>
      </c>
      <c r="BP34" s="72">
        <f>'[1]VBT boys'!H3</f>
        <v>0.19568711341744266</v>
      </c>
      <c r="BQ34">
        <v>21</v>
      </c>
      <c r="BR34">
        <v>16</v>
      </c>
      <c r="BS34">
        <v>22</v>
      </c>
      <c r="BT34">
        <v>22</v>
      </c>
      <c r="BW34" s="41"/>
      <c r="BX34">
        <f>BT34/2.237</f>
        <v>9.8345999105945463</v>
      </c>
      <c r="BY34" s="103">
        <f>'[1]VBK boys'!G3</f>
        <v>-2.2677820725695885</v>
      </c>
      <c r="BZ34" s="103">
        <f>'[1]VBK boys'!H3</f>
        <v>1.1671246305353581E-2</v>
      </c>
      <c r="CA34" s="72">
        <f t="shared" si="18"/>
        <v>6.6148723819233739E-3</v>
      </c>
      <c r="CB34" s="112">
        <f>AVERAGE(AZ34,BD34)</f>
        <v>-2.4985488773202849</v>
      </c>
      <c r="CC34" s="72">
        <f t="shared" si="10"/>
        <v>6.9108742986501888E-3</v>
      </c>
      <c r="CD34" s="103">
        <f>AVERAGE(AU34,AP34)</f>
        <v>-2.4717156150035242</v>
      </c>
      <c r="CE34" s="72">
        <f t="shared" si="11"/>
        <v>0.10367917986139812</v>
      </c>
      <c r="CF34" s="103">
        <f>AVERAGE(BY34,BO34)</f>
        <v>-1.5624549652014272</v>
      </c>
      <c r="CG34" s="72">
        <f t="shared" si="12"/>
        <v>3.9068308847323895E-2</v>
      </c>
      <c r="CH34" s="103">
        <f t="shared" si="37"/>
        <v>-2.1775731525084119</v>
      </c>
      <c r="CJ34">
        <v>0</v>
      </c>
      <c r="CK34" t="s">
        <v>1811</v>
      </c>
      <c r="CL34">
        <v>0</v>
      </c>
      <c r="CM34">
        <v>4</v>
      </c>
      <c r="CN34" t="s">
        <v>432</v>
      </c>
      <c r="CO34">
        <v>1</v>
      </c>
      <c r="CP34" s="41">
        <v>1</v>
      </c>
      <c r="CQ34" s="41" t="s">
        <v>351</v>
      </c>
      <c r="CR34" s="41">
        <v>1</v>
      </c>
      <c r="CS34" s="41">
        <v>1</v>
      </c>
      <c r="CT34" s="41">
        <v>4</v>
      </c>
      <c r="CU34" s="41">
        <v>3</v>
      </c>
      <c r="CV34" s="41">
        <v>4</v>
      </c>
      <c r="CW34">
        <v>1</v>
      </c>
      <c r="CX34">
        <v>4</v>
      </c>
      <c r="CY34">
        <v>4</v>
      </c>
      <c r="CZ34">
        <v>3</v>
      </c>
      <c r="DA34">
        <v>2</v>
      </c>
      <c r="DB34">
        <v>4</v>
      </c>
      <c r="DC34">
        <v>5</v>
      </c>
      <c r="DD34">
        <v>3</v>
      </c>
      <c r="DE34">
        <v>2</v>
      </c>
      <c r="DF34">
        <f t="shared" ref="DF34:DF41" si="41">AVERAGE(CT34,CU34,CX34,CY34,DB34,DC34)</f>
        <v>4</v>
      </c>
      <c r="DG34">
        <f t="shared" ref="DG34:DG36" si="42">AVERAGE(CV34,CW34,CZ34,DA34,DD34,DE34)</f>
        <v>2.5</v>
      </c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Y34">
        <v>3</v>
      </c>
      <c r="EA34">
        <v>1</v>
      </c>
      <c r="EB34">
        <v>0</v>
      </c>
      <c r="EC34">
        <v>1</v>
      </c>
      <c r="ED34">
        <v>0</v>
      </c>
      <c r="EE34">
        <v>0</v>
      </c>
      <c r="EF34">
        <v>1</v>
      </c>
      <c r="EG34">
        <v>0</v>
      </c>
      <c r="EH34">
        <v>1</v>
      </c>
      <c r="EI34">
        <v>1</v>
      </c>
      <c r="EJ34">
        <v>1</v>
      </c>
      <c r="EK34">
        <v>1</v>
      </c>
      <c r="EL34">
        <v>1</v>
      </c>
      <c r="EM34">
        <v>1</v>
      </c>
      <c r="EN34">
        <v>0</v>
      </c>
      <c r="EO34">
        <v>0</v>
      </c>
      <c r="EP34">
        <v>1</v>
      </c>
      <c r="EQ34">
        <v>1</v>
      </c>
      <c r="ER34">
        <v>1</v>
      </c>
      <c r="ES34">
        <v>1</v>
      </c>
      <c r="ET34">
        <v>1</v>
      </c>
      <c r="EU34" t="s">
        <v>1812</v>
      </c>
      <c r="EV34">
        <f t="shared" si="13"/>
        <v>13</v>
      </c>
      <c r="EW34">
        <v>13</v>
      </c>
      <c r="EX34">
        <f>13/18</f>
        <v>0.72222222222222221</v>
      </c>
      <c r="EY34" s="85">
        <v>5</v>
      </c>
      <c r="EZ34">
        <v>1</v>
      </c>
      <c r="FA34">
        <v>0</v>
      </c>
      <c r="FB34">
        <v>1</v>
      </c>
      <c r="FC34">
        <v>1</v>
      </c>
      <c r="FD34">
        <v>1</v>
      </c>
      <c r="FE34">
        <v>1</v>
      </c>
      <c r="FF34">
        <v>1</v>
      </c>
      <c r="FG34">
        <v>0</v>
      </c>
      <c r="FH34">
        <v>1</v>
      </c>
      <c r="FI34">
        <v>0</v>
      </c>
      <c r="FJ34">
        <v>0</v>
      </c>
      <c r="FK34">
        <v>0</v>
      </c>
      <c r="FL34">
        <v>1</v>
      </c>
      <c r="FM34" t="s">
        <v>1813</v>
      </c>
      <c r="FN34">
        <f t="shared" si="14"/>
        <v>8</v>
      </c>
      <c r="FO34">
        <v>8</v>
      </c>
      <c r="FP34">
        <f>8/13</f>
        <v>0.61538461538461542</v>
      </c>
      <c r="FQ34">
        <v>2</v>
      </c>
      <c r="FR34">
        <v>1</v>
      </c>
      <c r="FS34">
        <v>1</v>
      </c>
      <c r="FT34">
        <v>1</v>
      </c>
      <c r="FU34">
        <v>0</v>
      </c>
      <c r="FV34">
        <v>0</v>
      </c>
      <c r="FW34">
        <v>0</v>
      </c>
      <c r="FX34">
        <v>1</v>
      </c>
      <c r="FY34">
        <v>1</v>
      </c>
      <c r="FZ34">
        <v>0</v>
      </c>
      <c r="GA34">
        <v>1</v>
      </c>
      <c r="GB34" t="s">
        <v>1814</v>
      </c>
      <c r="GC34">
        <f t="shared" si="15"/>
        <v>6</v>
      </c>
      <c r="GD34">
        <v>6</v>
      </c>
      <c r="GE34">
        <f>6/10</f>
        <v>0.6</v>
      </c>
      <c r="GF34">
        <v>2</v>
      </c>
      <c r="GG34">
        <v>3</v>
      </c>
      <c r="GH34">
        <v>7</v>
      </c>
      <c r="GI34">
        <v>0</v>
      </c>
      <c r="GJ34">
        <v>0</v>
      </c>
      <c r="GK34">
        <v>0</v>
      </c>
      <c r="GL34">
        <v>0</v>
      </c>
      <c r="GM34">
        <v>1</v>
      </c>
      <c r="GN34">
        <v>0</v>
      </c>
      <c r="GO34">
        <v>0</v>
      </c>
      <c r="GP34">
        <v>0</v>
      </c>
      <c r="GQ34">
        <v>0</v>
      </c>
      <c r="GR34">
        <v>1</v>
      </c>
      <c r="GS34">
        <v>0</v>
      </c>
      <c r="GT34">
        <v>1</v>
      </c>
      <c r="GU34" t="s">
        <v>1815</v>
      </c>
      <c r="GV34">
        <f t="shared" si="16"/>
        <v>3</v>
      </c>
      <c r="GW34">
        <v>3</v>
      </c>
      <c r="GX34">
        <f>3/12</f>
        <v>0.25</v>
      </c>
      <c r="GY34">
        <v>1</v>
      </c>
      <c r="GZ34">
        <f t="shared" si="17"/>
        <v>30</v>
      </c>
      <c r="HA34" s="41">
        <v>3</v>
      </c>
      <c r="HB34" s="41">
        <v>2</v>
      </c>
      <c r="HC34" s="41">
        <v>3</v>
      </c>
      <c r="HD34" s="41">
        <v>1</v>
      </c>
      <c r="HE34" s="41">
        <v>4</v>
      </c>
      <c r="HF34" s="41">
        <v>1</v>
      </c>
      <c r="HG34" s="41">
        <v>4</v>
      </c>
      <c r="HH34" s="41">
        <v>1</v>
      </c>
      <c r="HI34" s="41">
        <v>1</v>
      </c>
      <c r="HJ34" s="41">
        <v>5</v>
      </c>
      <c r="HK34" s="41">
        <v>4</v>
      </c>
      <c r="HL34" s="41">
        <v>5</v>
      </c>
      <c r="HM34" s="41">
        <v>5</v>
      </c>
      <c r="HN34" s="41">
        <v>2</v>
      </c>
      <c r="HO34" s="41">
        <v>6</v>
      </c>
      <c r="HP34" s="41">
        <v>6</v>
      </c>
      <c r="HQ34" s="41">
        <v>1</v>
      </c>
      <c r="HR34" s="41">
        <v>5</v>
      </c>
      <c r="HS34" s="41">
        <v>8</v>
      </c>
      <c r="HT34" s="41">
        <v>1</v>
      </c>
      <c r="HU34" s="41">
        <v>1</v>
      </c>
      <c r="HV34" s="41">
        <v>1</v>
      </c>
      <c r="HW34" s="41">
        <v>1</v>
      </c>
      <c r="HX34" s="41">
        <v>2</v>
      </c>
      <c r="HY34" s="41">
        <v>1</v>
      </c>
      <c r="HZ34" s="41">
        <v>1</v>
      </c>
      <c r="IA34" s="41">
        <v>2</v>
      </c>
      <c r="ID34" s="41">
        <v>3.85</v>
      </c>
      <c r="IE34" s="41">
        <v>4.1500000000000004</v>
      </c>
      <c r="IF34" s="41">
        <v>3.36</v>
      </c>
      <c r="IG34" s="41">
        <v>5</v>
      </c>
      <c r="IH34" s="41">
        <v>3.02</v>
      </c>
      <c r="II34" s="41"/>
      <c r="IJ34" s="41">
        <v>1</v>
      </c>
      <c r="IK34" s="41">
        <v>4</v>
      </c>
    </row>
    <row r="35" spans="1:245" x14ac:dyDescent="0.2">
      <c r="A35" s="70">
        <v>391</v>
      </c>
      <c r="B35" s="70" t="s">
        <v>1436</v>
      </c>
      <c r="C35">
        <v>0</v>
      </c>
      <c r="D35" s="110">
        <v>2</v>
      </c>
      <c r="E35" s="74">
        <v>40017</v>
      </c>
      <c r="F35" s="63">
        <v>43755</v>
      </c>
      <c r="G35" s="110">
        <f t="shared" si="39"/>
        <v>10.241095890410959</v>
      </c>
      <c r="I35">
        <v>5</v>
      </c>
      <c r="L35">
        <v>2</v>
      </c>
      <c r="M35">
        <v>90</v>
      </c>
      <c r="N35">
        <v>104.5</v>
      </c>
      <c r="O35">
        <v>143.5</v>
      </c>
      <c r="Q35">
        <f>39.3*2.2</f>
        <v>86.46</v>
      </c>
      <c r="R35">
        <v>39.299999999999997</v>
      </c>
      <c r="S35">
        <v>19.2</v>
      </c>
      <c r="U35">
        <v>16.899999999999999</v>
      </c>
      <c r="W35">
        <v>37.700000000000003</v>
      </c>
      <c r="X35">
        <v>34.6</v>
      </c>
      <c r="Y35">
        <v>36.799999999999997</v>
      </c>
      <c r="Z35">
        <v>41</v>
      </c>
      <c r="AA35">
        <v>38.1</v>
      </c>
      <c r="AB35">
        <v>37.299999999999997</v>
      </c>
      <c r="AC35">
        <v>37.700000000000003</v>
      </c>
      <c r="AD35">
        <v>41</v>
      </c>
      <c r="AJ35" s="41"/>
      <c r="AN35">
        <v>13.04</v>
      </c>
      <c r="AO35">
        <v>12.78</v>
      </c>
      <c r="AP35" s="89">
        <v>-0.1186125428284692</v>
      </c>
      <c r="AQ35" s="90">
        <v>0.45279116388412555</v>
      </c>
      <c r="AR35">
        <v>157</v>
      </c>
      <c r="AS35">
        <v>145</v>
      </c>
      <c r="AT35">
        <v>161</v>
      </c>
      <c r="AU35" s="89">
        <v>1.129406762714025</v>
      </c>
      <c r="AV35" s="90">
        <v>0.87063685934018165</v>
      </c>
      <c r="AW35" s="110">
        <v>29</v>
      </c>
      <c r="AX35">
        <v>25</v>
      </c>
      <c r="AY35">
        <f>29+25</f>
        <v>54</v>
      </c>
      <c r="AZ35" s="89">
        <v>-0.24782163570420529</v>
      </c>
      <c r="BA35" s="90">
        <v>0.40213620706787606</v>
      </c>
      <c r="BB35">
        <v>18</v>
      </c>
      <c r="BC35">
        <v>19</v>
      </c>
      <c r="BD35" s="103">
        <f>'[1]SP boys'!G4</f>
        <v>-0.64107042991558716</v>
      </c>
      <c r="BE35" s="72">
        <f>'[1]SP boys'!H4</f>
        <v>0.26073846254829075</v>
      </c>
      <c r="BF35">
        <f>18+19</f>
        <v>37</v>
      </c>
      <c r="BG35">
        <v>41</v>
      </c>
      <c r="BH35">
        <v>38</v>
      </c>
      <c r="BI35">
        <v>38</v>
      </c>
      <c r="BJ35">
        <v>41</v>
      </c>
      <c r="BN35">
        <f t="shared" ref="BN35:BN65" si="43">BJ35/2.237</f>
        <v>18.328118015198925</v>
      </c>
      <c r="BO35" s="103">
        <f>'[1]VBT boys'!G4</f>
        <v>1.8279660230799821</v>
      </c>
      <c r="BP35" s="72">
        <f>'[1]VBT boys'!H4</f>
        <v>0.96622267446083332</v>
      </c>
      <c r="BQ35">
        <v>42</v>
      </c>
      <c r="BR35">
        <v>38</v>
      </c>
      <c r="BS35">
        <v>38</v>
      </c>
      <c r="BT35">
        <v>42</v>
      </c>
      <c r="BX35">
        <f t="shared" ref="BX35:BX65" si="44">BT35/2.237</f>
        <v>18.775145283862315</v>
      </c>
      <c r="BY35" s="103">
        <f>'[1]VBK boys'!G4</f>
        <v>1.895914808409076</v>
      </c>
      <c r="BZ35" s="103">
        <f>'[1]VBK boys'!H4</f>
        <v>0.97101434476625825</v>
      </c>
      <c r="CA35" s="72">
        <f t="shared" si="18"/>
        <v>0.33143733480808341</v>
      </c>
      <c r="CB35" s="37">
        <f t="shared" ref="CB35:CB65" si="45">AVERAGE(AZ35,BD35)</f>
        <v>-0.44444603280989625</v>
      </c>
      <c r="CC35" s="72">
        <f t="shared" si="10"/>
        <v>0.6617140116121536</v>
      </c>
      <c r="CD35" s="103">
        <f>AVERAGE(AU35,AP35)</f>
        <v>0.50539710994277787</v>
      </c>
      <c r="CE35" s="72">
        <f t="shared" si="11"/>
        <v>0.96861850961354579</v>
      </c>
      <c r="CF35">
        <f t="shared" ref="CF35:CF65" si="46">AVERAGE(BY35,BO35)</f>
        <v>1.8619404157445292</v>
      </c>
      <c r="CG35" s="72">
        <f t="shared" si="12"/>
        <v>0.65392328534459432</v>
      </c>
      <c r="CH35">
        <f t="shared" ref="CH35:CH65" si="47">AVERAGE(CF35,CD35,CB35)</f>
        <v>0.64096383095913689</v>
      </c>
      <c r="CJ35">
        <v>1</v>
      </c>
      <c r="CK35" t="s">
        <v>350</v>
      </c>
      <c r="CL35">
        <v>2</v>
      </c>
      <c r="CM35">
        <v>4</v>
      </c>
      <c r="CN35" t="s">
        <v>355</v>
      </c>
      <c r="CO35">
        <v>2</v>
      </c>
      <c r="CP35" s="41">
        <v>1</v>
      </c>
      <c r="CQ35" s="41" t="s">
        <v>1816</v>
      </c>
      <c r="CR35" s="41">
        <v>2</v>
      </c>
      <c r="CS35" s="41">
        <v>3</v>
      </c>
      <c r="CT35" s="41">
        <v>5</v>
      </c>
      <c r="CU35" s="41">
        <v>5</v>
      </c>
      <c r="CV35" s="41">
        <v>4</v>
      </c>
      <c r="CW35">
        <v>3</v>
      </c>
      <c r="CX35">
        <v>5</v>
      </c>
      <c r="CY35">
        <v>5</v>
      </c>
      <c r="CZ35">
        <v>1</v>
      </c>
      <c r="DA35">
        <v>3</v>
      </c>
      <c r="DB35">
        <v>5</v>
      </c>
      <c r="DC35">
        <v>5</v>
      </c>
      <c r="DD35">
        <v>3</v>
      </c>
      <c r="DE35">
        <v>3</v>
      </c>
      <c r="DF35">
        <f t="shared" si="41"/>
        <v>5</v>
      </c>
      <c r="DG35">
        <f t="shared" si="42"/>
        <v>2.8333333333333335</v>
      </c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Y35">
        <v>1</v>
      </c>
      <c r="DZ35">
        <v>9</v>
      </c>
      <c r="EA35">
        <v>1</v>
      </c>
      <c r="EB35">
        <v>20</v>
      </c>
      <c r="EC35">
        <v>1</v>
      </c>
      <c r="ED35">
        <v>0</v>
      </c>
      <c r="EE35">
        <v>1</v>
      </c>
      <c r="EF35">
        <v>0</v>
      </c>
      <c r="EG35">
        <v>1</v>
      </c>
      <c r="EH35">
        <v>1</v>
      </c>
      <c r="EI35">
        <v>1</v>
      </c>
      <c r="EJ35">
        <v>0</v>
      </c>
      <c r="EK35">
        <v>1</v>
      </c>
      <c r="EL35">
        <v>1</v>
      </c>
      <c r="EM35">
        <v>1</v>
      </c>
      <c r="EN35">
        <v>0</v>
      </c>
      <c r="EO35">
        <v>0</v>
      </c>
      <c r="EP35">
        <v>1</v>
      </c>
      <c r="EQ35">
        <v>0</v>
      </c>
      <c r="ER35">
        <v>1</v>
      </c>
      <c r="ES35">
        <v>1</v>
      </c>
      <c r="ET35">
        <v>0</v>
      </c>
      <c r="EU35">
        <v>0</v>
      </c>
      <c r="EV35">
        <f t="shared" si="13"/>
        <v>11</v>
      </c>
      <c r="EW35">
        <v>11</v>
      </c>
      <c r="EX35">
        <f>11/18</f>
        <v>0.61111111111111116</v>
      </c>
      <c r="EY35">
        <v>7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0</v>
      </c>
      <c r="FH35">
        <v>1</v>
      </c>
      <c r="FI35">
        <v>0</v>
      </c>
      <c r="FJ35">
        <v>0</v>
      </c>
      <c r="FK35">
        <v>0</v>
      </c>
      <c r="FL35">
        <v>0</v>
      </c>
      <c r="FM35">
        <v>0</v>
      </c>
      <c r="FN35">
        <f t="shared" si="14"/>
        <v>8</v>
      </c>
      <c r="FO35">
        <v>8</v>
      </c>
      <c r="FP35">
        <f>8/13</f>
        <v>0.61538461538461542</v>
      </c>
      <c r="FQ35">
        <v>5</v>
      </c>
      <c r="FR35">
        <v>0</v>
      </c>
      <c r="FS35">
        <v>1</v>
      </c>
      <c r="FT35">
        <v>1</v>
      </c>
      <c r="FU35">
        <v>1</v>
      </c>
      <c r="FV35">
        <v>0</v>
      </c>
      <c r="FW35">
        <v>0</v>
      </c>
      <c r="FX35">
        <v>1</v>
      </c>
      <c r="FY35">
        <v>1</v>
      </c>
      <c r="FZ35">
        <v>1</v>
      </c>
      <c r="GA35">
        <v>0</v>
      </c>
      <c r="GB35">
        <v>0</v>
      </c>
      <c r="GC35">
        <f t="shared" si="15"/>
        <v>6</v>
      </c>
      <c r="GD35">
        <v>6</v>
      </c>
      <c r="GE35">
        <f>6/10</f>
        <v>0.6</v>
      </c>
      <c r="GF35">
        <v>3</v>
      </c>
      <c r="GG35">
        <v>2</v>
      </c>
      <c r="GH35">
        <v>4</v>
      </c>
      <c r="GI35">
        <v>1</v>
      </c>
      <c r="GJ35">
        <v>0</v>
      </c>
      <c r="GK35">
        <v>1</v>
      </c>
      <c r="GL35">
        <v>0</v>
      </c>
      <c r="GM35">
        <v>1</v>
      </c>
      <c r="GN35">
        <v>0</v>
      </c>
      <c r="GO35">
        <v>1</v>
      </c>
      <c r="GP35">
        <v>0</v>
      </c>
      <c r="GQ35">
        <v>0</v>
      </c>
      <c r="GR35">
        <v>0</v>
      </c>
      <c r="GS35">
        <v>1</v>
      </c>
      <c r="GT35">
        <v>1</v>
      </c>
      <c r="GU35" t="s">
        <v>1817</v>
      </c>
      <c r="GV35">
        <f t="shared" si="16"/>
        <v>6</v>
      </c>
      <c r="GW35">
        <v>6</v>
      </c>
      <c r="GX35">
        <f>6/12</f>
        <v>0.5</v>
      </c>
      <c r="GY35">
        <v>4</v>
      </c>
      <c r="GZ35">
        <f t="shared" si="17"/>
        <v>31</v>
      </c>
      <c r="HA35" s="41">
        <v>3</v>
      </c>
      <c r="HB35" s="41">
        <v>2</v>
      </c>
      <c r="HC35" s="41">
        <v>4</v>
      </c>
      <c r="HD35" s="41">
        <v>1</v>
      </c>
      <c r="HE35" s="41">
        <v>6</v>
      </c>
      <c r="HF35" s="41">
        <v>6</v>
      </c>
      <c r="HG35" s="41">
        <v>2</v>
      </c>
      <c r="HH35" s="41">
        <v>1</v>
      </c>
      <c r="HI35" s="41">
        <v>5</v>
      </c>
      <c r="HJ35" s="41">
        <v>4</v>
      </c>
      <c r="HK35" s="41">
        <v>5</v>
      </c>
      <c r="HL35" s="41">
        <v>4</v>
      </c>
      <c r="HM35" s="41">
        <v>4</v>
      </c>
      <c r="HN35" s="41">
        <v>3</v>
      </c>
      <c r="HO35" s="41">
        <v>4</v>
      </c>
      <c r="HP35" s="41">
        <v>1</v>
      </c>
      <c r="HQ35" s="41">
        <v>1</v>
      </c>
      <c r="HR35" s="41">
        <v>2</v>
      </c>
      <c r="HS35" s="41">
        <v>7</v>
      </c>
      <c r="HT35" s="41">
        <v>8</v>
      </c>
      <c r="HU35" s="41">
        <v>7</v>
      </c>
      <c r="HV35" s="41">
        <v>4</v>
      </c>
      <c r="HW35" s="41">
        <v>5</v>
      </c>
      <c r="HX35" s="41">
        <v>5</v>
      </c>
      <c r="HY35" s="41">
        <v>1</v>
      </c>
      <c r="HZ35" s="41">
        <v>2</v>
      </c>
      <c r="IA35" s="41">
        <v>2</v>
      </c>
      <c r="ID35" s="41">
        <v>1.98</v>
      </c>
      <c r="IE35" s="41">
        <v>2.0299999999999998</v>
      </c>
      <c r="IF35" s="41">
        <v>1.76</v>
      </c>
      <c r="IG35" s="41">
        <v>1.63</v>
      </c>
      <c r="IH35" s="41">
        <v>2.13</v>
      </c>
      <c r="II35" s="41"/>
      <c r="IJ35" s="41">
        <v>9</v>
      </c>
      <c r="IK35" s="41">
        <v>14</v>
      </c>
    </row>
    <row r="36" spans="1:245" x14ac:dyDescent="0.2">
      <c r="A36" s="70">
        <v>393</v>
      </c>
      <c r="B36" s="70" t="s">
        <v>1441</v>
      </c>
      <c r="C36">
        <v>0</v>
      </c>
      <c r="D36" s="110">
        <v>2</v>
      </c>
      <c r="E36" s="63">
        <v>39701</v>
      </c>
      <c r="F36" s="63">
        <v>43755</v>
      </c>
      <c r="G36" s="110">
        <f t="shared" si="39"/>
        <v>11.106849315068493</v>
      </c>
      <c r="I36">
        <v>5</v>
      </c>
      <c r="L36">
        <v>2</v>
      </c>
      <c r="M36">
        <v>90</v>
      </c>
      <c r="N36">
        <v>109</v>
      </c>
      <c r="O36">
        <v>151</v>
      </c>
      <c r="Q36" s="41">
        <f>44.4*2.2</f>
        <v>97.68</v>
      </c>
      <c r="R36">
        <v>44.4</v>
      </c>
      <c r="S36">
        <v>19.5</v>
      </c>
      <c r="U36">
        <v>14.7</v>
      </c>
      <c r="W36" s="37"/>
      <c r="X36" s="37"/>
      <c r="Y36" s="37"/>
      <c r="Z36" s="37"/>
      <c r="AA36" s="37"/>
      <c r="AB36" s="37"/>
      <c r="AJ36" s="41"/>
      <c r="AN36">
        <v>12.41</v>
      </c>
      <c r="AO36">
        <v>11.23</v>
      </c>
      <c r="AP36" s="89">
        <v>3.3005169404972889</v>
      </c>
      <c r="AQ36" s="90">
        <v>0.99951746556412802</v>
      </c>
      <c r="AR36" s="41">
        <v>177</v>
      </c>
      <c r="AS36" s="41">
        <v>190</v>
      </c>
      <c r="AT36" s="41">
        <v>172</v>
      </c>
      <c r="AU36" s="89">
        <v>2.1318970637184562</v>
      </c>
      <c r="AV36" s="90">
        <v>0.98349234516674466</v>
      </c>
      <c r="AW36" s="41">
        <v>26</v>
      </c>
      <c r="AX36" s="110">
        <v>27</v>
      </c>
      <c r="AY36" s="41">
        <f>27+26</f>
        <v>53</v>
      </c>
      <c r="AZ36" s="89">
        <v>-0.89489815100895032</v>
      </c>
      <c r="BA36" s="90">
        <v>0.18542076763018414</v>
      </c>
      <c r="BB36">
        <v>26</v>
      </c>
      <c r="BC36">
        <v>27</v>
      </c>
      <c r="BD36" s="103">
        <f>'[1]SP boys'!G5</f>
        <v>1.109114928811735</v>
      </c>
      <c r="BE36" s="72">
        <f>'[1]SP boys'!H5</f>
        <v>0.86630969726767626</v>
      </c>
      <c r="BF36">
        <f>26+27</f>
        <v>53</v>
      </c>
      <c r="BG36">
        <v>61</v>
      </c>
      <c r="BH36">
        <v>61</v>
      </c>
      <c r="BI36">
        <v>56</v>
      </c>
      <c r="BJ36">
        <v>61</v>
      </c>
      <c r="BN36">
        <f t="shared" si="43"/>
        <v>27.268663388466695</v>
      </c>
      <c r="BO36" s="103">
        <f>'[1]VBT boys'!G5</f>
        <v>4.0971915741130269</v>
      </c>
      <c r="BP36" s="72">
        <f>'[1]VBT boys'!H5</f>
        <v>0.99997909035985511</v>
      </c>
      <c r="BQ36">
        <v>35</v>
      </c>
      <c r="BR36">
        <v>32</v>
      </c>
      <c r="BS36">
        <v>42</v>
      </c>
      <c r="BT36">
        <v>42</v>
      </c>
      <c r="BX36">
        <f t="shared" si="44"/>
        <v>18.775145283862315</v>
      </c>
      <c r="BY36" s="103">
        <f>'[1]VBK boys'!G5</f>
        <v>1.3864311582003501</v>
      </c>
      <c r="BZ36" s="103">
        <f>'[1]VBK boys'!H5</f>
        <v>0.91719235614462291</v>
      </c>
      <c r="CA36" s="72">
        <f t="shared" si="18"/>
        <v>0.52586523244893024</v>
      </c>
      <c r="CB36" s="37">
        <f t="shared" si="45"/>
        <v>0.10710838890139235</v>
      </c>
      <c r="CC36" s="72">
        <f t="shared" si="10"/>
        <v>0.99150490536543634</v>
      </c>
      <c r="CD36" s="103">
        <f>AVERAGE(AU36,AP36)</f>
        <v>2.7162070021078728</v>
      </c>
      <c r="CE36" s="72">
        <f t="shared" si="11"/>
        <v>0.95858572325223901</v>
      </c>
      <c r="CF36">
        <f t="shared" si="46"/>
        <v>2.7418113661566883</v>
      </c>
      <c r="CG36" s="72">
        <f t="shared" si="12"/>
        <v>0.82531862035553516</v>
      </c>
      <c r="CH36">
        <f t="shared" si="47"/>
        <v>1.8550422523886512</v>
      </c>
      <c r="CJ36">
        <v>1</v>
      </c>
      <c r="CK36" t="s">
        <v>350</v>
      </c>
      <c r="CL36">
        <v>2</v>
      </c>
      <c r="CM36">
        <v>8</v>
      </c>
      <c r="CN36" t="s">
        <v>355</v>
      </c>
      <c r="CO36">
        <v>2</v>
      </c>
      <c r="CP36" s="41">
        <v>2</v>
      </c>
      <c r="CQ36" s="41" t="s">
        <v>351</v>
      </c>
      <c r="CR36" s="41">
        <v>1</v>
      </c>
      <c r="CS36" s="41">
        <v>1</v>
      </c>
      <c r="CT36" s="41">
        <v>5</v>
      </c>
      <c r="CU36" s="41">
        <v>2</v>
      </c>
      <c r="CV36" s="41">
        <v>4</v>
      </c>
      <c r="CW36">
        <v>1</v>
      </c>
      <c r="CX36">
        <v>5</v>
      </c>
      <c r="CY36">
        <v>5</v>
      </c>
      <c r="CZ36">
        <v>3</v>
      </c>
      <c r="DA36">
        <v>1</v>
      </c>
      <c r="DB36">
        <v>5</v>
      </c>
      <c r="DC36">
        <v>5</v>
      </c>
      <c r="DD36">
        <v>5</v>
      </c>
      <c r="DE36">
        <v>1</v>
      </c>
      <c r="DF36">
        <f t="shared" si="41"/>
        <v>4.5</v>
      </c>
      <c r="DG36">
        <f t="shared" si="42"/>
        <v>2.5</v>
      </c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Y36">
        <v>0</v>
      </c>
      <c r="DZ36">
        <v>0</v>
      </c>
      <c r="EA36">
        <v>2</v>
      </c>
      <c r="EB36">
        <v>0</v>
      </c>
      <c r="EC36">
        <v>1</v>
      </c>
      <c r="ED36">
        <v>1</v>
      </c>
      <c r="EE36">
        <v>1</v>
      </c>
      <c r="EF36">
        <v>0</v>
      </c>
      <c r="EG36">
        <v>1</v>
      </c>
      <c r="EH36">
        <v>1</v>
      </c>
      <c r="EI36">
        <v>0</v>
      </c>
      <c r="EJ36">
        <v>1</v>
      </c>
      <c r="EK36">
        <v>1</v>
      </c>
      <c r="EL36">
        <v>0</v>
      </c>
      <c r="EM36">
        <v>1</v>
      </c>
      <c r="EN36">
        <v>0</v>
      </c>
      <c r="EO36">
        <v>0</v>
      </c>
      <c r="EP36">
        <v>1</v>
      </c>
      <c r="EQ36">
        <v>0</v>
      </c>
      <c r="ER36">
        <v>1</v>
      </c>
      <c r="ES36">
        <v>1</v>
      </c>
      <c r="ET36">
        <v>0</v>
      </c>
      <c r="EU36">
        <v>0</v>
      </c>
      <c r="EV36">
        <f t="shared" si="13"/>
        <v>11</v>
      </c>
      <c r="EW36">
        <v>11</v>
      </c>
      <c r="EX36">
        <f>11/18</f>
        <v>0.61111111111111116</v>
      </c>
      <c r="EY36">
        <v>7</v>
      </c>
      <c r="EZ36">
        <v>1</v>
      </c>
      <c r="FA36">
        <v>1</v>
      </c>
      <c r="FB36">
        <v>1</v>
      </c>
      <c r="FC36">
        <v>1</v>
      </c>
      <c r="FD36">
        <v>0</v>
      </c>
      <c r="FE36">
        <v>1</v>
      </c>
      <c r="FF36">
        <v>1</v>
      </c>
      <c r="FG36">
        <v>0</v>
      </c>
      <c r="FH36">
        <v>1</v>
      </c>
      <c r="FI36">
        <v>1</v>
      </c>
      <c r="FJ36">
        <v>0</v>
      </c>
      <c r="FK36">
        <v>1</v>
      </c>
      <c r="FL36">
        <v>0</v>
      </c>
      <c r="FM36">
        <v>0</v>
      </c>
      <c r="FN36">
        <f t="shared" si="14"/>
        <v>9</v>
      </c>
      <c r="FO36">
        <v>9</v>
      </c>
      <c r="FP36">
        <f>9/13</f>
        <v>0.69230769230769229</v>
      </c>
      <c r="FQ36">
        <v>5</v>
      </c>
      <c r="FR36">
        <v>0</v>
      </c>
      <c r="FS36">
        <v>0</v>
      </c>
      <c r="FT36">
        <v>0</v>
      </c>
      <c r="FU36">
        <v>1</v>
      </c>
      <c r="FV36">
        <v>0</v>
      </c>
      <c r="FW36">
        <v>0</v>
      </c>
      <c r="FX36">
        <v>1</v>
      </c>
      <c r="FY36">
        <v>1</v>
      </c>
      <c r="FZ36">
        <v>1</v>
      </c>
      <c r="GA36">
        <v>0</v>
      </c>
      <c r="GB36">
        <v>0</v>
      </c>
      <c r="GC36">
        <f t="shared" si="15"/>
        <v>4</v>
      </c>
      <c r="GD36">
        <v>4</v>
      </c>
      <c r="GE36">
        <f>4/10</f>
        <v>0.4</v>
      </c>
      <c r="GF36">
        <v>5</v>
      </c>
      <c r="GG36">
        <v>1</v>
      </c>
      <c r="GH36">
        <v>7</v>
      </c>
      <c r="GI36">
        <v>0</v>
      </c>
      <c r="GJ36">
        <v>0</v>
      </c>
      <c r="GK36">
        <v>1</v>
      </c>
      <c r="GL36">
        <v>0</v>
      </c>
      <c r="GM36">
        <v>0</v>
      </c>
      <c r="GN36">
        <v>1</v>
      </c>
      <c r="GO36">
        <v>0</v>
      </c>
      <c r="GP36">
        <v>0</v>
      </c>
      <c r="GQ36">
        <v>1</v>
      </c>
      <c r="GR36">
        <v>1</v>
      </c>
      <c r="GS36">
        <v>0</v>
      </c>
      <c r="GT36">
        <v>0</v>
      </c>
      <c r="GU36">
        <v>0</v>
      </c>
      <c r="GV36">
        <f t="shared" si="16"/>
        <v>4</v>
      </c>
      <c r="GW36">
        <v>4</v>
      </c>
      <c r="GX36">
        <f>4/12</f>
        <v>0.33333333333333331</v>
      </c>
      <c r="GY36">
        <v>3</v>
      </c>
      <c r="GZ36">
        <f t="shared" si="17"/>
        <v>28</v>
      </c>
      <c r="HA36" s="41">
        <v>3</v>
      </c>
      <c r="HB36" s="41">
        <v>2</v>
      </c>
      <c r="HC36" s="41">
        <v>4</v>
      </c>
      <c r="HD36" s="41">
        <v>1</v>
      </c>
      <c r="HE36" s="41">
        <v>6</v>
      </c>
      <c r="HF36" s="41">
        <v>6</v>
      </c>
      <c r="HG36" s="41">
        <v>2</v>
      </c>
      <c r="HH36" s="41">
        <v>1</v>
      </c>
      <c r="HI36" s="41">
        <v>1</v>
      </c>
      <c r="HJ36" s="41">
        <v>5</v>
      </c>
      <c r="HK36" s="41">
        <v>4</v>
      </c>
      <c r="HL36" s="41">
        <v>5</v>
      </c>
      <c r="HM36" s="41">
        <v>2</v>
      </c>
      <c r="HN36" s="41">
        <v>1</v>
      </c>
      <c r="HO36" s="41">
        <v>3</v>
      </c>
      <c r="HP36" s="41">
        <v>1</v>
      </c>
      <c r="HQ36" s="41">
        <v>5</v>
      </c>
      <c r="HR36" s="41">
        <v>3</v>
      </c>
      <c r="HS36" s="41">
        <v>5</v>
      </c>
      <c r="HT36" s="41">
        <v>8</v>
      </c>
      <c r="HU36" s="41">
        <v>6</v>
      </c>
      <c r="HV36" s="41">
        <v>2</v>
      </c>
      <c r="HW36" s="41">
        <v>4</v>
      </c>
      <c r="HX36" s="41">
        <v>2</v>
      </c>
      <c r="HY36" s="41">
        <v>6</v>
      </c>
      <c r="HZ36" s="41">
        <v>2</v>
      </c>
      <c r="IA36" s="41">
        <v>3</v>
      </c>
      <c r="ID36" s="41">
        <v>1.53</v>
      </c>
      <c r="IE36" s="41">
        <v>1.93</v>
      </c>
      <c r="IF36" s="41">
        <v>1.81</v>
      </c>
      <c r="IG36" s="41">
        <v>1.93</v>
      </c>
      <c r="IH36" s="41">
        <v>1.58</v>
      </c>
      <c r="II36" s="41"/>
      <c r="IJ36" s="41">
        <v>13</v>
      </c>
      <c r="IK36" s="41">
        <v>14</v>
      </c>
    </row>
    <row r="37" spans="1:245" x14ac:dyDescent="0.2">
      <c r="A37" s="70">
        <v>395</v>
      </c>
      <c r="B37" s="70" t="s">
        <v>1448</v>
      </c>
      <c r="C37">
        <v>0</v>
      </c>
      <c r="D37" s="110">
        <v>2</v>
      </c>
      <c r="E37" s="63">
        <v>39777</v>
      </c>
      <c r="F37" s="63">
        <v>43759</v>
      </c>
      <c r="G37" s="110">
        <f t="shared" si="39"/>
        <v>10.90958904109589</v>
      </c>
      <c r="I37">
        <v>5</v>
      </c>
      <c r="L37">
        <v>2</v>
      </c>
      <c r="M37">
        <v>50</v>
      </c>
      <c r="N37">
        <v>102</v>
      </c>
      <c r="O37">
        <v>139.5</v>
      </c>
      <c r="Q37" s="41">
        <f>38*2.2</f>
        <v>83.600000000000009</v>
      </c>
      <c r="R37">
        <v>38</v>
      </c>
      <c r="S37">
        <v>19.7</v>
      </c>
      <c r="U37">
        <v>23.4</v>
      </c>
      <c r="W37">
        <v>39.9</v>
      </c>
      <c r="X37">
        <v>37.200000000000003</v>
      </c>
      <c r="Y37">
        <v>39.5</v>
      </c>
      <c r="Z37">
        <v>34.6</v>
      </c>
      <c r="AA37">
        <v>32.5</v>
      </c>
      <c r="AB37">
        <v>28.5</v>
      </c>
      <c r="AC37">
        <v>39.9</v>
      </c>
      <c r="AD37">
        <v>34.6</v>
      </c>
      <c r="AJ37" s="41"/>
      <c r="AN37">
        <v>15.31</v>
      </c>
      <c r="AO37">
        <v>15.83</v>
      </c>
      <c r="AP37" s="89">
        <v>-0.37659466443349793</v>
      </c>
      <c r="AQ37" s="90">
        <v>0.35323742675253472</v>
      </c>
      <c r="AR37">
        <v>93.5</v>
      </c>
      <c r="AS37">
        <v>97</v>
      </c>
      <c r="AT37">
        <v>116.8</v>
      </c>
      <c r="AU37" s="89">
        <v>-1.134627966601641</v>
      </c>
      <c r="AV37" s="90">
        <v>0.1282656151221172</v>
      </c>
      <c r="AW37" s="110">
        <v>18</v>
      </c>
      <c r="AX37">
        <v>15</v>
      </c>
      <c r="AY37">
        <f>18+15</f>
        <v>33</v>
      </c>
      <c r="AZ37" s="89">
        <v>-2.2122892517979058</v>
      </c>
      <c r="BA37" s="90">
        <v>1.3473342641407728E-2</v>
      </c>
      <c r="BB37">
        <v>11</v>
      </c>
      <c r="BC37">
        <v>7</v>
      </c>
      <c r="BD37" s="103">
        <f>'[1]SP boys'!G6</f>
        <v>-3.2214044408129885</v>
      </c>
      <c r="BE37" s="72">
        <f>'[1]SP boys'!H6</f>
        <v>6.3781997008301042E-4</v>
      </c>
      <c r="BF37">
        <f>11+7</f>
        <v>18</v>
      </c>
      <c r="BG37">
        <v>24</v>
      </c>
      <c r="BH37">
        <v>25</v>
      </c>
      <c r="BI37">
        <v>31</v>
      </c>
      <c r="BJ37">
        <v>25</v>
      </c>
      <c r="BN37">
        <f t="shared" si="43"/>
        <v>11.175681716584711</v>
      </c>
      <c r="BO37" s="103">
        <f>'[1]VBT boys'!G6</f>
        <v>-1.2314686316485477</v>
      </c>
      <c r="BP37" s="72">
        <f>'[1]VBT boys'!H6</f>
        <v>0.10907382087820866</v>
      </c>
      <c r="BQ37">
        <v>13</v>
      </c>
      <c r="BR37">
        <v>25</v>
      </c>
      <c r="BS37">
        <v>27</v>
      </c>
      <c r="BT37">
        <v>27</v>
      </c>
      <c r="BX37">
        <f t="shared" si="44"/>
        <v>12.069736253911488</v>
      </c>
      <c r="BY37" s="103">
        <f>'[1]VBK boys'!G6</f>
        <v>-1.477147787482562</v>
      </c>
      <c r="BZ37" s="103">
        <f>'[1]VBK boys'!H6</f>
        <v>6.9818013070019655E-2</v>
      </c>
      <c r="CA37" s="72">
        <f t="shared" si="18"/>
        <v>7.0555813057453691E-3</v>
      </c>
      <c r="CB37" s="37">
        <f t="shared" si="45"/>
        <v>-2.7168468463054474</v>
      </c>
      <c r="CC37" s="72">
        <f t="shared" si="10"/>
        <v>0.24075152093732596</v>
      </c>
      <c r="CD37" s="103">
        <f>AVERAGE(AU37,AP37)</f>
        <v>-0.75561131551756944</v>
      </c>
      <c r="CE37" s="72">
        <f t="shared" si="11"/>
        <v>8.9445916974114165E-2</v>
      </c>
      <c r="CF37">
        <f t="shared" si="46"/>
        <v>-1.3543082095655548</v>
      </c>
      <c r="CG37" s="72">
        <f t="shared" si="12"/>
        <v>0.11241767307239516</v>
      </c>
      <c r="CH37">
        <f t="shared" si="47"/>
        <v>-1.6089221237961906</v>
      </c>
      <c r="CJ37">
        <v>0</v>
      </c>
      <c r="CK37" t="s">
        <v>355</v>
      </c>
      <c r="CL37">
        <v>1</v>
      </c>
      <c r="CM37">
        <v>1</v>
      </c>
      <c r="CN37" t="s">
        <v>351</v>
      </c>
      <c r="CO37">
        <v>1</v>
      </c>
      <c r="CP37" s="41">
        <v>1</v>
      </c>
      <c r="CQ37" s="41" t="s">
        <v>387</v>
      </c>
      <c r="CR37" s="41">
        <v>1</v>
      </c>
      <c r="CS37" s="41">
        <v>2</v>
      </c>
      <c r="CT37" s="41">
        <v>4</v>
      </c>
      <c r="CU37" s="41">
        <v>5</v>
      </c>
      <c r="CV37" s="41">
        <v>1</v>
      </c>
      <c r="CW37">
        <v>1</v>
      </c>
      <c r="CX37">
        <v>4</v>
      </c>
      <c r="CY37">
        <v>4</v>
      </c>
      <c r="CZ37">
        <v>1</v>
      </c>
      <c r="DA37">
        <v>1</v>
      </c>
      <c r="DB37">
        <v>3</v>
      </c>
      <c r="DC37">
        <v>5</v>
      </c>
      <c r="DD37">
        <v>1</v>
      </c>
      <c r="DE37">
        <v>1</v>
      </c>
      <c r="DF37">
        <f t="shared" si="41"/>
        <v>4.166666666666667</v>
      </c>
      <c r="DG37">
        <v>1</v>
      </c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Y37">
        <v>0</v>
      </c>
      <c r="DZ37">
        <v>0</v>
      </c>
      <c r="EA37">
        <v>0</v>
      </c>
      <c r="EB37">
        <v>0</v>
      </c>
      <c r="EC37">
        <v>1</v>
      </c>
      <c r="ED37">
        <v>1</v>
      </c>
      <c r="EE37">
        <v>0</v>
      </c>
      <c r="EF37">
        <v>1</v>
      </c>
      <c r="EG37">
        <v>1</v>
      </c>
      <c r="EH37">
        <v>1</v>
      </c>
      <c r="EI37">
        <v>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1</v>
      </c>
      <c r="EQ37">
        <v>0</v>
      </c>
      <c r="ER37">
        <v>1</v>
      </c>
      <c r="ES37">
        <v>0</v>
      </c>
      <c r="ET37">
        <v>0</v>
      </c>
      <c r="EU37">
        <v>0</v>
      </c>
      <c r="EV37">
        <f t="shared" si="13"/>
        <v>8</v>
      </c>
      <c r="EW37">
        <v>8</v>
      </c>
      <c r="EX37">
        <f>8/18</f>
        <v>0.44444444444444442</v>
      </c>
      <c r="EY37">
        <v>7</v>
      </c>
      <c r="EZ37">
        <v>1</v>
      </c>
      <c r="FA37">
        <v>1</v>
      </c>
      <c r="FB37">
        <v>1</v>
      </c>
      <c r="FC37">
        <v>0</v>
      </c>
      <c r="FD37">
        <v>1</v>
      </c>
      <c r="FE37">
        <v>1</v>
      </c>
      <c r="FF37">
        <v>0</v>
      </c>
      <c r="FG37">
        <v>0</v>
      </c>
      <c r="FH37">
        <v>1</v>
      </c>
      <c r="FI37">
        <v>1</v>
      </c>
      <c r="FJ37">
        <v>0</v>
      </c>
      <c r="FK37">
        <v>0</v>
      </c>
      <c r="FL37">
        <v>0</v>
      </c>
      <c r="FM37">
        <v>0</v>
      </c>
      <c r="FN37">
        <f t="shared" si="14"/>
        <v>7</v>
      </c>
      <c r="FO37">
        <v>7</v>
      </c>
      <c r="FP37">
        <f>7/13</f>
        <v>0.53846153846153844</v>
      </c>
      <c r="FQ37">
        <v>5</v>
      </c>
      <c r="FR37">
        <v>0</v>
      </c>
      <c r="FS37">
        <v>0</v>
      </c>
      <c r="FT37">
        <v>1</v>
      </c>
      <c r="FU37">
        <v>0</v>
      </c>
      <c r="FV37">
        <v>0</v>
      </c>
      <c r="FW37">
        <v>0</v>
      </c>
      <c r="FX37">
        <v>1</v>
      </c>
      <c r="FY37">
        <v>1</v>
      </c>
      <c r="FZ37">
        <v>1</v>
      </c>
      <c r="GA37">
        <v>0</v>
      </c>
      <c r="GB37">
        <v>0</v>
      </c>
      <c r="GC37">
        <f t="shared" si="15"/>
        <v>4</v>
      </c>
      <c r="GD37">
        <v>4</v>
      </c>
      <c r="GE37">
        <f>4/10</f>
        <v>0.4</v>
      </c>
      <c r="GF37">
        <v>2</v>
      </c>
      <c r="GG37">
        <v>1</v>
      </c>
      <c r="GH37">
        <v>1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1</v>
      </c>
      <c r="GP37">
        <v>0</v>
      </c>
      <c r="GQ37">
        <v>0</v>
      </c>
      <c r="GR37">
        <v>0</v>
      </c>
      <c r="GS37">
        <v>1</v>
      </c>
      <c r="GT37">
        <v>0</v>
      </c>
      <c r="GU37">
        <v>0</v>
      </c>
      <c r="GV37">
        <f t="shared" si="16"/>
        <v>2</v>
      </c>
      <c r="GW37">
        <v>2</v>
      </c>
      <c r="GX37">
        <f>2/12</f>
        <v>0.16666666666666666</v>
      </c>
      <c r="GY37">
        <v>1</v>
      </c>
      <c r="GZ37">
        <f t="shared" si="17"/>
        <v>21</v>
      </c>
      <c r="HA37" s="41">
        <v>3</v>
      </c>
      <c r="HB37" s="41">
        <v>2</v>
      </c>
      <c r="HC37" s="41">
        <v>1</v>
      </c>
      <c r="HD37" s="41">
        <v>1</v>
      </c>
      <c r="HE37" s="41">
        <v>5</v>
      </c>
      <c r="HF37" s="41">
        <v>4</v>
      </c>
      <c r="HG37" s="41">
        <v>1</v>
      </c>
      <c r="HH37" s="41">
        <v>1</v>
      </c>
      <c r="HI37" s="41">
        <v>1</v>
      </c>
      <c r="HJ37" s="41">
        <v>1</v>
      </c>
      <c r="HK37" s="41">
        <v>2</v>
      </c>
      <c r="HL37" s="41">
        <v>2</v>
      </c>
      <c r="HM37" s="41">
        <v>2</v>
      </c>
      <c r="HN37" s="41">
        <v>3</v>
      </c>
      <c r="HO37" s="41">
        <v>5</v>
      </c>
      <c r="HP37" s="41">
        <v>5</v>
      </c>
      <c r="HQ37" s="41">
        <v>5</v>
      </c>
      <c r="HR37" s="41">
        <v>5</v>
      </c>
      <c r="HS37" s="41">
        <v>0</v>
      </c>
      <c r="HT37" s="41">
        <v>2</v>
      </c>
      <c r="HU37" s="41">
        <v>3</v>
      </c>
      <c r="HV37" s="41">
        <v>1</v>
      </c>
      <c r="HW37" s="41">
        <v>2</v>
      </c>
      <c r="HX37" s="41">
        <v>2</v>
      </c>
      <c r="HY37" s="41">
        <v>0</v>
      </c>
      <c r="HZ37" s="41">
        <v>0</v>
      </c>
      <c r="IA37" s="41">
        <v>0</v>
      </c>
      <c r="ID37" s="41">
        <v>2.48</v>
      </c>
      <c r="IE37" s="41">
        <v>2.35</v>
      </c>
      <c r="IF37" s="41">
        <v>2.04</v>
      </c>
      <c r="IG37" s="41">
        <v>2.2999999999999998</v>
      </c>
      <c r="IH37" s="41">
        <v>2.64</v>
      </c>
      <c r="II37" s="41"/>
      <c r="IJ37" s="41">
        <v>0</v>
      </c>
      <c r="IK37" s="41">
        <v>2</v>
      </c>
    </row>
    <row r="38" spans="1:245" x14ac:dyDescent="0.2">
      <c r="A38" s="70">
        <v>399</v>
      </c>
      <c r="B38" s="70" t="s">
        <v>1460</v>
      </c>
      <c r="C38">
        <v>0</v>
      </c>
      <c r="D38" s="110">
        <v>2</v>
      </c>
      <c r="E38" s="63">
        <v>39920</v>
      </c>
      <c r="F38" s="63">
        <v>43755</v>
      </c>
      <c r="G38" s="110">
        <f t="shared" si="39"/>
        <v>10.506849315068493</v>
      </c>
      <c r="I38">
        <v>5</v>
      </c>
      <c r="L38">
        <v>2</v>
      </c>
      <c r="M38">
        <v>90</v>
      </c>
      <c r="N38">
        <v>105</v>
      </c>
      <c r="O38">
        <v>141.5</v>
      </c>
      <c r="Q38">
        <f>37.3*2.2</f>
        <v>82.06</v>
      </c>
      <c r="R38">
        <v>37.299999999999997</v>
      </c>
      <c r="S38">
        <v>18.8</v>
      </c>
      <c r="U38">
        <v>24.1</v>
      </c>
      <c r="W38">
        <v>29.9</v>
      </c>
      <c r="X38">
        <v>23.1</v>
      </c>
      <c r="Y38">
        <v>23</v>
      </c>
      <c r="Z38">
        <v>31.4</v>
      </c>
      <c r="AA38">
        <v>26.4</v>
      </c>
      <c r="AB38">
        <v>26.3</v>
      </c>
      <c r="AC38">
        <v>29.9</v>
      </c>
      <c r="AD38">
        <v>31.4</v>
      </c>
      <c r="AJ38" s="41"/>
      <c r="AN38">
        <v>17.03</v>
      </c>
      <c r="AO38">
        <v>16.739999999999998</v>
      </c>
      <c r="AP38" s="89">
        <v>-2.6686892884339617</v>
      </c>
      <c r="AQ38" s="90">
        <v>3.8073928635295549E-3</v>
      </c>
      <c r="AR38">
        <v>93.5</v>
      </c>
      <c r="AS38">
        <v>94</v>
      </c>
      <c r="AT38">
        <v>100</v>
      </c>
      <c r="AU38" s="89">
        <v>-1.6492005790672886</v>
      </c>
      <c r="AV38" s="90">
        <v>4.9553274687765207E-2</v>
      </c>
      <c r="AW38">
        <v>21</v>
      </c>
      <c r="AX38">
        <v>24</v>
      </c>
      <c r="AY38">
        <f>21+24</f>
        <v>45</v>
      </c>
      <c r="AZ38" s="89">
        <v>-1.1352900839063234</v>
      </c>
      <c r="BA38" s="90">
        <v>0.12812689779908659</v>
      </c>
      <c r="BB38">
        <v>9</v>
      </c>
      <c r="BC38">
        <v>8</v>
      </c>
      <c r="BD38" s="103">
        <f>'[1]SP boys'!G8</f>
        <v>-3.707923184105228</v>
      </c>
      <c r="BE38" s="72">
        <f>'[1]SP boys'!H8</f>
        <v>1.0448300985064321E-4</v>
      </c>
      <c r="BF38">
        <f>9+8</f>
        <v>17</v>
      </c>
      <c r="BG38">
        <v>22</v>
      </c>
      <c r="BH38">
        <v>20</v>
      </c>
      <c r="BI38">
        <v>22</v>
      </c>
      <c r="BJ38">
        <v>22</v>
      </c>
      <c r="BN38">
        <f t="shared" si="43"/>
        <v>9.8345999105945463</v>
      </c>
      <c r="BO38" s="103">
        <f>'[1]VBT boys'!G8</f>
        <v>-1.7050737479052431</v>
      </c>
      <c r="BP38" s="72">
        <f>'[1]VBT boys'!H8</f>
        <v>4.4090335512288109E-2</v>
      </c>
      <c r="BQ38">
        <v>15</v>
      </c>
      <c r="BR38">
        <v>21</v>
      </c>
      <c r="BS38">
        <v>21</v>
      </c>
      <c r="BT38">
        <v>21</v>
      </c>
      <c r="BX38">
        <f t="shared" si="44"/>
        <v>9.3875726419311576</v>
      </c>
      <c r="BY38" s="103">
        <f>'[1]VBK boys'!G8</f>
        <v>-2.2494302916444822</v>
      </c>
      <c r="BZ38" s="103">
        <f>'[1]VBK boys'!H8</f>
        <v>1.224256659324194E-2</v>
      </c>
      <c r="CA38" s="72">
        <f t="shared" si="18"/>
        <v>6.4115690404468614E-2</v>
      </c>
      <c r="CB38" s="37">
        <f t="shared" si="45"/>
        <v>-2.4216066340057756</v>
      </c>
      <c r="CC38" s="72">
        <f t="shared" si="10"/>
        <v>2.668033377564738E-2</v>
      </c>
      <c r="CD38">
        <f t="shared" ref="CD38:CD65" si="48">AVERAGE(AU38,AP38)</f>
        <v>-2.1589449337506252</v>
      </c>
      <c r="CE38" s="72">
        <f t="shared" si="11"/>
        <v>2.8166451052765024E-2</v>
      </c>
      <c r="CF38">
        <f t="shared" si="46"/>
        <v>-1.9772520197748626</v>
      </c>
      <c r="CG38" s="72">
        <f t="shared" si="12"/>
        <v>3.9654158410960337E-2</v>
      </c>
      <c r="CH38">
        <f t="shared" si="47"/>
        <v>-2.185934529177088</v>
      </c>
      <c r="CJ38">
        <v>0</v>
      </c>
      <c r="CK38" t="s">
        <v>1807</v>
      </c>
      <c r="CL38">
        <v>1</v>
      </c>
      <c r="CM38">
        <v>1</v>
      </c>
      <c r="CN38" t="s">
        <v>1823</v>
      </c>
      <c r="CO38">
        <v>1</v>
      </c>
      <c r="CP38" s="41">
        <v>1</v>
      </c>
      <c r="CQ38" s="41" t="s">
        <v>372</v>
      </c>
      <c r="CR38" s="41">
        <v>1</v>
      </c>
      <c r="CS38" s="41">
        <v>1</v>
      </c>
      <c r="CT38" s="41">
        <v>2</v>
      </c>
      <c r="CU38" s="41">
        <v>3</v>
      </c>
      <c r="CV38" s="41">
        <v>1</v>
      </c>
      <c r="CW38">
        <v>2</v>
      </c>
      <c r="CX38">
        <v>3</v>
      </c>
      <c r="CY38">
        <v>1</v>
      </c>
      <c r="CZ38">
        <v>1</v>
      </c>
      <c r="DA38">
        <v>1</v>
      </c>
      <c r="DB38">
        <v>2</v>
      </c>
      <c r="DC38">
        <v>4</v>
      </c>
      <c r="DD38">
        <v>3</v>
      </c>
      <c r="DE38">
        <v>2</v>
      </c>
      <c r="DF38">
        <f t="shared" si="41"/>
        <v>2.5</v>
      </c>
      <c r="DG38">
        <f t="shared" ref="DG38:DG41" si="49">AVERAGE(CV38,CW38,CZ38,DA38,DD38,DE38)</f>
        <v>1.6666666666666667</v>
      </c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Y38">
        <v>1</v>
      </c>
      <c r="DZ38">
        <v>42</v>
      </c>
      <c r="EA38">
        <v>3</v>
      </c>
      <c r="EB38">
        <v>0</v>
      </c>
      <c r="EC38">
        <v>1</v>
      </c>
      <c r="ED38">
        <v>0</v>
      </c>
      <c r="EE38">
        <v>0</v>
      </c>
      <c r="EF38">
        <v>1</v>
      </c>
      <c r="EG38">
        <v>0</v>
      </c>
      <c r="EH38">
        <v>0</v>
      </c>
      <c r="EI38">
        <v>1</v>
      </c>
      <c r="EJ38">
        <v>0</v>
      </c>
      <c r="EK38">
        <v>1</v>
      </c>
      <c r="EL38">
        <v>0</v>
      </c>
      <c r="EM38">
        <v>1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f t="shared" si="13"/>
        <v>5</v>
      </c>
      <c r="EW38">
        <v>5</v>
      </c>
      <c r="EX38">
        <f>8/18</f>
        <v>0.44444444444444442</v>
      </c>
      <c r="EY38">
        <v>1</v>
      </c>
      <c r="EZ38">
        <v>1</v>
      </c>
      <c r="FA38">
        <v>1</v>
      </c>
      <c r="FB38">
        <v>0</v>
      </c>
      <c r="FC38">
        <v>0</v>
      </c>
      <c r="FD38">
        <v>1</v>
      </c>
      <c r="FE38">
        <v>0</v>
      </c>
      <c r="FF38">
        <v>1</v>
      </c>
      <c r="FG38">
        <v>0</v>
      </c>
      <c r="FH38">
        <v>0</v>
      </c>
      <c r="FI38">
        <v>1</v>
      </c>
      <c r="FJ38">
        <v>0</v>
      </c>
      <c r="FK38">
        <v>0</v>
      </c>
      <c r="FL38">
        <v>0</v>
      </c>
      <c r="FM38">
        <v>0</v>
      </c>
      <c r="FN38">
        <f t="shared" si="14"/>
        <v>5</v>
      </c>
      <c r="FO38">
        <v>5</v>
      </c>
      <c r="FP38">
        <f>5/13</f>
        <v>0.38461538461538464</v>
      </c>
      <c r="FQ38">
        <v>5</v>
      </c>
      <c r="FR38">
        <v>1</v>
      </c>
      <c r="FS38">
        <v>0</v>
      </c>
      <c r="FT38">
        <v>0</v>
      </c>
      <c r="FU38">
        <v>1</v>
      </c>
      <c r="FV38">
        <v>0</v>
      </c>
      <c r="FW38">
        <v>0</v>
      </c>
      <c r="FX38">
        <v>1</v>
      </c>
      <c r="FY38">
        <v>1</v>
      </c>
      <c r="FZ38">
        <v>0</v>
      </c>
      <c r="GA38">
        <v>0</v>
      </c>
      <c r="GB38">
        <v>0</v>
      </c>
      <c r="GC38">
        <f t="shared" si="15"/>
        <v>4</v>
      </c>
      <c r="GD38">
        <v>4</v>
      </c>
      <c r="GE38">
        <f>4/10</f>
        <v>0.4</v>
      </c>
      <c r="GF38">
        <v>3</v>
      </c>
      <c r="GG38">
        <v>1</v>
      </c>
      <c r="GH38">
        <v>1</v>
      </c>
      <c r="GI38">
        <v>1</v>
      </c>
      <c r="GJ38">
        <v>0</v>
      </c>
      <c r="GK38">
        <v>0</v>
      </c>
      <c r="GL38">
        <v>1</v>
      </c>
      <c r="GM38">
        <v>1</v>
      </c>
      <c r="GN38">
        <v>0</v>
      </c>
      <c r="GO38">
        <v>0</v>
      </c>
      <c r="GP38">
        <v>0</v>
      </c>
      <c r="GQ38">
        <v>0</v>
      </c>
      <c r="GR38">
        <v>1</v>
      </c>
      <c r="GS38">
        <v>0</v>
      </c>
      <c r="GT38">
        <v>0</v>
      </c>
      <c r="GU38">
        <v>0</v>
      </c>
      <c r="GV38">
        <f t="shared" si="16"/>
        <v>4</v>
      </c>
      <c r="GW38">
        <v>4</v>
      </c>
      <c r="GX38">
        <f>4/12</f>
        <v>0.33333333333333331</v>
      </c>
      <c r="GY38">
        <v>2</v>
      </c>
      <c r="GZ38">
        <f t="shared" si="17"/>
        <v>18</v>
      </c>
      <c r="HA38" s="41">
        <v>3</v>
      </c>
      <c r="HB38" s="41">
        <v>2</v>
      </c>
      <c r="HC38" s="41">
        <v>3</v>
      </c>
      <c r="HD38" s="41">
        <v>1</v>
      </c>
      <c r="HE38" s="41">
        <v>3</v>
      </c>
      <c r="HF38" s="41">
        <v>3</v>
      </c>
      <c r="HG38" s="41">
        <v>2</v>
      </c>
      <c r="HH38" s="41">
        <v>1</v>
      </c>
      <c r="HI38" s="41">
        <v>2</v>
      </c>
      <c r="HJ38" s="41">
        <v>2</v>
      </c>
      <c r="HK38" s="41">
        <v>2</v>
      </c>
      <c r="HL38" s="41">
        <v>2</v>
      </c>
      <c r="HM38" s="41">
        <v>2</v>
      </c>
      <c r="HN38" s="41">
        <v>2</v>
      </c>
      <c r="HO38" s="41">
        <v>2</v>
      </c>
      <c r="HP38" s="41">
        <v>5</v>
      </c>
      <c r="HQ38" s="41">
        <v>2</v>
      </c>
      <c r="HR38" s="41">
        <v>4</v>
      </c>
      <c r="HS38" s="41">
        <v>3</v>
      </c>
      <c r="HT38" s="41">
        <v>7</v>
      </c>
      <c r="HU38" s="41">
        <v>7</v>
      </c>
      <c r="HV38" s="41">
        <v>1</v>
      </c>
      <c r="HW38" s="41">
        <v>2</v>
      </c>
      <c r="HX38" s="41">
        <v>1</v>
      </c>
      <c r="HY38" s="41">
        <v>0</v>
      </c>
      <c r="HZ38" s="41">
        <v>0</v>
      </c>
      <c r="IA38" s="41">
        <v>0</v>
      </c>
      <c r="ID38" s="41">
        <v>2.85</v>
      </c>
      <c r="IE38" s="41">
        <v>2.63</v>
      </c>
      <c r="IF38" s="41">
        <v>2.98</v>
      </c>
      <c r="IG38" s="41">
        <v>2.65</v>
      </c>
      <c r="IH38" s="41">
        <v>2.73</v>
      </c>
      <c r="II38" s="41"/>
      <c r="IJ38" s="41">
        <v>2</v>
      </c>
      <c r="IK38" s="41">
        <v>5</v>
      </c>
    </row>
    <row r="39" spans="1:245" x14ac:dyDescent="0.2">
      <c r="A39" s="70">
        <v>402</v>
      </c>
      <c r="B39" s="70" t="s">
        <v>1469</v>
      </c>
      <c r="C39">
        <v>0</v>
      </c>
      <c r="D39" s="110">
        <v>2</v>
      </c>
      <c r="E39" s="63">
        <v>39802</v>
      </c>
      <c r="F39" s="63">
        <v>43755</v>
      </c>
      <c r="G39" s="110">
        <f t="shared" si="39"/>
        <v>10.830136986301369</v>
      </c>
      <c r="I39">
        <v>5</v>
      </c>
      <c r="L39">
        <v>0</v>
      </c>
      <c r="M39">
        <v>90</v>
      </c>
      <c r="N39">
        <v>102.5</v>
      </c>
      <c r="O39">
        <v>140.5</v>
      </c>
      <c r="Q39">
        <f>56.1*2.2</f>
        <v>123.42000000000002</v>
      </c>
      <c r="R39">
        <v>56.1</v>
      </c>
      <c r="S39">
        <v>28.6</v>
      </c>
      <c r="U39">
        <v>38.1</v>
      </c>
      <c r="W39">
        <v>29.1</v>
      </c>
      <c r="X39">
        <v>33.5</v>
      </c>
      <c r="Y39">
        <v>23.2</v>
      </c>
      <c r="Z39">
        <v>41.2</v>
      </c>
      <c r="AA39">
        <v>28.2</v>
      </c>
      <c r="AB39">
        <v>34.299999999999997</v>
      </c>
      <c r="AC39">
        <v>28.8</v>
      </c>
      <c r="AD39">
        <v>24</v>
      </c>
      <c r="AJ39" s="41"/>
      <c r="AN39">
        <v>12.6</v>
      </c>
      <c r="AO39">
        <v>12.47</v>
      </c>
      <c r="AP39" s="89">
        <v>1.8565346162419347</v>
      </c>
      <c r="AQ39" s="90">
        <v>0.96831130315426683</v>
      </c>
      <c r="AR39">
        <v>148</v>
      </c>
      <c r="AS39">
        <v>162</v>
      </c>
      <c r="AT39">
        <v>187</v>
      </c>
      <c r="AU39" s="89">
        <v>1.9829060389447779</v>
      </c>
      <c r="AV39" s="90">
        <v>0.97631103700228627</v>
      </c>
      <c r="AW39">
        <v>18</v>
      </c>
      <c r="AX39">
        <v>15</v>
      </c>
      <c r="AY39">
        <f>18+15</f>
        <v>33</v>
      </c>
      <c r="AZ39" s="89">
        <v>-2.2122892517979058</v>
      </c>
      <c r="BA39" s="90">
        <v>1.3473342641407728E-2</v>
      </c>
      <c r="BB39">
        <v>11</v>
      </c>
      <c r="BC39">
        <v>12</v>
      </c>
      <c r="BD39" s="103">
        <f>'[1]SP boys'!G9</f>
        <v>-2.9229492631844751</v>
      </c>
      <c r="BE39" s="72">
        <f>'[1]SP boys'!H9</f>
        <v>1.7336650536610007E-3</v>
      </c>
      <c r="BF39">
        <f>11+12</f>
        <v>23</v>
      </c>
      <c r="BG39">
        <v>26</v>
      </c>
      <c r="BH39">
        <v>34</v>
      </c>
      <c r="BI39">
        <v>30</v>
      </c>
      <c r="BJ39">
        <v>34</v>
      </c>
      <c r="BN39">
        <f t="shared" si="43"/>
        <v>15.198927134555207</v>
      </c>
      <c r="BO39" s="103">
        <f>'[1]VBT boys'!G9</f>
        <v>0.35157301148064407</v>
      </c>
      <c r="BP39" s="72">
        <f>'[1]VBT boys'!H9</f>
        <v>0.63742074585153241</v>
      </c>
      <c r="BQ39">
        <v>38</v>
      </c>
      <c r="BR39">
        <v>36</v>
      </c>
      <c r="BS39">
        <v>34</v>
      </c>
      <c r="BT39">
        <v>38</v>
      </c>
      <c r="BX39">
        <f t="shared" si="44"/>
        <v>16.98703620920876</v>
      </c>
      <c r="BY39" s="103">
        <f>'[1]VBK boys'!G9</f>
        <v>0.55595053636360015</v>
      </c>
      <c r="BZ39" s="103">
        <f>'[1]VBK boys'!H9</f>
        <v>0.71087766532194774</v>
      </c>
      <c r="CA39" s="72">
        <f t="shared" si="18"/>
        <v>7.6035038475343649E-3</v>
      </c>
      <c r="CB39" s="37">
        <f t="shared" si="45"/>
        <v>-2.5676192574911907</v>
      </c>
      <c r="CC39" s="72">
        <f t="shared" si="10"/>
        <v>0.9723111700782765</v>
      </c>
      <c r="CD39">
        <f t="shared" si="48"/>
        <v>1.9197203275933563</v>
      </c>
      <c r="CE39" s="72">
        <f t="shared" si="11"/>
        <v>0.67414920558674007</v>
      </c>
      <c r="CF39">
        <f t="shared" si="46"/>
        <v>0.45376177392212214</v>
      </c>
      <c r="CG39" s="72">
        <f t="shared" si="12"/>
        <v>0.55135462650418365</v>
      </c>
      <c r="CH39">
        <f t="shared" si="47"/>
        <v>-6.4712385325237445E-2</v>
      </c>
      <c r="CJ39">
        <v>1</v>
      </c>
      <c r="CK39" t="s">
        <v>355</v>
      </c>
      <c r="CL39">
        <v>2</v>
      </c>
      <c r="CM39">
        <v>3</v>
      </c>
      <c r="CN39" t="s">
        <v>350</v>
      </c>
      <c r="CO39">
        <v>1</v>
      </c>
      <c r="CP39" s="41">
        <v>2</v>
      </c>
      <c r="CQ39" s="41" t="s">
        <v>351</v>
      </c>
      <c r="CR39" s="41">
        <v>1</v>
      </c>
      <c r="CS39" s="41">
        <v>2</v>
      </c>
      <c r="CT39" s="41">
        <v>5</v>
      </c>
      <c r="CU39" s="41">
        <v>5</v>
      </c>
      <c r="CV39" s="41">
        <v>1</v>
      </c>
      <c r="CW39">
        <v>1</v>
      </c>
      <c r="CX39">
        <v>5</v>
      </c>
      <c r="CY39">
        <v>5</v>
      </c>
      <c r="CZ39">
        <v>1</v>
      </c>
      <c r="DA39">
        <v>1</v>
      </c>
      <c r="DB39">
        <v>5</v>
      </c>
      <c r="DC39">
        <v>3</v>
      </c>
      <c r="DD39">
        <v>3</v>
      </c>
      <c r="DE39">
        <v>1</v>
      </c>
      <c r="DF39">
        <f t="shared" si="41"/>
        <v>4.666666666666667</v>
      </c>
      <c r="DG39">
        <f t="shared" si="49"/>
        <v>1.3333333333333333</v>
      </c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Y39">
        <v>0</v>
      </c>
      <c r="DZ39">
        <v>0</v>
      </c>
      <c r="EA39">
        <v>0</v>
      </c>
      <c r="EB39">
        <v>0</v>
      </c>
      <c r="EC39">
        <v>1</v>
      </c>
      <c r="ED39">
        <v>0</v>
      </c>
      <c r="EE39">
        <v>0</v>
      </c>
      <c r="EF39">
        <v>1</v>
      </c>
      <c r="EG39">
        <v>0</v>
      </c>
      <c r="EH39">
        <v>1</v>
      </c>
      <c r="EI39">
        <v>1</v>
      </c>
      <c r="EJ39">
        <v>1</v>
      </c>
      <c r="EK39">
        <v>1</v>
      </c>
      <c r="EL39">
        <v>0</v>
      </c>
      <c r="EM39">
        <v>0</v>
      </c>
      <c r="EN39">
        <v>1</v>
      </c>
      <c r="EO39">
        <v>0</v>
      </c>
      <c r="EP39">
        <v>1</v>
      </c>
      <c r="EQ39">
        <v>0</v>
      </c>
      <c r="ER39">
        <v>1</v>
      </c>
      <c r="ES39">
        <v>0</v>
      </c>
      <c r="ET39">
        <v>0</v>
      </c>
      <c r="EU39">
        <v>0</v>
      </c>
      <c r="EV39">
        <f t="shared" si="13"/>
        <v>9</v>
      </c>
      <c r="EW39">
        <v>9</v>
      </c>
      <c r="EX39">
        <f>9/18</f>
        <v>0.5</v>
      </c>
      <c r="EY39">
        <v>4</v>
      </c>
      <c r="EZ39">
        <v>1</v>
      </c>
      <c r="FA39">
        <v>1</v>
      </c>
      <c r="FB39">
        <v>1</v>
      </c>
      <c r="FC39">
        <v>1</v>
      </c>
      <c r="FD39">
        <v>1</v>
      </c>
      <c r="FE39">
        <v>1</v>
      </c>
      <c r="FF39">
        <v>1</v>
      </c>
      <c r="FG39">
        <v>0</v>
      </c>
      <c r="FH39">
        <v>1</v>
      </c>
      <c r="FI39">
        <v>0</v>
      </c>
      <c r="FJ39">
        <v>0</v>
      </c>
      <c r="FK39">
        <v>0</v>
      </c>
      <c r="FL39">
        <v>0</v>
      </c>
      <c r="FM39">
        <v>0</v>
      </c>
      <c r="FN39">
        <f t="shared" si="14"/>
        <v>8</v>
      </c>
      <c r="FO39">
        <v>8</v>
      </c>
      <c r="FP39">
        <f>8/13</f>
        <v>0.61538461538461542</v>
      </c>
      <c r="FQ39">
        <v>5</v>
      </c>
      <c r="FR39">
        <v>0</v>
      </c>
      <c r="FS39">
        <v>1</v>
      </c>
      <c r="FT39">
        <v>0</v>
      </c>
      <c r="FU39">
        <v>1</v>
      </c>
      <c r="FV39">
        <v>0</v>
      </c>
      <c r="FW39">
        <v>0</v>
      </c>
      <c r="FX39">
        <v>1</v>
      </c>
      <c r="FY39">
        <v>1</v>
      </c>
      <c r="FZ39">
        <v>1</v>
      </c>
      <c r="GA39">
        <v>0</v>
      </c>
      <c r="GB39">
        <v>0</v>
      </c>
      <c r="GC39">
        <f t="shared" si="15"/>
        <v>5</v>
      </c>
      <c r="GD39">
        <v>5</v>
      </c>
      <c r="GE39">
        <f>5/10</f>
        <v>0.5</v>
      </c>
      <c r="GF39">
        <v>2</v>
      </c>
      <c r="GG39">
        <v>1</v>
      </c>
      <c r="GH39">
        <v>4</v>
      </c>
      <c r="GI39">
        <v>1</v>
      </c>
      <c r="GJ39">
        <v>0</v>
      </c>
      <c r="GK39">
        <v>1</v>
      </c>
      <c r="GL39">
        <v>1</v>
      </c>
      <c r="GM39">
        <v>0</v>
      </c>
      <c r="GN39">
        <v>0</v>
      </c>
      <c r="GO39">
        <v>1</v>
      </c>
      <c r="GP39">
        <v>0</v>
      </c>
      <c r="GQ39">
        <v>0</v>
      </c>
      <c r="GR39">
        <v>0</v>
      </c>
      <c r="GS39">
        <v>1</v>
      </c>
      <c r="GT39">
        <v>0</v>
      </c>
      <c r="GU39">
        <v>0</v>
      </c>
      <c r="GV39">
        <f t="shared" si="16"/>
        <v>5</v>
      </c>
      <c r="GW39">
        <v>5</v>
      </c>
      <c r="GX39">
        <f>5/12</f>
        <v>0.41666666666666669</v>
      </c>
      <c r="GY39" s="41">
        <v>4</v>
      </c>
      <c r="GZ39" s="41">
        <f t="shared" si="17"/>
        <v>27</v>
      </c>
      <c r="HA39" s="41">
        <v>3</v>
      </c>
      <c r="HB39" s="41">
        <v>2</v>
      </c>
      <c r="HC39" s="41">
        <v>1</v>
      </c>
      <c r="HD39" s="41">
        <v>1</v>
      </c>
      <c r="HE39" s="41">
        <v>5</v>
      </c>
      <c r="HF39" s="41">
        <v>3</v>
      </c>
      <c r="HG39" s="41">
        <v>3</v>
      </c>
      <c r="HH39" s="41">
        <v>1</v>
      </c>
      <c r="HI39" s="41">
        <v>2</v>
      </c>
      <c r="HJ39" s="41">
        <v>2</v>
      </c>
      <c r="HK39" s="41">
        <v>2</v>
      </c>
      <c r="HL39" s="41">
        <v>2</v>
      </c>
      <c r="HM39" s="41">
        <v>2</v>
      </c>
      <c r="HN39" s="41">
        <v>2</v>
      </c>
      <c r="HO39" s="41">
        <v>2</v>
      </c>
      <c r="HP39" s="41">
        <v>1</v>
      </c>
      <c r="HQ39" s="41">
        <v>2</v>
      </c>
      <c r="HR39" s="41">
        <v>2</v>
      </c>
      <c r="HS39" s="41">
        <v>5</v>
      </c>
      <c r="HT39" s="41">
        <v>2</v>
      </c>
      <c r="HU39" s="41">
        <v>2</v>
      </c>
      <c r="HV39" s="41">
        <v>1</v>
      </c>
      <c r="HW39" s="41">
        <v>2</v>
      </c>
      <c r="HX39" s="41">
        <v>4</v>
      </c>
      <c r="HY39" s="41">
        <v>3</v>
      </c>
      <c r="HZ39" s="41">
        <v>1</v>
      </c>
      <c r="IA39" s="41">
        <v>2</v>
      </c>
      <c r="ID39" s="41">
        <v>2.2999999999999998</v>
      </c>
      <c r="IE39" s="41">
        <v>2.6</v>
      </c>
      <c r="IF39" s="41">
        <v>2.58</v>
      </c>
      <c r="IG39" s="41">
        <v>2.41</v>
      </c>
      <c r="IH39" s="41">
        <v>2.67</v>
      </c>
      <c r="II39" s="41"/>
      <c r="IJ39" s="41">
        <v>11</v>
      </c>
      <c r="IK39" s="41">
        <v>9</v>
      </c>
    </row>
    <row r="40" spans="1:245" x14ac:dyDescent="0.2">
      <c r="A40" s="70">
        <v>403</v>
      </c>
      <c r="B40" s="70" t="s">
        <v>1472</v>
      </c>
      <c r="C40">
        <v>0</v>
      </c>
      <c r="D40" s="110">
        <v>2</v>
      </c>
      <c r="E40" s="63">
        <v>40047</v>
      </c>
      <c r="F40" s="63">
        <v>43755</v>
      </c>
      <c r="G40" s="110">
        <f t="shared" si="39"/>
        <v>10.158904109589042</v>
      </c>
      <c r="I40">
        <v>5</v>
      </c>
      <c r="L40">
        <v>2</v>
      </c>
      <c r="M40">
        <v>90</v>
      </c>
      <c r="N40">
        <v>102</v>
      </c>
      <c r="O40">
        <v>135.5</v>
      </c>
      <c r="Q40">
        <f>28.8*2.2</f>
        <v>63.360000000000007</v>
      </c>
      <c r="R40">
        <v>28.8</v>
      </c>
      <c r="S40">
        <v>15.8</v>
      </c>
      <c r="U40">
        <v>13.9</v>
      </c>
      <c r="W40">
        <v>37.6</v>
      </c>
      <c r="X40">
        <v>37</v>
      </c>
      <c r="Y40">
        <v>35.6</v>
      </c>
      <c r="Z40">
        <v>38</v>
      </c>
      <c r="AA40">
        <v>37.700000000000003</v>
      </c>
      <c r="AB40">
        <v>38.4</v>
      </c>
      <c r="AC40">
        <v>37.6</v>
      </c>
      <c r="AD40">
        <v>38.4</v>
      </c>
      <c r="AJ40" s="41"/>
      <c r="AN40">
        <v>13.9</v>
      </c>
      <c r="AO40">
        <v>13.48</v>
      </c>
      <c r="AP40" s="89">
        <v>-0.48878427684595943</v>
      </c>
      <c r="AQ40" s="90">
        <v>0.31249721534533648</v>
      </c>
      <c r="AR40">
        <v>131</v>
      </c>
      <c r="AS40">
        <v>129</v>
      </c>
      <c r="AT40">
        <v>136</v>
      </c>
      <c r="AU40" s="89">
        <v>-3.665754326269622E-2</v>
      </c>
      <c r="AV40" s="90">
        <v>0.48537903072017491</v>
      </c>
      <c r="AW40">
        <v>26</v>
      </c>
      <c r="AX40">
        <v>23</v>
      </c>
      <c r="AY40">
        <f>26+23</f>
        <v>49</v>
      </c>
      <c r="AZ40" s="89">
        <v>-0.66097252946880303</v>
      </c>
      <c r="BA40" s="90">
        <v>0.25431496534196096</v>
      </c>
      <c r="BB40">
        <v>17</v>
      </c>
      <c r="BC40">
        <v>21</v>
      </c>
      <c r="BD40" s="103">
        <f>'[1]SP boys'!G10</f>
        <v>-0.1095976716254958</v>
      </c>
      <c r="BE40" s="72">
        <f>'[1]SP boys'!H10</f>
        <v>0.45636422865434201</v>
      </c>
      <c r="BF40">
        <f>17+21</f>
        <v>38</v>
      </c>
      <c r="BG40">
        <v>44</v>
      </c>
      <c r="BH40">
        <v>45</v>
      </c>
      <c r="BI40">
        <v>44</v>
      </c>
      <c r="BJ40">
        <v>45</v>
      </c>
      <c r="BN40">
        <f t="shared" si="43"/>
        <v>20.11622708985248</v>
      </c>
      <c r="BO40" s="103">
        <f>'[1]VBT boys'!G10</f>
        <v>2.4308629909007946</v>
      </c>
      <c r="BP40" s="72">
        <f>'[1]VBT boys'!H10</f>
        <v>0.99246854535255524</v>
      </c>
      <c r="BQ40">
        <v>31</v>
      </c>
      <c r="BR40">
        <v>31</v>
      </c>
      <c r="BS40">
        <v>31</v>
      </c>
      <c r="BT40">
        <v>31</v>
      </c>
      <c r="BX40">
        <f t="shared" si="44"/>
        <v>13.857845328565041</v>
      </c>
      <c r="BY40" s="103">
        <f>'[1]VBK boys'!G10</f>
        <v>-0.36606065660718029</v>
      </c>
      <c r="BZ40" s="103">
        <f>'[1]VBK boys'!H10</f>
        <v>0.35715990723195479</v>
      </c>
      <c r="CA40" s="72">
        <f t="shared" si="18"/>
        <v>0.35533959699815149</v>
      </c>
      <c r="CB40" s="37">
        <f t="shared" si="45"/>
        <v>-0.38528510054714943</v>
      </c>
      <c r="CC40" s="72">
        <f t="shared" si="10"/>
        <v>0.39893812303275566</v>
      </c>
      <c r="CD40">
        <f t="shared" si="48"/>
        <v>-0.26272091005432785</v>
      </c>
      <c r="CE40" s="72">
        <f t="shared" si="11"/>
        <v>0.67481422629225496</v>
      </c>
      <c r="CF40">
        <f t="shared" si="46"/>
        <v>1.0324011671468072</v>
      </c>
      <c r="CG40" s="72">
        <f t="shared" si="12"/>
        <v>0.47636398210772063</v>
      </c>
      <c r="CH40">
        <f t="shared" si="47"/>
        <v>0.12813171884844329</v>
      </c>
      <c r="CJ40">
        <v>0</v>
      </c>
      <c r="CK40" t="s">
        <v>1825</v>
      </c>
      <c r="CL40">
        <v>1</v>
      </c>
      <c r="CM40">
        <v>1</v>
      </c>
      <c r="CN40" t="s">
        <v>378</v>
      </c>
      <c r="CO40">
        <v>1</v>
      </c>
      <c r="CP40" s="41">
        <v>2</v>
      </c>
      <c r="CQ40" s="41" t="s">
        <v>355</v>
      </c>
      <c r="CR40" s="41">
        <v>1</v>
      </c>
      <c r="CS40" s="41">
        <v>1</v>
      </c>
      <c r="CT40" s="41">
        <v>5</v>
      </c>
      <c r="CU40" s="41">
        <v>4</v>
      </c>
      <c r="CV40" s="41">
        <v>3</v>
      </c>
      <c r="CW40">
        <v>4</v>
      </c>
      <c r="CX40">
        <v>5</v>
      </c>
      <c r="CY40">
        <v>2</v>
      </c>
      <c r="CZ40">
        <v>5</v>
      </c>
      <c r="DA40">
        <v>1</v>
      </c>
      <c r="DB40">
        <v>5</v>
      </c>
      <c r="DC40">
        <v>5</v>
      </c>
      <c r="DD40">
        <v>5</v>
      </c>
      <c r="DE40">
        <v>1</v>
      </c>
      <c r="DF40">
        <f t="shared" si="41"/>
        <v>4.333333333333333</v>
      </c>
      <c r="DG40">
        <f t="shared" si="49"/>
        <v>3.1666666666666665</v>
      </c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Y40">
        <v>2</v>
      </c>
      <c r="EA40">
        <v>0</v>
      </c>
      <c r="EB40">
        <v>0</v>
      </c>
      <c r="EC40">
        <v>1</v>
      </c>
      <c r="ED40">
        <v>1</v>
      </c>
      <c r="EE40">
        <v>1</v>
      </c>
      <c r="EF40">
        <v>0</v>
      </c>
      <c r="EG40">
        <v>1</v>
      </c>
      <c r="EH40">
        <v>1</v>
      </c>
      <c r="EI40">
        <v>1</v>
      </c>
      <c r="EJ40">
        <v>0</v>
      </c>
      <c r="EK40">
        <v>1</v>
      </c>
      <c r="EL40">
        <v>0</v>
      </c>
      <c r="EM40">
        <v>1</v>
      </c>
      <c r="EN40">
        <v>0</v>
      </c>
      <c r="EO40">
        <v>0</v>
      </c>
      <c r="EP40">
        <v>1</v>
      </c>
      <c r="EQ40">
        <v>1</v>
      </c>
      <c r="ER40">
        <v>1</v>
      </c>
      <c r="ES40">
        <v>1</v>
      </c>
      <c r="ET40">
        <v>1</v>
      </c>
      <c r="EU40" t="s">
        <v>1826</v>
      </c>
      <c r="EV40">
        <f t="shared" si="13"/>
        <v>13</v>
      </c>
      <c r="EW40">
        <v>13</v>
      </c>
      <c r="EX40">
        <f>13/18</f>
        <v>0.72222222222222221</v>
      </c>
      <c r="EY40">
        <v>7</v>
      </c>
      <c r="EZ40">
        <v>1</v>
      </c>
      <c r="FA40">
        <v>1</v>
      </c>
      <c r="FB40">
        <v>1</v>
      </c>
      <c r="FC40">
        <v>1</v>
      </c>
      <c r="FD40">
        <v>1</v>
      </c>
      <c r="FE40">
        <v>1</v>
      </c>
      <c r="FF40">
        <v>1</v>
      </c>
      <c r="FG40">
        <v>0</v>
      </c>
      <c r="FH40">
        <v>1</v>
      </c>
      <c r="FI40">
        <v>0</v>
      </c>
      <c r="FJ40">
        <v>0</v>
      </c>
      <c r="FK40">
        <v>0</v>
      </c>
      <c r="FL40">
        <v>1</v>
      </c>
      <c r="FM40" t="s">
        <v>1827</v>
      </c>
      <c r="FN40">
        <f t="shared" si="14"/>
        <v>9</v>
      </c>
      <c r="FO40">
        <v>9</v>
      </c>
      <c r="FP40">
        <f>9/13</f>
        <v>0.69230769230769229</v>
      </c>
      <c r="FQ40">
        <v>5</v>
      </c>
      <c r="FR40">
        <v>1</v>
      </c>
      <c r="FS40">
        <v>0</v>
      </c>
      <c r="FT40">
        <v>1</v>
      </c>
      <c r="FU40">
        <v>1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1</v>
      </c>
      <c r="GB40" t="s">
        <v>1828</v>
      </c>
      <c r="GC40">
        <f t="shared" si="15"/>
        <v>4</v>
      </c>
      <c r="GD40">
        <v>4</v>
      </c>
      <c r="GE40">
        <f>4/10</f>
        <v>0.4</v>
      </c>
      <c r="GF40">
        <v>4</v>
      </c>
      <c r="GG40">
        <v>1</v>
      </c>
      <c r="GH40">
        <v>7</v>
      </c>
      <c r="GI40">
        <v>0</v>
      </c>
      <c r="GJ40">
        <v>1</v>
      </c>
      <c r="GK40">
        <v>1</v>
      </c>
      <c r="GL40">
        <v>0</v>
      </c>
      <c r="GM40">
        <v>0</v>
      </c>
      <c r="GN40">
        <v>0</v>
      </c>
      <c r="GO40">
        <v>1</v>
      </c>
      <c r="GP40">
        <v>0</v>
      </c>
      <c r="GQ40">
        <v>1</v>
      </c>
      <c r="GR40">
        <v>0</v>
      </c>
      <c r="GS40">
        <v>1</v>
      </c>
      <c r="GT40">
        <v>1</v>
      </c>
      <c r="GU40" t="s">
        <v>1829</v>
      </c>
      <c r="GV40">
        <f t="shared" si="16"/>
        <v>6</v>
      </c>
      <c r="GW40">
        <v>6</v>
      </c>
      <c r="GX40">
        <f>6/12</f>
        <v>0.5</v>
      </c>
      <c r="GY40">
        <v>6</v>
      </c>
      <c r="GZ40">
        <f t="shared" si="17"/>
        <v>32</v>
      </c>
      <c r="HA40" s="41">
        <v>3</v>
      </c>
      <c r="HB40" s="41">
        <v>2</v>
      </c>
      <c r="HC40" s="41">
        <v>1</v>
      </c>
      <c r="HD40" s="41">
        <v>1</v>
      </c>
      <c r="HE40" s="41">
        <v>5</v>
      </c>
      <c r="HF40" s="41">
        <v>6</v>
      </c>
      <c r="HG40" s="41">
        <v>4</v>
      </c>
      <c r="HH40" s="41">
        <v>1</v>
      </c>
      <c r="HI40" s="41">
        <v>4</v>
      </c>
      <c r="HJ40" s="41">
        <v>5</v>
      </c>
      <c r="HK40" s="41">
        <v>5</v>
      </c>
      <c r="HL40" s="41">
        <v>5</v>
      </c>
      <c r="HM40" s="41">
        <v>5</v>
      </c>
      <c r="HN40" s="41">
        <v>3</v>
      </c>
      <c r="HO40" s="41">
        <v>4</v>
      </c>
      <c r="HP40" s="41">
        <v>1</v>
      </c>
      <c r="HQ40" s="41">
        <v>4</v>
      </c>
      <c r="HR40" s="41">
        <v>1</v>
      </c>
      <c r="HS40" s="41">
        <v>1</v>
      </c>
      <c r="HT40" s="41">
        <v>3</v>
      </c>
      <c r="HU40" s="41">
        <v>7</v>
      </c>
      <c r="HV40" s="41">
        <v>0</v>
      </c>
      <c r="HW40" s="41">
        <v>3</v>
      </c>
      <c r="HX40" s="41">
        <v>5</v>
      </c>
      <c r="HY40" s="41">
        <v>0</v>
      </c>
      <c r="HZ40" s="41">
        <v>1</v>
      </c>
      <c r="IA40" s="41">
        <v>0</v>
      </c>
      <c r="IB40" s="41"/>
      <c r="ID40" s="76">
        <v>1.63</v>
      </c>
      <c r="IE40" s="41">
        <v>1.7</v>
      </c>
      <c r="IF40" s="41">
        <v>1.87</v>
      </c>
      <c r="IG40" s="41">
        <v>1.67</v>
      </c>
      <c r="IH40" s="41">
        <v>1.7</v>
      </c>
      <c r="II40" s="41"/>
      <c r="IJ40" s="41">
        <v>7</v>
      </c>
      <c r="IK40" s="41">
        <v>5</v>
      </c>
    </row>
    <row r="41" spans="1:245" x14ac:dyDescent="0.2">
      <c r="A41" s="70">
        <v>404</v>
      </c>
      <c r="B41" s="70" t="s">
        <v>1473</v>
      </c>
      <c r="C41">
        <v>0</v>
      </c>
      <c r="D41" s="110">
        <v>2</v>
      </c>
      <c r="E41" s="63">
        <v>39767</v>
      </c>
      <c r="F41" s="63">
        <v>43755</v>
      </c>
      <c r="G41" s="110">
        <f t="shared" si="39"/>
        <v>10.926027397260274</v>
      </c>
      <c r="I41">
        <v>5</v>
      </c>
      <c r="L41">
        <v>2</v>
      </c>
      <c r="M41">
        <v>90</v>
      </c>
      <c r="N41">
        <v>102</v>
      </c>
      <c r="O41">
        <v>139.5</v>
      </c>
      <c r="Q41">
        <f>33.9*2.2</f>
        <v>74.58</v>
      </c>
      <c r="R41">
        <v>33.9</v>
      </c>
      <c r="S41">
        <v>17.5</v>
      </c>
      <c r="U41">
        <v>23.5</v>
      </c>
      <c r="W41">
        <v>26.3</v>
      </c>
      <c r="X41">
        <v>29.7</v>
      </c>
      <c r="Y41">
        <v>26</v>
      </c>
      <c r="Z41">
        <v>28.1</v>
      </c>
      <c r="AA41">
        <v>27.5</v>
      </c>
      <c r="AB41">
        <v>28.6</v>
      </c>
      <c r="AC41">
        <v>29.7</v>
      </c>
      <c r="AD41">
        <v>28.6</v>
      </c>
      <c r="AJ41" s="41"/>
      <c r="AN41">
        <v>15.2</v>
      </c>
      <c r="AO41">
        <v>14.95</v>
      </c>
      <c r="AP41" s="89">
        <v>-0.15242190735043817</v>
      </c>
      <c r="AQ41" s="90">
        <v>0.43942708969175376</v>
      </c>
      <c r="AR41">
        <v>125</v>
      </c>
      <c r="AS41">
        <v>128</v>
      </c>
      <c r="AT41">
        <v>128</v>
      </c>
      <c r="AU41" s="89">
        <v>-0.6879130012676693</v>
      </c>
      <c r="AV41" s="90">
        <v>0.24575378438078366</v>
      </c>
      <c r="AW41">
        <v>23</v>
      </c>
      <c r="AX41">
        <v>20</v>
      </c>
      <c r="AY41">
        <f>20+23</f>
        <v>43</v>
      </c>
      <c r="AZ41" s="89">
        <v>-1.4649128666222566</v>
      </c>
      <c r="BA41" s="90">
        <v>7.1472345965741077E-2</v>
      </c>
      <c r="BB41">
        <v>17</v>
      </c>
      <c r="BC41">
        <v>18</v>
      </c>
      <c r="BD41" s="103">
        <f>'[1]SP boys'!G11</f>
        <v>-1.2268574461298607</v>
      </c>
      <c r="BE41" s="72">
        <f>'[1]SP boys'!H11</f>
        <v>0.10993808748737544</v>
      </c>
      <c r="BF41">
        <f>17+18</f>
        <v>35</v>
      </c>
      <c r="BG41">
        <v>27</v>
      </c>
      <c r="BH41">
        <v>26</v>
      </c>
      <c r="BI41">
        <v>31</v>
      </c>
      <c r="BJ41">
        <v>31</v>
      </c>
      <c r="BN41">
        <f t="shared" si="43"/>
        <v>13.857845328565041</v>
      </c>
      <c r="BO41" s="103">
        <f>'[1]VBT boys'!G11</f>
        <v>-0.14905997496617918</v>
      </c>
      <c r="BP41" s="72">
        <f>'[1]VBT boys'!H11</f>
        <v>0.44075315416628413</v>
      </c>
      <c r="BQ41">
        <v>28</v>
      </c>
      <c r="BR41">
        <v>24</v>
      </c>
      <c r="BS41">
        <v>25</v>
      </c>
      <c r="BT41">
        <v>28</v>
      </c>
      <c r="BX41">
        <f t="shared" si="44"/>
        <v>12.516763522574877</v>
      </c>
      <c r="BY41" s="103">
        <f>'[1]VBK boys'!G11</f>
        <v>-1.308484444274848</v>
      </c>
      <c r="BZ41" s="103">
        <f>'[1]VBK boys'!H11</f>
        <v>9.5354523684484271E-2</v>
      </c>
      <c r="CA41" s="72">
        <f t="shared" si="18"/>
        <v>9.0705216726558263E-2</v>
      </c>
      <c r="CB41" s="37">
        <f t="shared" si="45"/>
        <v>-1.3458851563760588</v>
      </c>
      <c r="CC41" s="72">
        <f t="shared" si="10"/>
        <v>0.34259043703626868</v>
      </c>
      <c r="CD41">
        <f t="shared" si="48"/>
        <v>-0.42016745430905372</v>
      </c>
      <c r="CE41" s="72">
        <f t="shared" si="11"/>
        <v>0.2680538389253842</v>
      </c>
      <c r="CF41">
        <f t="shared" si="46"/>
        <v>-0.72877220962051359</v>
      </c>
      <c r="CG41" s="72">
        <f t="shared" si="12"/>
        <v>0.23378316422940371</v>
      </c>
      <c r="CH41">
        <f t="shared" si="47"/>
        <v>-0.83160827343520871</v>
      </c>
      <c r="CJ41">
        <v>0</v>
      </c>
      <c r="CK41" t="s">
        <v>372</v>
      </c>
      <c r="CL41">
        <v>1</v>
      </c>
      <c r="CM41">
        <v>2</v>
      </c>
      <c r="CN41" t="s">
        <v>1830</v>
      </c>
      <c r="CO41">
        <v>1</v>
      </c>
      <c r="CP41" s="41">
        <v>2</v>
      </c>
      <c r="CQ41" s="41" t="s">
        <v>385</v>
      </c>
      <c r="CR41" s="41">
        <v>1</v>
      </c>
      <c r="CS41" s="41">
        <v>5</v>
      </c>
      <c r="CT41" s="41">
        <v>3</v>
      </c>
      <c r="CU41" s="41">
        <v>2</v>
      </c>
      <c r="CV41" s="41">
        <v>1</v>
      </c>
      <c r="CW41">
        <v>1</v>
      </c>
      <c r="CX41">
        <v>3</v>
      </c>
      <c r="CY41">
        <v>1</v>
      </c>
      <c r="CZ41">
        <v>1</v>
      </c>
      <c r="DA41">
        <v>1</v>
      </c>
      <c r="DB41">
        <v>3</v>
      </c>
      <c r="DC41">
        <v>2</v>
      </c>
      <c r="DD41">
        <v>2</v>
      </c>
      <c r="DE41">
        <v>1</v>
      </c>
      <c r="DF41">
        <f t="shared" si="41"/>
        <v>2.3333333333333335</v>
      </c>
      <c r="DG41">
        <f t="shared" si="49"/>
        <v>1.1666666666666667</v>
      </c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Y41">
        <v>4</v>
      </c>
      <c r="EA41">
        <v>0</v>
      </c>
      <c r="EB41">
        <v>0</v>
      </c>
      <c r="EC41">
        <v>1</v>
      </c>
      <c r="ED41">
        <v>0</v>
      </c>
      <c r="EE41">
        <v>0</v>
      </c>
      <c r="EF41">
        <v>1</v>
      </c>
      <c r="EG41">
        <v>1</v>
      </c>
      <c r="EH41">
        <v>1</v>
      </c>
      <c r="EI41">
        <v>1</v>
      </c>
      <c r="EJ41">
        <v>1</v>
      </c>
      <c r="EK41">
        <v>0</v>
      </c>
      <c r="EL41">
        <v>1</v>
      </c>
      <c r="EM41">
        <v>1</v>
      </c>
      <c r="EN41">
        <v>0</v>
      </c>
      <c r="EO41">
        <v>0</v>
      </c>
      <c r="EP41">
        <v>0</v>
      </c>
      <c r="EQ41">
        <v>1</v>
      </c>
      <c r="ER41">
        <v>1</v>
      </c>
      <c r="ES41">
        <v>1</v>
      </c>
      <c r="ET41">
        <v>0</v>
      </c>
      <c r="EU41">
        <v>0</v>
      </c>
      <c r="EV41">
        <f t="shared" si="13"/>
        <v>11</v>
      </c>
      <c r="EW41">
        <v>11</v>
      </c>
      <c r="EX41">
        <f>11/18</f>
        <v>0.61111111111111116</v>
      </c>
      <c r="EY41">
        <v>7</v>
      </c>
      <c r="EZ41">
        <v>1</v>
      </c>
      <c r="FA41">
        <v>0</v>
      </c>
      <c r="FB41">
        <v>1</v>
      </c>
      <c r="FC41">
        <v>1</v>
      </c>
      <c r="FD41">
        <v>0</v>
      </c>
      <c r="FE41">
        <v>1</v>
      </c>
      <c r="FF41">
        <v>1</v>
      </c>
      <c r="FG41">
        <v>0</v>
      </c>
      <c r="FH41">
        <v>1</v>
      </c>
      <c r="FI41">
        <v>0</v>
      </c>
      <c r="FJ41">
        <v>0</v>
      </c>
      <c r="FK41">
        <v>0</v>
      </c>
      <c r="FL41">
        <v>0</v>
      </c>
      <c r="FM41">
        <v>0</v>
      </c>
      <c r="FN41">
        <f t="shared" si="14"/>
        <v>6</v>
      </c>
      <c r="FO41">
        <v>6</v>
      </c>
      <c r="FP41">
        <f>6/13</f>
        <v>0.46153846153846156</v>
      </c>
      <c r="FQ41">
        <v>5</v>
      </c>
      <c r="FR41">
        <v>1</v>
      </c>
      <c r="FS41">
        <v>0</v>
      </c>
      <c r="FT41">
        <v>0</v>
      </c>
      <c r="FU41">
        <v>1</v>
      </c>
      <c r="FV41">
        <v>0</v>
      </c>
      <c r="FW41">
        <v>0</v>
      </c>
      <c r="FX41">
        <v>1</v>
      </c>
      <c r="FY41">
        <v>1</v>
      </c>
      <c r="FZ41">
        <v>0</v>
      </c>
      <c r="GA41">
        <v>0</v>
      </c>
      <c r="GB41">
        <v>0</v>
      </c>
      <c r="GC41">
        <f t="shared" si="15"/>
        <v>4</v>
      </c>
      <c r="GD41">
        <v>4</v>
      </c>
      <c r="GE41">
        <f>4/10</f>
        <v>0.4</v>
      </c>
      <c r="GF41">
        <v>3</v>
      </c>
      <c r="GG41">
        <v>2</v>
      </c>
      <c r="GH41">
        <v>1</v>
      </c>
      <c r="GI41">
        <v>1</v>
      </c>
      <c r="GJ41">
        <v>0</v>
      </c>
      <c r="GK41">
        <v>2</v>
      </c>
      <c r="GL41">
        <v>0</v>
      </c>
      <c r="GM41">
        <v>1</v>
      </c>
      <c r="GN41">
        <v>1</v>
      </c>
      <c r="GO41">
        <v>0</v>
      </c>
      <c r="GP41">
        <v>0</v>
      </c>
      <c r="GQ41">
        <v>0</v>
      </c>
      <c r="GR41">
        <v>1</v>
      </c>
      <c r="GS41">
        <v>0</v>
      </c>
      <c r="GT41">
        <v>0</v>
      </c>
      <c r="GU41">
        <v>0</v>
      </c>
      <c r="GV41">
        <f t="shared" si="16"/>
        <v>6</v>
      </c>
      <c r="GW41">
        <v>6</v>
      </c>
      <c r="GX41">
        <f>6/12</f>
        <v>0.5</v>
      </c>
      <c r="GY41">
        <v>2</v>
      </c>
      <c r="GZ41">
        <f t="shared" si="17"/>
        <v>27</v>
      </c>
      <c r="HA41" s="41">
        <v>3</v>
      </c>
      <c r="HB41" s="41">
        <v>2</v>
      </c>
      <c r="HC41" s="41">
        <v>3</v>
      </c>
      <c r="HD41" s="41">
        <v>1</v>
      </c>
      <c r="HE41" s="41">
        <v>4</v>
      </c>
      <c r="HF41" s="41">
        <v>4</v>
      </c>
      <c r="HG41" s="41">
        <v>2</v>
      </c>
      <c r="HH41" s="41">
        <v>1</v>
      </c>
      <c r="HI41" s="41">
        <v>1</v>
      </c>
      <c r="HJ41" s="41">
        <v>5</v>
      </c>
      <c r="HK41" s="41">
        <v>4</v>
      </c>
      <c r="HL41" s="41">
        <v>5</v>
      </c>
      <c r="HM41" s="41">
        <v>1</v>
      </c>
      <c r="HN41" s="41">
        <v>4</v>
      </c>
      <c r="HO41" s="41">
        <v>5</v>
      </c>
      <c r="HP41" s="41">
        <v>3</v>
      </c>
      <c r="HQ41" s="41">
        <v>1</v>
      </c>
      <c r="HR41" s="41">
        <v>3</v>
      </c>
      <c r="HS41" s="41">
        <v>2</v>
      </c>
      <c r="HT41" s="41">
        <v>3</v>
      </c>
      <c r="HU41" s="41">
        <v>3</v>
      </c>
      <c r="HV41" s="41">
        <v>3</v>
      </c>
      <c r="HW41" s="41">
        <v>2</v>
      </c>
      <c r="HX41" s="41">
        <v>2</v>
      </c>
      <c r="HY41" s="41">
        <v>1</v>
      </c>
      <c r="HZ41" s="41">
        <v>3</v>
      </c>
      <c r="IA41" s="41">
        <v>5</v>
      </c>
      <c r="ID41" s="41">
        <v>2.46</v>
      </c>
      <c r="IE41" s="41">
        <v>2.66</v>
      </c>
      <c r="IF41" s="41">
        <v>2.97</v>
      </c>
      <c r="IG41" s="41">
        <v>2.5</v>
      </c>
      <c r="IH41" s="41">
        <v>2.76</v>
      </c>
      <c r="II41" s="41"/>
      <c r="IJ41" s="41">
        <v>7</v>
      </c>
      <c r="IK41" s="41">
        <v>8</v>
      </c>
    </row>
    <row r="42" spans="1:245" x14ac:dyDescent="0.2">
      <c r="A42" s="66">
        <v>231</v>
      </c>
      <c r="B42" s="66" t="s">
        <v>1496</v>
      </c>
      <c r="C42">
        <v>0</v>
      </c>
      <c r="D42" s="110">
        <v>2</v>
      </c>
      <c r="E42" s="63">
        <v>39600</v>
      </c>
      <c r="F42" s="63">
        <v>43756</v>
      </c>
      <c r="G42" s="110">
        <f t="shared" si="39"/>
        <v>11.386301369863014</v>
      </c>
      <c r="I42">
        <v>6</v>
      </c>
      <c r="L42">
        <v>2</v>
      </c>
      <c r="M42" s="41">
        <v>150</v>
      </c>
      <c r="N42">
        <v>108</v>
      </c>
      <c r="O42">
        <v>154</v>
      </c>
      <c r="Q42" s="41">
        <f>74.2*2.2</f>
        <v>163.24</v>
      </c>
      <c r="R42">
        <v>74.2</v>
      </c>
      <c r="S42">
        <v>31.3</v>
      </c>
      <c r="U42">
        <v>35.299999999999997</v>
      </c>
      <c r="W42" s="41">
        <v>72.400000000000006</v>
      </c>
      <c r="X42" s="41">
        <v>80.099999999999994</v>
      </c>
      <c r="Y42" s="41">
        <v>64.599999999999994</v>
      </c>
      <c r="Z42" s="41">
        <v>83.2</v>
      </c>
      <c r="AA42" s="41">
        <v>69.3</v>
      </c>
      <c r="AB42" s="41">
        <v>50.8</v>
      </c>
      <c r="AC42" s="41">
        <v>80.099999999999994</v>
      </c>
      <c r="AD42" s="41">
        <v>83.2</v>
      </c>
      <c r="AJ42" s="41"/>
      <c r="AN42">
        <v>12.1</v>
      </c>
      <c r="AO42">
        <v>12.05</v>
      </c>
      <c r="AP42" s="89">
        <v>2.2481321666191034</v>
      </c>
      <c r="AQ42" s="90">
        <v>0.98771611824862737</v>
      </c>
      <c r="AR42">
        <v>145</v>
      </c>
      <c r="AS42">
        <v>130</v>
      </c>
      <c r="AT42">
        <v>155</v>
      </c>
      <c r="AU42" s="89">
        <v>0.47090457931770702</v>
      </c>
      <c r="AV42" s="90">
        <v>0.68114556113251878</v>
      </c>
      <c r="AW42">
        <v>35</v>
      </c>
      <c r="AX42">
        <v>41</v>
      </c>
      <c r="AY42">
        <f>35+41</f>
        <v>76</v>
      </c>
      <c r="AZ42" s="89">
        <v>0.96239041711317452</v>
      </c>
      <c r="BA42" s="90">
        <v>0.83207323722700799</v>
      </c>
      <c r="BB42">
        <v>19</v>
      </c>
      <c r="BC42">
        <v>20</v>
      </c>
      <c r="BD42" s="103">
        <f>'[1]SP boys'!G12</f>
        <v>-0.68980393014517805</v>
      </c>
      <c r="BE42" s="72">
        <f>'[1]SP boys'!H12</f>
        <v>0.24515874841374452</v>
      </c>
      <c r="BF42">
        <f>20+19</f>
        <v>39</v>
      </c>
      <c r="BG42">
        <v>58</v>
      </c>
      <c r="BH42">
        <v>62</v>
      </c>
      <c r="BI42">
        <v>65</v>
      </c>
      <c r="BJ42">
        <v>65</v>
      </c>
      <c r="BN42">
        <f t="shared" si="43"/>
        <v>29.05677246312025</v>
      </c>
      <c r="BO42" s="103">
        <f>'[1]VBT boys'!G12</f>
        <v>4.5719274771291198</v>
      </c>
      <c r="BP42" s="72">
        <f>'[1]VBT boys'!H12</f>
        <v>0.99999758370895409</v>
      </c>
      <c r="BQ42">
        <v>46</v>
      </c>
      <c r="BR42">
        <v>41</v>
      </c>
      <c r="BS42">
        <v>33</v>
      </c>
      <c r="BT42">
        <v>46</v>
      </c>
      <c r="BX42">
        <f t="shared" si="44"/>
        <v>20.56325435851587</v>
      </c>
      <c r="BY42" s="103">
        <f>'[1]VBK boys'!G12</f>
        <v>2.2620267866102544</v>
      </c>
      <c r="BZ42" s="103">
        <f>'[1]VBK boys'!H12</f>
        <v>0.98815212581622869</v>
      </c>
      <c r="CA42" s="72">
        <f t="shared" si="18"/>
        <v>0.5386159928203762</v>
      </c>
      <c r="CB42" s="37">
        <f t="shared" si="45"/>
        <v>0.13629324348399824</v>
      </c>
      <c r="CC42" s="72">
        <f t="shared" si="10"/>
        <v>0.83443083969057308</v>
      </c>
      <c r="CD42">
        <f t="shared" si="48"/>
        <v>1.3595183729684053</v>
      </c>
      <c r="CE42" s="72">
        <f t="shared" si="11"/>
        <v>0.99407485476259139</v>
      </c>
      <c r="CF42">
        <f t="shared" si="46"/>
        <v>3.4169771318696869</v>
      </c>
      <c r="CG42" s="72">
        <f t="shared" si="12"/>
        <v>0.78904056242451359</v>
      </c>
      <c r="CH42">
        <f t="shared" si="47"/>
        <v>1.6375962494406968</v>
      </c>
      <c r="CJ42">
        <v>1</v>
      </c>
      <c r="CK42" t="s">
        <v>370</v>
      </c>
      <c r="CL42">
        <v>2</v>
      </c>
      <c r="CM42">
        <v>8</v>
      </c>
      <c r="CN42" t="s">
        <v>357</v>
      </c>
      <c r="CO42">
        <v>1</v>
      </c>
      <c r="CP42">
        <v>1</v>
      </c>
      <c r="CQ42" t="s">
        <v>363</v>
      </c>
      <c r="CR42">
        <v>2</v>
      </c>
      <c r="CS42">
        <v>0</v>
      </c>
      <c r="CT42">
        <v>4</v>
      </c>
      <c r="CU42">
        <v>5</v>
      </c>
      <c r="CV42">
        <v>2</v>
      </c>
      <c r="CW42" s="41">
        <v>2</v>
      </c>
      <c r="CX42" s="41">
        <v>4</v>
      </c>
      <c r="CY42" s="41">
        <v>3</v>
      </c>
      <c r="CZ42" s="41">
        <v>4</v>
      </c>
      <c r="DA42" s="41">
        <v>2</v>
      </c>
      <c r="DB42" s="41">
        <v>3</v>
      </c>
      <c r="DC42" s="41">
        <v>5</v>
      </c>
      <c r="DD42" s="41">
        <v>1</v>
      </c>
      <c r="DE42" s="41">
        <v>3</v>
      </c>
      <c r="DF42" s="41">
        <f>AVERAGE(CT42,CU42,CX42,CY42,DB42,DC42)</f>
        <v>4</v>
      </c>
      <c r="DG42" s="41">
        <f>AVERAGE(CV42,CW42,CZ42,DA42,DD42,DE42)</f>
        <v>2.3333333333333335</v>
      </c>
      <c r="DH42" s="41">
        <v>3</v>
      </c>
      <c r="DI42" s="41">
        <v>2</v>
      </c>
      <c r="DJ42" s="41">
        <v>1</v>
      </c>
      <c r="DK42" s="41">
        <v>2</v>
      </c>
      <c r="DL42" s="41">
        <v>2</v>
      </c>
      <c r="DM42" s="41">
        <v>3</v>
      </c>
      <c r="DN42" s="41">
        <v>2</v>
      </c>
      <c r="DO42" s="41">
        <v>2</v>
      </c>
      <c r="DP42" s="41">
        <v>3</v>
      </c>
      <c r="DQ42" s="41">
        <f>AVERAGE(DH42,DN42,DJ42,DK42,DO42,DP42)</f>
        <v>2.1666666666666665</v>
      </c>
      <c r="DR42" s="41">
        <v>4</v>
      </c>
      <c r="DS42" s="41">
        <v>4</v>
      </c>
      <c r="DT42" s="41">
        <v>4</v>
      </c>
      <c r="DU42" s="41">
        <v>4</v>
      </c>
      <c r="DV42" s="41">
        <v>3</v>
      </c>
      <c r="DW42" s="41">
        <v>4</v>
      </c>
      <c r="DX42" s="41">
        <f t="shared" ref="DX42:DX57" si="50">AVERAGE(DR42:DW42)</f>
        <v>3.8333333333333335</v>
      </c>
      <c r="DY42" s="41">
        <v>0</v>
      </c>
      <c r="DZ42" s="41"/>
      <c r="EA42" s="41"/>
      <c r="EB42" s="41">
        <v>0</v>
      </c>
      <c r="EC42" s="41">
        <v>1</v>
      </c>
      <c r="ED42" s="41">
        <v>1</v>
      </c>
      <c r="EE42" s="41">
        <v>1</v>
      </c>
      <c r="EF42" s="41">
        <v>0</v>
      </c>
      <c r="EG42" s="41">
        <v>1</v>
      </c>
      <c r="EH42" s="41">
        <v>1</v>
      </c>
      <c r="EI42" s="41">
        <v>1</v>
      </c>
      <c r="EJ42" s="41">
        <v>1</v>
      </c>
      <c r="EK42" s="41">
        <v>1</v>
      </c>
      <c r="EL42" s="41">
        <v>0</v>
      </c>
      <c r="EM42" s="41">
        <v>1</v>
      </c>
      <c r="EN42" s="41">
        <v>0</v>
      </c>
      <c r="EO42" s="41">
        <v>0</v>
      </c>
      <c r="EP42" s="41">
        <v>1</v>
      </c>
      <c r="EQ42" s="41">
        <v>1</v>
      </c>
      <c r="ER42" s="41">
        <v>1</v>
      </c>
      <c r="ES42" s="41">
        <v>0</v>
      </c>
      <c r="ET42" s="41">
        <v>0</v>
      </c>
      <c r="EU42" s="41">
        <v>0</v>
      </c>
      <c r="EV42" s="41">
        <f t="shared" si="13"/>
        <v>12</v>
      </c>
      <c r="EW42" s="41">
        <v>12</v>
      </c>
      <c r="EX42" s="41">
        <f>12/18</f>
        <v>0.66666666666666663</v>
      </c>
      <c r="EY42" s="41">
        <v>7</v>
      </c>
      <c r="EZ42" s="41">
        <v>1</v>
      </c>
      <c r="FA42" s="41">
        <v>1</v>
      </c>
      <c r="FB42" s="41">
        <v>1</v>
      </c>
      <c r="FC42" s="41">
        <v>1</v>
      </c>
      <c r="FD42" s="41">
        <v>1</v>
      </c>
      <c r="FE42" s="41">
        <v>1</v>
      </c>
      <c r="FF42" s="41">
        <v>1</v>
      </c>
      <c r="FG42" s="41">
        <v>0</v>
      </c>
      <c r="FH42" s="41">
        <v>1</v>
      </c>
      <c r="FI42" s="41">
        <v>1</v>
      </c>
      <c r="FJ42" s="41">
        <v>0</v>
      </c>
      <c r="FK42" s="41">
        <v>0</v>
      </c>
      <c r="FL42" s="41">
        <v>0</v>
      </c>
      <c r="FM42" s="41">
        <v>0</v>
      </c>
      <c r="FN42" s="41">
        <f t="shared" si="14"/>
        <v>9</v>
      </c>
      <c r="FO42" s="41">
        <v>9</v>
      </c>
      <c r="FP42" s="41">
        <f>9/13</f>
        <v>0.69230769230769229</v>
      </c>
      <c r="FQ42" s="41">
        <v>1</v>
      </c>
      <c r="FR42" s="41">
        <v>1</v>
      </c>
      <c r="FS42" s="41">
        <v>1</v>
      </c>
      <c r="FT42" s="41">
        <v>0</v>
      </c>
      <c r="FU42" s="41">
        <v>1</v>
      </c>
      <c r="FV42" s="41">
        <v>0</v>
      </c>
      <c r="FW42" s="41">
        <v>0</v>
      </c>
      <c r="FX42" s="41">
        <v>1</v>
      </c>
      <c r="FY42" s="41">
        <v>1</v>
      </c>
      <c r="FZ42" s="41">
        <v>1</v>
      </c>
      <c r="GA42" s="41">
        <v>0</v>
      </c>
      <c r="GB42" s="41">
        <v>0</v>
      </c>
      <c r="GC42" s="41">
        <f t="shared" si="15"/>
        <v>6</v>
      </c>
      <c r="GD42" s="41">
        <v>6</v>
      </c>
      <c r="GE42" s="41">
        <f>6/10</f>
        <v>0.6</v>
      </c>
      <c r="GF42" s="41">
        <v>5</v>
      </c>
      <c r="GG42" s="41">
        <v>2</v>
      </c>
      <c r="GH42" s="41">
        <v>7</v>
      </c>
      <c r="GI42" s="41">
        <v>0</v>
      </c>
      <c r="GJ42" s="41">
        <v>0</v>
      </c>
      <c r="GK42" s="41">
        <v>0</v>
      </c>
      <c r="GL42" s="41">
        <v>1</v>
      </c>
      <c r="GM42" s="41">
        <v>1</v>
      </c>
      <c r="GN42" s="41">
        <v>0</v>
      </c>
      <c r="GO42" s="41">
        <v>0</v>
      </c>
      <c r="GP42" s="41">
        <v>0</v>
      </c>
      <c r="GQ42" s="41">
        <v>0</v>
      </c>
      <c r="GR42" s="41">
        <v>1</v>
      </c>
      <c r="GS42" s="41">
        <v>0</v>
      </c>
      <c r="GT42" s="41">
        <v>0</v>
      </c>
      <c r="GU42" s="41">
        <v>0</v>
      </c>
      <c r="GV42" s="41">
        <f t="shared" si="16"/>
        <v>3</v>
      </c>
      <c r="GW42" s="41">
        <v>3</v>
      </c>
      <c r="GX42" s="41">
        <f>3/12</f>
        <v>0.25</v>
      </c>
      <c r="GY42" s="41">
        <v>2</v>
      </c>
      <c r="GZ42" s="41">
        <f t="shared" si="17"/>
        <v>30</v>
      </c>
      <c r="HA42" s="41">
        <v>3</v>
      </c>
      <c r="HB42" s="41">
        <v>2</v>
      </c>
      <c r="HC42" s="41">
        <v>5</v>
      </c>
      <c r="HD42" s="41">
        <v>1</v>
      </c>
      <c r="HE42" s="41">
        <v>5</v>
      </c>
      <c r="HF42" s="41">
        <v>5</v>
      </c>
      <c r="HG42" s="41">
        <v>3</v>
      </c>
      <c r="HH42" s="41">
        <v>1</v>
      </c>
      <c r="HI42" s="41">
        <v>4</v>
      </c>
      <c r="HJ42" s="41">
        <v>3</v>
      </c>
      <c r="HK42" s="41">
        <v>3</v>
      </c>
      <c r="HL42" s="41">
        <v>5</v>
      </c>
      <c r="HM42" s="41">
        <v>5</v>
      </c>
      <c r="HN42" s="41">
        <v>2</v>
      </c>
      <c r="HO42" s="41">
        <v>2</v>
      </c>
      <c r="HP42" s="41">
        <v>1</v>
      </c>
      <c r="HQ42" s="41">
        <v>3</v>
      </c>
      <c r="HR42" s="41">
        <v>2</v>
      </c>
      <c r="HS42" s="73">
        <v>6</v>
      </c>
      <c r="HT42" s="73">
        <v>8</v>
      </c>
      <c r="HU42" s="73">
        <v>6</v>
      </c>
      <c r="HV42" s="73">
        <v>3</v>
      </c>
      <c r="HW42" s="73">
        <v>2</v>
      </c>
      <c r="HX42" s="73">
        <v>3</v>
      </c>
      <c r="HY42" s="73">
        <v>3</v>
      </c>
      <c r="HZ42" s="73">
        <v>1</v>
      </c>
      <c r="IA42" s="73">
        <v>2</v>
      </c>
      <c r="ID42">
        <v>1.79</v>
      </c>
      <c r="IE42">
        <v>1.88</v>
      </c>
      <c r="IF42">
        <v>1.89</v>
      </c>
      <c r="IG42">
        <v>2.87</v>
      </c>
      <c r="IH42">
        <v>2.06</v>
      </c>
      <c r="IJ42" s="41">
        <v>15</v>
      </c>
      <c r="IK42" s="41">
        <v>12</v>
      </c>
    </row>
    <row r="43" spans="1:245" x14ac:dyDescent="0.2">
      <c r="A43" s="66">
        <v>407</v>
      </c>
      <c r="B43" s="66" t="s">
        <v>1499</v>
      </c>
      <c r="C43">
        <v>0</v>
      </c>
      <c r="D43" s="110">
        <v>2</v>
      </c>
      <c r="E43" s="63">
        <v>39510</v>
      </c>
      <c r="F43" s="63">
        <v>43756</v>
      </c>
      <c r="G43" s="110">
        <f t="shared" si="39"/>
        <v>11.632876712328768</v>
      </c>
      <c r="I43">
        <v>6</v>
      </c>
      <c r="L43">
        <v>4</v>
      </c>
      <c r="M43" s="41">
        <v>150</v>
      </c>
      <c r="N43">
        <v>108</v>
      </c>
      <c r="O43">
        <v>151</v>
      </c>
      <c r="Q43" s="41">
        <f>57.4*2.2</f>
        <v>126.28</v>
      </c>
      <c r="R43">
        <v>57.4</v>
      </c>
      <c r="S43">
        <v>25.2</v>
      </c>
      <c r="U43">
        <v>25.9</v>
      </c>
      <c r="W43" s="41">
        <v>60.7</v>
      </c>
      <c r="X43" s="41">
        <v>46.6</v>
      </c>
      <c r="Y43" s="41">
        <v>39.4</v>
      </c>
      <c r="Z43" s="41">
        <v>50</v>
      </c>
      <c r="AA43" s="41">
        <v>54.6</v>
      </c>
      <c r="AB43" s="41">
        <v>44.3</v>
      </c>
      <c r="AC43" s="41">
        <v>60.7</v>
      </c>
      <c r="AD43" s="41">
        <v>54.6</v>
      </c>
      <c r="AJ43" s="41"/>
      <c r="AN43">
        <v>13.5</v>
      </c>
      <c r="AO43">
        <v>15.18</v>
      </c>
      <c r="AP43" s="89">
        <v>-1.1928618072822497</v>
      </c>
      <c r="AQ43" s="90">
        <v>0.1164617495551986</v>
      </c>
      <c r="AR43">
        <v>127</v>
      </c>
      <c r="AS43">
        <v>130</v>
      </c>
      <c r="AT43">
        <v>144</v>
      </c>
      <c r="AU43" s="89">
        <v>-0.1889889791580078</v>
      </c>
      <c r="AV43" s="90">
        <v>0.42505072724954351</v>
      </c>
      <c r="AW43">
        <v>13</v>
      </c>
      <c r="AX43">
        <v>27</v>
      </c>
      <c r="AY43">
        <f>13+27</f>
        <v>40</v>
      </c>
      <c r="AZ43" s="89">
        <v>-1.0699209275674566</v>
      </c>
      <c r="BA43" s="90">
        <v>0.14232745114533202</v>
      </c>
      <c r="BB43">
        <v>21</v>
      </c>
      <c r="BC43">
        <v>19</v>
      </c>
      <c r="BD43" s="103">
        <f>'[1]SP boys'!G13</f>
        <v>-0.57670202789182867</v>
      </c>
      <c r="BE43" s="72">
        <f>'[1]SP boys'!H13</f>
        <v>0.28207038114811922</v>
      </c>
      <c r="BF43">
        <f>21+19</f>
        <v>40</v>
      </c>
      <c r="BG43">
        <v>45</v>
      </c>
      <c r="BH43">
        <v>45</v>
      </c>
      <c r="BI43">
        <v>41</v>
      </c>
      <c r="BJ43">
        <v>45</v>
      </c>
      <c r="BN43">
        <f t="shared" si="43"/>
        <v>20.11622708985248</v>
      </c>
      <c r="BO43" s="103">
        <f>'[1]VBT boys'!G13</f>
        <v>1.8278531067682346</v>
      </c>
      <c r="BP43" s="72">
        <f>'[1]VBT boys'!H13</f>
        <v>0.96621419979078982</v>
      </c>
      <c r="BQ43">
        <v>27</v>
      </c>
      <c r="BR43">
        <v>28</v>
      </c>
      <c r="BS43">
        <v>35</v>
      </c>
      <c r="BT43">
        <v>35</v>
      </c>
      <c r="BX43">
        <f t="shared" si="44"/>
        <v>15.645954403218596</v>
      </c>
      <c r="BY43" s="103">
        <f>'[1]VBK boys'!G13</f>
        <v>-0.2586683256858085</v>
      </c>
      <c r="BZ43" s="103">
        <f>'[1]VBK boys'!H13</f>
        <v>0.39794558020685883</v>
      </c>
      <c r="CA43" s="72">
        <f t="shared" si="18"/>
        <v>0.21219891614672562</v>
      </c>
      <c r="CB43">
        <f t="shared" si="45"/>
        <v>-0.82331147772964264</v>
      </c>
      <c r="CC43" s="72">
        <f t="shared" si="10"/>
        <v>0.27075623840237106</v>
      </c>
      <c r="CD43">
        <f t="shared" si="48"/>
        <v>-0.69092539322012869</v>
      </c>
      <c r="CE43" s="72">
        <f t="shared" si="11"/>
        <v>0.6820798899988243</v>
      </c>
      <c r="CF43">
        <f t="shared" si="46"/>
        <v>0.7845923905412131</v>
      </c>
      <c r="CG43" s="72">
        <f t="shared" si="12"/>
        <v>0.388345014849307</v>
      </c>
      <c r="CH43">
        <f t="shared" si="47"/>
        <v>-0.24321482680285275</v>
      </c>
      <c r="CJ43">
        <v>1</v>
      </c>
      <c r="CK43" t="s">
        <v>370</v>
      </c>
      <c r="CL43">
        <v>0</v>
      </c>
      <c r="CM43">
        <v>8</v>
      </c>
      <c r="CN43" t="s">
        <v>357</v>
      </c>
      <c r="CO43">
        <v>0</v>
      </c>
      <c r="CP43">
        <v>8</v>
      </c>
      <c r="CQ43" t="s">
        <v>1797</v>
      </c>
      <c r="CR43">
        <v>0</v>
      </c>
      <c r="CS43">
        <v>8</v>
      </c>
      <c r="CT43">
        <v>5</v>
      </c>
      <c r="CU43">
        <v>4</v>
      </c>
      <c r="CV43">
        <v>3</v>
      </c>
      <c r="CW43" s="41">
        <v>5</v>
      </c>
      <c r="CX43" s="41">
        <v>5</v>
      </c>
      <c r="CY43" s="41">
        <v>4</v>
      </c>
      <c r="CZ43" s="41">
        <v>3</v>
      </c>
      <c r="DA43" s="41">
        <v>5</v>
      </c>
      <c r="DB43" s="41">
        <v>5</v>
      </c>
      <c r="DC43" s="41">
        <v>5</v>
      </c>
      <c r="DD43" s="41">
        <v>5</v>
      </c>
      <c r="DE43" s="41">
        <v>5</v>
      </c>
      <c r="DF43">
        <f>AVERAGE(CT43,CU43,CX43,CY43,DB43,DC43)</f>
        <v>4.666666666666667</v>
      </c>
      <c r="DG43">
        <f>AVERAGE(CV43,CW43,CZ43,DA43,DD43,DE43)</f>
        <v>4.333333333333333</v>
      </c>
      <c r="DH43" s="41">
        <v>3</v>
      </c>
      <c r="DI43" s="41">
        <v>3</v>
      </c>
      <c r="DJ43" s="37"/>
      <c r="DK43" s="41">
        <v>1</v>
      </c>
      <c r="DL43" s="41">
        <v>2</v>
      </c>
      <c r="DM43" s="41">
        <v>2</v>
      </c>
      <c r="DN43" s="41">
        <v>3</v>
      </c>
      <c r="DO43" s="41">
        <v>2</v>
      </c>
      <c r="DP43" s="41">
        <v>2</v>
      </c>
      <c r="DQ43" s="37"/>
      <c r="DR43" s="41">
        <v>3</v>
      </c>
      <c r="DS43" s="41">
        <v>4</v>
      </c>
      <c r="DT43" s="41">
        <v>3</v>
      </c>
      <c r="DU43" s="41">
        <v>4</v>
      </c>
      <c r="DV43" s="41">
        <v>3</v>
      </c>
      <c r="DW43" s="41">
        <v>4</v>
      </c>
      <c r="DX43">
        <f t="shared" si="50"/>
        <v>3.5</v>
      </c>
      <c r="DY43">
        <v>0</v>
      </c>
      <c r="DZ43">
        <v>0</v>
      </c>
      <c r="EA43">
        <v>3</v>
      </c>
      <c r="EC43" s="41">
        <v>1</v>
      </c>
      <c r="ED43" s="41">
        <v>0</v>
      </c>
      <c r="EE43" s="41">
        <v>1</v>
      </c>
      <c r="EF43" s="41">
        <v>1</v>
      </c>
      <c r="EG43" s="41">
        <v>0</v>
      </c>
      <c r="EH43" s="41">
        <v>1</v>
      </c>
      <c r="EI43" s="41">
        <v>1</v>
      </c>
      <c r="EJ43" s="41">
        <v>0</v>
      </c>
      <c r="EK43" s="41">
        <v>1</v>
      </c>
      <c r="EL43" s="41">
        <v>0</v>
      </c>
      <c r="EM43" s="41">
        <v>1</v>
      </c>
      <c r="EN43" s="41">
        <v>1</v>
      </c>
      <c r="EO43" s="41">
        <v>0</v>
      </c>
      <c r="EP43" s="41">
        <v>1</v>
      </c>
      <c r="EQ43" s="41">
        <v>0</v>
      </c>
      <c r="ER43" s="41">
        <v>1</v>
      </c>
      <c r="ES43" s="41">
        <v>0</v>
      </c>
      <c r="ET43" s="41">
        <v>1</v>
      </c>
      <c r="EU43" s="41">
        <v>0</v>
      </c>
      <c r="EV43" s="41">
        <f t="shared" si="13"/>
        <v>11</v>
      </c>
      <c r="EW43" s="41">
        <v>11</v>
      </c>
      <c r="EX43">
        <f>11/18</f>
        <v>0.61111111111111116</v>
      </c>
      <c r="EY43" s="41">
        <v>5</v>
      </c>
      <c r="EZ43" s="41">
        <v>0</v>
      </c>
      <c r="FA43" s="41">
        <v>1</v>
      </c>
      <c r="FB43" s="41">
        <v>1</v>
      </c>
      <c r="FC43" s="41">
        <v>0</v>
      </c>
      <c r="FD43" s="41">
        <v>1</v>
      </c>
      <c r="FE43" s="41">
        <v>1</v>
      </c>
      <c r="FF43" s="41">
        <v>1</v>
      </c>
      <c r="FG43" s="41">
        <v>0</v>
      </c>
      <c r="FH43" s="41">
        <v>1</v>
      </c>
      <c r="FI43" s="41">
        <v>1</v>
      </c>
      <c r="FJ43" s="41">
        <v>0</v>
      </c>
      <c r="FK43" s="41">
        <v>0</v>
      </c>
      <c r="FL43" s="41">
        <v>0</v>
      </c>
      <c r="FM43" s="41">
        <v>0</v>
      </c>
      <c r="FN43" s="41">
        <f t="shared" si="14"/>
        <v>7</v>
      </c>
      <c r="FO43" s="41">
        <v>7</v>
      </c>
      <c r="FP43">
        <f>7/13</f>
        <v>0.53846153846153844</v>
      </c>
      <c r="FQ43" s="41">
        <v>5</v>
      </c>
      <c r="FR43" s="41">
        <v>1</v>
      </c>
      <c r="FS43" s="41">
        <v>0</v>
      </c>
      <c r="FT43" s="41">
        <v>1</v>
      </c>
      <c r="FU43" s="41">
        <v>1</v>
      </c>
      <c r="FV43" s="41">
        <v>0</v>
      </c>
      <c r="FW43" s="41">
        <v>0</v>
      </c>
      <c r="FX43" s="41">
        <v>1</v>
      </c>
      <c r="FY43" s="41">
        <v>1</v>
      </c>
      <c r="FZ43" s="41">
        <v>1</v>
      </c>
      <c r="GA43" s="41">
        <v>1</v>
      </c>
      <c r="GB43" s="41" t="s">
        <v>1798</v>
      </c>
      <c r="GC43" s="41">
        <f t="shared" si="15"/>
        <v>7</v>
      </c>
      <c r="GD43" s="41">
        <v>7</v>
      </c>
      <c r="GE43">
        <f>7/10</f>
        <v>0.7</v>
      </c>
      <c r="GF43" s="41">
        <v>3</v>
      </c>
      <c r="GG43" s="41">
        <v>1</v>
      </c>
      <c r="GH43" s="41">
        <v>5</v>
      </c>
      <c r="GI43" s="41">
        <v>1</v>
      </c>
      <c r="GJ43" s="41">
        <v>0</v>
      </c>
      <c r="GK43" s="41">
        <v>0</v>
      </c>
      <c r="GL43" s="41">
        <v>0</v>
      </c>
      <c r="GM43" s="41">
        <v>1</v>
      </c>
      <c r="GN43" s="41">
        <v>0</v>
      </c>
      <c r="GO43" s="41">
        <v>0</v>
      </c>
      <c r="GP43" s="41">
        <v>0</v>
      </c>
      <c r="GQ43" s="41">
        <v>0</v>
      </c>
      <c r="GR43" s="41">
        <v>1</v>
      </c>
      <c r="GS43" s="41">
        <v>0</v>
      </c>
      <c r="GT43" s="41">
        <v>0</v>
      </c>
      <c r="GU43" s="41">
        <v>0</v>
      </c>
      <c r="GV43" s="41">
        <f t="shared" si="16"/>
        <v>3</v>
      </c>
      <c r="GW43" s="41">
        <v>3</v>
      </c>
      <c r="GX43">
        <f>3/12</f>
        <v>0.25</v>
      </c>
      <c r="GY43" s="41">
        <v>5</v>
      </c>
      <c r="GZ43" s="41">
        <f t="shared" si="17"/>
        <v>28</v>
      </c>
      <c r="HA43" s="73">
        <v>3</v>
      </c>
      <c r="HB43" s="73">
        <v>2</v>
      </c>
      <c r="HC43" s="73">
        <v>6</v>
      </c>
      <c r="HD43" s="73">
        <v>1</v>
      </c>
      <c r="HE43" s="73">
        <v>6</v>
      </c>
      <c r="HF43" s="73">
        <v>4</v>
      </c>
      <c r="HG43" s="73">
        <v>2</v>
      </c>
      <c r="HH43" s="73">
        <v>1</v>
      </c>
      <c r="HI43" s="73">
        <v>2</v>
      </c>
      <c r="HJ43" s="73">
        <v>5</v>
      </c>
      <c r="HK43" s="73">
        <v>5</v>
      </c>
      <c r="HL43" s="73">
        <v>2</v>
      </c>
      <c r="HM43" s="73">
        <v>3</v>
      </c>
      <c r="HN43" s="73">
        <v>3</v>
      </c>
      <c r="HO43" s="73">
        <v>3</v>
      </c>
      <c r="HP43" s="73">
        <v>1</v>
      </c>
      <c r="HQ43" s="73">
        <v>2</v>
      </c>
      <c r="HR43" s="73">
        <v>3</v>
      </c>
      <c r="HS43" s="73">
        <v>3</v>
      </c>
      <c r="HT43" s="73">
        <v>2</v>
      </c>
      <c r="HU43" s="73">
        <v>4</v>
      </c>
      <c r="HV43" s="73">
        <v>2</v>
      </c>
      <c r="HW43" s="73">
        <v>2</v>
      </c>
      <c r="HX43" s="73">
        <v>2</v>
      </c>
      <c r="HY43" s="73">
        <v>7</v>
      </c>
      <c r="HZ43" s="73">
        <v>1</v>
      </c>
      <c r="IA43" s="73">
        <v>4</v>
      </c>
      <c r="ID43">
        <v>2.6</v>
      </c>
      <c r="IE43">
        <v>2.67</v>
      </c>
      <c r="IF43">
        <v>3.56</v>
      </c>
      <c r="IG43">
        <v>3.78</v>
      </c>
      <c r="IH43">
        <v>3.1</v>
      </c>
      <c r="IJ43" s="41">
        <v>5</v>
      </c>
      <c r="IK43" s="41">
        <v>6</v>
      </c>
    </row>
    <row r="44" spans="1:245" x14ac:dyDescent="0.2">
      <c r="A44" s="66">
        <v>409</v>
      </c>
      <c r="B44" s="66" t="s">
        <v>1504</v>
      </c>
      <c r="C44" s="41">
        <v>0</v>
      </c>
      <c r="D44" s="110">
        <v>2</v>
      </c>
      <c r="E44" s="63">
        <v>39385</v>
      </c>
      <c r="F44" s="63">
        <v>43756</v>
      </c>
      <c r="G44" s="110">
        <f t="shared" si="39"/>
        <v>11.975342465753425</v>
      </c>
      <c r="I44">
        <v>6</v>
      </c>
      <c r="L44">
        <v>2</v>
      </c>
      <c r="M44" s="41">
        <v>150</v>
      </c>
      <c r="N44">
        <v>114.5</v>
      </c>
      <c r="O44">
        <v>162</v>
      </c>
      <c r="Q44" s="41">
        <f>59.4*2.2</f>
        <v>130.68</v>
      </c>
      <c r="R44">
        <v>59.4</v>
      </c>
      <c r="S44">
        <v>22.6</v>
      </c>
      <c r="U44">
        <v>19.5</v>
      </c>
      <c r="W44" s="41">
        <v>80.599999999999994</v>
      </c>
      <c r="X44" s="41">
        <v>82.1</v>
      </c>
      <c r="Y44" s="41">
        <v>80.7</v>
      </c>
      <c r="Z44" s="41">
        <v>74.900000000000006</v>
      </c>
      <c r="AA44" s="41">
        <v>80</v>
      </c>
      <c r="AB44" s="41">
        <v>82.4</v>
      </c>
      <c r="AC44" s="41">
        <v>82.1</v>
      </c>
      <c r="AD44" s="41">
        <v>82.4</v>
      </c>
      <c r="AJ44" s="41"/>
      <c r="AN44">
        <v>12.34</v>
      </c>
      <c r="AO44">
        <v>11.45</v>
      </c>
      <c r="AP44" s="89">
        <v>0.54886585186626857</v>
      </c>
      <c r="AQ44" s="90">
        <v>0.70845124282707228</v>
      </c>
      <c r="AR44">
        <v>160</v>
      </c>
      <c r="AS44">
        <v>115</v>
      </c>
      <c r="AT44">
        <v>139</v>
      </c>
      <c r="AU44" s="89">
        <v>0.29605944750518465</v>
      </c>
      <c r="AV44" s="90">
        <v>0.61640765869810799</v>
      </c>
      <c r="AW44">
        <v>23</v>
      </c>
      <c r="AX44">
        <v>28</v>
      </c>
      <c r="AY44">
        <f>28+23</f>
        <v>51</v>
      </c>
      <c r="AZ44" s="89">
        <v>-1.0968794403251227</v>
      </c>
      <c r="BA44" s="90">
        <v>0.13634704867673561</v>
      </c>
      <c r="BB44">
        <v>21</v>
      </c>
      <c r="BC44">
        <v>18</v>
      </c>
      <c r="BD44" s="103">
        <f>'[1]SP boys'!G15</f>
        <v>-0.72548725019723459</v>
      </c>
      <c r="BE44" s="72">
        <f>'[1]SP boys'!H15</f>
        <v>0.23407658192644518</v>
      </c>
      <c r="BF44">
        <f>21+18</f>
        <v>39</v>
      </c>
      <c r="BG44">
        <v>48</v>
      </c>
      <c r="BH44">
        <v>45</v>
      </c>
      <c r="BI44">
        <v>52</v>
      </c>
      <c r="BJ44">
        <v>52</v>
      </c>
      <c r="BN44">
        <f t="shared" si="43"/>
        <v>23.245417970496199</v>
      </c>
      <c r="BO44" s="103">
        <f>'[1]VBT boys'!G15</f>
        <v>2.5644702728764517</v>
      </c>
      <c r="BP44" s="72">
        <f>'[1]VBT boys'!H15</f>
        <v>0.99483332846873818</v>
      </c>
      <c r="BQ44">
        <v>38</v>
      </c>
      <c r="BR44">
        <v>38</v>
      </c>
      <c r="BS44">
        <v>36</v>
      </c>
      <c r="BT44">
        <v>38</v>
      </c>
      <c r="BX44">
        <f t="shared" si="44"/>
        <v>16.98703620920876</v>
      </c>
      <c r="BY44" s="103">
        <f>'[1]VBK boys'!G15</f>
        <v>5.2052361944812643E-2</v>
      </c>
      <c r="BZ44" s="103">
        <f>'[1]VBK boys'!H15</f>
        <v>0.52075651443416304</v>
      </c>
      <c r="CA44" s="72">
        <f t="shared" si="18"/>
        <v>0.18521181530159039</v>
      </c>
      <c r="CB44">
        <f t="shared" si="45"/>
        <v>-0.91118334526117861</v>
      </c>
      <c r="CC44" s="72">
        <f t="shared" si="10"/>
        <v>0.66242945076259008</v>
      </c>
      <c r="CD44">
        <f t="shared" si="48"/>
        <v>0.42246264968572661</v>
      </c>
      <c r="CE44" s="72">
        <f t="shared" si="11"/>
        <v>0.75779492145145055</v>
      </c>
      <c r="CF44">
        <f t="shared" si="46"/>
        <v>1.3082613174106321</v>
      </c>
      <c r="CG44" s="72">
        <f t="shared" si="12"/>
        <v>0.5351453958385437</v>
      </c>
      <c r="CH44">
        <f t="shared" si="47"/>
        <v>0.27318020727839337</v>
      </c>
      <c r="CJ44">
        <v>1</v>
      </c>
      <c r="CK44" t="s">
        <v>1794</v>
      </c>
      <c r="CL44">
        <v>0</v>
      </c>
      <c r="CM44">
        <v>6</v>
      </c>
      <c r="CN44" t="s">
        <v>1799</v>
      </c>
      <c r="CO44">
        <v>0</v>
      </c>
      <c r="CP44" s="41">
        <v>3</v>
      </c>
      <c r="CQ44" t="s">
        <v>351</v>
      </c>
      <c r="CR44">
        <v>1</v>
      </c>
      <c r="CS44">
        <v>2</v>
      </c>
      <c r="CT44">
        <v>4</v>
      </c>
      <c r="CU44">
        <v>5</v>
      </c>
      <c r="CV44">
        <v>2</v>
      </c>
      <c r="CW44">
        <v>1</v>
      </c>
      <c r="CX44">
        <v>5</v>
      </c>
      <c r="CY44">
        <v>5</v>
      </c>
      <c r="CZ44">
        <v>1</v>
      </c>
      <c r="DA44">
        <v>1</v>
      </c>
      <c r="DB44">
        <v>5</v>
      </c>
      <c r="DC44">
        <v>4</v>
      </c>
      <c r="DD44">
        <v>5</v>
      </c>
      <c r="DE44">
        <v>1</v>
      </c>
      <c r="DF44">
        <f t="shared" ref="DF44:DF58" si="51">AVERAGE(CT44,CU44,CX44,CY44,DB44,DC44)</f>
        <v>4.666666666666667</v>
      </c>
      <c r="DG44">
        <f t="shared" ref="DG44:DG58" si="52">AVERAGE(CV44,CW44,CZ44,DA44,DD44,DE44)</f>
        <v>1.8333333333333333</v>
      </c>
      <c r="DH44" s="41">
        <v>3</v>
      </c>
      <c r="DI44" s="41">
        <v>1</v>
      </c>
      <c r="DJ44" s="41">
        <v>3</v>
      </c>
      <c r="DK44" s="41">
        <v>3</v>
      </c>
      <c r="DL44" s="41">
        <v>2</v>
      </c>
      <c r="DM44" s="41">
        <v>2</v>
      </c>
      <c r="DN44" s="41">
        <v>1</v>
      </c>
      <c r="DO44" s="41">
        <v>2</v>
      </c>
      <c r="DP44" s="41">
        <v>2</v>
      </c>
      <c r="DQ44" s="41">
        <f>AVERAGE(DH44,DN44,DJ44,DK44,DO44,DP44)</f>
        <v>2.3333333333333335</v>
      </c>
      <c r="DR44" s="41">
        <v>4</v>
      </c>
      <c r="DS44" s="41">
        <v>4</v>
      </c>
      <c r="DT44" s="41">
        <v>4</v>
      </c>
      <c r="DU44" s="41">
        <v>4</v>
      </c>
      <c r="DV44" s="41">
        <v>4</v>
      </c>
      <c r="DW44" s="41">
        <v>4</v>
      </c>
      <c r="DX44">
        <f t="shared" si="50"/>
        <v>4</v>
      </c>
      <c r="DY44">
        <v>0</v>
      </c>
      <c r="DZ44">
        <v>0</v>
      </c>
      <c r="EA44">
        <v>2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0</v>
      </c>
      <c r="EM44">
        <v>1</v>
      </c>
      <c r="EN44">
        <v>0</v>
      </c>
      <c r="EO44">
        <v>0</v>
      </c>
      <c r="EP44">
        <v>1</v>
      </c>
      <c r="EQ44">
        <v>0</v>
      </c>
      <c r="ER44">
        <v>1</v>
      </c>
      <c r="ES44">
        <v>0</v>
      </c>
      <c r="ET44">
        <v>0</v>
      </c>
      <c r="EU44">
        <v>0</v>
      </c>
      <c r="EV44">
        <f t="shared" si="13"/>
        <v>12</v>
      </c>
      <c r="EW44">
        <v>12</v>
      </c>
      <c r="EX44">
        <f>13/18</f>
        <v>0.72222222222222221</v>
      </c>
      <c r="EY44">
        <v>7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0</v>
      </c>
      <c r="FH44">
        <v>1</v>
      </c>
      <c r="FI44">
        <v>1</v>
      </c>
      <c r="FJ44">
        <v>0</v>
      </c>
      <c r="FK44">
        <v>1</v>
      </c>
      <c r="FL44">
        <v>0</v>
      </c>
      <c r="FM44">
        <v>0</v>
      </c>
      <c r="FN44">
        <f t="shared" si="14"/>
        <v>10</v>
      </c>
      <c r="FO44">
        <v>10</v>
      </c>
      <c r="FP44">
        <f>10/13</f>
        <v>0.76923076923076927</v>
      </c>
      <c r="FQ44">
        <v>4</v>
      </c>
      <c r="FR44">
        <v>1</v>
      </c>
      <c r="FS44">
        <v>1</v>
      </c>
      <c r="FT44">
        <v>1</v>
      </c>
      <c r="FU44">
        <v>1</v>
      </c>
      <c r="FV44">
        <v>0</v>
      </c>
      <c r="FW44">
        <v>0</v>
      </c>
      <c r="FX44">
        <v>1</v>
      </c>
      <c r="FY44">
        <v>1</v>
      </c>
      <c r="FZ44">
        <v>1</v>
      </c>
      <c r="GA44">
        <v>0</v>
      </c>
      <c r="GB44">
        <v>0</v>
      </c>
      <c r="GC44">
        <f t="shared" si="15"/>
        <v>7</v>
      </c>
      <c r="GD44">
        <v>7</v>
      </c>
      <c r="GE44">
        <f>7/10</f>
        <v>0.7</v>
      </c>
      <c r="GF44">
        <v>5</v>
      </c>
      <c r="GG44">
        <v>1</v>
      </c>
      <c r="GH44">
        <v>7</v>
      </c>
      <c r="GI44">
        <v>1</v>
      </c>
      <c r="GJ44">
        <v>0</v>
      </c>
      <c r="GK44">
        <v>1</v>
      </c>
      <c r="GL44">
        <v>1</v>
      </c>
      <c r="GM44">
        <v>1</v>
      </c>
      <c r="GN44">
        <v>0</v>
      </c>
      <c r="GO44">
        <v>0</v>
      </c>
      <c r="GP44">
        <v>0</v>
      </c>
      <c r="GQ44">
        <v>0</v>
      </c>
      <c r="GR44">
        <v>1</v>
      </c>
      <c r="GS44">
        <v>0</v>
      </c>
      <c r="GT44">
        <v>0</v>
      </c>
      <c r="GU44">
        <v>0</v>
      </c>
      <c r="GV44">
        <f t="shared" si="16"/>
        <v>5</v>
      </c>
      <c r="GW44">
        <v>5</v>
      </c>
      <c r="GX44">
        <f>5/12</f>
        <v>0.41666666666666669</v>
      </c>
      <c r="GY44">
        <v>7</v>
      </c>
      <c r="GZ44">
        <f t="shared" si="17"/>
        <v>34</v>
      </c>
      <c r="HA44" s="73">
        <v>3</v>
      </c>
      <c r="HB44" s="73">
        <v>3</v>
      </c>
      <c r="HC44" s="73">
        <v>4</v>
      </c>
      <c r="HD44" s="73">
        <v>1</v>
      </c>
      <c r="HE44" s="73">
        <v>6</v>
      </c>
      <c r="HF44" s="73">
        <v>3</v>
      </c>
      <c r="HG44" s="73">
        <v>3</v>
      </c>
      <c r="HH44" s="73">
        <v>1</v>
      </c>
      <c r="HI44" s="73">
        <v>2</v>
      </c>
      <c r="HJ44" s="73">
        <v>5</v>
      </c>
      <c r="HK44" s="73">
        <v>3</v>
      </c>
      <c r="HL44" s="73">
        <v>5</v>
      </c>
      <c r="HM44" s="73">
        <v>5</v>
      </c>
      <c r="HN44" s="73">
        <v>1</v>
      </c>
      <c r="HO44" s="73">
        <v>4</v>
      </c>
      <c r="HP44" s="73">
        <v>1</v>
      </c>
      <c r="HQ44" s="73">
        <v>3</v>
      </c>
      <c r="HR44" s="73">
        <v>3</v>
      </c>
      <c r="HS44" s="73">
        <v>7</v>
      </c>
      <c r="HT44" s="73">
        <v>8</v>
      </c>
      <c r="HU44" s="73">
        <v>6</v>
      </c>
      <c r="HV44" s="73">
        <v>2</v>
      </c>
      <c r="HW44" s="73">
        <v>1</v>
      </c>
      <c r="HX44" s="73">
        <v>1</v>
      </c>
      <c r="HY44" s="73">
        <v>0</v>
      </c>
      <c r="HZ44" s="73">
        <v>1</v>
      </c>
      <c r="IA44" s="73">
        <v>2</v>
      </c>
      <c r="ID44">
        <v>1.89</v>
      </c>
      <c r="IE44">
        <v>1.66</v>
      </c>
      <c r="IF44">
        <v>1.86</v>
      </c>
      <c r="IG44">
        <v>1.86</v>
      </c>
      <c r="IH44">
        <v>1.66</v>
      </c>
      <c r="IJ44" s="41">
        <v>5</v>
      </c>
      <c r="IK44" s="41">
        <v>9</v>
      </c>
    </row>
    <row r="45" spans="1:245" x14ac:dyDescent="0.2">
      <c r="A45" s="66">
        <v>410</v>
      </c>
      <c r="B45" s="66" t="s">
        <v>1507</v>
      </c>
      <c r="C45">
        <v>0</v>
      </c>
      <c r="D45" s="110">
        <v>2</v>
      </c>
      <c r="E45" s="63">
        <v>39479</v>
      </c>
      <c r="F45" s="63">
        <v>43756</v>
      </c>
      <c r="G45" s="110">
        <f t="shared" si="39"/>
        <v>11.717808219178082</v>
      </c>
      <c r="I45">
        <v>6</v>
      </c>
      <c r="L45">
        <v>2</v>
      </c>
      <c r="M45" s="41">
        <v>150</v>
      </c>
      <c r="N45">
        <v>103</v>
      </c>
      <c r="O45">
        <v>140</v>
      </c>
      <c r="Q45" s="41">
        <f>30.4*2.2</f>
        <v>66.88</v>
      </c>
      <c r="R45">
        <v>30.4</v>
      </c>
      <c r="S45">
        <v>15.5</v>
      </c>
      <c r="U45">
        <v>9.1</v>
      </c>
      <c r="W45" s="41">
        <v>40.5</v>
      </c>
      <c r="X45" s="41">
        <v>35.5</v>
      </c>
      <c r="Y45" s="41">
        <v>39.9</v>
      </c>
      <c r="Z45" s="41">
        <v>41.7</v>
      </c>
      <c r="AA45" s="41">
        <v>37.1</v>
      </c>
      <c r="AB45" s="41">
        <v>41.3</v>
      </c>
      <c r="AC45" s="41">
        <v>40.5</v>
      </c>
      <c r="AD45" s="41">
        <v>41.7</v>
      </c>
      <c r="AJ45" s="41"/>
      <c r="AN45">
        <v>13.2</v>
      </c>
      <c r="AO45">
        <v>14.33</v>
      </c>
      <c r="AP45" s="89">
        <v>-1.1857072270091182</v>
      </c>
      <c r="AQ45" s="90">
        <v>0.11786896975440611</v>
      </c>
      <c r="AR45">
        <v>123</v>
      </c>
      <c r="AS45">
        <v>130</v>
      </c>
      <c r="AT45">
        <v>121</v>
      </c>
      <c r="AU45" s="89">
        <v>-0.91794517513412566</v>
      </c>
      <c r="AV45" s="90">
        <v>0.17932378463091059</v>
      </c>
      <c r="AW45">
        <v>34</v>
      </c>
      <c r="AX45">
        <v>34</v>
      </c>
      <c r="AY45">
        <f>34+34</f>
        <v>68</v>
      </c>
      <c r="AZ45" s="89">
        <v>-0.26771145968633103</v>
      </c>
      <c r="BA45" s="90">
        <v>0.39446071407296784</v>
      </c>
      <c r="BB45">
        <v>19</v>
      </c>
      <c r="BC45">
        <v>23</v>
      </c>
      <c r="BD45" s="103">
        <f>'[1]SP boys'!G16</f>
        <v>-0.20413923980997045</v>
      </c>
      <c r="BE45" s="72">
        <f>'[1]SP boys'!H16</f>
        <v>0.41912234549434324</v>
      </c>
      <c r="BF45">
        <f>19+23</f>
        <v>42</v>
      </c>
      <c r="BG45">
        <v>34</v>
      </c>
      <c r="BH45">
        <v>32</v>
      </c>
      <c r="BI45">
        <v>32</v>
      </c>
      <c r="BJ45">
        <v>34</v>
      </c>
      <c r="BN45">
        <f t="shared" si="43"/>
        <v>15.198927134555207</v>
      </c>
      <c r="BO45" s="103">
        <f>'[1]VBT boys'!G16</f>
        <v>5.0242651559422112E-2</v>
      </c>
      <c r="BP45" s="72">
        <f>'[1]VBT boys'!H16</f>
        <v>0.52003548828801616</v>
      </c>
      <c r="BQ45">
        <v>30</v>
      </c>
      <c r="BR45">
        <v>27</v>
      </c>
      <c r="BS45">
        <v>30</v>
      </c>
      <c r="BT45">
        <v>30</v>
      </c>
      <c r="BX45">
        <f t="shared" si="44"/>
        <v>13.410818059901654</v>
      </c>
      <c r="BY45" s="103">
        <f>'[1]VBK boys'!G16</f>
        <v>-1.3115731869798724</v>
      </c>
      <c r="BZ45" s="103">
        <f>'[1]VBK boys'!H16</f>
        <v>9.4832092433504989E-2</v>
      </c>
      <c r="CA45" s="72">
        <f t="shared" si="18"/>
        <v>0.40679152978365551</v>
      </c>
      <c r="CB45">
        <f t="shared" si="45"/>
        <v>-0.23592534974815074</v>
      </c>
      <c r="CC45" s="72">
        <f t="shared" si="10"/>
        <v>0.14859637719265834</v>
      </c>
      <c r="CD45">
        <f t="shared" si="48"/>
        <v>-1.0518262010716219</v>
      </c>
      <c r="CE45" s="72">
        <f t="shared" si="11"/>
        <v>0.30743379036076057</v>
      </c>
      <c r="CF45">
        <f t="shared" si="46"/>
        <v>-0.63066526771022513</v>
      </c>
      <c r="CG45" s="72">
        <f t="shared" si="12"/>
        <v>0.28760723244569147</v>
      </c>
      <c r="CH45">
        <f t="shared" si="47"/>
        <v>-0.63947227284333263</v>
      </c>
      <c r="CJ45">
        <v>0</v>
      </c>
      <c r="CK45" t="s">
        <v>385</v>
      </c>
      <c r="CL45">
        <v>1</v>
      </c>
      <c r="CM45">
        <v>0.2</v>
      </c>
      <c r="CN45" s="41" t="s">
        <v>385</v>
      </c>
      <c r="CO45" s="41">
        <v>1</v>
      </c>
      <c r="CP45" s="41">
        <v>0.5</v>
      </c>
      <c r="CQ45" t="s">
        <v>1800</v>
      </c>
      <c r="CR45">
        <v>2</v>
      </c>
      <c r="CS45">
        <v>0.2</v>
      </c>
      <c r="CT45">
        <v>3</v>
      </c>
      <c r="CU45">
        <v>5</v>
      </c>
      <c r="CV45">
        <v>1</v>
      </c>
      <c r="CW45">
        <v>3</v>
      </c>
      <c r="CX45">
        <v>3</v>
      </c>
      <c r="CY45">
        <v>3</v>
      </c>
      <c r="CZ45">
        <v>1</v>
      </c>
      <c r="DA45">
        <v>3</v>
      </c>
      <c r="DB45">
        <v>3</v>
      </c>
      <c r="DC45">
        <v>5</v>
      </c>
      <c r="DD45">
        <v>3</v>
      </c>
      <c r="DE45">
        <v>1</v>
      </c>
      <c r="DF45">
        <f t="shared" si="51"/>
        <v>3.6666666666666665</v>
      </c>
      <c r="DG45">
        <f t="shared" si="52"/>
        <v>2</v>
      </c>
      <c r="DH45" s="41">
        <v>3</v>
      </c>
      <c r="DI45" s="41">
        <v>3</v>
      </c>
      <c r="DJ45" s="41">
        <v>2</v>
      </c>
      <c r="DK45" s="41">
        <v>2</v>
      </c>
      <c r="DL45" s="41">
        <v>2</v>
      </c>
      <c r="DM45" s="41">
        <v>2</v>
      </c>
      <c r="DN45" s="41">
        <v>3</v>
      </c>
      <c r="DO45" s="41">
        <v>2</v>
      </c>
      <c r="DP45" s="41">
        <v>2</v>
      </c>
      <c r="DQ45" s="41">
        <f>AVERAGE(DH44,DN44,DJ44,DK44,DO44,DP44)</f>
        <v>2.3333333333333335</v>
      </c>
      <c r="DR45" s="41">
        <v>3</v>
      </c>
      <c r="DS45" s="41">
        <v>4</v>
      </c>
      <c r="DT45" s="41">
        <v>3</v>
      </c>
      <c r="DU45" s="41">
        <v>4</v>
      </c>
      <c r="DV45" s="41">
        <v>3</v>
      </c>
      <c r="DW45" s="41">
        <v>3</v>
      </c>
      <c r="DX45">
        <f t="shared" si="50"/>
        <v>3.3333333333333335</v>
      </c>
      <c r="DY45">
        <v>5</v>
      </c>
      <c r="EA45">
        <v>1</v>
      </c>
      <c r="EC45">
        <v>1</v>
      </c>
      <c r="ED45">
        <v>1</v>
      </c>
      <c r="EE45">
        <v>1</v>
      </c>
      <c r="EF45">
        <v>0</v>
      </c>
      <c r="EG45">
        <v>1</v>
      </c>
      <c r="EH45">
        <v>1</v>
      </c>
      <c r="EI45">
        <v>1</v>
      </c>
      <c r="EJ45">
        <v>0</v>
      </c>
      <c r="EK45">
        <v>0</v>
      </c>
      <c r="EL45">
        <v>0</v>
      </c>
      <c r="EM45">
        <v>1</v>
      </c>
      <c r="EN45">
        <v>0</v>
      </c>
      <c r="EO45">
        <v>0</v>
      </c>
      <c r="EP45">
        <v>0</v>
      </c>
      <c r="EQ45">
        <v>0</v>
      </c>
      <c r="ER45">
        <v>1</v>
      </c>
      <c r="ES45">
        <v>1</v>
      </c>
      <c r="ET45">
        <v>0</v>
      </c>
      <c r="EU45">
        <v>0</v>
      </c>
      <c r="EV45">
        <f t="shared" si="13"/>
        <v>9</v>
      </c>
      <c r="EW45">
        <v>9</v>
      </c>
      <c r="EX45">
        <f>9/18</f>
        <v>0.5</v>
      </c>
      <c r="EY45">
        <v>3</v>
      </c>
      <c r="EZ45">
        <v>1</v>
      </c>
      <c r="FA45">
        <v>1</v>
      </c>
      <c r="FB45">
        <v>1</v>
      </c>
      <c r="FC45">
        <v>1</v>
      </c>
      <c r="FD45">
        <v>0</v>
      </c>
      <c r="FE45">
        <v>0</v>
      </c>
      <c r="FF45">
        <v>1</v>
      </c>
      <c r="FG45">
        <v>0</v>
      </c>
      <c r="FH45">
        <v>1</v>
      </c>
      <c r="FI45">
        <v>1</v>
      </c>
      <c r="FJ45">
        <v>0</v>
      </c>
      <c r="FK45">
        <v>0</v>
      </c>
      <c r="FL45">
        <v>0</v>
      </c>
      <c r="FM45">
        <v>0</v>
      </c>
      <c r="FN45">
        <f t="shared" si="14"/>
        <v>7</v>
      </c>
      <c r="FO45">
        <v>7</v>
      </c>
      <c r="FP45">
        <f>7/13</f>
        <v>0.53846153846153844</v>
      </c>
      <c r="FQ45">
        <v>5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1</v>
      </c>
      <c r="FY45">
        <v>0</v>
      </c>
      <c r="FZ45">
        <v>0</v>
      </c>
      <c r="GA45">
        <v>0</v>
      </c>
      <c r="GB45">
        <v>0</v>
      </c>
      <c r="GC45">
        <f t="shared" si="15"/>
        <v>1</v>
      </c>
      <c r="GD45">
        <v>1</v>
      </c>
      <c r="GE45">
        <f>1/10</f>
        <v>0.1</v>
      </c>
      <c r="GF45">
        <v>1</v>
      </c>
      <c r="GG45">
        <v>1</v>
      </c>
      <c r="GH45">
        <v>0</v>
      </c>
      <c r="GI45">
        <v>0</v>
      </c>
      <c r="GJ45">
        <v>1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f t="shared" si="16"/>
        <v>1</v>
      </c>
      <c r="GW45">
        <v>1</v>
      </c>
      <c r="GX45">
        <f>1/12</f>
        <v>8.3333333333333329E-2</v>
      </c>
      <c r="GY45">
        <v>1</v>
      </c>
      <c r="GZ45">
        <f t="shared" si="17"/>
        <v>18</v>
      </c>
      <c r="HA45" s="73">
        <v>3</v>
      </c>
      <c r="HB45" s="73">
        <v>1</v>
      </c>
      <c r="HC45" s="73">
        <v>1</v>
      </c>
      <c r="HD45" s="73">
        <v>1</v>
      </c>
      <c r="HE45" s="73">
        <v>2</v>
      </c>
      <c r="HF45" s="73">
        <v>6</v>
      </c>
      <c r="HG45" s="73">
        <v>4</v>
      </c>
      <c r="HH45" s="73">
        <v>1</v>
      </c>
      <c r="HI45" s="73">
        <v>1</v>
      </c>
      <c r="HJ45" s="73">
        <v>3</v>
      </c>
      <c r="HK45" s="73">
        <v>2</v>
      </c>
      <c r="HL45" s="73">
        <v>2</v>
      </c>
      <c r="HM45" s="73">
        <v>2</v>
      </c>
      <c r="HN45" s="73">
        <v>5</v>
      </c>
      <c r="HO45" s="73">
        <v>5</v>
      </c>
      <c r="HP45" s="73">
        <v>1</v>
      </c>
      <c r="HQ45" s="73">
        <v>5</v>
      </c>
      <c r="HR45" s="73">
        <v>4</v>
      </c>
      <c r="HS45" s="73">
        <v>8</v>
      </c>
      <c r="HT45" s="73">
        <v>8</v>
      </c>
      <c r="HU45" s="73">
        <v>8</v>
      </c>
      <c r="HV45" s="73">
        <v>3</v>
      </c>
      <c r="HW45" s="73">
        <v>1</v>
      </c>
      <c r="HX45" s="73">
        <v>8</v>
      </c>
      <c r="HY45" s="73">
        <v>2</v>
      </c>
      <c r="HZ45" s="73">
        <v>4</v>
      </c>
      <c r="IA45" s="73">
        <v>3</v>
      </c>
      <c r="ID45">
        <v>1.64</v>
      </c>
      <c r="IE45">
        <v>1.74</v>
      </c>
      <c r="IF45">
        <v>1.69</v>
      </c>
      <c r="IG45">
        <v>1.39</v>
      </c>
      <c r="IH45">
        <v>1.64</v>
      </c>
      <c r="IJ45" s="41">
        <v>7</v>
      </c>
      <c r="IK45" s="41">
        <v>13</v>
      </c>
    </row>
    <row r="46" spans="1:245" x14ac:dyDescent="0.2">
      <c r="A46" s="66">
        <v>411</v>
      </c>
      <c r="B46" s="66" t="s">
        <v>1509</v>
      </c>
      <c r="C46">
        <v>0</v>
      </c>
      <c r="D46" s="110">
        <v>2</v>
      </c>
      <c r="E46" s="63">
        <v>39072</v>
      </c>
      <c r="F46" s="63">
        <v>43756</v>
      </c>
      <c r="G46" s="110">
        <f t="shared" si="39"/>
        <v>12.832876712328767</v>
      </c>
      <c r="I46">
        <v>6</v>
      </c>
      <c r="L46">
        <v>2</v>
      </c>
      <c r="M46" s="41">
        <v>150</v>
      </c>
      <c r="N46">
        <v>117</v>
      </c>
      <c r="O46">
        <v>165</v>
      </c>
      <c r="Q46" s="41">
        <f>54.9*2.2</f>
        <v>120.78</v>
      </c>
      <c r="R46">
        <v>54.9</v>
      </c>
      <c r="S46">
        <v>20.2</v>
      </c>
      <c r="U46">
        <v>10.4</v>
      </c>
      <c r="W46" s="41">
        <v>59.4</v>
      </c>
      <c r="X46" s="41">
        <v>54.3</v>
      </c>
      <c r="Y46" s="41">
        <v>57.8</v>
      </c>
      <c r="Z46" s="41">
        <v>72.7</v>
      </c>
      <c r="AA46" s="41">
        <v>68.400000000000006</v>
      </c>
      <c r="AB46" s="41">
        <v>72.8</v>
      </c>
      <c r="AC46" s="41">
        <v>59.4</v>
      </c>
      <c r="AD46" s="41">
        <v>72.8</v>
      </c>
      <c r="AJ46" s="41"/>
      <c r="AN46">
        <v>12.2</v>
      </c>
      <c r="AO46">
        <v>12.3</v>
      </c>
      <c r="AP46" s="89">
        <v>-0.76725310494429033</v>
      </c>
      <c r="AQ46" s="90">
        <v>0.22146552219552787</v>
      </c>
      <c r="AR46">
        <v>145</v>
      </c>
      <c r="AS46">
        <v>158</v>
      </c>
      <c r="AT46">
        <v>169</v>
      </c>
      <c r="AU46" s="89">
        <v>0.24579286808978762</v>
      </c>
      <c r="AV46" s="90">
        <v>0.59707871091154208</v>
      </c>
      <c r="AW46">
        <v>35</v>
      </c>
      <c r="AX46">
        <v>35</v>
      </c>
      <c r="AY46">
        <f>35+35</f>
        <v>70</v>
      </c>
      <c r="AZ46" s="89">
        <v>-0.42742609731072595</v>
      </c>
      <c r="BA46" s="90">
        <v>0.33453450122883965</v>
      </c>
      <c r="BB46">
        <v>18</v>
      </c>
      <c r="BC46">
        <v>24</v>
      </c>
      <c r="BD46" s="103">
        <f>'[1]SP boys'!G17</f>
        <v>-0.2383418076842867</v>
      </c>
      <c r="BE46" s="72">
        <f>'[1]SP boys'!H17</f>
        <v>0.40580799881213836</v>
      </c>
      <c r="BF46">
        <f>18+24</f>
        <v>42</v>
      </c>
      <c r="BG46">
        <v>54</v>
      </c>
      <c r="BH46">
        <v>53</v>
      </c>
      <c r="BI46">
        <v>53</v>
      </c>
      <c r="BJ46">
        <v>54</v>
      </c>
      <c r="BN46">
        <f t="shared" si="43"/>
        <v>24.139472507822976</v>
      </c>
      <c r="BO46" s="103">
        <f>'[1]VBT boys'!G17</f>
        <v>2.4329721479772664</v>
      </c>
      <c r="BP46" s="72">
        <f>'[1]VBT boys'!H17</f>
        <v>0.99251227360937255</v>
      </c>
      <c r="BQ46">
        <v>48</v>
      </c>
      <c r="BR46">
        <v>32</v>
      </c>
      <c r="BS46">
        <v>48</v>
      </c>
      <c r="BT46">
        <v>48</v>
      </c>
      <c r="BX46">
        <f t="shared" si="44"/>
        <v>21.457308895842644</v>
      </c>
      <c r="BY46" s="103">
        <f>'[1]VBK boys'!G17</f>
        <v>1.3535125953099683</v>
      </c>
      <c r="BZ46" s="103">
        <f>'[1]VBK boys'!H17</f>
        <v>0.9120540355088087</v>
      </c>
      <c r="CA46" s="72">
        <f t="shared" si="18"/>
        <v>0.37017125002048901</v>
      </c>
      <c r="CB46">
        <f t="shared" si="45"/>
        <v>-0.33288395249750635</v>
      </c>
      <c r="CC46" s="72">
        <f t="shared" si="10"/>
        <v>0.40927211655353496</v>
      </c>
      <c r="CD46">
        <f t="shared" si="48"/>
        <v>-0.26073011842725136</v>
      </c>
      <c r="CE46" s="72">
        <f t="shared" si="11"/>
        <v>0.95228315455909063</v>
      </c>
      <c r="CF46">
        <f t="shared" si="46"/>
        <v>1.8932423716436173</v>
      </c>
      <c r="CG46" s="72">
        <f t="shared" si="12"/>
        <v>0.57724217371103814</v>
      </c>
      <c r="CH46">
        <f t="shared" si="47"/>
        <v>0.43320943357295311</v>
      </c>
      <c r="CJ46">
        <v>1</v>
      </c>
      <c r="CK46" t="s">
        <v>370</v>
      </c>
      <c r="CL46">
        <v>2</v>
      </c>
      <c r="CM46">
        <v>30</v>
      </c>
      <c r="CN46" t="s">
        <v>1794</v>
      </c>
      <c r="CO46">
        <v>2</v>
      </c>
      <c r="CP46">
        <v>13</v>
      </c>
      <c r="CQ46" t="s">
        <v>363</v>
      </c>
      <c r="CR46">
        <v>2</v>
      </c>
      <c r="CS46">
        <v>12</v>
      </c>
      <c r="CT46">
        <v>5</v>
      </c>
      <c r="CU46">
        <v>4</v>
      </c>
      <c r="CV46">
        <v>3</v>
      </c>
      <c r="CW46">
        <v>1</v>
      </c>
      <c r="CX46">
        <v>5</v>
      </c>
      <c r="CY46">
        <v>4</v>
      </c>
      <c r="CZ46">
        <v>2</v>
      </c>
      <c r="DA46">
        <v>2</v>
      </c>
      <c r="DB46">
        <v>5</v>
      </c>
      <c r="DC46">
        <v>5</v>
      </c>
      <c r="DD46">
        <v>3</v>
      </c>
      <c r="DE46">
        <v>2</v>
      </c>
      <c r="DF46">
        <f t="shared" si="51"/>
        <v>4.666666666666667</v>
      </c>
      <c r="DG46">
        <f t="shared" si="52"/>
        <v>2.1666666666666665</v>
      </c>
      <c r="DH46" s="41">
        <v>3</v>
      </c>
      <c r="DI46" s="41">
        <v>3</v>
      </c>
      <c r="DJ46" s="41">
        <v>3</v>
      </c>
      <c r="DK46" s="41">
        <v>3</v>
      </c>
      <c r="DL46" s="41">
        <v>2</v>
      </c>
      <c r="DM46" s="41">
        <v>1</v>
      </c>
      <c r="DN46" s="41">
        <v>3</v>
      </c>
      <c r="DO46" s="41">
        <v>2</v>
      </c>
      <c r="DP46" s="41">
        <v>1</v>
      </c>
      <c r="DQ46" s="41">
        <f>AVERAGE(DH46,DN46,DJ46,DK46,DO46,DP46)</f>
        <v>2.5</v>
      </c>
      <c r="DR46" s="41">
        <v>5</v>
      </c>
      <c r="DS46" s="41">
        <v>5</v>
      </c>
      <c r="DT46" s="41">
        <v>5</v>
      </c>
      <c r="DU46" s="41">
        <v>4</v>
      </c>
      <c r="DV46" s="41">
        <v>4</v>
      </c>
      <c r="DW46" s="41">
        <v>5</v>
      </c>
      <c r="DX46">
        <f t="shared" si="50"/>
        <v>4.666666666666667</v>
      </c>
      <c r="DY46">
        <v>0</v>
      </c>
      <c r="DZ46">
        <v>0</v>
      </c>
      <c r="EA46">
        <v>7</v>
      </c>
      <c r="EC46">
        <v>1</v>
      </c>
      <c r="ED46">
        <v>1</v>
      </c>
      <c r="EE46">
        <v>1</v>
      </c>
      <c r="EF46">
        <v>1</v>
      </c>
      <c r="EG46">
        <v>0</v>
      </c>
      <c r="EH46">
        <v>1</v>
      </c>
      <c r="EI46">
        <v>1</v>
      </c>
      <c r="EJ46">
        <v>1</v>
      </c>
      <c r="EK46">
        <v>1</v>
      </c>
      <c r="EL46">
        <v>0</v>
      </c>
      <c r="EM46">
        <v>1</v>
      </c>
      <c r="EN46">
        <v>1</v>
      </c>
      <c r="EO46">
        <v>0</v>
      </c>
      <c r="EP46">
        <v>1</v>
      </c>
      <c r="EQ46">
        <v>0</v>
      </c>
      <c r="ER46">
        <v>1</v>
      </c>
      <c r="ES46">
        <v>1</v>
      </c>
      <c r="ET46">
        <v>0</v>
      </c>
      <c r="EU46">
        <v>0</v>
      </c>
      <c r="EV46">
        <f t="shared" si="13"/>
        <v>13</v>
      </c>
      <c r="EW46">
        <v>13</v>
      </c>
      <c r="EX46">
        <f>13/18</f>
        <v>0.72222222222222221</v>
      </c>
      <c r="EY46">
        <v>7</v>
      </c>
      <c r="EZ46">
        <v>1</v>
      </c>
      <c r="FA46">
        <v>0</v>
      </c>
      <c r="FB46">
        <v>1</v>
      </c>
      <c r="FC46">
        <v>0</v>
      </c>
      <c r="FD46">
        <v>1</v>
      </c>
      <c r="FE46">
        <v>1</v>
      </c>
      <c r="FF46">
        <v>1</v>
      </c>
      <c r="FG46">
        <v>0</v>
      </c>
      <c r="FH46">
        <v>1</v>
      </c>
      <c r="FI46">
        <v>1</v>
      </c>
      <c r="FJ46">
        <v>0</v>
      </c>
      <c r="FK46">
        <v>0</v>
      </c>
      <c r="FL46">
        <v>0</v>
      </c>
      <c r="FM46">
        <v>0</v>
      </c>
      <c r="FN46">
        <f t="shared" si="14"/>
        <v>7</v>
      </c>
      <c r="FO46">
        <v>7</v>
      </c>
      <c r="FP46">
        <f>7/13</f>
        <v>0.53846153846153844</v>
      </c>
      <c r="FQ46">
        <v>4</v>
      </c>
      <c r="FR46">
        <v>0</v>
      </c>
      <c r="FS46">
        <v>1</v>
      </c>
      <c r="FT46">
        <v>1</v>
      </c>
      <c r="FU46">
        <v>1</v>
      </c>
      <c r="FV46">
        <v>0</v>
      </c>
      <c r="FW46">
        <v>0</v>
      </c>
      <c r="FX46">
        <v>1</v>
      </c>
      <c r="FY46">
        <v>1</v>
      </c>
      <c r="FZ46">
        <v>1</v>
      </c>
      <c r="GA46">
        <v>1</v>
      </c>
      <c r="GB46" t="s">
        <v>1795</v>
      </c>
      <c r="GC46">
        <f t="shared" si="15"/>
        <v>7</v>
      </c>
      <c r="GD46">
        <v>7</v>
      </c>
      <c r="GE46">
        <f>7/10</f>
        <v>0.7</v>
      </c>
      <c r="GF46">
        <v>4</v>
      </c>
      <c r="GG46">
        <v>1</v>
      </c>
      <c r="GH46">
        <v>6</v>
      </c>
      <c r="GI46">
        <v>1</v>
      </c>
      <c r="GJ46">
        <v>1</v>
      </c>
      <c r="GK46">
        <v>1</v>
      </c>
      <c r="GL46">
        <v>1</v>
      </c>
      <c r="GM46">
        <v>1</v>
      </c>
      <c r="GN46">
        <v>1</v>
      </c>
      <c r="GO46">
        <v>0</v>
      </c>
      <c r="GP46">
        <v>0</v>
      </c>
      <c r="GQ46">
        <v>0</v>
      </c>
      <c r="GR46">
        <v>1</v>
      </c>
      <c r="GS46">
        <v>1</v>
      </c>
      <c r="GT46">
        <v>0</v>
      </c>
      <c r="GU46">
        <v>0</v>
      </c>
      <c r="GV46">
        <f t="shared" si="16"/>
        <v>8</v>
      </c>
      <c r="GW46">
        <v>8</v>
      </c>
      <c r="GX46">
        <f>8/12</f>
        <v>0.66666666666666663</v>
      </c>
      <c r="GY46">
        <v>6</v>
      </c>
      <c r="GZ46">
        <f t="shared" si="17"/>
        <v>35</v>
      </c>
      <c r="HA46" s="73">
        <v>4</v>
      </c>
      <c r="HB46" s="73">
        <v>2</v>
      </c>
      <c r="HC46" s="73">
        <v>1</v>
      </c>
      <c r="HD46" s="73">
        <v>1</v>
      </c>
      <c r="HE46" s="73">
        <v>5</v>
      </c>
      <c r="HF46" s="73">
        <v>3</v>
      </c>
      <c r="HG46" s="73">
        <v>5</v>
      </c>
      <c r="HH46" s="73">
        <v>1</v>
      </c>
      <c r="HI46" s="73">
        <v>4</v>
      </c>
      <c r="HJ46" s="73">
        <v>4</v>
      </c>
      <c r="HK46" s="73">
        <v>5</v>
      </c>
      <c r="HL46" s="73">
        <v>5</v>
      </c>
      <c r="HM46" s="73">
        <v>3</v>
      </c>
      <c r="HN46" s="73">
        <v>3</v>
      </c>
      <c r="HO46" s="73">
        <v>2</v>
      </c>
      <c r="HP46" s="73">
        <v>1</v>
      </c>
      <c r="HQ46" s="73">
        <v>2</v>
      </c>
      <c r="HR46" s="73">
        <v>3</v>
      </c>
      <c r="HS46" s="73">
        <v>8</v>
      </c>
      <c r="HT46" s="73">
        <v>8</v>
      </c>
      <c r="HU46" s="73">
        <v>8</v>
      </c>
      <c r="HV46" s="73">
        <v>8</v>
      </c>
      <c r="HW46" s="73">
        <v>8</v>
      </c>
      <c r="HX46" s="73">
        <v>5</v>
      </c>
      <c r="HY46" s="73">
        <v>3</v>
      </c>
      <c r="HZ46" s="73">
        <v>7</v>
      </c>
      <c r="IA46" s="73">
        <v>3</v>
      </c>
      <c r="ID46">
        <v>1.96</v>
      </c>
      <c r="IE46">
        <v>1.89</v>
      </c>
      <c r="IF46">
        <v>1.36</v>
      </c>
      <c r="IG46">
        <v>1.39</v>
      </c>
      <c r="IH46">
        <v>1.78</v>
      </c>
      <c r="IJ46" s="41">
        <v>12</v>
      </c>
      <c r="IK46" s="41">
        <v>14</v>
      </c>
    </row>
    <row r="47" spans="1:245" x14ac:dyDescent="0.2">
      <c r="A47" s="66">
        <v>414</v>
      </c>
      <c r="B47" s="66" t="s">
        <v>1518</v>
      </c>
      <c r="C47">
        <v>0</v>
      </c>
      <c r="D47" s="110">
        <v>2</v>
      </c>
      <c r="E47" s="63">
        <v>39654</v>
      </c>
      <c r="F47" s="63">
        <v>43756</v>
      </c>
      <c r="G47" s="110">
        <f t="shared" si="39"/>
        <v>11.238356164383562</v>
      </c>
      <c r="I47">
        <v>6</v>
      </c>
      <c r="L47">
        <v>2</v>
      </c>
      <c r="M47" s="41">
        <v>150</v>
      </c>
      <c r="N47">
        <v>104</v>
      </c>
      <c r="O47">
        <v>141</v>
      </c>
      <c r="Q47" s="41">
        <f>34.8*2.2</f>
        <v>76.56</v>
      </c>
      <c r="R47">
        <v>34.799999999999997</v>
      </c>
      <c r="S47">
        <v>17.5</v>
      </c>
      <c r="U47">
        <v>15.1</v>
      </c>
      <c r="W47" s="41">
        <v>46.3</v>
      </c>
      <c r="X47" s="41">
        <v>42.8</v>
      </c>
      <c r="Y47" s="41">
        <v>45.1</v>
      </c>
      <c r="Z47" s="41">
        <v>40.4</v>
      </c>
      <c r="AA47" s="41">
        <v>46.8</v>
      </c>
      <c r="AB47" s="41">
        <v>45.8</v>
      </c>
      <c r="AC47" s="41">
        <v>46.8</v>
      </c>
      <c r="AD47" s="41">
        <v>46.8</v>
      </c>
      <c r="AJ47" s="41"/>
      <c r="AN47">
        <v>12.05</v>
      </c>
      <c r="AO47">
        <v>12.46</v>
      </c>
      <c r="AP47" s="89">
        <v>2.3034067944085082</v>
      </c>
      <c r="AQ47" s="90">
        <v>0.9893720170858894</v>
      </c>
      <c r="AR47">
        <v>170</v>
      </c>
      <c r="AS47">
        <v>172</v>
      </c>
      <c r="AT47">
        <v>175</v>
      </c>
      <c r="AU47" s="89">
        <v>1.3991236175530397</v>
      </c>
      <c r="AV47" s="90">
        <v>0.91911204172907124</v>
      </c>
      <c r="AW47">
        <v>32</v>
      </c>
      <c r="AX47">
        <v>39</v>
      </c>
      <c r="AY47">
        <f>32+39</f>
        <v>71</v>
      </c>
      <c r="AZ47" s="89">
        <v>0.70768575542997891</v>
      </c>
      <c r="BA47" s="90">
        <v>0.76042978738526434</v>
      </c>
      <c r="BB47">
        <v>27</v>
      </c>
      <c r="BC47">
        <v>28</v>
      </c>
      <c r="BD47" s="103">
        <f>'[1]SP boys'!G18</f>
        <v>1.3575056784989707</v>
      </c>
      <c r="BE47" s="72">
        <f>'[1]SP boys'!H18</f>
        <v>0.91268970480500711</v>
      </c>
      <c r="BF47">
        <f>28+27</f>
        <v>55</v>
      </c>
      <c r="BG47">
        <v>56</v>
      </c>
      <c r="BH47">
        <v>58</v>
      </c>
      <c r="BI47">
        <v>56</v>
      </c>
      <c r="BJ47">
        <v>58</v>
      </c>
      <c r="BN47">
        <f t="shared" si="43"/>
        <v>25.927581582476531</v>
      </c>
      <c r="BO47" s="103">
        <f>'[1]VBT boys'!G18</f>
        <v>3.730527779444095</v>
      </c>
      <c r="BP47" s="72">
        <f>'[1]VBT boys'!H18</f>
        <v>0.9999044604637678</v>
      </c>
      <c r="BQ47">
        <v>40</v>
      </c>
      <c r="BR47">
        <v>38</v>
      </c>
      <c r="BS47">
        <v>40</v>
      </c>
      <c r="BT47">
        <v>40</v>
      </c>
      <c r="BX47">
        <f t="shared" si="44"/>
        <v>17.881090746535538</v>
      </c>
      <c r="BY47" s="103">
        <f>'[1]VBK boys'!G18</f>
        <v>0.9654296832567375</v>
      </c>
      <c r="BZ47" s="103">
        <f>'[1]VBK boys'!H18</f>
        <v>0.83283518004602197</v>
      </c>
      <c r="CA47" s="72">
        <f t="shared" si="18"/>
        <v>0.83655974609513573</v>
      </c>
      <c r="CB47">
        <f t="shared" si="45"/>
        <v>1.0325957169644748</v>
      </c>
      <c r="CC47" s="72">
        <f t="shared" si="10"/>
        <v>0.95424202940748026</v>
      </c>
      <c r="CD47">
        <f t="shared" si="48"/>
        <v>1.8512652059807739</v>
      </c>
      <c r="CE47" s="72">
        <f t="shared" si="11"/>
        <v>0.91636982025489488</v>
      </c>
      <c r="CF47">
        <f t="shared" si="46"/>
        <v>2.3479787313504161</v>
      </c>
      <c r="CG47" s="72">
        <f t="shared" si="12"/>
        <v>0.90239053191917018</v>
      </c>
      <c r="CH47">
        <f t="shared" si="47"/>
        <v>1.7439465514318881</v>
      </c>
      <c r="CJ47">
        <v>1</v>
      </c>
      <c r="CK47" t="s">
        <v>1794</v>
      </c>
      <c r="CL47">
        <v>2</v>
      </c>
      <c r="CM47">
        <v>33</v>
      </c>
      <c r="CN47" t="s">
        <v>355</v>
      </c>
      <c r="CO47">
        <v>2</v>
      </c>
      <c r="CP47">
        <v>33</v>
      </c>
      <c r="CQ47" t="s">
        <v>351</v>
      </c>
      <c r="CR47">
        <v>2</v>
      </c>
      <c r="CS47">
        <v>33</v>
      </c>
      <c r="CT47">
        <v>5</v>
      </c>
      <c r="CU47">
        <v>5</v>
      </c>
      <c r="CV47">
        <v>5</v>
      </c>
      <c r="CW47">
        <v>1</v>
      </c>
      <c r="CX47">
        <v>5</v>
      </c>
      <c r="CY47">
        <v>5</v>
      </c>
      <c r="CZ47">
        <v>4</v>
      </c>
      <c r="DA47">
        <v>1</v>
      </c>
      <c r="DB47">
        <v>5</v>
      </c>
      <c r="DC47">
        <v>5</v>
      </c>
      <c r="DD47">
        <v>4</v>
      </c>
      <c r="DE47">
        <v>2</v>
      </c>
      <c r="DF47">
        <f t="shared" si="51"/>
        <v>5</v>
      </c>
      <c r="DG47">
        <f t="shared" si="52"/>
        <v>2.8333333333333335</v>
      </c>
      <c r="DH47" s="41">
        <v>1</v>
      </c>
      <c r="DI47" s="41">
        <v>1</v>
      </c>
      <c r="DJ47" s="41">
        <v>4</v>
      </c>
      <c r="DK47" s="41">
        <v>3</v>
      </c>
      <c r="DL47" s="41">
        <v>2</v>
      </c>
      <c r="DM47" s="41">
        <v>1</v>
      </c>
      <c r="DN47" s="41">
        <v>1</v>
      </c>
      <c r="DO47" s="41">
        <v>2</v>
      </c>
      <c r="DP47" s="41">
        <v>1</v>
      </c>
      <c r="DQ47" s="41">
        <f>AVERAGE(DH47,DN47,DJ47,DK47,DO47,DP47)</f>
        <v>2</v>
      </c>
      <c r="DR47" s="41">
        <v>6</v>
      </c>
      <c r="DS47" s="41">
        <v>6</v>
      </c>
      <c r="DT47" s="41">
        <v>6</v>
      </c>
      <c r="DU47" s="41">
        <v>6</v>
      </c>
      <c r="DV47" s="41">
        <v>5</v>
      </c>
      <c r="DW47" s="41">
        <v>6</v>
      </c>
      <c r="DX47">
        <f t="shared" si="50"/>
        <v>5.833333333333333</v>
      </c>
      <c r="DY47">
        <v>2</v>
      </c>
      <c r="EA47">
        <v>0</v>
      </c>
      <c r="EB47">
        <v>0</v>
      </c>
      <c r="EC47">
        <v>1</v>
      </c>
      <c r="ED47">
        <v>0</v>
      </c>
      <c r="EE47">
        <v>1</v>
      </c>
      <c r="EF47">
        <v>1</v>
      </c>
      <c r="EG47">
        <v>1</v>
      </c>
      <c r="EH47">
        <v>1</v>
      </c>
      <c r="EI47">
        <v>1</v>
      </c>
      <c r="EJ47">
        <v>0</v>
      </c>
      <c r="EK47">
        <v>1</v>
      </c>
      <c r="EL47">
        <v>0</v>
      </c>
      <c r="EM47">
        <v>1</v>
      </c>
      <c r="EN47">
        <v>0</v>
      </c>
      <c r="EO47">
        <v>0</v>
      </c>
      <c r="EP47">
        <v>1</v>
      </c>
      <c r="EQ47">
        <v>0</v>
      </c>
      <c r="ER47">
        <v>1</v>
      </c>
      <c r="ES47">
        <v>1</v>
      </c>
      <c r="ET47">
        <v>1</v>
      </c>
      <c r="EU47" t="s">
        <v>402</v>
      </c>
      <c r="EV47">
        <f t="shared" si="13"/>
        <v>12</v>
      </c>
      <c r="EW47">
        <v>12</v>
      </c>
      <c r="EX47">
        <f>12/18</f>
        <v>0.66666666666666663</v>
      </c>
      <c r="EY47">
        <v>7</v>
      </c>
      <c r="EZ47">
        <v>1</v>
      </c>
      <c r="FA47">
        <v>1</v>
      </c>
      <c r="FB47">
        <v>1</v>
      </c>
      <c r="FC47">
        <v>1</v>
      </c>
      <c r="FD47">
        <v>1</v>
      </c>
      <c r="FE47">
        <v>1</v>
      </c>
      <c r="FF47">
        <v>1</v>
      </c>
      <c r="FG47">
        <v>0</v>
      </c>
      <c r="FH47">
        <v>1</v>
      </c>
      <c r="FI47">
        <v>1</v>
      </c>
      <c r="FJ47">
        <v>0</v>
      </c>
      <c r="FK47">
        <v>1</v>
      </c>
      <c r="FL47">
        <v>0</v>
      </c>
      <c r="FM47">
        <v>0</v>
      </c>
      <c r="FN47">
        <f t="shared" si="14"/>
        <v>10</v>
      </c>
      <c r="FO47">
        <v>10</v>
      </c>
      <c r="FP47">
        <f>10/13</f>
        <v>0.76923076923076927</v>
      </c>
      <c r="FQ47">
        <v>5</v>
      </c>
      <c r="FR47">
        <v>1</v>
      </c>
      <c r="FS47">
        <v>1</v>
      </c>
      <c r="FT47">
        <v>1</v>
      </c>
      <c r="FU47">
        <v>1</v>
      </c>
      <c r="FV47">
        <v>0</v>
      </c>
      <c r="FW47">
        <v>0</v>
      </c>
      <c r="FX47">
        <v>1</v>
      </c>
      <c r="FY47">
        <v>1</v>
      </c>
      <c r="FZ47">
        <v>1</v>
      </c>
      <c r="GA47">
        <v>0</v>
      </c>
      <c r="GC47">
        <f t="shared" si="15"/>
        <v>7</v>
      </c>
      <c r="GD47">
        <v>7</v>
      </c>
      <c r="GE47">
        <f>7/10</f>
        <v>0.7</v>
      </c>
      <c r="GF47">
        <v>4</v>
      </c>
      <c r="GG47">
        <v>2</v>
      </c>
      <c r="GH47">
        <v>1</v>
      </c>
      <c r="GI47">
        <v>0</v>
      </c>
      <c r="GJ47">
        <v>0</v>
      </c>
      <c r="GK47">
        <v>0</v>
      </c>
      <c r="GL47">
        <v>1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f t="shared" si="16"/>
        <v>1</v>
      </c>
      <c r="GW47">
        <v>1</v>
      </c>
      <c r="GX47">
        <f>1/12</f>
        <v>8.3333333333333329E-2</v>
      </c>
      <c r="GY47">
        <v>1</v>
      </c>
      <c r="GZ47">
        <f t="shared" si="17"/>
        <v>30</v>
      </c>
      <c r="HA47" s="41">
        <v>2</v>
      </c>
      <c r="HB47" s="41">
        <v>2</v>
      </c>
      <c r="HC47" s="41">
        <v>4</v>
      </c>
      <c r="HD47" s="41">
        <v>1</v>
      </c>
      <c r="HE47" s="41">
        <v>5</v>
      </c>
      <c r="HF47" s="41">
        <v>4</v>
      </c>
      <c r="HG47" s="41">
        <v>4</v>
      </c>
      <c r="HH47" s="41">
        <v>1</v>
      </c>
      <c r="HI47" s="41">
        <v>4</v>
      </c>
      <c r="HJ47" s="41">
        <v>4</v>
      </c>
      <c r="HK47" s="41">
        <v>2</v>
      </c>
      <c r="HL47" s="41">
        <v>3</v>
      </c>
      <c r="HM47" s="41">
        <v>4</v>
      </c>
      <c r="HN47" s="41">
        <v>4</v>
      </c>
      <c r="HO47" s="41">
        <v>2</v>
      </c>
      <c r="HP47" s="41">
        <v>1</v>
      </c>
      <c r="HQ47" s="41">
        <v>2</v>
      </c>
      <c r="HR47" s="41">
        <v>2</v>
      </c>
      <c r="HS47" s="41">
        <v>8</v>
      </c>
      <c r="HT47" s="41">
        <v>8</v>
      </c>
      <c r="HU47" s="41">
        <v>7</v>
      </c>
      <c r="HV47" s="41">
        <v>8</v>
      </c>
      <c r="HW47" s="41">
        <v>8</v>
      </c>
      <c r="HX47" s="41">
        <v>8</v>
      </c>
      <c r="HY47" s="41">
        <v>5</v>
      </c>
      <c r="HZ47" s="41">
        <v>1</v>
      </c>
      <c r="IA47" s="41">
        <v>5</v>
      </c>
      <c r="ID47" s="41">
        <v>2.08</v>
      </c>
      <c r="IE47" s="41">
        <v>2.2000000000000002</v>
      </c>
      <c r="IF47" s="41">
        <v>1.1499999999999999</v>
      </c>
      <c r="IG47" s="41">
        <v>1.52</v>
      </c>
      <c r="IH47" s="41">
        <v>1.39</v>
      </c>
      <c r="II47" s="41"/>
      <c r="IJ47" s="41">
        <v>7</v>
      </c>
      <c r="IK47" s="41">
        <v>10</v>
      </c>
    </row>
    <row r="48" spans="1:245" x14ac:dyDescent="0.2">
      <c r="A48" s="66">
        <v>417</v>
      </c>
      <c r="B48" s="66" t="s">
        <v>1527</v>
      </c>
      <c r="C48">
        <v>0</v>
      </c>
      <c r="D48" s="110">
        <v>2</v>
      </c>
      <c r="E48" s="63">
        <v>39423</v>
      </c>
      <c r="F48" s="63">
        <v>43756</v>
      </c>
      <c r="G48" s="110">
        <f t="shared" si="39"/>
        <v>11.871232876712329</v>
      </c>
      <c r="I48">
        <v>6</v>
      </c>
      <c r="L48">
        <v>4</v>
      </c>
      <c r="M48" s="41">
        <v>150</v>
      </c>
      <c r="N48">
        <v>108</v>
      </c>
      <c r="O48">
        <v>151</v>
      </c>
      <c r="Q48" s="41">
        <f>36.6*2.2</f>
        <v>80.52000000000001</v>
      </c>
      <c r="R48">
        <v>36.6</v>
      </c>
      <c r="S48">
        <v>16.100000000000001</v>
      </c>
      <c r="U48">
        <v>13.1</v>
      </c>
      <c r="W48" s="41">
        <v>67.2</v>
      </c>
      <c r="X48" s="41">
        <v>58.5</v>
      </c>
      <c r="Y48" s="41">
        <v>75.099999999999994</v>
      </c>
      <c r="Z48" s="41">
        <v>46.8</v>
      </c>
      <c r="AA48" s="41">
        <v>50.2</v>
      </c>
      <c r="AB48" s="41">
        <v>57.1</v>
      </c>
      <c r="AC48" s="41">
        <v>75.099999999999994</v>
      </c>
      <c r="AD48" s="41">
        <v>57.1</v>
      </c>
      <c r="AJ48" s="41"/>
      <c r="AN48" s="41">
        <v>11.5</v>
      </c>
      <c r="AO48" s="41">
        <v>14.4</v>
      </c>
      <c r="AP48" s="89">
        <v>0.4887299669401069</v>
      </c>
      <c r="AQ48" s="90">
        <v>0.68748355744697354</v>
      </c>
      <c r="AR48">
        <v>179</v>
      </c>
      <c r="AS48">
        <v>197</v>
      </c>
      <c r="AT48">
        <v>206</v>
      </c>
      <c r="AU48" s="89">
        <v>2.3905273550222961</v>
      </c>
      <c r="AV48" s="90">
        <v>0.99158790210909542</v>
      </c>
      <c r="AW48">
        <v>40</v>
      </c>
      <c r="AX48">
        <v>34</v>
      </c>
      <c r="AY48">
        <f>40+34</f>
        <v>74</v>
      </c>
      <c r="AZ48" s="89">
        <v>0.5270766402301027</v>
      </c>
      <c r="BA48" s="90">
        <v>0.70092981607667693</v>
      </c>
      <c r="BB48">
        <v>24</v>
      </c>
      <c r="BC48">
        <v>19</v>
      </c>
      <c r="BD48" s="103">
        <f>'[1]SP boys'!G19</f>
        <v>5.3527226462903935E-2</v>
      </c>
      <c r="BE48" s="72">
        <f>'[1]SP boys'!H19</f>
        <v>0.52134408092037832</v>
      </c>
      <c r="BF48">
        <f>24+19</f>
        <v>43</v>
      </c>
      <c r="BG48">
        <v>42</v>
      </c>
      <c r="BH48">
        <v>44</v>
      </c>
      <c r="BI48">
        <v>45</v>
      </c>
      <c r="BJ48">
        <v>45</v>
      </c>
      <c r="BN48">
        <f t="shared" si="43"/>
        <v>20.11622708985248</v>
      </c>
      <c r="BO48" s="103">
        <f>'[1]VBT boys'!G19</f>
        <v>1.649146840203608</v>
      </c>
      <c r="BP48" s="72">
        <f>'[1]VBT boys'!H19</f>
        <v>0.95044122221557459</v>
      </c>
      <c r="BQ48">
        <v>46</v>
      </c>
      <c r="BR48">
        <v>38</v>
      </c>
      <c r="BS48">
        <v>42</v>
      </c>
      <c r="BT48">
        <v>46</v>
      </c>
      <c r="BX48">
        <f t="shared" si="44"/>
        <v>20.56325435851587</v>
      </c>
      <c r="BY48" s="103">
        <f>'[1]VBK boys'!G19</f>
        <v>1.6120730494714861</v>
      </c>
      <c r="BZ48" s="103">
        <f>'[1]VBK boys'!H19</f>
        <v>0.94652697771718419</v>
      </c>
      <c r="CA48" s="72">
        <f t="shared" si="18"/>
        <v>0.61113694849852762</v>
      </c>
      <c r="CB48">
        <f t="shared" si="45"/>
        <v>0.29030193334650334</v>
      </c>
      <c r="CC48" s="72">
        <f t="shared" si="10"/>
        <v>0.83953572977803448</v>
      </c>
      <c r="CD48">
        <f t="shared" si="48"/>
        <v>1.4396286609812015</v>
      </c>
      <c r="CE48" s="72">
        <f t="shared" si="11"/>
        <v>0.94848409996637939</v>
      </c>
      <c r="CF48">
        <f t="shared" si="46"/>
        <v>1.6306099448375471</v>
      </c>
      <c r="CG48" s="72">
        <f t="shared" si="12"/>
        <v>0.79971892608098061</v>
      </c>
      <c r="CH48">
        <f t="shared" si="47"/>
        <v>1.1201801797217508</v>
      </c>
      <c r="CJ48">
        <v>1</v>
      </c>
      <c r="CK48" t="s">
        <v>1794</v>
      </c>
      <c r="CL48">
        <v>2</v>
      </c>
      <c r="CM48">
        <v>5</v>
      </c>
      <c r="CN48" t="s">
        <v>351</v>
      </c>
      <c r="CO48">
        <v>0</v>
      </c>
      <c r="CP48">
        <v>5</v>
      </c>
      <c r="CQ48" t="s">
        <v>352</v>
      </c>
      <c r="CR48">
        <v>0</v>
      </c>
      <c r="CS48">
        <v>5</v>
      </c>
      <c r="CT48">
        <v>3</v>
      </c>
      <c r="CU48">
        <v>3</v>
      </c>
      <c r="CV48">
        <v>3</v>
      </c>
      <c r="CW48">
        <v>1</v>
      </c>
      <c r="CX48">
        <v>5</v>
      </c>
      <c r="CY48">
        <v>3</v>
      </c>
      <c r="CZ48">
        <v>1</v>
      </c>
      <c r="DA48">
        <v>1</v>
      </c>
      <c r="DB48">
        <v>3</v>
      </c>
      <c r="DC48">
        <v>4</v>
      </c>
      <c r="DD48">
        <v>5</v>
      </c>
      <c r="DE48">
        <v>3</v>
      </c>
      <c r="DF48">
        <f t="shared" si="51"/>
        <v>3.5</v>
      </c>
      <c r="DG48">
        <f t="shared" si="52"/>
        <v>2.3333333333333335</v>
      </c>
      <c r="DH48" s="41">
        <v>4</v>
      </c>
      <c r="DI48" s="41">
        <v>2</v>
      </c>
      <c r="DJ48" s="41">
        <v>4</v>
      </c>
      <c r="DK48" s="41">
        <v>3</v>
      </c>
      <c r="DL48" s="41">
        <v>1</v>
      </c>
      <c r="DM48" s="41">
        <v>1</v>
      </c>
      <c r="DN48" s="41">
        <v>2</v>
      </c>
      <c r="DO48" s="41">
        <v>1</v>
      </c>
      <c r="DP48" s="41">
        <v>1</v>
      </c>
      <c r="DQ48" s="41">
        <f>AVERAGE(DK48,DJ48,DH48,DN48,DO48,DP48)</f>
        <v>2.5</v>
      </c>
      <c r="DR48" s="41">
        <v>6</v>
      </c>
      <c r="DS48" s="41">
        <v>6</v>
      </c>
      <c r="DT48" s="41">
        <v>5</v>
      </c>
      <c r="DU48" s="41">
        <v>6</v>
      </c>
      <c r="DV48" s="41">
        <v>4</v>
      </c>
      <c r="DW48" s="41">
        <v>6</v>
      </c>
      <c r="DX48">
        <f t="shared" si="50"/>
        <v>5.5</v>
      </c>
      <c r="DY48">
        <v>1</v>
      </c>
      <c r="DZ48">
        <v>0.1</v>
      </c>
      <c r="EA48">
        <v>0</v>
      </c>
      <c r="EB48">
        <v>0</v>
      </c>
      <c r="EC48">
        <v>1</v>
      </c>
      <c r="ED48">
        <v>1</v>
      </c>
      <c r="EE48">
        <v>1</v>
      </c>
      <c r="EF48">
        <v>1</v>
      </c>
      <c r="EG48">
        <v>0</v>
      </c>
      <c r="EH48">
        <v>1</v>
      </c>
      <c r="EI48">
        <v>1</v>
      </c>
      <c r="EJ48">
        <v>0</v>
      </c>
      <c r="EK48">
        <v>1</v>
      </c>
      <c r="EL48">
        <v>0</v>
      </c>
      <c r="EM48">
        <v>1</v>
      </c>
      <c r="EN48">
        <v>1</v>
      </c>
      <c r="EO48">
        <v>1</v>
      </c>
      <c r="EP48">
        <v>0</v>
      </c>
      <c r="EQ48">
        <v>0</v>
      </c>
      <c r="ER48">
        <v>1</v>
      </c>
      <c r="ES48">
        <v>0</v>
      </c>
      <c r="ET48">
        <v>1</v>
      </c>
      <c r="EU48" t="s">
        <v>1806</v>
      </c>
      <c r="EV48">
        <f t="shared" si="13"/>
        <v>12</v>
      </c>
      <c r="EW48">
        <v>12</v>
      </c>
      <c r="EX48">
        <f>12/18</f>
        <v>0.66666666666666663</v>
      </c>
      <c r="EY48">
        <v>5</v>
      </c>
      <c r="EZ48">
        <v>1</v>
      </c>
      <c r="FA48">
        <v>1</v>
      </c>
      <c r="FB48">
        <v>1</v>
      </c>
      <c r="FC48">
        <v>0</v>
      </c>
      <c r="FD48">
        <v>0</v>
      </c>
      <c r="FE48">
        <v>0</v>
      </c>
      <c r="FF48">
        <v>1</v>
      </c>
      <c r="FG48">
        <v>0</v>
      </c>
      <c r="FH48">
        <v>1</v>
      </c>
      <c r="FI48">
        <v>1</v>
      </c>
      <c r="FJ48">
        <v>0</v>
      </c>
      <c r="FK48">
        <v>0</v>
      </c>
      <c r="FL48">
        <v>1</v>
      </c>
      <c r="FM48" t="s">
        <v>351</v>
      </c>
      <c r="FN48">
        <f t="shared" si="14"/>
        <v>7</v>
      </c>
      <c r="FO48">
        <v>7</v>
      </c>
      <c r="FP48">
        <f>7/13</f>
        <v>0.53846153846153844</v>
      </c>
      <c r="FQ48">
        <v>5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1</v>
      </c>
      <c r="FX48">
        <v>0</v>
      </c>
      <c r="FY48">
        <v>0</v>
      </c>
      <c r="FZ48">
        <v>0</v>
      </c>
      <c r="GA48">
        <v>0</v>
      </c>
      <c r="GB48">
        <v>0</v>
      </c>
      <c r="GC48">
        <f t="shared" si="15"/>
        <v>5</v>
      </c>
      <c r="GD48">
        <v>5</v>
      </c>
      <c r="GE48">
        <f>5/10</f>
        <v>0.5</v>
      </c>
      <c r="GF48">
        <v>3</v>
      </c>
      <c r="GG48">
        <v>1</v>
      </c>
      <c r="GH48">
        <v>1</v>
      </c>
      <c r="GI48">
        <v>1</v>
      </c>
      <c r="GJ48">
        <v>1</v>
      </c>
      <c r="GK48">
        <v>0</v>
      </c>
      <c r="GL48">
        <v>1</v>
      </c>
      <c r="GM48">
        <v>1</v>
      </c>
      <c r="GN48">
        <v>0</v>
      </c>
      <c r="GO48">
        <v>0</v>
      </c>
      <c r="GP48">
        <v>1</v>
      </c>
      <c r="GQ48">
        <v>0</v>
      </c>
      <c r="GR48">
        <v>1</v>
      </c>
      <c r="GS48">
        <v>0</v>
      </c>
      <c r="GT48">
        <v>0</v>
      </c>
      <c r="GU48">
        <v>0</v>
      </c>
      <c r="GV48">
        <f t="shared" si="16"/>
        <v>6</v>
      </c>
      <c r="GW48">
        <v>6</v>
      </c>
      <c r="GX48">
        <f>6/12</f>
        <v>0.5</v>
      </c>
      <c r="GY48">
        <v>1</v>
      </c>
      <c r="GZ48">
        <f t="shared" si="17"/>
        <v>30</v>
      </c>
      <c r="HA48" s="41">
        <v>2</v>
      </c>
      <c r="HB48" s="41">
        <v>2</v>
      </c>
      <c r="HC48" s="41">
        <v>1</v>
      </c>
      <c r="HD48" s="41">
        <v>2</v>
      </c>
      <c r="HE48" s="41">
        <v>4</v>
      </c>
      <c r="HF48" s="41">
        <v>3</v>
      </c>
      <c r="HG48" s="41">
        <v>5</v>
      </c>
      <c r="HH48" s="41">
        <v>3</v>
      </c>
      <c r="HI48" s="41">
        <v>1</v>
      </c>
      <c r="HJ48" s="41">
        <v>4</v>
      </c>
      <c r="HK48" s="41">
        <v>3</v>
      </c>
      <c r="HL48" s="41">
        <v>5</v>
      </c>
      <c r="HM48" s="41">
        <v>5</v>
      </c>
      <c r="HN48" s="41">
        <v>5</v>
      </c>
      <c r="HO48" s="41">
        <v>5</v>
      </c>
      <c r="HP48" s="41">
        <v>3</v>
      </c>
      <c r="HQ48" s="41">
        <v>1</v>
      </c>
      <c r="HR48" s="41">
        <v>1</v>
      </c>
      <c r="HS48" s="41">
        <v>8</v>
      </c>
      <c r="HT48" s="41">
        <v>8</v>
      </c>
      <c r="HU48" s="41">
        <v>8</v>
      </c>
      <c r="HV48" s="41">
        <v>8</v>
      </c>
      <c r="HW48" s="41">
        <v>8</v>
      </c>
      <c r="HX48" s="41">
        <v>8</v>
      </c>
      <c r="HY48" s="41">
        <v>3</v>
      </c>
      <c r="HZ48" s="41">
        <v>5</v>
      </c>
      <c r="IA48" s="41">
        <v>8</v>
      </c>
      <c r="ID48" s="41">
        <v>1.63</v>
      </c>
      <c r="IE48" s="41">
        <v>1.54</v>
      </c>
      <c r="IF48" s="41">
        <v>1.61</v>
      </c>
      <c r="IG48" s="41">
        <v>1.52</v>
      </c>
      <c r="IH48" s="41">
        <v>1.52</v>
      </c>
      <c r="II48" s="41"/>
      <c r="IJ48" s="41">
        <v>13</v>
      </c>
      <c r="IK48" s="41">
        <v>17</v>
      </c>
    </row>
    <row r="49" spans="1:245" x14ac:dyDescent="0.2">
      <c r="A49" s="66">
        <v>418</v>
      </c>
      <c r="B49" s="66" t="s">
        <v>1530</v>
      </c>
      <c r="C49">
        <v>0</v>
      </c>
      <c r="D49" s="110">
        <v>2</v>
      </c>
      <c r="E49" s="63">
        <v>39622</v>
      </c>
      <c r="F49" s="63">
        <v>43756</v>
      </c>
      <c r="G49" s="110">
        <f t="shared" si="39"/>
        <v>11.326027397260274</v>
      </c>
      <c r="I49">
        <v>6</v>
      </c>
      <c r="L49">
        <v>2</v>
      </c>
      <c r="M49" s="41">
        <v>150</v>
      </c>
      <c r="N49">
        <v>109</v>
      </c>
      <c r="O49">
        <v>156.5</v>
      </c>
      <c r="Q49" s="41">
        <f>65*2.2</f>
        <v>143</v>
      </c>
      <c r="R49">
        <v>65</v>
      </c>
      <c r="S49">
        <v>26.7</v>
      </c>
      <c r="U49">
        <v>32.4</v>
      </c>
      <c r="W49" s="41">
        <v>49.7</v>
      </c>
      <c r="X49" s="41">
        <v>49.5</v>
      </c>
      <c r="Y49" s="41">
        <v>48.1</v>
      </c>
      <c r="Z49" s="41">
        <v>47.5</v>
      </c>
      <c r="AA49" s="41">
        <v>52.8</v>
      </c>
      <c r="AB49" s="41">
        <v>46.8</v>
      </c>
      <c r="AC49" s="41">
        <v>49.7</v>
      </c>
      <c r="AD49" s="41">
        <v>52.8</v>
      </c>
      <c r="AJ49" s="41"/>
      <c r="AN49" s="41">
        <v>14.56</v>
      </c>
      <c r="AO49" s="41">
        <v>13.95</v>
      </c>
      <c r="AP49" s="89">
        <v>0.54873126678185702</v>
      </c>
      <c r="AQ49" s="90">
        <v>0.70840505722371871</v>
      </c>
      <c r="AR49">
        <v>122</v>
      </c>
      <c r="AS49">
        <v>121</v>
      </c>
      <c r="AT49">
        <v>117</v>
      </c>
      <c r="AU49" s="89">
        <v>-0.92980685909903493</v>
      </c>
      <c r="AV49" s="90">
        <v>0.17623554715781772</v>
      </c>
      <c r="AW49" s="41">
        <v>13</v>
      </c>
      <c r="AX49" s="41">
        <v>10</v>
      </c>
      <c r="AY49">
        <f>10+13</f>
        <v>23</v>
      </c>
      <c r="AZ49" s="89">
        <v>-3.0116591651158786</v>
      </c>
      <c r="BA49" s="90">
        <v>1.2991207475072876E-3</v>
      </c>
      <c r="BB49">
        <v>11</v>
      </c>
      <c r="BC49">
        <v>12</v>
      </c>
      <c r="BD49" s="103">
        <f>'[1]SP boys'!G20</f>
        <v>-2.9229492631844751</v>
      </c>
      <c r="BE49" s="72">
        <f>'[1]SP boys'!H20</f>
        <v>1.7336650536610007E-3</v>
      </c>
      <c r="BF49">
        <f>11+12</f>
        <v>23</v>
      </c>
      <c r="BG49" s="41">
        <v>31</v>
      </c>
      <c r="BH49" s="41">
        <v>39</v>
      </c>
      <c r="BI49" s="41">
        <v>32</v>
      </c>
      <c r="BJ49" s="41">
        <v>39</v>
      </c>
      <c r="BN49">
        <f t="shared" si="43"/>
        <v>17.434063477872151</v>
      </c>
      <c r="BO49" s="103">
        <f>'[1]VBT boys'!G20</f>
        <v>1.1378387286467384</v>
      </c>
      <c r="BP49" s="72">
        <f>'[1]VBT boys'!H20</f>
        <v>0.87240608504888417</v>
      </c>
      <c r="BQ49" s="41">
        <v>33</v>
      </c>
      <c r="BR49" s="41">
        <v>28</v>
      </c>
      <c r="BS49" s="41">
        <v>33</v>
      </c>
      <c r="BT49" s="41">
        <v>33</v>
      </c>
      <c r="BX49">
        <f t="shared" si="44"/>
        <v>14.751899865891819</v>
      </c>
      <c r="BY49" s="103">
        <f>'[1]VBK boys'!G20</f>
        <v>-0.4155369647275674</v>
      </c>
      <c r="BZ49" s="103">
        <f>'[1]VBK boys'!H20</f>
        <v>0.33887443044137899</v>
      </c>
      <c r="CA49" s="72">
        <f t="shared" si="18"/>
        <v>1.5163929005841442E-3</v>
      </c>
      <c r="CB49">
        <f t="shared" si="45"/>
        <v>-2.9673042141501771</v>
      </c>
      <c r="CC49" s="72">
        <f t="shared" si="10"/>
        <v>0.44232030219076823</v>
      </c>
      <c r="CD49">
        <f t="shared" si="48"/>
        <v>-0.19053779615858896</v>
      </c>
      <c r="CE49" s="72">
        <f t="shared" si="11"/>
        <v>0.60564025774513164</v>
      </c>
      <c r="CF49">
        <f t="shared" si="46"/>
        <v>0.3611508819595855</v>
      </c>
      <c r="CG49" s="72">
        <f t="shared" si="12"/>
        <v>0.34982565094549467</v>
      </c>
      <c r="CH49">
        <f t="shared" si="47"/>
        <v>-0.93223037611639359</v>
      </c>
      <c r="CJ49">
        <v>0</v>
      </c>
      <c r="CK49" t="s">
        <v>355</v>
      </c>
      <c r="CL49">
        <v>2</v>
      </c>
      <c r="CM49">
        <v>1</v>
      </c>
      <c r="CN49" t="s">
        <v>350</v>
      </c>
      <c r="CO49">
        <v>2</v>
      </c>
      <c r="CP49">
        <v>2</v>
      </c>
      <c r="CQ49" t="s">
        <v>352</v>
      </c>
      <c r="CR49">
        <v>1</v>
      </c>
      <c r="CS49">
        <v>0.1</v>
      </c>
      <c r="CT49">
        <v>4</v>
      </c>
      <c r="CU49">
        <v>4</v>
      </c>
      <c r="CV49">
        <v>1</v>
      </c>
      <c r="CW49">
        <v>2</v>
      </c>
      <c r="CX49">
        <v>5</v>
      </c>
      <c r="CY49">
        <v>4</v>
      </c>
      <c r="CZ49">
        <v>1</v>
      </c>
      <c r="DA49">
        <v>1</v>
      </c>
      <c r="DB49">
        <v>4</v>
      </c>
      <c r="DC49">
        <v>4</v>
      </c>
      <c r="DD49">
        <v>2</v>
      </c>
      <c r="DE49">
        <v>3</v>
      </c>
      <c r="DF49">
        <f t="shared" si="51"/>
        <v>4.166666666666667</v>
      </c>
      <c r="DG49">
        <f t="shared" si="52"/>
        <v>1.6666666666666667</v>
      </c>
      <c r="DH49" s="41">
        <v>3</v>
      </c>
      <c r="DI49" s="41">
        <v>2</v>
      </c>
      <c r="DJ49" s="41">
        <v>2</v>
      </c>
      <c r="DK49" s="41">
        <v>2</v>
      </c>
      <c r="DL49" s="41">
        <v>2</v>
      </c>
      <c r="DM49" s="41">
        <v>1</v>
      </c>
      <c r="DN49" s="41">
        <v>2</v>
      </c>
      <c r="DO49" s="41">
        <v>2</v>
      </c>
      <c r="DP49" s="41">
        <v>1</v>
      </c>
      <c r="DQ49" s="41">
        <f>AVERAGE(DP49,DO49,DN49,DH49,DJ49,DK49)</f>
        <v>2</v>
      </c>
      <c r="DR49" s="41">
        <v>4</v>
      </c>
      <c r="DS49" s="41">
        <v>4</v>
      </c>
      <c r="DT49" s="41">
        <v>5</v>
      </c>
      <c r="DU49" s="41">
        <v>4</v>
      </c>
      <c r="DV49" s="41">
        <v>4</v>
      </c>
      <c r="DW49" s="41">
        <v>5</v>
      </c>
      <c r="DX49">
        <f t="shared" si="50"/>
        <v>4.333333333333333</v>
      </c>
      <c r="DY49">
        <v>8</v>
      </c>
      <c r="DZ49" s="41"/>
      <c r="EA49">
        <v>3</v>
      </c>
      <c r="EB49" s="41"/>
      <c r="EC49" s="41">
        <v>1</v>
      </c>
      <c r="ED49" s="41">
        <v>1</v>
      </c>
      <c r="EE49" s="41">
        <v>1</v>
      </c>
      <c r="EF49" s="41">
        <v>0</v>
      </c>
      <c r="EG49" s="41">
        <v>1</v>
      </c>
      <c r="EH49" s="41">
        <v>1</v>
      </c>
      <c r="EI49" s="41">
        <v>1</v>
      </c>
      <c r="EJ49" s="41">
        <v>1</v>
      </c>
      <c r="EK49" s="41">
        <v>1</v>
      </c>
      <c r="EL49" s="41">
        <v>0</v>
      </c>
      <c r="EM49" s="41">
        <v>1</v>
      </c>
      <c r="EN49" s="41">
        <v>0</v>
      </c>
      <c r="EO49" s="41">
        <v>0</v>
      </c>
      <c r="EP49" s="41">
        <v>1</v>
      </c>
      <c r="EQ49" s="41">
        <v>1</v>
      </c>
      <c r="ER49" s="41">
        <v>1</v>
      </c>
      <c r="ES49" s="41">
        <v>1</v>
      </c>
      <c r="ET49" s="41">
        <v>0</v>
      </c>
      <c r="EU49" s="41">
        <v>0</v>
      </c>
      <c r="EV49" s="41">
        <f t="shared" si="13"/>
        <v>13</v>
      </c>
      <c r="EW49" s="41">
        <v>13</v>
      </c>
      <c r="EX49">
        <f>13/18</f>
        <v>0.72222222222222221</v>
      </c>
      <c r="EY49">
        <v>7</v>
      </c>
      <c r="EZ49">
        <v>1</v>
      </c>
      <c r="FA49">
        <v>1</v>
      </c>
      <c r="FB49">
        <v>1</v>
      </c>
      <c r="FC49">
        <v>1</v>
      </c>
      <c r="FD49">
        <v>1</v>
      </c>
      <c r="FE49">
        <v>1</v>
      </c>
      <c r="FF49">
        <v>0</v>
      </c>
      <c r="FG49">
        <v>0</v>
      </c>
      <c r="FH49">
        <v>1</v>
      </c>
      <c r="FI49">
        <v>1</v>
      </c>
      <c r="FJ49">
        <v>0</v>
      </c>
      <c r="FK49">
        <v>1</v>
      </c>
      <c r="FL49">
        <v>0</v>
      </c>
      <c r="FM49">
        <v>0</v>
      </c>
      <c r="FN49">
        <f t="shared" si="14"/>
        <v>9</v>
      </c>
      <c r="FO49">
        <v>9</v>
      </c>
      <c r="FP49">
        <f>9/13</f>
        <v>0.69230769230769229</v>
      </c>
      <c r="FQ49">
        <v>6</v>
      </c>
      <c r="FR49">
        <v>1</v>
      </c>
      <c r="FS49">
        <v>1</v>
      </c>
      <c r="FT49">
        <v>1</v>
      </c>
      <c r="FU49">
        <v>1</v>
      </c>
      <c r="FV49">
        <v>1</v>
      </c>
      <c r="FW49">
        <v>0</v>
      </c>
      <c r="FX49">
        <v>1</v>
      </c>
      <c r="FY49">
        <v>1</v>
      </c>
      <c r="FZ49">
        <v>1</v>
      </c>
      <c r="GA49">
        <v>1</v>
      </c>
      <c r="GB49" t="s">
        <v>1807</v>
      </c>
      <c r="GC49">
        <f t="shared" si="15"/>
        <v>9</v>
      </c>
      <c r="GD49">
        <v>9</v>
      </c>
      <c r="GE49">
        <f>9/10</f>
        <v>0.9</v>
      </c>
      <c r="GF49">
        <v>3</v>
      </c>
      <c r="GG49">
        <v>1</v>
      </c>
      <c r="GH49">
        <v>4</v>
      </c>
      <c r="GI49">
        <v>1</v>
      </c>
      <c r="GJ49">
        <v>1</v>
      </c>
      <c r="GK49">
        <v>1</v>
      </c>
      <c r="GL49">
        <v>1</v>
      </c>
      <c r="GM49">
        <v>1</v>
      </c>
      <c r="GN49">
        <v>0</v>
      </c>
      <c r="GO49">
        <v>1</v>
      </c>
      <c r="GP49">
        <v>0</v>
      </c>
      <c r="GQ49">
        <v>0</v>
      </c>
      <c r="GR49">
        <v>1</v>
      </c>
      <c r="GS49">
        <v>1</v>
      </c>
      <c r="GT49">
        <v>0</v>
      </c>
      <c r="GU49">
        <v>0</v>
      </c>
      <c r="GV49">
        <f t="shared" si="16"/>
        <v>8</v>
      </c>
      <c r="GW49">
        <v>8</v>
      </c>
      <c r="GX49">
        <f>8/12</f>
        <v>0.66666666666666663</v>
      </c>
      <c r="GY49">
        <v>6</v>
      </c>
      <c r="GZ49">
        <f t="shared" si="17"/>
        <v>39</v>
      </c>
      <c r="HA49" s="41">
        <v>3</v>
      </c>
      <c r="HB49" s="41">
        <v>2</v>
      </c>
      <c r="HC49" s="41">
        <v>3</v>
      </c>
      <c r="HD49" s="41">
        <v>1</v>
      </c>
      <c r="HE49" s="41">
        <v>5</v>
      </c>
      <c r="HF49" s="41">
        <v>4</v>
      </c>
      <c r="HG49" s="41">
        <v>4</v>
      </c>
      <c r="HH49" s="41">
        <v>1</v>
      </c>
      <c r="HI49" s="41">
        <v>1</v>
      </c>
      <c r="HJ49" s="41">
        <v>5</v>
      </c>
      <c r="HK49" s="41">
        <v>3</v>
      </c>
      <c r="HL49" s="41">
        <v>5</v>
      </c>
      <c r="HM49" s="41">
        <v>5</v>
      </c>
      <c r="HN49" s="41">
        <v>3</v>
      </c>
      <c r="HO49" s="41">
        <v>4</v>
      </c>
      <c r="HP49" s="41">
        <v>1</v>
      </c>
      <c r="HQ49" s="41">
        <v>1</v>
      </c>
      <c r="HR49" s="41">
        <v>4</v>
      </c>
      <c r="HS49" s="41">
        <v>3</v>
      </c>
      <c r="HT49" s="41">
        <v>8</v>
      </c>
      <c r="HU49" s="41">
        <v>6</v>
      </c>
      <c r="HV49" s="41">
        <v>2</v>
      </c>
      <c r="HW49" s="41">
        <v>2</v>
      </c>
      <c r="HX49" s="41">
        <v>2</v>
      </c>
      <c r="HY49" s="41">
        <v>2</v>
      </c>
      <c r="HZ49" s="41">
        <v>1</v>
      </c>
      <c r="IA49" s="41">
        <v>1</v>
      </c>
      <c r="ID49" s="41">
        <v>2.2000000000000002</v>
      </c>
      <c r="IE49" s="41">
        <v>1.99</v>
      </c>
      <c r="IF49" s="41">
        <v>2.1800000000000002</v>
      </c>
      <c r="IG49" s="41">
        <v>2.27</v>
      </c>
      <c r="IH49" s="41">
        <v>2.16</v>
      </c>
      <c r="II49" s="41"/>
      <c r="IJ49" s="41">
        <v>2</v>
      </c>
      <c r="IK49" s="41">
        <v>9</v>
      </c>
    </row>
    <row r="50" spans="1:245" x14ac:dyDescent="0.2">
      <c r="A50" s="66">
        <v>419</v>
      </c>
      <c r="B50" s="66" t="s">
        <v>1533</v>
      </c>
      <c r="C50">
        <v>0</v>
      </c>
      <c r="D50" s="110">
        <v>2</v>
      </c>
      <c r="E50" s="63">
        <v>39635</v>
      </c>
      <c r="F50" s="63">
        <v>43756</v>
      </c>
      <c r="G50" s="110">
        <f t="shared" si="39"/>
        <v>11.29041095890411</v>
      </c>
      <c r="I50">
        <v>6</v>
      </c>
      <c r="L50">
        <v>1</v>
      </c>
      <c r="M50" s="41">
        <v>150</v>
      </c>
      <c r="N50">
        <v>103</v>
      </c>
      <c r="O50">
        <v>137</v>
      </c>
      <c r="Q50" s="41">
        <f>35.8*2.2</f>
        <v>78.760000000000005</v>
      </c>
      <c r="R50">
        <v>35.799999999999997</v>
      </c>
      <c r="S50">
        <v>19.100000000000001</v>
      </c>
      <c r="U50">
        <v>18.399999999999999</v>
      </c>
      <c r="W50" s="41">
        <v>29.9</v>
      </c>
      <c r="X50" s="41">
        <v>70.5</v>
      </c>
      <c r="Y50" s="41">
        <v>71.099999999999994</v>
      </c>
      <c r="Z50" s="41">
        <v>32.200000000000003</v>
      </c>
      <c r="AA50" s="41">
        <v>23.1</v>
      </c>
      <c r="AB50" s="41">
        <v>39.200000000000003</v>
      </c>
      <c r="AC50" s="41">
        <v>71.099999999999994</v>
      </c>
      <c r="AD50" s="41">
        <v>39.200000000000003</v>
      </c>
      <c r="AJ50" s="41"/>
      <c r="AN50" s="41">
        <v>14.08</v>
      </c>
      <c r="AO50" s="41">
        <v>13.65</v>
      </c>
      <c r="AP50" s="89">
        <v>0.78484207527828087</v>
      </c>
      <c r="AQ50" s="90">
        <v>0.78372691628291558</v>
      </c>
      <c r="AR50">
        <v>110</v>
      </c>
      <c r="AS50">
        <v>108</v>
      </c>
      <c r="AT50">
        <v>100</v>
      </c>
      <c r="AU50" s="89">
        <v>-1.3955476541209519</v>
      </c>
      <c r="AV50" s="90">
        <v>8.1425377482713709E-2</v>
      </c>
      <c r="AW50">
        <v>20</v>
      </c>
      <c r="AX50">
        <v>18</v>
      </c>
      <c r="AY50">
        <f>20+18</f>
        <v>38</v>
      </c>
      <c r="AZ50" s="89">
        <v>-1.9080525499700569</v>
      </c>
      <c r="BA50" s="90">
        <v>2.8192212323228483E-2</v>
      </c>
      <c r="BB50">
        <v>21</v>
      </c>
      <c r="BC50">
        <v>12</v>
      </c>
      <c r="BD50" s="103">
        <f>'[1]SP boys'!G21</f>
        <v>-0.42556319235185919</v>
      </c>
      <c r="BE50" s="72">
        <f>'[1]SP boys'!H21</f>
        <v>0.33521308291320556</v>
      </c>
      <c r="BF50">
        <f>21+12</f>
        <v>33</v>
      </c>
      <c r="BG50">
        <v>32</v>
      </c>
      <c r="BH50">
        <v>28</v>
      </c>
      <c r="BI50">
        <v>31</v>
      </c>
      <c r="BJ50" s="41">
        <v>32</v>
      </c>
      <c r="BN50">
        <f t="shared" si="43"/>
        <v>14.30487259722843</v>
      </c>
      <c r="BO50" s="103">
        <f>'[1]VBT boys'!G21</f>
        <v>2.0482107983098703E-2</v>
      </c>
      <c r="BP50" s="72">
        <f>'[1]VBT boys'!H21</f>
        <v>0.50817060757775923</v>
      </c>
      <c r="BQ50">
        <v>26</v>
      </c>
      <c r="BR50">
        <v>26</v>
      </c>
      <c r="BS50">
        <v>25</v>
      </c>
      <c r="BT50" s="41">
        <v>26</v>
      </c>
      <c r="BX50">
        <f t="shared" si="44"/>
        <v>11.622708985248099</v>
      </c>
      <c r="BY50" s="103">
        <f>'[1]VBK boys'!G21</f>
        <v>-1.6423799698071497</v>
      </c>
      <c r="BZ50" s="103">
        <f>'[1]VBK boys'!H21</f>
        <v>5.0255641678453131E-2</v>
      </c>
      <c r="CA50" s="72">
        <f t="shared" si="18"/>
        <v>0.18170264761821703</v>
      </c>
      <c r="CB50">
        <f t="shared" si="45"/>
        <v>-1.166807871160958</v>
      </c>
      <c r="CC50" s="72">
        <f t="shared" si="10"/>
        <v>0.43257614688281465</v>
      </c>
      <c r="CD50">
        <f t="shared" si="48"/>
        <v>-0.30535278942133554</v>
      </c>
      <c r="CE50" s="72">
        <f t="shared" si="11"/>
        <v>0.27921312462810616</v>
      </c>
      <c r="CF50">
        <f t="shared" si="46"/>
        <v>-0.81094893091202547</v>
      </c>
      <c r="CG50" s="72">
        <f t="shared" si="12"/>
        <v>0.29783063970971263</v>
      </c>
      <c r="CH50">
        <f t="shared" si="47"/>
        <v>-0.76103653049810627</v>
      </c>
      <c r="CJ50">
        <v>1</v>
      </c>
      <c r="CK50" t="s">
        <v>351</v>
      </c>
      <c r="CL50">
        <v>0</v>
      </c>
      <c r="CM50">
        <v>1</v>
      </c>
      <c r="CN50" t="s">
        <v>1808</v>
      </c>
      <c r="CO50">
        <v>1</v>
      </c>
      <c r="CP50">
        <v>1</v>
      </c>
      <c r="CQ50" t="s">
        <v>350</v>
      </c>
      <c r="CR50">
        <v>1</v>
      </c>
      <c r="CS50">
        <v>1</v>
      </c>
      <c r="CT50">
        <v>4</v>
      </c>
      <c r="CU50">
        <v>3</v>
      </c>
      <c r="CV50">
        <v>1</v>
      </c>
      <c r="CW50">
        <v>3</v>
      </c>
      <c r="CX50">
        <v>5</v>
      </c>
      <c r="CY50">
        <v>4</v>
      </c>
      <c r="CZ50">
        <v>1</v>
      </c>
      <c r="DA50">
        <v>2</v>
      </c>
      <c r="DB50">
        <v>3</v>
      </c>
      <c r="DC50">
        <v>4</v>
      </c>
      <c r="DD50">
        <v>5</v>
      </c>
      <c r="DE50">
        <v>2</v>
      </c>
      <c r="DF50">
        <f t="shared" si="51"/>
        <v>3.8333333333333335</v>
      </c>
      <c r="DG50">
        <f t="shared" si="52"/>
        <v>2.3333333333333335</v>
      </c>
      <c r="DH50" s="41">
        <v>2</v>
      </c>
      <c r="DI50" s="41">
        <v>4</v>
      </c>
      <c r="DJ50" s="41">
        <v>3</v>
      </c>
      <c r="DK50" s="41">
        <v>1</v>
      </c>
      <c r="DL50" s="41">
        <v>3</v>
      </c>
      <c r="DM50" s="41">
        <v>2</v>
      </c>
      <c r="DN50" s="41">
        <v>4</v>
      </c>
      <c r="DO50" s="41">
        <v>3</v>
      </c>
      <c r="DP50" s="41">
        <v>2</v>
      </c>
      <c r="DQ50" s="41">
        <f>AVERAGE(DH50,DN50,DJ50,DK50,DO50,DP50)</f>
        <v>2.5</v>
      </c>
      <c r="DR50" s="41">
        <v>4</v>
      </c>
      <c r="DS50" s="41">
        <v>3</v>
      </c>
      <c r="DT50" s="41">
        <v>6</v>
      </c>
      <c r="DU50" s="41">
        <v>3</v>
      </c>
      <c r="DV50" s="41">
        <v>1</v>
      </c>
      <c r="DW50" s="41">
        <v>3</v>
      </c>
      <c r="DX50">
        <f t="shared" si="50"/>
        <v>3.3333333333333335</v>
      </c>
      <c r="DY50">
        <v>0</v>
      </c>
      <c r="DZ50">
        <v>0</v>
      </c>
      <c r="EA50">
        <v>2</v>
      </c>
      <c r="EC50" s="41">
        <v>1</v>
      </c>
      <c r="ED50" s="41">
        <v>1</v>
      </c>
      <c r="EE50" s="41">
        <v>1</v>
      </c>
      <c r="EF50" s="41">
        <v>0</v>
      </c>
      <c r="EG50" s="41">
        <v>1</v>
      </c>
      <c r="EH50" s="41">
        <v>1</v>
      </c>
      <c r="EI50" s="41">
        <v>1</v>
      </c>
      <c r="EJ50" s="41">
        <v>0</v>
      </c>
      <c r="EK50" s="41">
        <v>1</v>
      </c>
      <c r="EL50" s="41">
        <v>0</v>
      </c>
      <c r="EM50" s="41">
        <v>1</v>
      </c>
      <c r="EN50" s="41">
        <v>0</v>
      </c>
      <c r="EO50" s="41">
        <v>0</v>
      </c>
      <c r="EP50" s="41">
        <v>0</v>
      </c>
      <c r="EQ50" s="41">
        <v>0</v>
      </c>
      <c r="ER50" s="41">
        <v>1</v>
      </c>
      <c r="ES50" s="41">
        <v>0</v>
      </c>
      <c r="ET50" s="41">
        <v>0</v>
      </c>
      <c r="EU50" s="41">
        <v>0</v>
      </c>
      <c r="EV50" s="41">
        <f t="shared" si="13"/>
        <v>9</v>
      </c>
      <c r="EW50" s="41">
        <v>9</v>
      </c>
      <c r="EX50">
        <f>9/18</f>
        <v>0.5</v>
      </c>
      <c r="EY50">
        <v>4</v>
      </c>
      <c r="EZ50">
        <v>0</v>
      </c>
      <c r="FA50">
        <v>0</v>
      </c>
      <c r="FB50">
        <v>1</v>
      </c>
      <c r="FC50">
        <v>0</v>
      </c>
      <c r="FD50">
        <v>0</v>
      </c>
      <c r="FE50">
        <v>1</v>
      </c>
      <c r="FF50">
        <v>1</v>
      </c>
      <c r="FG50">
        <v>0</v>
      </c>
      <c r="FH50">
        <v>1</v>
      </c>
      <c r="FI50">
        <v>0</v>
      </c>
      <c r="FJ50">
        <v>0</v>
      </c>
      <c r="FK50">
        <v>0</v>
      </c>
      <c r="FL50">
        <v>0</v>
      </c>
      <c r="FM50">
        <v>0</v>
      </c>
      <c r="FN50">
        <f t="shared" si="14"/>
        <v>4</v>
      </c>
      <c r="FO50">
        <v>4</v>
      </c>
      <c r="FP50">
        <f>4/13</f>
        <v>0.30769230769230771</v>
      </c>
      <c r="FQ50">
        <v>4</v>
      </c>
      <c r="FR50">
        <v>0</v>
      </c>
      <c r="FS50">
        <v>0</v>
      </c>
      <c r="FT50">
        <v>0</v>
      </c>
      <c r="FU50">
        <v>1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f t="shared" si="15"/>
        <v>1</v>
      </c>
      <c r="GD50">
        <v>1</v>
      </c>
      <c r="GE50">
        <f>1/10</f>
        <v>0.1</v>
      </c>
      <c r="GF50">
        <v>3</v>
      </c>
      <c r="GG50">
        <v>1</v>
      </c>
      <c r="GH50">
        <v>4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f t="shared" si="16"/>
        <v>0</v>
      </c>
      <c r="GW50">
        <v>0</v>
      </c>
      <c r="GX50">
        <f>0/12</f>
        <v>0</v>
      </c>
      <c r="GY50">
        <v>1</v>
      </c>
      <c r="GZ50">
        <f t="shared" si="17"/>
        <v>14</v>
      </c>
      <c r="HA50" s="41">
        <v>3</v>
      </c>
      <c r="HB50" s="41">
        <v>2</v>
      </c>
      <c r="HC50" s="41">
        <v>3</v>
      </c>
      <c r="HD50" s="41">
        <v>1</v>
      </c>
      <c r="HE50" s="41">
        <v>4</v>
      </c>
      <c r="HF50" s="41">
        <v>3</v>
      </c>
      <c r="HG50" s="41">
        <v>1</v>
      </c>
      <c r="HH50" s="41">
        <v>1</v>
      </c>
      <c r="HI50" s="41">
        <v>1</v>
      </c>
      <c r="HJ50" s="41">
        <v>3</v>
      </c>
      <c r="HK50" s="41">
        <v>1</v>
      </c>
      <c r="HL50" s="41">
        <v>1</v>
      </c>
      <c r="HM50" s="41">
        <v>5</v>
      </c>
      <c r="HN50" s="41">
        <v>2</v>
      </c>
      <c r="HO50" s="41">
        <v>2</v>
      </c>
      <c r="HP50" s="41">
        <v>1</v>
      </c>
      <c r="HQ50" s="41">
        <v>1</v>
      </c>
      <c r="HR50" s="41">
        <v>4</v>
      </c>
      <c r="HS50" s="41">
        <v>8</v>
      </c>
      <c r="HT50" s="41">
        <v>8</v>
      </c>
      <c r="HU50" s="41">
        <v>8</v>
      </c>
      <c r="HV50" s="41">
        <v>8</v>
      </c>
      <c r="HW50" s="41">
        <v>5</v>
      </c>
      <c r="HX50" s="41">
        <v>4</v>
      </c>
      <c r="HY50" s="41">
        <v>1</v>
      </c>
      <c r="HZ50" s="41">
        <v>7</v>
      </c>
      <c r="IA50" s="41">
        <v>2</v>
      </c>
      <c r="ID50" s="41">
        <v>3.12</v>
      </c>
      <c r="IE50" s="41">
        <v>2.15</v>
      </c>
      <c r="IF50" s="41">
        <v>1.99</v>
      </c>
      <c r="IG50" s="41">
        <v>2.0099999999999998</v>
      </c>
      <c r="IH50" s="41">
        <v>1.78</v>
      </c>
      <c r="II50" s="41"/>
      <c r="IJ50" s="41">
        <v>0</v>
      </c>
      <c r="IK50" s="41">
        <v>2</v>
      </c>
    </row>
    <row r="51" spans="1:245" s="41" customFormat="1" x14ac:dyDescent="0.2">
      <c r="A51" s="68">
        <v>236</v>
      </c>
      <c r="B51" s="68" t="s">
        <v>1539</v>
      </c>
      <c r="C51" s="41">
        <v>0</v>
      </c>
      <c r="D51" s="110">
        <v>2</v>
      </c>
      <c r="E51" s="74">
        <v>39084</v>
      </c>
      <c r="F51" s="74">
        <v>43755</v>
      </c>
      <c r="G51" s="110">
        <f t="shared" si="39"/>
        <v>12.797260273972602</v>
      </c>
      <c r="I51" s="41">
        <v>7</v>
      </c>
      <c r="L51" s="41">
        <v>2</v>
      </c>
      <c r="M51" s="41">
        <v>150</v>
      </c>
      <c r="N51" s="41">
        <v>109</v>
      </c>
      <c r="O51" s="41">
        <v>155</v>
      </c>
      <c r="Q51" s="41">
        <f>35.3*2.2</f>
        <v>77.66</v>
      </c>
      <c r="R51" s="41">
        <v>35.299999999999997</v>
      </c>
      <c r="S51" s="41">
        <v>14.7</v>
      </c>
      <c r="U51" s="41">
        <v>6.4</v>
      </c>
      <c r="W51" s="41">
        <v>46.8</v>
      </c>
      <c r="X51" s="41">
        <v>49.3</v>
      </c>
      <c r="Y51" s="41">
        <v>20</v>
      </c>
      <c r="Z51" s="41">
        <v>37.700000000000003</v>
      </c>
      <c r="AA51" s="41">
        <v>39</v>
      </c>
      <c r="AB51" s="41">
        <v>28.3</v>
      </c>
      <c r="AC51" s="41">
        <v>49.3</v>
      </c>
      <c r="AD51" s="41">
        <v>39</v>
      </c>
      <c r="AJ51" s="41">
        <v>23</v>
      </c>
      <c r="AN51" s="41">
        <v>12.1</v>
      </c>
      <c r="AO51" s="41">
        <v>12.16</v>
      </c>
      <c r="AP51" s="89">
        <v>-0.66840368274039252</v>
      </c>
      <c r="AQ51" s="90">
        <v>0.25193797266357698</v>
      </c>
      <c r="AR51" s="41">
        <v>128</v>
      </c>
      <c r="AS51" s="41">
        <v>131</v>
      </c>
      <c r="AT51" s="41">
        <v>124</v>
      </c>
      <c r="AU51" s="89">
        <v>-1.2025939803196715</v>
      </c>
      <c r="AV51" s="90">
        <v>0.11456673914326329</v>
      </c>
      <c r="AW51" s="41">
        <v>20</v>
      </c>
      <c r="AX51" s="41">
        <v>26</v>
      </c>
      <c r="AY51" s="41">
        <f>26+20</f>
        <v>46</v>
      </c>
      <c r="AZ51" s="89">
        <v>-1.7091459481751543</v>
      </c>
      <c r="BA51" s="90">
        <v>4.3711959095396997E-2</v>
      </c>
      <c r="BB51" s="41">
        <v>22</v>
      </c>
      <c r="BC51" s="41">
        <v>26</v>
      </c>
      <c r="BD51" s="107">
        <f>'[1]SP boys'!G22</f>
        <v>0.27218670639517489</v>
      </c>
      <c r="BE51" s="92">
        <f>'[1]SP boys'!H22</f>
        <v>0.60726076856798794</v>
      </c>
      <c r="BF51" s="41">
        <f>22+26</f>
        <v>48</v>
      </c>
      <c r="BG51" s="41">
        <v>43</v>
      </c>
      <c r="BH51" s="41">
        <v>43</v>
      </c>
      <c r="BI51" s="41">
        <v>46</v>
      </c>
      <c r="BJ51" s="41">
        <v>46</v>
      </c>
      <c r="BN51" s="41">
        <f t="shared" si="43"/>
        <v>20.56325435851587</v>
      </c>
      <c r="BO51" s="107">
        <f>'[1]VBT boys'!G22</f>
        <v>1.4340776466038843</v>
      </c>
      <c r="BP51" s="92">
        <f>'[1]VBT boys'!H22</f>
        <v>0.92422494695649693</v>
      </c>
      <c r="BQ51" s="41">
        <v>34</v>
      </c>
      <c r="BR51" s="41">
        <v>35</v>
      </c>
      <c r="BS51" s="41">
        <v>34</v>
      </c>
      <c r="BT51" s="41">
        <v>34</v>
      </c>
      <c r="BX51" s="41">
        <f t="shared" si="44"/>
        <v>15.198927134555207</v>
      </c>
      <c r="BY51" s="107">
        <f>'[1]VBK boys'!G22</f>
        <v>-1.0788312372012128</v>
      </c>
      <c r="BZ51" s="107">
        <f>'[1]VBK boys'!H22</f>
        <v>0.14033148346386001</v>
      </c>
      <c r="CA51" s="92">
        <f t="shared" si="18"/>
        <v>0.32548636383169249</v>
      </c>
      <c r="CB51" s="41">
        <f t="shared" si="45"/>
        <v>-0.71847962088998973</v>
      </c>
      <c r="CC51" s="92">
        <f t="shared" si="10"/>
        <v>0.18325235590342015</v>
      </c>
      <c r="CD51" s="41">
        <f t="shared" si="48"/>
        <v>-0.93549883153003199</v>
      </c>
      <c r="CE51" s="92">
        <f t="shared" si="11"/>
        <v>0.53227821521017848</v>
      </c>
      <c r="CF51" s="41">
        <f t="shared" si="46"/>
        <v>0.17762320470133575</v>
      </c>
      <c r="CG51" s="92">
        <f t="shared" si="12"/>
        <v>0.34700564498176373</v>
      </c>
      <c r="CH51" s="41">
        <f t="shared" si="47"/>
        <v>-0.49211841590622862</v>
      </c>
      <c r="CJ51" s="41">
        <v>0</v>
      </c>
      <c r="CK51" s="41" t="s">
        <v>350</v>
      </c>
      <c r="CL51" s="41">
        <v>1</v>
      </c>
      <c r="CM51" s="41">
        <v>3</v>
      </c>
      <c r="CN51" s="41" t="s">
        <v>1832</v>
      </c>
      <c r="CO51" s="41">
        <v>1</v>
      </c>
      <c r="CP51" s="41">
        <v>1</v>
      </c>
      <c r="CQ51" s="41" t="s">
        <v>351</v>
      </c>
      <c r="CR51" s="41">
        <v>1</v>
      </c>
      <c r="CS51" s="41">
        <v>3</v>
      </c>
      <c r="CT51" s="41">
        <v>5</v>
      </c>
      <c r="CU51" s="41">
        <v>5</v>
      </c>
      <c r="CV51" s="41">
        <v>4</v>
      </c>
      <c r="CW51" s="41">
        <v>4</v>
      </c>
      <c r="CX51" s="41">
        <v>5</v>
      </c>
      <c r="CY51" s="41">
        <v>5</v>
      </c>
      <c r="CZ51" s="41">
        <v>4</v>
      </c>
      <c r="DA51" s="41">
        <v>4</v>
      </c>
      <c r="DB51" s="41">
        <v>5</v>
      </c>
      <c r="DC51" s="41">
        <v>5</v>
      </c>
      <c r="DD51" s="41">
        <v>1</v>
      </c>
      <c r="DE51" s="41">
        <v>1</v>
      </c>
      <c r="DF51" s="41">
        <f t="shared" si="51"/>
        <v>5</v>
      </c>
      <c r="DG51" s="41">
        <f t="shared" si="52"/>
        <v>3</v>
      </c>
      <c r="DH51" s="41">
        <v>3</v>
      </c>
      <c r="DI51" s="41">
        <v>3</v>
      </c>
      <c r="DJ51" s="41">
        <v>3</v>
      </c>
      <c r="DK51" s="41">
        <v>3</v>
      </c>
      <c r="DL51" s="41">
        <v>2</v>
      </c>
      <c r="DM51" s="41">
        <v>3</v>
      </c>
      <c r="DN51" s="41">
        <v>3</v>
      </c>
      <c r="DO51" s="41">
        <v>2</v>
      </c>
      <c r="DP51" s="41">
        <v>3</v>
      </c>
      <c r="DQ51" s="41">
        <f>AVERAGE(DH51,DN51,DJ51,DK51,DL51,DM51)</f>
        <v>2.8333333333333335</v>
      </c>
      <c r="DR51" s="41">
        <v>5</v>
      </c>
      <c r="DS51" s="41">
        <v>5</v>
      </c>
      <c r="DT51" s="41">
        <v>5</v>
      </c>
      <c r="DU51" s="41">
        <v>5</v>
      </c>
      <c r="DV51" s="41">
        <v>5</v>
      </c>
      <c r="DW51" s="41">
        <v>5</v>
      </c>
      <c r="DX51" s="41">
        <f t="shared" si="50"/>
        <v>5</v>
      </c>
      <c r="EA51" s="41">
        <v>2</v>
      </c>
      <c r="EC51" s="41">
        <v>1</v>
      </c>
      <c r="ED51" s="41">
        <v>1</v>
      </c>
      <c r="EE51" s="41">
        <v>1</v>
      </c>
      <c r="EF51" s="41">
        <v>1</v>
      </c>
      <c r="EG51" s="41">
        <v>1</v>
      </c>
      <c r="EH51" s="41">
        <v>1</v>
      </c>
      <c r="EI51" s="41">
        <v>1</v>
      </c>
      <c r="EJ51" s="41">
        <v>0</v>
      </c>
      <c r="EK51" s="41">
        <v>1</v>
      </c>
      <c r="EL51" s="41">
        <v>0</v>
      </c>
      <c r="EM51" s="41">
        <v>0</v>
      </c>
      <c r="EN51" s="41">
        <v>0</v>
      </c>
      <c r="EO51" s="41">
        <v>0</v>
      </c>
      <c r="EP51" s="41">
        <v>1</v>
      </c>
      <c r="EQ51" s="41">
        <v>1</v>
      </c>
      <c r="ER51" s="41">
        <v>1</v>
      </c>
      <c r="ES51" s="41">
        <v>1</v>
      </c>
      <c r="ET51" s="41">
        <v>0</v>
      </c>
      <c r="EU51" s="41">
        <v>0</v>
      </c>
      <c r="EV51" s="41">
        <f t="shared" si="13"/>
        <v>12</v>
      </c>
      <c r="EW51" s="41">
        <v>12</v>
      </c>
      <c r="EX51" s="41">
        <f>12/18</f>
        <v>0.66666666666666663</v>
      </c>
      <c r="EY51" s="41">
        <v>6</v>
      </c>
      <c r="EZ51" s="41">
        <v>0</v>
      </c>
      <c r="FA51" s="41">
        <v>1</v>
      </c>
      <c r="FB51" s="41">
        <v>1</v>
      </c>
      <c r="FC51" s="41">
        <v>0</v>
      </c>
      <c r="FD51" s="41">
        <v>0</v>
      </c>
      <c r="FE51" s="41">
        <v>1</v>
      </c>
      <c r="FF51" s="41">
        <v>1</v>
      </c>
      <c r="FG51" s="41">
        <v>0</v>
      </c>
      <c r="FH51" s="41">
        <v>1</v>
      </c>
      <c r="FI51" s="41">
        <v>1</v>
      </c>
      <c r="FJ51" s="41">
        <v>0</v>
      </c>
      <c r="FK51" s="41">
        <v>0</v>
      </c>
      <c r="FL51" s="41">
        <v>0</v>
      </c>
      <c r="FM51" s="41">
        <v>0</v>
      </c>
      <c r="FN51" s="41">
        <f t="shared" si="14"/>
        <v>6</v>
      </c>
      <c r="FO51" s="41">
        <v>6</v>
      </c>
      <c r="FP51" s="41">
        <f>6/13</f>
        <v>0.46153846153846156</v>
      </c>
      <c r="FQ51" s="41">
        <v>5</v>
      </c>
      <c r="FR51" s="41">
        <v>1</v>
      </c>
      <c r="FS51" s="41">
        <v>1</v>
      </c>
      <c r="FT51" s="41">
        <v>1</v>
      </c>
      <c r="FU51" s="41">
        <v>1</v>
      </c>
      <c r="FV51" s="41">
        <v>0</v>
      </c>
      <c r="FW51" s="41">
        <v>0</v>
      </c>
      <c r="FX51" s="41">
        <v>1</v>
      </c>
      <c r="FY51" s="41">
        <v>1</v>
      </c>
      <c r="FZ51" s="41">
        <v>1</v>
      </c>
      <c r="GA51" s="41">
        <v>0</v>
      </c>
      <c r="GB51" s="41">
        <v>0</v>
      </c>
      <c r="GC51" s="41">
        <f t="shared" si="15"/>
        <v>7</v>
      </c>
      <c r="GD51" s="41">
        <v>7</v>
      </c>
      <c r="GE51" s="41">
        <f>7/10</f>
        <v>0.7</v>
      </c>
      <c r="GF51" s="41">
        <v>3</v>
      </c>
      <c r="GG51" s="41">
        <v>1</v>
      </c>
      <c r="GH51" s="41">
        <v>5</v>
      </c>
      <c r="GI51" s="41">
        <v>1</v>
      </c>
      <c r="GJ51" s="41">
        <v>1</v>
      </c>
      <c r="GK51" s="41">
        <v>1</v>
      </c>
      <c r="GL51" s="41">
        <v>1</v>
      </c>
      <c r="GM51" s="41">
        <v>0</v>
      </c>
      <c r="GN51" s="41">
        <v>0</v>
      </c>
      <c r="GO51" s="41">
        <v>0</v>
      </c>
      <c r="GP51" s="41">
        <v>0</v>
      </c>
      <c r="GQ51" s="41">
        <v>1</v>
      </c>
      <c r="GR51" s="41">
        <v>0</v>
      </c>
      <c r="GS51" s="41">
        <v>1</v>
      </c>
      <c r="GT51" s="41">
        <v>0</v>
      </c>
      <c r="GU51" s="41">
        <v>0</v>
      </c>
      <c r="GV51" s="41">
        <f t="shared" si="16"/>
        <v>6</v>
      </c>
      <c r="GW51" s="41">
        <v>6</v>
      </c>
      <c r="GX51" s="41">
        <f>6/12</f>
        <v>0.5</v>
      </c>
      <c r="GY51" s="41">
        <v>4</v>
      </c>
      <c r="GZ51" s="41">
        <f t="shared" si="17"/>
        <v>31</v>
      </c>
      <c r="HA51" s="41">
        <v>3</v>
      </c>
      <c r="HB51" s="41">
        <v>2</v>
      </c>
      <c r="HC51" s="41">
        <v>4</v>
      </c>
      <c r="HD51" s="41">
        <v>1</v>
      </c>
      <c r="HE51" s="41">
        <v>6</v>
      </c>
      <c r="HF51" s="41">
        <v>6</v>
      </c>
      <c r="HG51" s="41">
        <v>5</v>
      </c>
      <c r="HH51" s="41">
        <v>1</v>
      </c>
      <c r="HI51" s="41">
        <v>3</v>
      </c>
      <c r="HJ51" s="41">
        <v>4</v>
      </c>
      <c r="HK51" s="41">
        <v>4</v>
      </c>
      <c r="HL51" s="41">
        <v>5</v>
      </c>
      <c r="HM51" s="41">
        <v>5</v>
      </c>
      <c r="HN51" s="41">
        <v>3</v>
      </c>
      <c r="HO51" s="41">
        <v>3</v>
      </c>
      <c r="HP51" s="41">
        <v>1</v>
      </c>
      <c r="HQ51" s="41">
        <v>2</v>
      </c>
      <c r="HR51" s="41">
        <v>4</v>
      </c>
      <c r="HS51" s="37"/>
      <c r="HT51" s="37"/>
      <c r="HU51" s="37"/>
      <c r="HV51" s="37"/>
      <c r="HW51" s="37"/>
      <c r="HX51" s="37"/>
      <c r="HY51" s="37"/>
      <c r="HZ51" s="37"/>
      <c r="IA51" s="37"/>
      <c r="ID51" s="37"/>
      <c r="IE51" s="37"/>
      <c r="IF51" s="37"/>
      <c r="IG51" s="37"/>
      <c r="IH51" s="37"/>
      <c r="II51" s="37"/>
      <c r="IJ51" s="41">
        <v>10</v>
      </c>
      <c r="IK51" s="41">
        <v>6</v>
      </c>
    </row>
    <row r="52" spans="1:245" s="41" customFormat="1" x14ac:dyDescent="0.2">
      <c r="A52" s="68">
        <v>423</v>
      </c>
      <c r="B52" s="68" t="s">
        <v>1555</v>
      </c>
      <c r="C52" s="41">
        <v>0</v>
      </c>
      <c r="D52" s="110">
        <v>2</v>
      </c>
      <c r="E52" s="74">
        <v>39032</v>
      </c>
      <c r="F52" s="74">
        <v>43755</v>
      </c>
      <c r="G52" s="110">
        <f t="shared" si="39"/>
        <v>12.93972602739726</v>
      </c>
      <c r="I52" s="41">
        <v>7</v>
      </c>
      <c r="L52" s="41">
        <v>0</v>
      </c>
      <c r="M52" s="41">
        <v>150</v>
      </c>
      <c r="N52" s="41">
        <v>109</v>
      </c>
      <c r="O52" s="41">
        <v>164</v>
      </c>
      <c r="Q52" s="41">
        <f>71.4*2.2</f>
        <v>157.08000000000001</v>
      </c>
      <c r="R52" s="41">
        <v>71.400000000000006</v>
      </c>
      <c r="S52" s="41">
        <v>26.5</v>
      </c>
      <c r="U52" s="41">
        <v>28.4</v>
      </c>
      <c r="W52" s="41">
        <v>84.7</v>
      </c>
      <c r="X52" s="41">
        <v>89.6</v>
      </c>
      <c r="Y52" s="41">
        <v>69.2</v>
      </c>
      <c r="Z52" s="41">
        <v>70.7</v>
      </c>
      <c r="AA52" s="41">
        <v>63.7</v>
      </c>
      <c r="AB52" s="41">
        <v>64</v>
      </c>
      <c r="AC52" s="41">
        <v>89.6</v>
      </c>
      <c r="AD52" s="41">
        <v>70.7</v>
      </c>
      <c r="AJ52" s="37"/>
      <c r="AN52" s="41">
        <v>13.4</v>
      </c>
      <c r="AO52" s="41">
        <v>13.41</v>
      </c>
      <c r="AP52" s="89">
        <v>-1.7886614651697399</v>
      </c>
      <c r="AQ52" s="90">
        <v>3.6834676238664654E-2</v>
      </c>
      <c r="AR52" s="41">
        <v>166</v>
      </c>
      <c r="AS52" s="41">
        <v>140</v>
      </c>
      <c r="AT52" s="41">
        <v>104</v>
      </c>
      <c r="AU52" s="89">
        <v>0.12477824090282179</v>
      </c>
      <c r="AV52" s="90">
        <v>0.54965044300610089</v>
      </c>
      <c r="AW52" s="41">
        <v>27</v>
      </c>
      <c r="AX52" s="41">
        <v>25</v>
      </c>
      <c r="AY52" s="41">
        <f>27+25</f>
        <v>52</v>
      </c>
      <c r="AZ52" s="89">
        <v>-1.5620318220731979</v>
      </c>
      <c r="BA52" s="90">
        <v>5.9140246233020881E-2</v>
      </c>
      <c r="BB52" s="37">
        <v>19</v>
      </c>
      <c r="BC52" s="37">
        <v>16</v>
      </c>
      <c r="BD52" s="107">
        <f>'[1]SP boys'!G23</f>
        <v>-1.5437791623206414</v>
      </c>
      <c r="BE52" s="92">
        <f>'[1]SP boys'!H23</f>
        <v>6.1320920522045338E-2</v>
      </c>
      <c r="BG52" s="41">
        <v>42</v>
      </c>
      <c r="BH52" s="41">
        <v>41</v>
      </c>
      <c r="BI52" s="41">
        <v>42</v>
      </c>
      <c r="BJ52" s="41">
        <v>42</v>
      </c>
      <c r="BN52" s="41">
        <f t="shared" si="43"/>
        <v>18.775145283862315</v>
      </c>
      <c r="BO52" s="107">
        <f>'[1]VBT boys'!G23</f>
        <v>0.90309651748500974</v>
      </c>
      <c r="BP52" s="92">
        <f>'[1]VBT boys'!H23</f>
        <v>0.81676266393211516</v>
      </c>
      <c r="BQ52" s="41">
        <v>27</v>
      </c>
      <c r="BR52" s="41">
        <v>36</v>
      </c>
      <c r="BS52" s="41">
        <v>24</v>
      </c>
      <c r="BT52" s="41">
        <v>36</v>
      </c>
      <c r="BX52" s="41">
        <f t="shared" si="44"/>
        <v>16.092981671881983</v>
      </c>
      <c r="BY52" s="107">
        <f>'[1]VBK boys'!G23</f>
        <v>-0.76850764048657905</v>
      </c>
      <c r="BZ52" s="107">
        <f>'[1]VBK boys'!H23</f>
        <v>0.22109282659439036</v>
      </c>
      <c r="CA52" s="92">
        <f t="shared" si="18"/>
        <v>6.0230583377533106E-2</v>
      </c>
      <c r="CB52" s="41">
        <f t="shared" si="45"/>
        <v>-1.5529054921969196</v>
      </c>
      <c r="CC52" s="92">
        <f t="shared" si="10"/>
        <v>0.29324255962238277</v>
      </c>
      <c r="CD52" s="41">
        <f t="shared" si="48"/>
        <v>-0.83194161213345907</v>
      </c>
      <c r="CE52" s="92">
        <f t="shared" si="11"/>
        <v>0.5189277452632528</v>
      </c>
      <c r="CF52" s="41">
        <f t="shared" si="46"/>
        <v>6.7294438499215348E-2</v>
      </c>
      <c r="CG52" s="92">
        <f t="shared" si="12"/>
        <v>0.2908002960877229</v>
      </c>
      <c r="CH52" s="41">
        <f t="shared" si="47"/>
        <v>-0.77251755527705457</v>
      </c>
      <c r="CJ52" s="41">
        <v>0</v>
      </c>
      <c r="CK52" s="41" t="s">
        <v>350</v>
      </c>
      <c r="CL52" s="41">
        <v>1</v>
      </c>
      <c r="CM52" s="41">
        <v>2</v>
      </c>
      <c r="CN52" s="41" t="s">
        <v>355</v>
      </c>
      <c r="CO52" s="41">
        <v>1</v>
      </c>
      <c r="CP52" s="41">
        <v>1</v>
      </c>
      <c r="CQ52" s="41" t="s">
        <v>352</v>
      </c>
      <c r="CR52" s="41">
        <v>1</v>
      </c>
      <c r="CS52" s="41">
        <v>1</v>
      </c>
      <c r="CT52" s="41">
        <v>4</v>
      </c>
      <c r="CU52" s="41">
        <v>5</v>
      </c>
      <c r="CV52" s="41">
        <v>3</v>
      </c>
      <c r="CW52" s="41">
        <v>2</v>
      </c>
      <c r="CX52" s="41">
        <v>5</v>
      </c>
      <c r="CY52" s="41">
        <v>5</v>
      </c>
      <c r="CZ52" s="41">
        <v>3</v>
      </c>
      <c r="DA52" s="41">
        <v>1</v>
      </c>
      <c r="DB52" s="41">
        <v>5</v>
      </c>
      <c r="DC52" s="41">
        <v>5</v>
      </c>
      <c r="DD52" s="41">
        <v>4</v>
      </c>
      <c r="DE52" s="41">
        <v>5</v>
      </c>
      <c r="DF52" s="41">
        <f t="shared" si="51"/>
        <v>4.833333333333333</v>
      </c>
      <c r="DG52" s="41">
        <f t="shared" si="52"/>
        <v>3</v>
      </c>
      <c r="DH52" s="41">
        <v>3</v>
      </c>
      <c r="DI52" s="41">
        <v>3</v>
      </c>
      <c r="DJ52" s="41">
        <v>2</v>
      </c>
      <c r="DK52" s="41">
        <v>2</v>
      </c>
      <c r="DL52" s="41">
        <v>1</v>
      </c>
      <c r="DM52" s="41">
        <v>1</v>
      </c>
      <c r="DN52" s="41">
        <v>3</v>
      </c>
      <c r="DO52" s="41">
        <v>1</v>
      </c>
      <c r="DP52" s="41">
        <v>1</v>
      </c>
      <c r="DQ52" s="41">
        <f t="shared" ref="DQ52:DQ58" si="53">AVERAGE(DH52,DN52,DJ52,DK52,DO52,DP52)</f>
        <v>2</v>
      </c>
      <c r="DR52" s="41">
        <v>5</v>
      </c>
      <c r="DS52" s="41">
        <v>4</v>
      </c>
      <c r="DT52" s="41">
        <v>6</v>
      </c>
      <c r="DU52" s="41">
        <v>6</v>
      </c>
      <c r="DV52" s="41">
        <v>5</v>
      </c>
      <c r="DW52" s="41">
        <v>5</v>
      </c>
      <c r="DX52" s="41">
        <f t="shared" si="50"/>
        <v>5.166666666666667</v>
      </c>
      <c r="DY52" s="41">
        <v>2</v>
      </c>
      <c r="EA52" s="41">
        <v>2</v>
      </c>
      <c r="EC52" s="41">
        <v>1</v>
      </c>
      <c r="ED52" s="41">
        <v>0</v>
      </c>
      <c r="EE52" s="41">
        <v>1</v>
      </c>
      <c r="EF52" s="41">
        <v>1</v>
      </c>
      <c r="EG52" s="41">
        <v>1</v>
      </c>
      <c r="EH52" s="41">
        <v>1</v>
      </c>
      <c r="EI52" s="41">
        <v>1</v>
      </c>
      <c r="EJ52" s="41">
        <v>0</v>
      </c>
      <c r="EK52" s="41">
        <v>1</v>
      </c>
      <c r="EL52" s="41">
        <v>1</v>
      </c>
      <c r="EM52" s="41">
        <v>0</v>
      </c>
      <c r="EN52" s="41">
        <v>0</v>
      </c>
      <c r="EO52" s="41">
        <v>1</v>
      </c>
      <c r="EP52" s="41">
        <v>1</v>
      </c>
      <c r="EQ52" s="41">
        <v>1</v>
      </c>
      <c r="ER52" s="41">
        <v>1</v>
      </c>
      <c r="ES52" s="41">
        <v>0</v>
      </c>
      <c r="ET52" s="41">
        <v>0</v>
      </c>
      <c r="EU52" s="41">
        <v>0</v>
      </c>
      <c r="EV52" s="41">
        <f t="shared" si="13"/>
        <v>12</v>
      </c>
      <c r="EW52" s="41">
        <v>12</v>
      </c>
      <c r="EX52" s="41">
        <f>12/18</f>
        <v>0.66666666666666663</v>
      </c>
      <c r="EY52" s="41">
        <v>7</v>
      </c>
      <c r="EZ52" s="41">
        <v>1</v>
      </c>
      <c r="FA52" s="41">
        <v>1</v>
      </c>
      <c r="FB52" s="41">
        <v>1</v>
      </c>
      <c r="FC52" s="41">
        <v>0</v>
      </c>
      <c r="FD52" s="41">
        <v>1</v>
      </c>
      <c r="FE52" s="41">
        <v>1</v>
      </c>
      <c r="FF52" s="41">
        <v>1</v>
      </c>
      <c r="FG52" s="41">
        <v>0</v>
      </c>
      <c r="FH52" s="41">
        <v>1</v>
      </c>
      <c r="FI52" s="41">
        <v>1</v>
      </c>
      <c r="FJ52" s="41">
        <v>0</v>
      </c>
      <c r="FK52" s="41">
        <v>0</v>
      </c>
      <c r="FL52" s="41">
        <v>0</v>
      </c>
      <c r="FM52" s="41">
        <v>0</v>
      </c>
      <c r="FN52" s="41">
        <f t="shared" si="14"/>
        <v>8</v>
      </c>
      <c r="FO52" s="41">
        <v>8</v>
      </c>
      <c r="FP52" s="41">
        <f>8/13</f>
        <v>0.61538461538461542</v>
      </c>
      <c r="FQ52" s="41">
        <v>3</v>
      </c>
      <c r="FR52" s="41">
        <v>1</v>
      </c>
      <c r="FS52" s="41">
        <v>1</v>
      </c>
      <c r="FT52" s="41">
        <v>1</v>
      </c>
      <c r="FU52" s="41">
        <v>0</v>
      </c>
      <c r="FV52" s="41">
        <v>0</v>
      </c>
      <c r="FW52" s="41">
        <v>0</v>
      </c>
      <c r="FX52" s="41">
        <v>0</v>
      </c>
      <c r="FY52" s="41">
        <v>1</v>
      </c>
      <c r="FZ52" s="41">
        <v>0</v>
      </c>
      <c r="GA52" s="41">
        <v>0</v>
      </c>
      <c r="GB52" s="41">
        <v>0</v>
      </c>
      <c r="GC52" s="41">
        <f t="shared" si="15"/>
        <v>4</v>
      </c>
      <c r="GD52" s="41">
        <v>4</v>
      </c>
      <c r="GE52" s="41">
        <f>4/10</f>
        <v>0.4</v>
      </c>
      <c r="GF52" s="41">
        <v>3</v>
      </c>
      <c r="GG52" s="41">
        <v>1</v>
      </c>
      <c r="GH52" s="41">
        <v>7</v>
      </c>
      <c r="GI52" s="41">
        <v>1</v>
      </c>
      <c r="GJ52" s="41">
        <v>1</v>
      </c>
      <c r="GK52" s="41">
        <v>1</v>
      </c>
      <c r="GL52" s="41">
        <v>1</v>
      </c>
      <c r="GM52" s="41">
        <v>1</v>
      </c>
      <c r="GN52" s="41">
        <v>1</v>
      </c>
      <c r="GO52" s="41">
        <v>1</v>
      </c>
      <c r="GP52" s="41">
        <v>1</v>
      </c>
      <c r="GQ52" s="41">
        <v>0</v>
      </c>
      <c r="GR52" s="41">
        <v>1</v>
      </c>
      <c r="GS52" s="41">
        <v>1</v>
      </c>
      <c r="GT52" s="41">
        <v>0</v>
      </c>
      <c r="GU52" s="41">
        <v>0</v>
      </c>
      <c r="GV52" s="41">
        <f t="shared" si="16"/>
        <v>10</v>
      </c>
      <c r="GW52" s="41">
        <v>10</v>
      </c>
      <c r="GX52" s="41">
        <f>10/12</f>
        <v>0.83333333333333337</v>
      </c>
      <c r="GY52" s="37"/>
      <c r="GZ52" s="37">
        <f t="shared" si="17"/>
        <v>34</v>
      </c>
      <c r="HA52" s="41">
        <v>4</v>
      </c>
      <c r="HB52" s="41">
        <v>2</v>
      </c>
      <c r="HC52" s="41">
        <v>2</v>
      </c>
      <c r="HD52" s="41">
        <v>1</v>
      </c>
      <c r="HE52" s="41">
        <v>6</v>
      </c>
      <c r="HF52" s="41">
        <v>5</v>
      </c>
      <c r="HG52" s="41">
        <v>4</v>
      </c>
      <c r="HH52" s="41">
        <v>5</v>
      </c>
      <c r="HI52" s="41">
        <v>4</v>
      </c>
      <c r="HJ52" s="41">
        <v>4</v>
      </c>
      <c r="HK52" s="41">
        <v>5</v>
      </c>
      <c r="HL52" s="41">
        <v>5</v>
      </c>
      <c r="HM52" s="41">
        <v>4</v>
      </c>
      <c r="HN52" s="41">
        <v>1</v>
      </c>
      <c r="HO52" s="41">
        <v>3</v>
      </c>
      <c r="HP52" s="41">
        <v>2</v>
      </c>
      <c r="HQ52" s="41">
        <v>2</v>
      </c>
      <c r="HR52" s="41">
        <v>2</v>
      </c>
      <c r="HS52" s="37"/>
      <c r="HT52" s="37"/>
      <c r="HU52" s="37"/>
      <c r="HV52" s="37"/>
      <c r="HW52" s="37"/>
      <c r="HX52" s="37"/>
      <c r="HY52" s="37"/>
      <c r="HZ52" s="37"/>
      <c r="IA52" s="37"/>
      <c r="ID52" s="37"/>
      <c r="IE52" s="37"/>
      <c r="IF52" s="37"/>
      <c r="IG52" s="37"/>
      <c r="IH52" s="37"/>
      <c r="II52" s="37"/>
      <c r="IJ52" s="41">
        <v>5</v>
      </c>
      <c r="IK52" s="41">
        <v>7</v>
      </c>
    </row>
    <row r="53" spans="1:245" s="41" customFormat="1" x14ac:dyDescent="0.2">
      <c r="A53" s="68">
        <v>424</v>
      </c>
      <c r="B53" s="68" t="s">
        <v>1558</v>
      </c>
      <c r="C53" s="41">
        <v>0</v>
      </c>
      <c r="D53" s="110">
        <v>2</v>
      </c>
      <c r="E53" s="74">
        <v>39311</v>
      </c>
      <c r="F53" s="74">
        <v>43755</v>
      </c>
      <c r="G53" s="111">
        <f t="shared" si="39"/>
        <v>12.175342465753424</v>
      </c>
      <c r="I53" s="41">
        <v>7</v>
      </c>
      <c r="L53" s="41">
        <v>4</v>
      </c>
      <c r="M53" s="41">
        <v>150</v>
      </c>
      <c r="N53" s="41">
        <v>114</v>
      </c>
      <c r="O53" s="41">
        <v>164</v>
      </c>
      <c r="Q53" s="41">
        <f>91.2*2.2</f>
        <v>200.64000000000001</v>
      </c>
      <c r="R53" s="41">
        <v>91.2</v>
      </c>
      <c r="S53" s="41">
        <v>33.9</v>
      </c>
      <c r="U53" s="41">
        <v>34.299999999999997</v>
      </c>
      <c r="W53" s="41">
        <v>80.7</v>
      </c>
      <c r="X53" s="41">
        <v>70.8</v>
      </c>
      <c r="Y53" s="41">
        <v>70.7</v>
      </c>
      <c r="Z53" s="41">
        <v>79.099999999999994</v>
      </c>
      <c r="AA53" s="41">
        <v>67.2</v>
      </c>
      <c r="AB53" s="41">
        <v>61.1</v>
      </c>
      <c r="AC53" s="41">
        <v>80.7</v>
      </c>
      <c r="AD53" s="41">
        <v>79.099999999999994</v>
      </c>
      <c r="AJ53" s="41">
        <v>21</v>
      </c>
      <c r="AN53" s="41">
        <v>11.95</v>
      </c>
      <c r="AO53" s="41">
        <v>12.53</v>
      </c>
      <c r="AP53" s="89">
        <v>-2.0749082034465988E-2</v>
      </c>
      <c r="AQ53" s="90">
        <v>0.49172290781622646</v>
      </c>
      <c r="AR53" s="41">
        <v>140</v>
      </c>
      <c r="AS53" s="41">
        <v>100</v>
      </c>
      <c r="AT53" s="41">
        <v>100</v>
      </c>
      <c r="AU53" s="89">
        <v>-0.5275401362377069</v>
      </c>
      <c r="AV53" s="90">
        <v>0.29890927602139927</v>
      </c>
      <c r="AW53" s="41">
        <v>22</v>
      </c>
      <c r="AX53" s="41">
        <v>20</v>
      </c>
      <c r="AY53" s="41">
        <f>20+22</f>
        <v>42</v>
      </c>
      <c r="AZ53" s="89">
        <v>-1.9699271665257407</v>
      </c>
      <c r="BA53" s="90">
        <v>2.4423359213688933E-2</v>
      </c>
      <c r="BB53" s="41">
        <v>16</v>
      </c>
      <c r="BC53" s="41">
        <v>20</v>
      </c>
      <c r="BD53" s="107">
        <f>'[1]SP boys'!G24</f>
        <v>-0.98939121041260913</v>
      </c>
      <c r="BE53" s="92">
        <f>'[1]SP boys'!H24</f>
        <v>0.16123588664720839</v>
      </c>
      <c r="BF53" s="41">
        <f>16+20</f>
        <v>36</v>
      </c>
      <c r="BG53" s="41">
        <v>55</v>
      </c>
      <c r="BH53" s="41">
        <v>56</v>
      </c>
      <c r="BI53" s="41">
        <v>53</v>
      </c>
      <c r="BJ53" s="41">
        <v>56</v>
      </c>
      <c r="BN53" s="41">
        <f t="shared" si="43"/>
        <v>25.033527045149754</v>
      </c>
      <c r="BO53" s="107">
        <f>'[1]VBT boys'!G24</f>
        <v>3.0595660528235182</v>
      </c>
      <c r="BP53" s="92">
        <f>'[1]VBT boys'!H24</f>
        <v>0.99889171048469938</v>
      </c>
      <c r="BQ53" s="41">
        <v>39</v>
      </c>
      <c r="BR53" s="41">
        <v>42</v>
      </c>
      <c r="BS53" s="41">
        <v>36</v>
      </c>
      <c r="BT53" s="41">
        <v>42</v>
      </c>
      <c r="BX53" s="41">
        <f t="shared" si="44"/>
        <v>18.775145283862315</v>
      </c>
      <c r="BY53" s="107">
        <f>'[1]VBK boys'!G24</f>
        <v>0.80842681863850341</v>
      </c>
      <c r="BZ53" s="107">
        <f>'[1]VBK boys'!H24</f>
        <v>0.79057754076032949</v>
      </c>
      <c r="CA53" s="92">
        <f t="shared" si="18"/>
        <v>9.2829622930448663E-2</v>
      </c>
      <c r="CB53" s="41">
        <f t="shared" si="45"/>
        <v>-1.479659188469175</v>
      </c>
      <c r="CC53" s="92">
        <f t="shared" si="10"/>
        <v>0.3953160919188129</v>
      </c>
      <c r="CD53" s="41">
        <f t="shared" si="48"/>
        <v>-0.27414460913608646</v>
      </c>
      <c r="CE53" s="92">
        <f t="shared" si="11"/>
        <v>0.89473462562251438</v>
      </c>
      <c r="CF53" s="41">
        <f t="shared" si="46"/>
        <v>1.9339964357310109</v>
      </c>
      <c r="CG53" s="92">
        <f t="shared" si="12"/>
        <v>0.46096011349059191</v>
      </c>
      <c r="CH53" s="41">
        <f t="shared" si="47"/>
        <v>6.0064212708583163E-2</v>
      </c>
      <c r="CJ53" s="41">
        <v>0</v>
      </c>
      <c r="CK53" s="41" t="s">
        <v>350</v>
      </c>
      <c r="CL53" s="41">
        <v>0</v>
      </c>
      <c r="CM53" s="41">
        <v>2</v>
      </c>
      <c r="CN53" s="41" t="s">
        <v>355</v>
      </c>
      <c r="CO53" s="41">
        <v>0</v>
      </c>
      <c r="CP53" s="41">
        <v>2</v>
      </c>
      <c r="CQ53" s="41" t="s">
        <v>355</v>
      </c>
      <c r="CR53" s="41">
        <v>0</v>
      </c>
      <c r="CS53" s="41">
        <v>2</v>
      </c>
      <c r="CT53" s="41">
        <v>5</v>
      </c>
      <c r="CU53" s="41">
        <v>5</v>
      </c>
      <c r="CV53" s="41">
        <v>4</v>
      </c>
      <c r="CW53" s="41">
        <v>1</v>
      </c>
      <c r="CX53" s="41">
        <v>5</v>
      </c>
      <c r="CY53" s="41">
        <v>5</v>
      </c>
      <c r="CZ53" s="41">
        <v>1</v>
      </c>
      <c r="DA53" s="41">
        <v>1</v>
      </c>
      <c r="DB53" s="41">
        <v>5</v>
      </c>
      <c r="DC53" s="41">
        <v>5</v>
      </c>
      <c r="DD53" s="41">
        <v>1</v>
      </c>
      <c r="DE53" s="41">
        <v>1</v>
      </c>
      <c r="DF53" s="76">
        <f t="shared" si="51"/>
        <v>5</v>
      </c>
      <c r="DG53" s="41">
        <f t="shared" si="52"/>
        <v>1.5</v>
      </c>
      <c r="DH53" s="41">
        <v>3</v>
      </c>
      <c r="DI53" s="41">
        <v>1</v>
      </c>
      <c r="DJ53" s="41">
        <v>3</v>
      </c>
      <c r="DK53" s="41">
        <v>4</v>
      </c>
      <c r="DL53" s="41">
        <v>2</v>
      </c>
      <c r="DM53" s="41">
        <v>2</v>
      </c>
      <c r="DN53" s="41">
        <v>1</v>
      </c>
      <c r="DO53" s="41">
        <v>2</v>
      </c>
      <c r="DP53" s="41">
        <v>2</v>
      </c>
      <c r="DQ53" s="41">
        <f t="shared" si="53"/>
        <v>2.5</v>
      </c>
      <c r="DR53" s="41">
        <v>4</v>
      </c>
      <c r="DS53" s="41">
        <v>5</v>
      </c>
      <c r="DT53" s="41">
        <v>2</v>
      </c>
      <c r="DU53" s="41">
        <v>6</v>
      </c>
      <c r="DV53" s="41">
        <v>5</v>
      </c>
      <c r="DW53" s="41">
        <v>6</v>
      </c>
      <c r="DX53" s="41">
        <f t="shared" si="50"/>
        <v>4.666666666666667</v>
      </c>
      <c r="DY53" s="41">
        <v>0</v>
      </c>
      <c r="EA53" s="41">
        <v>1</v>
      </c>
      <c r="EC53" s="41">
        <v>1</v>
      </c>
      <c r="ED53" s="41">
        <v>0</v>
      </c>
      <c r="EE53" s="41">
        <v>1</v>
      </c>
      <c r="EF53" s="41">
        <v>0</v>
      </c>
      <c r="EG53" s="41">
        <v>1</v>
      </c>
      <c r="EH53" s="41">
        <v>1</v>
      </c>
      <c r="EI53" s="41">
        <v>0</v>
      </c>
      <c r="EJ53" s="41">
        <v>0</v>
      </c>
      <c r="EK53" s="41">
        <v>0</v>
      </c>
      <c r="EL53" s="41">
        <v>0</v>
      </c>
      <c r="EM53" s="41">
        <v>0</v>
      </c>
      <c r="EN53" s="41">
        <v>0</v>
      </c>
      <c r="EO53" s="41">
        <v>0</v>
      </c>
      <c r="EP53" s="41">
        <v>0</v>
      </c>
      <c r="EQ53" s="41">
        <v>0</v>
      </c>
      <c r="ER53" s="41">
        <v>0</v>
      </c>
      <c r="ES53" s="41">
        <v>0</v>
      </c>
      <c r="ET53" s="41">
        <v>0</v>
      </c>
      <c r="EU53" s="41">
        <v>0</v>
      </c>
      <c r="EV53" s="41">
        <f t="shared" si="13"/>
        <v>4</v>
      </c>
      <c r="EW53" s="41">
        <v>4</v>
      </c>
      <c r="EX53" s="41">
        <f>4/18</f>
        <v>0.22222222222222221</v>
      </c>
      <c r="EY53" s="41">
        <v>7</v>
      </c>
      <c r="EZ53" s="41">
        <v>0</v>
      </c>
      <c r="FA53" s="41">
        <v>1</v>
      </c>
      <c r="FB53" s="41">
        <v>1</v>
      </c>
      <c r="FC53" s="41">
        <v>0</v>
      </c>
      <c r="FD53" s="41">
        <v>1</v>
      </c>
      <c r="FE53" s="41">
        <v>1</v>
      </c>
      <c r="FF53" s="41">
        <v>1</v>
      </c>
      <c r="FG53" s="41">
        <v>0</v>
      </c>
      <c r="FH53" s="41">
        <v>1</v>
      </c>
      <c r="FI53" s="41">
        <v>1</v>
      </c>
      <c r="FJ53" s="41">
        <v>0</v>
      </c>
      <c r="FK53" s="41">
        <v>0</v>
      </c>
      <c r="FL53" s="41">
        <v>0</v>
      </c>
      <c r="FM53" s="41">
        <v>0</v>
      </c>
      <c r="FN53" s="41">
        <f t="shared" si="14"/>
        <v>7</v>
      </c>
      <c r="FO53" s="41">
        <v>7</v>
      </c>
      <c r="FP53" s="41">
        <f>7/13</f>
        <v>0.53846153846153844</v>
      </c>
      <c r="FQ53" s="41">
        <v>4</v>
      </c>
      <c r="FR53" s="41">
        <v>0</v>
      </c>
      <c r="FS53" s="41">
        <v>0</v>
      </c>
      <c r="FT53" s="41">
        <v>1</v>
      </c>
      <c r="FU53" s="41">
        <v>1</v>
      </c>
      <c r="FV53" s="41">
        <v>0</v>
      </c>
      <c r="FW53" s="41">
        <v>0</v>
      </c>
      <c r="FX53" s="41">
        <v>0</v>
      </c>
      <c r="FY53" s="41">
        <v>0</v>
      </c>
      <c r="FZ53" s="41">
        <v>1</v>
      </c>
      <c r="GA53" s="41">
        <v>1</v>
      </c>
      <c r="GB53" s="41">
        <v>0</v>
      </c>
      <c r="GC53" s="41">
        <f t="shared" si="15"/>
        <v>4</v>
      </c>
      <c r="GD53" s="41">
        <v>4</v>
      </c>
      <c r="GE53" s="41">
        <f>4/10</f>
        <v>0.4</v>
      </c>
      <c r="GF53" s="41">
        <v>4</v>
      </c>
      <c r="GG53" s="41">
        <v>1</v>
      </c>
      <c r="GH53" s="41">
        <v>2</v>
      </c>
      <c r="GI53" s="41">
        <v>0</v>
      </c>
      <c r="GJ53" s="41">
        <v>0</v>
      </c>
      <c r="GK53" s="41">
        <v>0</v>
      </c>
      <c r="GL53" s="41">
        <v>0</v>
      </c>
      <c r="GM53" s="41">
        <v>1</v>
      </c>
      <c r="GN53" s="41">
        <v>0</v>
      </c>
      <c r="GO53" s="41">
        <v>0</v>
      </c>
      <c r="GP53" s="41">
        <v>0</v>
      </c>
      <c r="GQ53" s="41">
        <v>0</v>
      </c>
      <c r="GR53" s="41">
        <v>0</v>
      </c>
      <c r="GS53" s="41">
        <v>0</v>
      </c>
      <c r="GT53" s="41">
        <v>0</v>
      </c>
      <c r="GU53" s="41">
        <v>0</v>
      </c>
      <c r="GV53" s="41">
        <f t="shared" si="16"/>
        <v>1</v>
      </c>
      <c r="GW53" s="41">
        <v>1</v>
      </c>
      <c r="GX53" s="41">
        <f>1/12</f>
        <v>8.3333333333333329E-2</v>
      </c>
      <c r="GY53" s="41">
        <v>6</v>
      </c>
      <c r="GZ53" s="41">
        <f t="shared" si="17"/>
        <v>16</v>
      </c>
      <c r="HA53" s="41">
        <v>3</v>
      </c>
      <c r="HB53" s="41">
        <v>2</v>
      </c>
      <c r="HC53" s="41">
        <v>5</v>
      </c>
      <c r="HD53" s="41">
        <v>1</v>
      </c>
      <c r="HE53" s="41">
        <v>6</v>
      </c>
      <c r="HF53" s="41">
        <v>5</v>
      </c>
      <c r="HG53" s="41">
        <v>6</v>
      </c>
      <c r="HH53" s="41">
        <v>1</v>
      </c>
      <c r="HI53" s="41">
        <v>1</v>
      </c>
      <c r="HJ53" s="41">
        <v>2</v>
      </c>
      <c r="HK53" s="41">
        <v>2</v>
      </c>
      <c r="HL53" s="41">
        <v>3</v>
      </c>
      <c r="HM53" s="41">
        <v>5</v>
      </c>
      <c r="HN53" s="41">
        <v>3</v>
      </c>
      <c r="HO53" s="41">
        <v>4</v>
      </c>
      <c r="HP53" s="41">
        <v>1</v>
      </c>
      <c r="HQ53" s="41">
        <v>1</v>
      </c>
      <c r="HR53" s="41">
        <v>3</v>
      </c>
      <c r="HS53" s="37"/>
      <c r="HT53" s="37"/>
      <c r="HU53" s="37"/>
      <c r="HV53" s="37"/>
      <c r="HW53" s="37"/>
      <c r="HX53" s="37"/>
      <c r="HY53" s="37"/>
      <c r="HZ53" s="37"/>
      <c r="IA53" s="37"/>
      <c r="ID53" s="37"/>
      <c r="IE53" s="37"/>
      <c r="IF53" s="37"/>
      <c r="IG53" s="37"/>
      <c r="IH53" s="37"/>
      <c r="II53" s="37"/>
      <c r="IJ53" s="41">
        <v>9</v>
      </c>
      <c r="IK53" s="41">
        <v>12</v>
      </c>
    </row>
    <row r="54" spans="1:245" s="41" customFormat="1" x14ac:dyDescent="0.2">
      <c r="A54" s="68">
        <v>425</v>
      </c>
      <c r="B54" s="68" t="s">
        <v>1561</v>
      </c>
      <c r="C54" s="41">
        <v>0</v>
      </c>
      <c r="D54" s="110">
        <v>2</v>
      </c>
      <c r="E54" s="74">
        <v>39347</v>
      </c>
      <c r="F54" s="74">
        <v>43755</v>
      </c>
      <c r="G54" s="110">
        <f t="shared" si="39"/>
        <v>12.076712328767123</v>
      </c>
      <c r="I54" s="41">
        <v>7</v>
      </c>
      <c r="L54" s="41">
        <v>2</v>
      </c>
      <c r="M54" s="41">
        <v>150</v>
      </c>
      <c r="N54" s="41">
        <v>107</v>
      </c>
      <c r="O54" s="41">
        <v>154.5</v>
      </c>
      <c r="Q54" s="41">
        <f>71.3*2.2</f>
        <v>156.86000000000001</v>
      </c>
      <c r="R54" s="41">
        <v>71.3</v>
      </c>
      <c r="S54" s="41">
        <v>30.1</v>
      </c>
      <c r="U54" s="41">
        <v>38.4</v>
      </c>
      <c r="W54" s="41">
        <v>60.7</v>
      </c>
      <c r="X54" s="41">
        <v>55.6</v>
      </c>
      <c r="Y54" s="41">
        <v>48.2</v>
      </c>
      <c r="Z54" s="41">
        <v>54.7</v>
      </c>
      <c r="AA54" s="41">
        <v>48.7</v>
      </c>
      <c r="AB54" s="41">
        <v>47</v>
      </c>
      <c r="AC54" s="41">
        <v>60.7</v>
      </c>
      <c r="AD54" s="41">
        <v>54.7</v>
      </c>
      <c r="AJ54" s="41">
        <v>12</v>
      </c>
      <c r="AN54" s="41">
        <v>13.29</v>
      </c>
      <c r="AO54" s="41">
        <v>12.95</v>
      </c>
      <c r="AP54" s="89">
        <v>-0.9779965297107438</v>
      </c>
      <c r="AQ54" s="90">
        <v>0.16403802022251762</v>
      </c>
      <c r="AR54" s="41">
        <v>108</v>
      </c>
      <c r="AS54" s="41">
        <v>112</v>
      </c>
      <c r="AT54" s="41">
        <v>120</v>
      </c>
      <c r="AU54" s="89">
        <v>-1.2933894484100279</v>
      </c>
      <c r="AV54" s="90">
        <v>9.793819883112595E-2</v>
      </c>
      <c r="AW54" s="41">
        <v>27</v>
      </c>
      <c r="AX54" s="41">
        <v>22</v>
      </c>
      <c r="AY54" s="41">
        <f>22+27</f>
        <v>49</v>
      </c>
      <c r="AZ54" s="89">
        <v>-1.2390172369668546</v>
      </c>
      <c r="BA54" s="90">
        <v>0.10766955735584509</v>
      </c>
      <c r="BB54" s="41">
        <v>13</v>
      </c>
      <c r="BC54" s="41">
        <v>15</v>
      </c>
      <c r="BD54" s="107">
        <f>'[1]SP boys'!G25</f>
        <v>-2.3469079698184552</v>
      </c>
      <c r="BE54" s="92">
        <f>'[1]SP boys'!H25</f>
        <v>9.4649648899723278E-3</v>
      </c>
      <c r="BF54" s="41">
        <f>13+15</f>
        <v>28</v>
      </c>
      <c r="BG54" s="41">
        <v>39</v>
      </c>
      <c r="BH54" s="41">
        <v>37</v>
      </c>
      <c r="BI54" s="41">
        <v>39</v>
      </c>
      <c r="BJ54" s="41">
        <v>39</v>
      </c>
      <c r="BN54" s="41">
        <f t="shared" si="43"/>
        <v>17.434063477872151</v>
      </c>
      <c r="BO54" s="107">
        <f>'[1]VBT boys'!G25</f>
        <v>0.80526459345470558</v>
      </c>
      <c r="BP54" s="92">
        <f>'[1]VBT boys'!H25</f>
        <v>0.78966649552049806</v>
      </c>
      <c r="BQ54" s="41">
        <v>33</v>
      </c>
      <c r="BR54" s="41">
        <v>34</v>
      </c>
      <c r="BS54" s="41">
        <v>30</v>
      </c>
      <c r="BT54" s="41">
        <v>34</v>
      </c>
      <c r="BX54" s="41">
        <f t="shared" si="44"/>
        <v>15.198927134555207</v>
      </c>
      <c r="BY54" s="107">
        <f>'[1]VBK boys'!G25</f>
        <v>-0.65529175050292732</v>
      </c>
      <c r="BZ54" s="107">
        <f>'[1]VBK boys'!H25</f>
        <v>0.25613996557174012</v>
      </c>
      <c r="CA54" s="92">
        <f t="shared" si="18"/>
        <v>5.8567261122908706E-2</v>
      </c>
      <c r="CB54" s="41">
        <f t="shared" si="45"/>
        <v>-1.7929626033926549</v>
      </c>
      <c r="CC54" s="92">
        <f t="shared" si="10"/>
        <v>0.13098810952682177</v>
      </c>
      <c r="CD54" s="41">
        <f t="shared" si="48"/>
        <v>-1.1356929890603857</v>
      </c>
      <c r="CE54" s="92">
        <f t="shared" si="11"/>
        <v>0.52290323054611909</v>
      </c>
      <c r="CF54" s="41">
        <f t="shared" si="46"/>
        <v>7.4986421475889131E-2</v>
      </c>
      <c r="CG54" s="92">
        <f t="shared" si="12"/>
        <v>0.23748620039861654</v>
      </c>
      <c r="CH54" s="41">
        <f t="shared" si="47"/>
        <v>-0.95122305699238385</v>
      </c>
      <c r="CJ54" s="41">
        <v>1</v>
      </c>
      <c r="CK54" s="41" t="s">
        <v>350</v>
      </c>
      <c r="CL54" s="41">
        <v>0</v>
      </c>
      <c r="CM54" s="41">
        <v>6</v>
      </c>
      <c r="CN54" s="41" t="s">
        <v>1835</v>
      </c>
      <c r="CO54" s="41">
        <v>1</v>
      </c>
      <c r="CP54" s="41">
        <v>5</v>
      </c>
      <c r="CQ54" s="41" t="s">
        <v>351</v>
      </c>
      <c r="CR54" s="41">
        <v>1</v>
      </c>
      <c r="CS54" s="41">
        <v>8</v>
      </c>
      <c r="CT54" s="41">
        <v>3</v>
      </c>
      <c r="CU54" s="41">
        <v>4</v>
      </c>
      <c r="CV54" s="41">
        <v>1</v>
      </c>
      <c r="CW54" s="41">
        <v>1</v>
      </c>
      <c r="CX54" s="41">
        <v>4</v>
      </c>
      <c r="CY54" s="41">
        <v>4</v>
      </c>
      <c r="CZ54" s="41">
        <v>1</v>
      </c>
      <c r="DA54" s="41">
        <v>2</v>
      </c>
      <c r="DB54" s="41">
        <v>4</v>
      </c>
      <c r="DC54" s="41">
        <v>4</v>
      </c>
      <c r="DD54" s="41">
        <v>2</v>
      </c>
      <c r="DE54" s="41">
        <v>1</v>
      </c>
      <c r="DF54" s="41">
        <f t="shared" si="51"/>
        <v>3.8333333333333335</v>
      </c>
      <c r="DG54" s="41">
        <f t="shared" si="52"/>
        <v>1.3333333333333333</v>
      </c>
      <c r="DH54" s="41">
        <v>3</v>
      </c>
      <c r="DI54" s="41">
        <v>3</v>
      </c>
      <c r="DJ54" s="41">
        <v>1</v>
      </c>
      <c r="DK54" s="41">
        <v>3</v>
      </c>
      <c r="DL54" s="41">
        <v>2</v>
      </c>
      <c r="DM54" s="41">
        <v>2</v>
      </c>
      <c r="DN54" s="41">
        <v>3</v>
      </c>
      <c r="DO54" s="41">
        <v>2</v>
      </c>
      <c r="DP54" s="41">
        <v>2</v>
      </c>
      <c r="DQ54" s="41">
        <f t="shared" si="53"/>
        <v>2.3333333333333335</v>
      </c>
      <c r="DR54" s="41">
        <v>4</v>
      </c>
      <c r="DS54" s="41">
        <v>5</v>
      </c>
      <c r="DT54" s="41">
        <v>4</v>
      </c>
      <c r="DU54" s="41">
        <v>4</v>
      </c>
      <c r="DV54" s="41">
        <v>3</v>
      </c>
      <c r="DW54" s="41">
        <v>5</v>
      </c>
      <c r="DX54" s="41">
        <f t="shared" si="50"/>
        <v>4.166666666666667</v>
      </c>
      <c r="DY54" s="41">
        <v>0</v>
      </c>
      <c r="EA54" s="41">
        <v>0</v>
      </c>
      <c r="EC54" s="41">
        <v>1</v>
      </c>
      <c r="ED54" s="41">
        <v>1</v>
      </c>
      <c r="EE54" s="41">
        <v>1</v>
      </c>
      <c r="EF54" s="41">
        <v>1</v>
      </c>
      <c r="EG54" s="41">
        <v>1</v>
      </c>
      <c r="EH54" s="41">
        <v>1</v>
      </c>
      <c r="EI54" s="41">
        <v>1</v>
      </c>
      <c r="EJ54" s="41">
        <v>1</v>
      </c>
      <c r="EK54" s="41">
        <v>1</v>
      </c>
      <c r="EL54" s="41">
        <v>0</v>
      </c>
      <c r="EM54" s="41">
        <v>0</v>
      </c>
      <c r="EN54" s="41">
        <v>0</v>
      </c>
      <c r="EO54" s="41">
        <v>0</v>
      </c>
      <c r="EP54" s="41">
        <v>1</v>
      </c>
      <c r="EQ54" s="41">
        <v>0</v>
      </c>
      <c r="ER54" s="41">
        <v>1</v>
      </c>
      <c r="ES54" s="41">
        <v>1</v>
      </c>
      <c r="ET54" s="41">
        <v>0</v>
      </c>
      <c r="EU54" s="41">
        <v>0</v>
      </c>
      <c r="EV54" s="41">
        <f t="shared" si="13"/>
        <v>12</v>
      </c>
      <c r="EW54" s="41">
        <v>12</v>
      </c>
      <c r="EX54" s="41">
        <f>12/18</f>
        <v>0.66666666666666663</v>
      </c>
      <c r="EY54" s="41">
        <v>3</v>
      </c>
      <c r="EZ54" s="41">
        <v>0</v>
      </c>
      <c r="FA54" s="41">
        <v>1</v>
      </c>
      <c r="FB54" s="41">
        <v>1</v>
      </c>
      <c r="FC54" s="41">
        <v>0</v>
      </c>
      <c r="FD54" s="41">
        <v>1</v>
      </c>
      <c r="FE54" s="41">
        <v>1</v>
      </c>
      <c r="FF54" s="41">
        <v>1</v>
      </c>
      <c r="FG54" s="41">
        <v>0</v>
      </c>
      <c r="FH54" s="41">
        <v>1</v>
      </c>
      <c r="FI54" s="41">
        <v>1</v>
      </c>
      <c r="FJ54" s="41">
        <v>0</v>
      </c>
      <c r="FK54" s="41">
        <v>0</v>
      </c>
      <c r="FL54" s="41">
        <v>0</v>
      </c>
      <c r="FM54" s="41">
        <v>0</v>
      </c>
      <c r="FN54" s="41">
        <f t="shared" si="14"/>
        <v>7</v>
      </c>
      <c r="FO54" s="41">
        <v>7</v>
      </c>
      <c r="FP54" s="41">
        <f>7/13</f>
        <v>0.53846153846153844</v>
      </c>
      <c r="FQ54" s="37"/>
      <c r="FR54" s="41">
        <v>1</v>
      </c>
      <c r="FS54" s="41">
        <v>0</v>
      </c>
      <c r="FT54" s="41">
        <v>1</v>
      </c>
      <c r="FU54" s="41">
        <v>0</v>
      </c>
      <c r="FV54" s="41">
        <v>0</v>
      </c>
      <c r="FW54" s="41">
        <v>0</v>
      </c>
      <c r="FX54" s="41">
        <v>1</v>
      </c>
      <c r="FY54" s="41">
        <v>1</v>
      </c>
      <c r="FZ54" s="41">
        <v>1</v>
      </c>
      <c r="GA54" s="41">
        <v>1</v>
      </c>
      <c r="GB54" s="41" t="s">
        <v>1805</v>
      </c>
      <c r="GC54" s="41">
        <f t="shared" si="15"/>
        <v>6</v>
      </c>
      <c r="GD54" s="41">
        <v>6</v>
      </c>
      <c r="GE54" s="41">
        <f>6/10</f>
        <v>0.6</v>
      </c>
      <c r="GF54" s="41">
        <v>2</v>
      </c>
      <c r="GG54" s="41">
        <v>1</v>
      </c>
      <c r="GH54" s="37"/>
      <c r="GI54" s="41">
        <v>1</v>
      </c>
      <c r="GJ54" s="41">
        <v>0</v>
      </c>
      <c r="GK54" s="41">
        <v>0</v>
      </c>
      <c r="GL54" s="41">
        <v>0</v>
      </c>
      <c r="GM54" s="41">
        <v>1</v>
      </c>
      <c r="GN54" s="41">
        <v>0</v>
      </c>
      <c r="GO54" s="41">
        <v>0</v>
      </c>
      <c r="GP54" s="41">
        <v>0</v>
      </c>
      <c r="GQ54" s="41">
        <v>0</v>
      </c>
      <c r="GR54" s="41">
        <v>0</v>
      </c>
      <c r="GS54" s="41">
        <v>0</v>
      </c>
      <c r="GT54" s="41">
        <v>0</v>
      </c>
      <c r="GU54" s="41">
        <v>0</v>
      </c>
      <c r="GV54" s="41">
        <f t="shared" si="16"/>
        <v>2</v>
      </c>
      <c r="GW54" s="41">
        <v>2</v>
      </c>
      <c r="GX54" s="41">
        <f>2/12</f>
        <v>0.16666666666666666</v>
      </c>
      <c r="GY54" s="37"/>
      <c r="GZ54" s="37">
        <f t="shared" si="17"/>
        <v>27</v>
      </c>
      <c r="HA54" s="41">
        <v>4</v>
      </c>
      <c r="HB54" s="41">
        <v>2</v>
      </c>
      <c r="HC54" s="41">
        <v>5</v>
      </c>
      <c r="HD54" s="41">
        <v>1</v>
      </c>
      <c r="HE54" s="41">
        <v>5</v>
      </c>
      <c r="HF54" s="41">
        <v>4</v>
      </c>
      <c r="HG54" s="41">
        <v>2</v>
      </c>
      <c r="HH54" s="41">
        <v>1</v>
      </c>
      <c r="HI54" s="41">
        <v>1</v>
      </c>
      <c r="HJ54" s="41">
        <v>4</v>
      </c>
      <c r="HK54" s="41">
        <v>4</v>
      </c>
      <c r="HL54" s="41">
        <v>5</v>
      </c>
      <c r="HM54" s="41">
        <v>3</v>
      </c>
      <c r="HN54" s="41">
        <v>2</v>
      </c>
      <c r="HO54" s="41">
        <v>2</v>
      </c>
      <c r="HP54" s="41">
        <v>1</v>
      </c>
      <c r="HQ54" s="41">
        <v>1</v>
      </c>
      <c r="HR54" s="41">
        <v>3</v>
      </c>
      <c r="HS54" s="37"/>
      <c r="HT54" s="37"/>
      <c r="HU54" s="37"/>
      <c r="HV54" s="37"/>
      <c r="HW54" s="37"/>
      <c r="HX54" s="37"/>
      <c r="HY54" s="37"/>
      <c r="HZ54" s="37"/>
      <c r="IA54" s="37"/>
      <c r="ID54" s="37"/>
      <c r="IE54" s="37"/>
      <c r="IF54" s="37"/>
      <c r="IG54" s="37"/>
      <c r="IH54" s="37"/>
      <c r="II54" s="37"/>
      <c r="IJ54" s="41">
        <v>7</v>
      </c>
      <c r="IK54" s="41">
        <v>7</v>
      </c>
    </row>
    <row r="55" spans="1:245" s="41" customFormat="1" x14ac:dyDescent="0.2">
      <c r="A55" s="68">
        <v>426</v>
      </c>
      <c r="B55" s="68" t="s">
        <v>1564</v>
      </c>
      <c r="C55" s="41">
        <v>0</v>
      </c>
      <c r="D55" s="110">
        <v>2</v>
      </c>
      <c r="E55" s="74">
        <v>39322</v>
      </c>
      <c r="F55" s="74">
        <v>43755</v>
      </c>
      <c r="G55" s="110">
        <f t="shared" si="39"/>
        <v>12.145205479452056</v>
      </c>
      <c r="I55" s="41">
        <v>7</v>
      </c>
      <c r="L55" s="41">
        <v>2</v>
      </c>
      <c r="M55" s="41">
        <v>150</v>
      </c>
      <c r="N55" s="37">
        <v>108</v>
      </c>
      <c r="O55" s="37">
        <v>145.30000000000001</v>
      </c>
      <c r="P55" s="37"/>
      <c r="Q55" s="37"/>
      <c r="R55" s="37">
        <v>60.2</v>
      </c>
      <c r="S55" s="37">
        <v>28.5</v>
      </c>
      <c r="U55" s="37"/>
      <c r="W55" s="41">
        <v>56.7</v>
      </c>
      <c r="X55" s="41">
        <v>47.2</v>
      </c>
      <c r="Y55" s="41">
        <v>40.4</v>
      </c>
      <c r="Z55" s="41">
        <v>46.4</v>
      </c>
      <c r="AA55" s="41">
        <v>48</v>
      </c>
      <c r="AB55" s="41">
        <v>48.5</v>
      </c>
      <c r="AC55" s="41">
        <v>56.7</v>
      </c>
      <c r="AD55" s="41">
        <v>48.5</v>
      </c>
      <c r="AJ55" s="41">
        <v>20</v>
      </c>
      <c r="AN55" s="41">
        <v>11.38</v>
      </c>
      <c r="AO55" s="41">
        <v>11.58</v>
      </c>
      <c r="AP55" s="89">
        <v>0.63431742459324714</v>
      </c>
      <c r="AQ55" s="90">
        <v>0.73706315639606812</v>
      </c>
      <c r="AR55" s="41">
        <v>180</v>
      </c>
      <c r="AS55" s="41">
        <v>180</v>
      </c>
      <c r="AT55" s="41">
        <v>190</v>
      </c>
      <c r="AU55" s="89">
        <v>1.631844958145001</v>
      </c>
      <c r="AV55" s="90">
        <v>0.94864392417479071</v>
      </c>
      <c r="AW55" s="41">
        <v>36</v>
      </c>
      <c r="AX55" s="41">
        <v>25</v>
      </c>
      <c r="AY55" s="41">
        <f>25+36</f>
        <v>61</v>
      </c>
      <c r="AZ55" s="89">
        <v>6.7712511300551303E-4</v>
      </c>
      <c r="BA55" s="90">
        <v>0.50027013381605689</v>
      </c>
      <c r="BB55" s="37">
        <v>15</v>
      </c>
      <c r="BC55" s="37">
        <v>19</v>
      </c>
      <c r="BD55" s="107">
        <f>'[1]SP boys'!G26</f>
        <v>-1.2556168521588322</v>
      </c>
      <c r="BE55" s="92">
        <f>'[1]SP boys'!H26</f>
        <v>0.10462745921004998</v>
      </c>
      <c r="BG55" s="37">
        <v>35</v>
      </c>
      <c r="BH55" s="37">
        <v>46</v>
      </c>
      <c r="BI55" s="37">
        <v>49</v>
      </c>
      <c r="BJ55" s="37">
        <v>49</v>
      </c>
      <c r="BK55" s="37"/>
      <c r="BL55" s="37"/>
      <c r="BN55" s="41">
        <f t="shared" si="43"/>
        <v>21.904336164506034</v>
      </c>
      <c r="BO55" s="107">
        <f>'[1]VBT boys'!G26</f>
        <v>2.1803499626741711</v>
      </c>
      <c r="BP55" s="92">
        <f>'[1]VBT boys'!H26</f>
        <v>0.98538423491241744</v>
      </c>
      <c r="BQ55" s="37">
        <v>36</v>
      </c>
      <c r="BR55" s="37">
        <v>38</v>
      </c>
      <c r="BS55" s="37">
        <v>40</v>
      </c>
      <c r="BT55" s="37">
        <v>40</v>
      </c>
      <c r="BX55" s="41">
        <f t="shared" si="44"/>
        <v>17.881090746535538</v>
      </c>
      <c r="BY55" s="107">
        <f>'[1]VBK boys'!G26</f>
        <v>0.42422634503107082</v>
      </c>
      <c r="BZ55" s="107">
        <f>'[1]VBK boys'!H26</f>
        <v>0.66429962534699383</v>
      </c>
      <c r="CA55" s="92">
        <f t="shared" si="18"/>
        <v>0.30244879651305345</v>
      </c>
      <c r="CB55" s="41">
        <f t="shared" si="45"/>
        <v>-0.62746986352291334</v>
      </c>
      <c r="CC55" s="92">
        <f t="shared" si="10"/>
        <v>0.84285354028542936</v>
      </c>
      <c r="CD55" s="41">
        <f t="shared" si="48"/>
        <v>1.1330811913691241</v>
      </c>
      <c r="CE55" s="92">
        <f t="shared" si="11"/>
        <v>0.82484193012970564</v>
      </c>
      <c r="CF55" s="41">
        <f t="shared" si="46"/>
        <v>1.302288153852621</v>
      </c>
      <c r="CG55" s="92">
        <f t="shared" si="12"/>
        <v>0.65671475564272941</v>
      </c>
      <c r="CH55" s="41">
        <f t="shared" si="47"/>
        <v>0.60263316056627725</v>
      </c>
      <c r="CJ55" s="41">
        <v>1</v>
      </c>
      <c r="CK55" s="41" t="s">
        <v>350</v>
      </c>
      <c r="CL55" s="41">
        <v>2</v>
      </c>
      <c r="CM55" s="41">
        <v>12</v>
      </c>
      <c r="CN55" s="41" t="s">
        <v>355</v>
      </c>
      <c r="CO55" s="41">
        <v>1</v>
      </c>
      <c r="CP55" s="41">
        <v>0.5</v>
      </c>
      <c r="CQ55" s="41" t="s">
        <v>351</v>
      </c>
      <c r="CR55" s="41">
        <v>1</v>
      </c>
      <c r="CS55" s="41">
        <v>0.15</v>
      </c>
      <c r="CT55" s="41">
        <v>5</v>
      </c>
      <c r="CU55" s="41">
        <v>5</v>
      </c>
      <c r="CV55" s="41">
        <v>4</v>
      </c>
      <c r="CW55" s="41">
        <v>5</v>
      </c>
      <c r="CX55" s="41">
        <v>5</v>
      </c>
      <c r="CY55" s="41">
        <v>5</v>
      </c>
      <c r="CZ55" s="41">
        <v>5</v>
      </c>
      <c r="DA55" s="41">
        <v>3</v>
      </c>
      <c r="DB55" s="41">
        <v>5</v>
      </c>
      <c r="DC55" s="41">
        <v>5</v>
      </c>
      <c r="DD55" s="41">
        <v>3</v>
      </c>
      <c r="DE55" s="41">
        <v>5</v>
      </c>
      <c r="DF55" s="41">
        <f t="shared" si="51"/>
        <v>5</v>
      </c>
      <c r="DG55" s="41">
        <f t="shared" si="52"/>
        <v>4.166666666666667</v>
      </c>
      <c r="DH55" s="41">
        <v>4</v>
      </c>
      <c r="DI55" s="41">
        <v>2</v>
      </c>
      <c r="DJ55" s="41">
        <v>3</v>
      </c>
      <c r="DK55" s="41">
        <v>2</v>
      </c>
      <c r="DL55" s="41">
        <v>1</v>
      </c>
      <c r="DM55" s="41">
        <v>1</v>
      </c>
      <c r="DN55" s="41">
        <v>2</v>
      </c>
      <c r="DO55" s="41">
        <v>1</v>
      </c>
      <c r="DP55" s="41">
        <v>1</v>
      </c>
      <c r="DQ55" s="41">
        <f t="shared" si="53"/>
        <v>2.1666666666666665</v>
      </c>
      <c r="DR55" s="41">
        <v>5</v>
      </c>
      <c r="DS55" s="41">
        <v>4</v>
      </c>
      <c r="DT55" s="41">
        <v>4</v>
      </c>
      <c r="DU55" s="41">
        <v>5</v>
      </c>
      <c r="DV55" s="41">
        <v>5</v>
      </c>
      <c r="DW55" s="41">
        <v>6</v>
      </c>
      <c r="DX55" s="41">
        <f t="shared" si="50"/>
        <v>4.833333333333333</v>
      </c>
      <c r="DY55" s="41">
        <v>0</v>
      </c>
      <c r="EA55" s="41">
        <v>1</v>
      </c>
      <c r="EC55" s="41">
        <v>1</v>
      </c>
      <c r="ED55" s="41">
        <v>1</v>
      </c>
      <c r="EE55" s="41">
        <v>1</v>
      </c>
      <c r="EF55" s="41">
        <v>1</v>
      </c>
      <c r="EG55" s="41">
        <v>1</v>
      </c>
      <c r="EH55" s="41">
        <v>1</v>
      </c>
      <c r="EI55" s="41">
        <v>1</v>
      </c>
      <c r="EJ55" s="41">
        <v>1</v>
      </c>
      <c r="EK55" s="41">
        <v>1</v>
      </c>
      <c r="EL55" s="41">
        <v>1</v>
      </c>
      <c r="EM55" s="41">
        <v>1</v>
      </c>
      <c r="EN55" s="41">
        <v>1</v>
      </c>
      <c r="EO55" s="41">
        <v>1</v>
      </c>
      <c r="EP55" s="41">
        <v>1</v>
      </c>
      <c r="EQ55" s="41">
        <v>1</v>
      </c>
      <c r="ER55" s="41">
        <v>1</v>
      </c>
      <c r="ES55" s="41">
        <v>1</v>
      </c>
      <c r="ET55" s="41">
        <v>1</v>
      </c>
      <c r="EU55" s="41" t="s">
        <v>1836</v>
      </c>
      <c r="EV55" s="41">
        <f t="shared" si="13"/>
        <v>18</v>
      </c>
      <c r="EW55" s="41">
        <v>18</v>
      </c>
      <c r="EX55" s="41">
        <f>18/18</f>
        <v>1</v>
      </c>
      <c r="EY55" s="41">
        <v>7</v>
      </c>
      <c r="EZ55" s="41">
        <v>1</v>
      </c>
      <c r="FA55" s="41">
        <v>1</v>
      </c>
      <c r="FB55" s="41">
        <v>1</v>
      </c>
      <c r="FC55" s="41">
        <v>1</v>
      </c>
      <c r="FD55" s="41">
        <v>1</v>
      </c>
      <c r="FE55" s="41">
        <v>1</v>
      </c>
      <c r="FF55" s="41">
        <v>1</v>
      </c>
      <c r="FG55" s="41">
        <v>1</v>
      </c>
      <c r="FH55" s="41">
        <v>1</v>
      </c>
      <c r="FI55" s="41">
        <v>1</v>
      </c>
      <c r="FJ55" s="41">
        <v>1</v>
      </c>
      <c r="FK55" s="41">
        <v>1</v>
      </c>
      <c r="FL55" s="41">
        <v>0</v>
      </c>
      <c r="FM55" s="41">
        <v>0</v>
      </c>
      <c r="FN55" s="41">
        <f t="shared" si="14"/>
        <v>12</v>
      </c>
      <c r="FO55" s="41">
        <v>12</v>
      </c>
      <c r="FP55" s="41">
        <f>12/13</f>
        <v>0.92307692307692313</v>
      </c>
      <c r="FQ55" s="41">
        <v>3</v>
      </c>
      <c r="FR55" s="41">
        <v>0</v>
      </c>
      <c r="FS55" s="41">
        <v>1</v>
      </c>
      <c r="FT55" s="41">
        <v>1</v>
      </c>
      <c r="FU55" s="41">
        <v>1</v>
      </c>
      <c r="FV55" s="41">
        <v>1</v>
      </c>
      <c r="FW55" s="41">
        <v>0</v>
      </c>
      <c r="FX55" s="41">
        <v>1</v>
      </c>
      <c r="FY55" s="41">
        <v>1</v>
      </c>
      <c r="FZ55" s="41">
        <v>1</v>
      </c>
      <c r="GA55" s="41">
        <v>0</v>
      </c>
      <c r="GB55" s="41">
        <v>0</v>
      </c>
      <c r="GC55" s="41">
        <f t="shared" si="15"/>
        <v>7</v>
      </c>
      <c r="GD55" s="41">
        <v>7</v>
      </c>
      <c r="GE55" s="41">
        <f>7/10</f>
        <v>0.7</v>
      </c>
      <c r="GF55" s="41">
        <v>4</v>
      </c>
      <c r="GG55" s="41">
        <v>1</v>
      </c>
      <c r="GH55" s="41">
        <v>7</v>
      </c>
      <c r="GI55" s="41">
        <v>1</v>
      </c>
      <c r="GJ55" s="41">
        <v>1</v>
      </c>
      <c r="GK55" s="41">
        <v>1</v>
      </c>
      <c r="GL55" s="41">
        <v>1</v>
      </c>
      <c r="GM55" s="41">
        <v>1</v>
      </c>
      <c r="GN55" s="41">
        <v>1</v>
      </c>
      <c r="GO55" s="41">
        <v>1</v>
      </c>
      <c r="GP55" s="41">
        <v>1</v>
      </c>
      <c r="GQ55" s="41">
        <v>1</v>
      </c>
      <c r="GR55" s="41">
        <v>1</v>
      </c>
      <c r="GS55" s="41">
        <v>1</v>
      </c>
      <c r="GT55" s="41">
        <v>0</v>
      </c>
      <c r="GU55" s="41">
        <v>0</v>
      </c>
      <c r="GV55" s="41">
        <f t="shared" si="16"/>
        <v>11</v>
      </c>
      <c r="GW55" s="41">
        <v>11</v>
      </c>
      <c r="GX55" s="41">
        <f>11/12</f>
        <v>0.91666666666666663</v>
      </c>
      <c r="GZ55" s="41">
        <f t="shared" si="17"/>
        <v>48</v>
      </c>
      <c r="HA55" s="41">
        <v>4</v>
      </c>
      <c r="HB55" s="41">
        <v>2</v>
      </c>
      <c r="HC55" s="41">
        <v>1</v>
      </c>
      <c r="HD55" s="41">
        <v>1</v>
      </c>
      <c r="HE55" s="41">
        <v>6</v>
      </c>
      <c r="HF55" s="41">
        <v>5</v>
      </c>
      <c r="HG55" s="41">
        <v>5</v>
      </c>
      <c r="HH55" s="41">
        <v>1</v>
      </c>
      <c r="HI55" s="41">
        <v>4</v>
      </c>
      <c r="HJ55" s="41">
        <v>5</v>
      </c>
      <c r="HK55" s="41">
        <v>4</v>
      </c>
      <c r="HL55" s="41">
        <v>4</v>
      </c>
      <c r="HM55" s="41">
        <v>5</v>
      </c>
      <c r="HN55" s="41">
        <v>3</v>
      </c>
      <c r="HO55" s="41">
        <v>2</v>
      </c>
      <c r="HP55" s="41">
        <v>1</v>
      </c>
      <c r="HQ55" s="41">
        <v>4</v>
      </c>
      <c r="HR55" s="41">
        <v>2</v>
      </c>
      <c r="HS55" s="37"/>
      <c r="HT55" s="37"/>
      <c r="HU55" s="37"/>
      <c r="HV55" s="37"/>
      <c r="HW55" s="37"/>
      <c r="HX55" s="37"/>
      <c r="HY55" s="37"/>
      <c r="HZ55" s="37"/>
      <c r="IA55" s="37"/>
      <c r="ID55" s="37"/>
      <c r="IE55" s="37"/>
      <c r="IF55" s="37"/>
      <c r="IG55" s="37"/>
      <c r="IH55" s="37"/>
      <c r="II55" s="37"/>
      <c r="IJ55" s="41">
        <v>6</v>
      </c>
      <c r="IK55" s="41">
        <v>8</v>
      </c>
    </row>
    <row r="56" spans="1:245" s="41" customFormat="1" x14ac:dyDescent="0.2">
      <c r="A56" s="68">
        <v>428</v>
      </c>
      <c r="B56" s="68" t="s">
        <v>1575</v>
      </c>
      <c r="C56" s="41">
        <v>0</v>
      </c>
      <c r="D56" s="110">
        <v>2</v>
      </c>
      <c r="E56" s="74">
        <v>38749</v>
      </c>
      <c r="F56" s="74">
        <v>43755</v>
      </c>
      <c r="G56" s="110">
        <f t="shared" si="39"/>
        <v>13.715068493150685</v>
      </c>
      <c r="I56" s="41">
        <v>7</v>
      </c>
      <c r="L56" s="41">
        <v>2</v>
      </c>
      <c r="M56" s="41">
        <v>150</v>
      </c>
      <c r="N56" s="41">
        <v>100</v>
      </c>
      <c r="O56" s="41">
        <v>150</v>
      </c>
      <c r="Q56" s="41">
        <f>46.3*2.2</f>
        <v>101.86</v>
      </c>
      <c r="R56" s="41">
        <v>46.3</v>
      </c>
      <c r="S56" s="41">
        <v>20.6</v>
      </c>
      <c r="U56" s="41">
        <v>16.399999999999999</v>
      </c>
      <c r="W56" s="41">
        <v>44.9</v>
      </c>
      <c r="X56" s="41">
        <v>51.8</v>
      </c>
      <c r="Y56" s="41">
        <v>53.8</v>
      </c>
      <c r="Z56" s="41">
        <v>46.1</v>
      </c>
      <c r="AA56" s="41">
        <v>40.4</v>
      </c>
      <c r="AB56" s="41">
        <v>44</v>
      </c>
      <c r="AC56" s="41">
        <v>53.8</v>
      </c>
      <c r="AD56" s="41">
        <v>46.1</v>
      </c>
      <c r="AJ56" s="37"/>
      <c r="AN56" s="41">
        <v>12.49</v>
      </c>
      <c r="AO56" s="41">
        <v>11.2</v>
      </c>
      <c r="AP56" s="89">
        <v>-0.15277538883737787</v>
      </c>
      <c r="AQ56" s="90">
        <v>0.43928770336581896</v>
      </c>
      <c r="AR56" s="41">
        <v>126</v>
      </c>
      <c r="AS56" s="41">
        <v>140</v>
      </c>
      <c r="AT56" s="41">
        <v>142</v>
      </c>
      <c r="AU56" s="89">
        <v>-1.1543216309351818</v>
      </c>
      <c r="AV56" s="90">
        <v>0.12418416573468914</v>
      </c>
      <c r="AW56" s="41">
        <v>26</v>
      </c>
      <c r="AX56" s="41">
        <v>30</v>
      </c>
      <c r="AY56" s="41">
        <f>30+26</f>
        <v>56</v>
      </c>
      <c r="AZ56" s="89">
        <v>-1.421239513638952</v>
      </c>
      <c r="BA56" s="90">
        <v>7.76235705421877E-2</v>
      </c>
      <c r="BB56" s="41">
        <v>21</v>
      </c>
      <c r="BC56" s="41">
        <v>22</v>
      </c>
      <c r="BD56" s="107">
        <f>'[1]SP boys'!G27</f>
        <v>-1.031733859285485</v>
      </c>
      <c r="BE56" s="92">
        <f>'[1]SP boys'!H27</f>
        <v>0.15109840552721399</v>
      </c>
      <c r="BF56" s="41">
        <f>21+22</f>
        <v>43</v>
      </c>
      <c r="BG56" s="41">
        <v>57</v>
      </c>
      <c r="BH56" s="41">
        <v>61</v>
      </c>
      <c r="BI56" s="41">
        <v>59</v>
      </c>
      <c r="BJ56" s="41">
        <v>61</v>
      </c>
      <c r="BN56" s="41">
        <f t="shared" si="43"/>
        <v>27.268663388466695</v>
      </c>
      <c r="BO56" s="107">
        <f>'[1]VBT boys'!G27</f>
        <v>2.8883956333037171</v>
      </c>
      <c r="BP56" s="92">
        <f>'[1]VBT boys'!H27</f>
        <v>0.99806393748706979</v>
      </c>
      <c r="BQ56" s="41">
        <v>45</v>
      </c>
      <c r="BR56" s="41">
        <v>44</v>
      </c>
      <c r="BS56" s="41">
        <v>40</v>
      </c>
      <c r="BT56" s="41">
        <v>45</v>
      </c>
      <c r="BX56" s="41">
        <f t="shared" si="44"/>
        <v>20.11622708985248</v>
      </c>
      <c r="BY56" s="107">
        <f>'[1]VBK boys'!G27</f>
        <v>0.20984353434639602</v>
      </c>
      <c r="BZ56" s="107">
        <f>'[1]VBK boys'!H27</f>
        <v>0.58310510302910368</v>
      </c>
      <c r="CA56" s="92">
        <f t="shared" si="18"/>
        <v>0.11436098803470085</v>
      </c>
      <c r="CB56" s="41">
        <f t="shared" si="45"/>
        <v>-1.2264866864622186</v>
      </c>
      <c r="CC56" s="92">
        <f t="shared" si="10"/>
        <v>0.28173593455025403</v>
      </c>
      <c r="CD56" s="41">
        <f t="shared" si="48"/>
        <v>-0.65354850988627988</v>
      </c>
      <c r="CE56" s="92">
        <f t="shared" si="11"/>
        <v>0.79058452025808679</v>
      </c>
      <c r="CF56" s="41">
        <f t="shared" si="46"/>
        <v>1.5491195838250564</v>
      </c>
      <c r="CG56" s="92">
        <f t="shared" si="12"/>
        <v>0.39556048094768048</v>
      </c>
      <c r="CH56" s="41">
        <f t="shared" si="47"/>
        <v>-0.11030520417448068</v>
      </c>
      <c r="CJ56" s="41">
        <v>1</v>
      </c>
      <c r="CK56" s="41" t="s">
        <v>350</v>
      </c>
      <c r="CL56" s="41">
        <v>2</v>
      </c>
      <c r="CM56" s="41">
        <v>1</v>
      </c>
      <c r="CN56" s="41" t="s">
        <v>355</v>
      </c>
      <c r="CO56" s="41">
        <v>2</v>
      </c>
      <c r="CP56" s="41">
        <v>1</v>
      </c>
      <c r="CQ56" s="41" t="s">
        <v>351</v>
      </c>
      <c r="CR56" s="41">
        <v>2</v>
      </c>
      <c r="CS56" s="41">
        <v>1</v>
      </c>
      <c r="CT56" s="41">
        <v>5</v>
      </c>
      <c r="CU56" s="41">
        <v>5</v>
      </c>
      <c r="CV56" s="41">
        <v>5</v>
      </c>
      <c r="CW56" s="41">
        <v>5</v>
      </c>
      <c r="CX56" s="41">
        <v>5</v>
      </c>
      <c r="CY56" s="41">
        <v>5</v>
      </c>
      <c r="CZ56" s="41">
        <v>5</v>
      </c>
      <c r="DA56" s="41">
        <v>5</v>
      </c>
      <c r="DB56" s="41">
        <v>5</v>
      </c>
      <c r="DC56" s="41">
        <v>5</v>
      </c>
      <c r="DD56" s="41">
        <v>5</v>
      </c>
      <c r="DE56" s="41">
        <v>2</v>
      </c>
      <c r="DF56" s="41">
        <f t="shared" si="51"/>
        <v>5</v>
      </c>
      <c r="DG56" s="41">
        <f t="shared" si="52"/>
        <v>4.5</v>
      </c>
      <c r="DH56" s="41">
        <v>4</v>
      </c>
      <c r="DI56" s="41">
        <v>4</v>
      </c>
      <c r="DJ56" s="41">
        <v>4</v>
      </c>
      <c r="DK56" s="41">
        <v>4</v>
      </c>
      <c r="DL56" s="41">
        <v>4</v>
      </c>
      <c r="DM56" s="41">
        <v>1</v>
      </c>
      <c r="DN56" s="41">
        <v>4</v>
      </c>
      <c r="DO56" s="41">
        <v>4</v>
      </c>
      <c r="DP56" s="41">
        <v>1</v>
      </c>
      <c r="DQ56" s="41">
        <f t="shared" si="53"/>
        <v>3.5</v>
      </c>
      <c r="DR56" s="41">
        <v>6</v>
      </c>
      <c r="DS56" s="41">
        <v>6</v>
      </c>
      <c r="DT56" s="41">
        <v>6</v>
      </c>
      <c r="DU56" s="41">
        <v>6</v>
      </c>
      <c r="DV56" s="41">
        <v>6</v>
      </c>
      <c r="DW56" s="41">
        <v>6</v>
      </c>
      <c r="DX56" s="41">
        <f t="shared" si="50"/>
        <v>6</v>
      </c>
      <c r="DY56" s="41">
        <v>5</v>
      </c>
      <c r="EA56" s="41">
        <v>3</v>
      </c>
      <c r="EC56" s="41">
        <v>1</v>
      </c>
      <c r="ED56" s="41">
        <v>1</v>
      </c>
      <c r="EE56" s="41">
        <v>1</v>
      </c>
      <c r="EF56" s="41">
        <v>0</v>
      </c>
      <c r="EG56" s="41">
        <v>1</v>
      </c>
      <c r="EH56" s="41">
        <v>0</v>
      </c>
      <c r="EI56" s="41">
        <v>1</v>
      </c>
      <c r="EJ56" s="41">
        <v>0</v>
      </c>
      <c r="EK56" s="41">
        <v>1</v>
      </c>
      <c r="EL56" s="41">
        <v>0</v>
      </c>
      <c r="EM56" s="41">
        <v>1</v>
      </c>
      <c r="EN56" s="41">
        <v>1</v>
      </c>
      <c r="EO56" s="41">
        <v>1</v>
      </c>
      <c r="EP56" s="41">
        <v>1</v>
      </c>
      <c r="EQ56" s="41">
        <v>1</v>
      </c>
      <c r="ER56" s="41">
        <v>0</v>
      </c>
      <c r="ES56" s="41">
        <v>1</v>
      </c>
      <c r="ET56" s="41">
        <v>0</v>
      </c>
      <c r="EU56" s="41">
        <v>0</v>
      </c>
      <c r="EV56" s="41">
        <f t="shared" si="13"/>
        <v>12</v>
      </c>
      <c r="EW56" s="41">
        <v>12</v>
      </c>
      <c r="EX56" s="41">
        <f>12/18</f>
        <v>0.66666666666666663</v>
      </c>
      <c r="EY56" s="41">
        <v>7</v>
      </c>
      <c r="EZ56" s="41">
        <v>1</v>
      </c>
      <c r="FA56" s="41">
        <v>1</v>
      </c>
      <c r="FB56" s="41">
        <v>1</v>
      </c>
      <c r="FC56" s="41">
        <v>1</v>
      </c>
      <c r="FD56" s="41">
        <v>1</v>
      </c>
      <c r="FE56" s="41">
        <v>1</v>
      </c>
      <c r="FF56" s="41">
        <v>1</v>
      </c>
      <c r="FG56" s="41">
        <v>0</v>
      </c>
      <c r="FH56" s="41">
        <v>1</v>
      </c>
      <c r="FI56" s="41">
        <v>0</v>
      </c>
      <c r="FJ56" s="41">
        <v>0</v>
      </c>
      <c r="FK56" s="41">
        <v>1</v>
      </c>
      <c r="FL56" s="41">
        <v>0</v>
      </c>
      <c r="FM56" s="41">
        <v>0</v>
      </c>
      <c r="FN56" s="41">
        <f t="shared" si="14"/>
        <v>9</v>
      </c>
      <c r="FO56" s="41">
        <v>9</v>
      </c>
      <c r="FP56" s="41">
        <f>9/13</f>
        <v>0.69230769230769229</v>
      </c>
      <c r="FQ56" s="41">
        <v>7</v>
      </c>
      <c r="FR56" s="41">
        <v>0</v>
      </c>
      <c r="FS56" s="41">
        <v>1</v>
      </c>
      <c r="FT56" s="41">
        <v>1</v>
      </c>
      <c r="FU56" s="41">
        <v>1</v>
      </c>
      <c r="FV56" s="41">
        <v>0</v>
      </c>
      <c r="FW56" s="41">
        <v>0</v>
      </c>
      <c r="FX56" s="41">
        <v>1</v>
      </c>
      <c r="FY56" s="41">
        <v>1</v>
      </c>
      <c r="FZ56" s="41">
        <v>1</v>
      </c>
      <c r="GA56" s="41">
        <v>0</v>
      </c>
      <c r="GB56" s="41">
        <v>0</v>
      </c>
      <c r="GC56" s="41">
        <f t="shared" si="15"/>
        <v>6</v>
      </c>
      <c r="GD56" s="41">
        <v>6</v>
      </c>
      <c r="GE56" s="41">
        <f>6/10</f>
        <v>0.6</v>
      </c>
      <c r="GF56" s="41">
        <v>5</v>
      </c>
      <c r="GG56" s="41">
        <v>1</v>
      </c>
      <c r="GH56" s="41">
        <v>7</v>
      </c>
      <c r="GI56" s="41">
        <v>1</v>
      </c>
      <c r="GJ56" s="41">
        <v>0</v>
      </c>
      <c r="GK56" s="41">
        <v>0</v>
      </c>
      <c r="GL56" s="41">
        <v>0</v>
      </c>
      <c r="GM56" s="41">
        <v>1</v>
      </c>
      <c r="GN56" s="41">
        <v>0</v>
      </c>
      <c r="GO56" s="41">
        <v>0</v>
      </c>
      <c r="GP56" s="41">
        <v>1</v>
      </c>
      <c r="GQ56" s="41">
        <v>1</v>
      </c>
      <c r="GR56" s="41">
        <v>1</v>
      </c>
      <c r="GS56" s="41">
        <v>1</v>
      </c>
      <c r="GT56" s="41">
        <v>0</v>
      </c>
      <c r="GU56" s="41">
        <v>0</v>
      </c>
      <c r="GV56" s="41">
        <f t="shared" si="16"/>
        <v>6</v>
      </c>
      <c r="GW56" s="41">
        <v>6</v>
      </c>
      <c r="GX56" s="41">
        <f>6/12</f>
        <v>0.5</v>
      </c>
      <c r="GY56" s="41">
        <v>7</v>
      </c>
      <c r="GZ56" s="41">
        <f t="shared" si="17"/>
        <v>33</v>
      </c>
      <c r="HA56" s="41">
        <v>4</v>
      </c>
      <c r="HB56" s="41">
        <v>2</v>
      </c>
      <c r="HC56" s="41">
        <v>1</v>
      </c>
      <c r="HD56" s="41">
        <v>3</v>
      </c>
      <c r="HE56" s="41">
        <v>5</v>
      </c>
      <c r="HF56" s="41">
        <v>5</v>
      </c>
      <c r="HG56" s="41">
        <v>4</v>
      </c>
      <c r="HH56" s="41">
        <v>2</v>
      </c>
      <c r="HI56" s="41">
        <v>1</v>
      </c>
      <c r="HJ56" s="41">
        <v>4</v>
      </c>
      <c r="HK56" s="41">
        <v>4</v>
      </c>
      <c r="HL56" s="41">
        <v>5</v>
      </c>
      <c r="HM56" s="41">
        <v>5</v>
      </c>
      <c r="HN56" s="41">
        <v>3</v>
      </c>
      <c r="HO56" s="41">
        <v>4</v>
      </c>
      <c r="HP56" s="41">
        <v>3</v>
      </c>
      <c r="HQ56" s="41">
        <v>2</v>
      </c>
      <c r="HR56" s="41">
        <v>4</v>
      </c>
      <c r="HS56" s="37"/>
      <c r="HT56" s="37"/>
      <c r="HU56" s="37"/>
      <c r="HV56" s="37"/>
      <c r="HW56" s="37"/>
      <c r="HX56" s="37"/>
      <c r="HY56" s="37"/>
      <c r="HZ56" s="37"/>
      <c r="IA56" s="37"/>
      <c r="ID56" s="37"/>
      <c r="IE56" s="37"/>
      <c r="IF56" s="37"/>
      <c r="IG56" s="37"/>
      <c r="IH56" s="37"/>
      <c r="II56" s="37"/>
      <c r="IJ56" s="41">
        <v>16</v>
      </c>
      <c r="IK56" s="41">
        <v>15</v>
      </c>
    </row>
    <row r="57" spans="1:245" s="41" customFormat="1" x14ac:dyDescent="0.2">
      <c r="A57" s="68">
        <v>429</v>
      </c>
      <c r="B57" s="68" t="s">
        <v>1578</v>
      </c>
      <c r="C57" s="41">
        <v>0</v>
      </c>
      <c r="D57" s="110">
        <v>2</v>
      </c>
      <c r="E57" s="74">
        <v>38976</v>
      </c>
      <c r="F57" s="74">
        <v>43755</v>
      </c>
      <c r="G57" s="110">
        <f t="shared" si="39"/>
        <v>13.093150684931507</v>
      </c>
      <c r="I57" s="41">
        <v>7</v>
      </c>
      <c r="L57" s="41">
        <v>2</v>
      </c>
      <c r="M57" s="41">
        <v>150</v>
      </c>
      <c r="N57" s="41">
        <v>110</v>
      </c>
      <c r="O57" s="41">
        <v>157.5</v>
      </c>
      <c r="Q57" s="41">
        <f>55.5*2.2</f>
        <v>122.10000000000001</v>
      </c>
      <c r="R57" s="41">
        <v>55.5</v>
      </c>
      <c r="S57" s="41">
        <v>22.5</v>
      </c>
      <c r="U57" s="41">
        <v>20.7</v>
      </c>
      <c r="W57" s="41">
        <v>70.7</v>
      </c>
      <c r="X57" s="41">
        <v>72.7</v>
      </c>
      <c r="Y57" s="41">
        <v>73.2</v>
      </c>
      <c r="Z57" s="41">
        <v>73.7</v>
      </c>
      <c r="AA57" s="41">
        <v>67.8</v>
      </c>
      <c r="AB57" s="41">
        <v>71.900000000000006</v>
      </c>
      <c r="AC57" s="41">
        <v>73.2</v>
      </c>
      <c r="AD57" s="41">
        <v>73.7</v>
      </c>
      <c r="AJ57" s="41">
        <v>42</v>
      </c>
      <c r="AN57" s="41">
        <v>10.86</v>
      </c>
      <c r="AO57" s="41">
        <v>11.05</v>
      </c>
      <c r="AP57" s="89">
        <v>0.78890013238180301</v>
      </c>
      <c r="AQ57" s="90">
        <v>0.78491481082962522</v>
      </c>
      <c r="AR57" s="41">
        <v>150</v>
      </c>
      <c r="AS57" s="41">
        <v>165</v>
      </c>
      <c r="AT57" s="41">
        <v>169</v>
      </c>
      <c r="AU57" s="89">
        <v>0.24579286808978762</v>
      </c>
      <c r="AV57" s="90">
        <v>0.59707871091154208</v>
      </c>
      <c r="AW57" s="41">
        <v>23</v>
      </c>
      <c r="AX57" s="41">
        <v>32</v>
      </c>
      <c r="AY57" s="41">
        <f>32+23</f>
        <v>55</v>
      </c>
      <c r="AZ57" s="89">
        <v>-0.84480021744662237</v>
      </c>
      <c r="BA57" s="90">
        <v>0.19911119659489959</v>
      </c>
      <c r="BB57" s="41">
        <v>24</v>
      </c>
      <c r="BC57" s="41">
        <v>22</v>
      </c>
      <c r="BD57" s="107">
        <f>'[1]SP boys'!G28</f>
        <v>-0.2383418076842867</v>
      </c>
      <c r="BE57" s="92">
        <f>'[1]SP boys'!H28</f>
        <v>0.40580799881213836</v>
      </c>
      <c r="BF57" s="41">
        <f>24+22</f>
        <v>46</v>
      </c>
      <c r="BG57" s="41">
        <v>71</v>
      </c>
      <c r="BH57" s="41">
        <v>72</v>
      </c>
      <c r="BI57" s="41">
        <v>70</v>
      </c>
      <c r="BJ57" s="41">
        <v>72</v>
      </c>
      <c r="BN57" s="41">
        <f t="shared" si="43"/>
        <v>32.185963343763966</v>
      </c>
      <c r="BO57" s="107">
        <f>'[1]VBT boys'!G28</f>
        <v>4.4464960574481065</v>
      </c>
      <c r="BP57" s="92">
        <f>'[1]VBT boys'!H28</f>
        <v>0.99999563588658857</v>
      </c>
      <c r="BQ57" s="41">
        <v>51</v>
      </c>
      <c r="BR57" s="41">
        <v>45</v>
      </c>
      <c r="BS57" s="41">
        <v>46</v>
      </c>
      <c r="BT57" s="41">
        <v>51</v>
      </c>
      <c r="BX57" s="41">
        <f t="shared" si="44"/>
        <v>22.798390701832812</v>
      </c>
      <c r="BY57" s="107">
        <f>'[1]VBK boys'!G28</f>
        <v>1.9511038424472555</v>
      </c>
      <c r="BZ57" s="107">
        <f>'[1]VBK boys'!H28</f>
        <v>0.97447765288309018</v>
      </c>
      <c r="CA57" s="92">
        <f t="shared" si="18"/>
        <v>0.30245959770351899</v>
      </c>
      <c r="CB57" s="41">
        <f t="shared" si="45"/>
        <v>-0.54157101256545448</v>
      </c>
      <c r="CC57" s="92">
        <f t="shared" si="10"/>
        <v>0.69099676087058359</v>
      </c>
      <c r="CD57" s="41">
        <f t="shared" si="48"/>
        <v>0.51734650023579531</v>
      </c>
      <c r="CE57" s="92">
        <f t="shared" si="11"/>
        <v>0.98723664438483938</v>
      </c>
      <c r="CF57" s="41">
        <f t="shared" si="46"/>
        <v>3.1987999499476811</v>
      </c>
      <c r="CG57" s="92">
        <f t="shared" si="12"/>
        <v>0.66023100098631404</v>
      </c>
      <c r="CH57" s="41">
        <f t="shared" si="47"/>
        <v>1.0581918125393406</v>
      </c>
      <c r="CJ57" s="41">
        <v>1</v>
      </c>
      <c r="CK57" s="41" t="s">
        <v>350</v>
      </c>
      <c r="CL57" s="41">
        <v>2</v>
      </c>
      <c r="CM57" s="41">
        <v>10</v>
      </c>
      <c r="CN57" s="41" t="s">
        <v>355</v>
      </c>
      <c r="CO57" s="41">
        <v>2</v>
      </c>
      <c r="CP57" s="41">
        <v>5</v>
      </c>
      <c r="CQ57" s="41" t="s">
        <v>351</v>
      </c>
      <c r="CR57" s="41">
        <v>2</v>
      </c>
      <c r="CS57" s="41">
        <v>5</v>
      </c>
      <c r="CT57" s="41">
        <v>5</v>
      </c>
      <c r="CU57" s="41">
        <v>5</v>
      </c>
      <c r="CV57" s="41">
        <v>4</v>
      </c>
      <c r="CW57" s="41">
        <v>1</v>
      </c>
      <c r="CX57" s="41">
        <v>5</v>
      </c>
      <c r="CY57" s="41">
        <v>5</v>
      </c>
      <c r="CZ57" s="41">
        <v>5</v>
      </c>
      <c r="DA57" s="41">
        <v>4</v>
      </c>
      <c r="DB57" s="41">
        <v>5</v>
      </c>
      <c r="DC57" s="41">
        <v>5</v>
      </c>
      <c r="DD57" s="41">
        <v>5</v>
      </c>
      <c r="DE57" s="41">
        <v>1</v>
      </c>
      <c r="DF57" s="41">
        <f t="shared" si="51"/>
        <v>5</v>
      </c>
      <c r="DG57" s="41">
        <f t="shared" si="52"/>
        <v>3.3333333333333335</v>
      </c>
      <c r="DH57" s="41">
        <v>4</v>
      </c>
      <c r="DI57" s="41">
        <v>1</v>
      </c>
      <c r="DJ57" s="41">
        <v>4</v>
      </c>
      <c r="DK57" s="41">
        <v>3</v>
      </c>
      <c r="DL57" s="41">
        <v>1</v>
      </c>
      <c r="DM57" s="41">
        <v>1</v>
      </c>
      <c r="DN57" s="41">
        <v>1</v>
      </c>
      <c r="DO57" s="41">
        <v>1</v>
      </c>
      <c r="DP57" s="41">
        <v>1</v>
      </c>
      <c r="DQ57" s="41">
        <f t="shared" si="53"/>
        <v>2.3333333333333335</v>
      </c>
      <c r="DR57" s="41">
        <v>6</v>
      </c>
      <c r="DS57" s="41">
        <v>6</v>
      </c>
      <c r="DT57" s="41">
        <v>6</v>
      </c>
      <c r="DU57" s="41">
        <v>6</v>
      </c>
      <c r="DV57" s="41">
        <v>6</v>
      </c>
      <c r="DW57" s="41">
        <v>6</v>
      </c>
      <c r="DX57" s="41">
        <f t="shared" si="50"/>
        <v>6</v>
      </c>
      <c r="DY57" s="37"/>
      <c r="EA57" s="37"/>
      <c r="EC57" s="41">
        <v>1</v>
      </c>
      <c r="ED57" s="41">
        <v>1</v>
      </c>
      <c r="EE57" s="41">
        <v>1</v>
      </c>
      <c r="EF57" s="41">
        <v>1</v>
      </c>
      <c r="EG57" s="41">
        <v>1</v>
      </c>
      <c r="EH57" s="41">
        <v>1</v>
      </c>
      <c r="EI57" s="41">
        <v>1</v>
      </c>
      <c r="EJ57" s="41">
        <v>1</v>
      </c>
      <c r="EK57" s="41">
        <v>1</v>
      </c>
      <c r="EL57" s="41">
        <v>0</v>
      </c>
      <c r="EM57" s="41">
        <v>0</v>
      </c>
      <c r="EN57" s="41">
        <v>0</v>
      </c>
      <c r="EO57" s="41">
        <v>1</v>
      </c>
      <c r="EP57" s="41">
        <v>0</v>
      </c>
      <c r="EQ57" s="41">
        <v>0</v>
      </c>
      <c r="ER57" s="41">
        <v>1</v>
      </c>
      <c r="ES57" s="41">
        <v>0</v>
      </c>
      <c r="ET57" s="41">
        <v>0</v>
      </c>
      <c r="EU57" s="41">
        <v>0</v>
      </c>
      <c r="EV57" s="41">
        <f t="shared" si="13"/>
        <v>11</v>
      </c>
      <c r="EW57" s="41">
        <v>11</v>
      </c>
      <c r="EX57" s="41">
        <f>11/18</f>
        <v>0.61111111111111116</v>
      </c>
      <c r="EY57" s="41">
        <v>7</v>
      </c>
      <c r="EZ57" s="41">
        <v>1</v>
      </c>
      <c r="FA57" s="41">
        <v>1</v>
      </c>
      <c r="FB57" s="41">
        <v>1</v>
      </c>
      <c r="FC57" s="41">
        <v>1</v>
      </c>
      <c r="FD57" s="41">
        <v>1</v>
      </c>
      <c r="FE57" s="41">
        <v>1</v>
      </c>
      <c r="FF57" s="41">
        <v>1</v>
      </c>
      <c r="FG57" s="41">
        <v>1</v>
      </c>
      <c r="FH57" s="41">
        <v>1</v>
      </c>
      <c r="FI57" s="41">
        <v>1</v>
      </c>
      <c r="FJ57" s="41">
        <v>0</v>
      </c>
      <c r="FK57" s="41">
        <v>1</v>
      </c>
      <c r="FL57" s="41">
        <v>0</v>
      </c>
      <c r="FM57" s="41">
        <v>0</v>
      </c>
      <c r="FN57" s="41">
        <f t="shared" si="14"/>
        <v>11</v>
      </c>
      <c r="FO57" s="41">
        <v>11</v>
      </c>
      <c r="FP57" s="41">
        <f>11/13</f>
        <v>0.84615384615384615</v>
      </c>
      <c r="FQ57" s="41">
        <v>4</v>
      </c>
      <c r="FR57" s="41">
        <v>0</v>
      </c>
      <c r="FS57" s="41">
        <v>1</v>
      </c>
      <c r="FT57" s="41">
        <v>1</v>
      </c>
      <c r="FU57" s="41">
        <v>1</v>
      </c>
      <c r="FV57" s="41">
        <v>0</v>
      </c>
      <c r="FW57" s="41">
        <v>0</v>
      </c>
      <c r="FX57" s="41">
        <v>1</v>
      </c>
      <c r="FY57" s="41">
        <v>1</v>
      </c>
      <c r="FZ57" s="41">
        <v>1</v>
      </c>
      <c r="GA57" s="41">
        <v>0</v>
      </c>
      <c r="GB57" s="41">
        <v>0</v>
      </c>
      <c r="GC57" s="41">
        <f t="shared" si="15"/>
        <v>6</v>
      </c>
      <c r="GD57" s="41">
        <v>6</v>
      </c>
      <c r="GE57" s="41">
        <f>6/10</f>
        <v>0.6</v>
      </c>
      <c r="GF57" s="41">
        <v>5</v>
      </c>
      <c r="GG57" s="37"/>
      <c r="GH57" s="41">
        <v>6</v>
      </c>
      <c r="GI57" s="41">
        <v>0</v>
      </c>
      <c r="GJ57" s="41">
        <v>0</v>
      </c>
      <c r="GK57" s="41">
        <v>1</v>
      </c>
      <c r="GL57" s="41">
        <v>1</v>
      </c>
      <c r="GM57" s="41">
        <v>1</v>
      </c>
      <c r="GN57" s="41">
        <v>1</v>
      </c>
      <c r="GO57" s="41">
        <v>0</v>
      </c>
      <c r="GP57" s="41">
        <v>0</v>
      </c>
      <c r="GQ57" s="41">
        <v>1</v>
      </c>
      <c r="GR57" s="41">
        <v>0</v>
      </c>
      <c r="GS57" s="41">
        <v>0</v>
      </c>
      <c r="GT57" s="41">
        <v>0</v>
      </c>
      <c r="GU57" s="41">
        <v>0</v>
      </c>
      <c r="GV57" s="41">
        <f t="shared" si="16"/>
        <v>5</v>
      </c>
      <c r="GW57" s="41">
        <v>5</v>
      </c>
      <c r="GX57" s="41">
        <f>5/12</f>
        <v>0.41666666666666669</v>
      </c>
      <c r="GY57" s="41">
        <v>6</v>
      </c>
      <c r="GZ57" s="41">
        <f t="shared" si="17"/>
        <v>33</v>
      </c>
      <c r="HA57" s="41">
        <v>4</v>
      </c>
      <c r="HB57" s="41">
        <v>2</v>
      </c>
      <c r="HC57" s="41">
        <v>5</v>
      </c>
      <c r="HD57" s="41">
        <v>1</v>
      </c>
      <c r="HE57" s="41">
        <v>6</v>
      </c>
      <c r="HF57" s="41">
        <v>6</v>
      </c>
      <c r="HG57" s="41">
        <v>6</v>
      </c>
      <c r="HH57" s="41">
        <v>1</v>
      </c>
      <c r="HI57" s="41">
        <v>5</v>
      </c>
      <c r="HJ57" s="41">
        <v>4</v>
      </c>
      <c r="HK57" s="41">
        <v>5</v>
      </c>
      <c r="HL57" s="41">
        <v>5</v>
      </c>
      <c r="HM57" s="41">
        <v>4</v>
      </c>
      <c r="HN57" s="41">
        <v>2</v>
      </c>
      <c r="HO57" s="41">
        <v>2</v>
      </c>
      <c r="HP57" s="41">
        <v>1</v>
      </c>
      <c r="HQ57" s="41">
        <v>2</v>
      </c>
      <c r="HR57" s="41">
        <v>1</v>
      </c>
      <c r="HS57" s="37"/>
      <c r="HT57" s="37"/>
      <c r="HU57" s="37"/>
      <c r="HV57" s="37"/>
      <c r="HW57" s="37"/>
      <c r="HX57" s="37"/>
      <c r="HY57" s="37"/>
      <c r="HZ57" s="37"/>
      <c r="IA57" s="37"/>
      <c r="ID57" s="37"/>
      <c r="IE57" s="37"/>
      <c r="IF57" s="37"/>
      <c r="IG57" s="37"/>
      <c r="IH57" s="37"/>
      <c r="II57" s="37"/>
      <c r="IJ57" s="41">
        <v>19</v>
      </c>
      <c r="IK57" s="41">
        <v>11</v>
      </c>
    </row>
    <row r="58" spans="1:245" s="41" customFormat="1" x14ac:dyDescent="0.2">
      <c r="A58" s="68">
        <v>430</v>
      </c>
      <c r="B58" s="68" t="s">
        <v>1581</v>
      </c>
      <c r="C58" s="41">
        <v>0</v>
      </c>
      <c r="D58" s="110">
        <v>2</v>
      </c>
      <c r="E58" s="74">
        <v>39041</v>
      </c>
      <c r="F58" s="74">
        <v>43755</v>
      </c>
      <c r="G58" s="110">
        <f t="shared" si="39"/>
        <v>12.915068493150685</v>
      </c>
      <c r="I58" s="41">
        <v>7</v>
      </c>
      <c r="L58" s="41">
        <v>2</v>
      </c>
      <c r="M58" s="41">
        <v>150</v>
      </c>
      <c r="N58" s="41">
        <v>109</v>
      </c>
      <c r="O58" s="41">
        <v>159.5</v>
      </c>
      <c r="Q58" s="41">
        <f>54.5*2.2</f>
        <v>119.9</v>
      </c>
      <c r="R58" s="41">
        <v>54.5</v>
      </c>
      <c r="S58" s="41">
        <v>21.6</v>
      </c>
      <c r="U58" s="41">
        <v>21.2</v>
      </c>
      <c r="W58" s="41">
        <v>52.7</v>
      </c>
      <c r="X58" s="41">
        <v>52.4</v>
      </c>
      <c r="Y58" s="41">
        <v>51.2</v>
      </c>
      <c r="Z58" s="41">
        <v>49.5</v>
      </c>
      <c r="AA58" s="41">
        <v>46.2</v>
      </c>
      <c r="AB58" s="41">
        <v>47.9</v>
      </c>
      <c r="AC58" s="41">
        <v>52.7</v>
      </c>
      <c r="AD58" s="41">
        <v>49.5</v>
      </c>
      <c r="AJ58" s="41">
        <v>40</v>
      </c>
      <c r="AN58" s="41">
        <v>13.1</v>
      </c>
      <c r="AO58" s="41">
        <v>11.49</v>
      </c>
      <c r="AP58" s="89">
        <v>-9.4394519257760216E-3</v>
      </c>
      <c r="AQ58" s="90">
        <v>0.49623425944636296</v>
      </c>
      <c r="AR58" s="41">
        <v>155</v>
      </c>
      <c r="AS58" s="41">
        <v>165</v>
      </c>
      <c r="AT58" s="41">
        <v>130</v>
      </c>
      <c r="AU58" s="89">
        <v>8.4685120384201382E-2</v>
      </c>
      <c r="AV58" s="90">
        <v>0.5337441371588868</v>
      </c>
      <c r="AW58" s="41">
        <v>33</v>
      </c>
      <c r="AX58" s="41">
        <v>30</v>
      </c>
      <c r="AY58" s="41">
        <f>30+33</f>
        <v>63</v>
      </c>
      <c r="AZ58" s="89">
        <v>-0.70467824453917005</v>
      </c>
      <c r="BA58" s="90">
        <v>0.24050524656434347</v>
      </c>
      <c r="BB58" s="41">
        <v>14</v>
      </c>
      <c r="BC58" s="41">
        <v>17</v>
      </c>
      <c r="BD58" s="107">
        <f>'[1]SP boys'!G29</f>
        <v>-2.0796443046491015</v>
      </c>
      <c r="BE58" s="92">
        <f>'[1]SP boys'!H29</f>
        <v>1.8779085042096966E-2</v>
      </c>
      <c r="BF58" s="41">
        <f>14+17</f>
        <v>31</v>
      </c>
      <c r="BG58" s="41">
        <v>58</v>
      </c>
      <c r="BH58" s="41">
        <v>63</v>
      </c>
      <c r="BI58" s="41">
        <v>63</v>
      </c>
      <c r="BJ58" s="41">
        <v>63</v>
      </c>
      <c r="BN58" s="41">
        <f t="shared" si="43"/>
        <v>28.162717925793473</v>
      </c>
      <c r="BO58" s="107">
        <f>'[1]VBT boys'!G29</f>
        <v>3.4746015362887008</v>
      </c>
      <c r="BP58" s="92">
        <f>'[1]VBT boys'!H29</f>
        <v>0.99974419365044453</v>
      </c>
      <c r="BQ58" s="41">
        <v>36</v>
      </c>
      <c r="BR58" s="41">
        <v>38</v>
      </c>
      <c r="BS58" s="41">
        <v>31</v>
      </c>
      <c r="BT58" s="41">
        <v>38</v>
      </c>
      <c r="BX58" s="41">
        <f t="shared" si="44"/>
        <v>16.98703620920876</v>
      </c>
      <c r="BY58" s="107">
        <f>'[1]VBK boys'!G29</f>
        <v>-0.44550178072710273</v>
      </c>
      <c r="BZ58" s="107">
        <f>'[1]VBK boys'!H29</f>
        <v>0.32797858660077961</v>
      </c>
      <c r="CA58" s="92">
        <f t="shared" si="18"/>
        <v>0.12964216580322022</v>
      </c>
      <c r="CB58" s="41">
        <f t="shared" si="45"/>
        <v>-1.3921612745941359</v>
      </c>
      <c r="CC58" s="92">
        <f t="shared" si="10"/>
        <v>0.51498919830262491</v>
      </c>
      <c r="CD58" s="41">
        <f t="shared" si="48"/>
        <v>3.7622834229212677E-2</v>
      </c>
      <c r="CE58" s="92">
        <f t="shared" si="11"/>
        <v>0.66386139012561207</v>
      </c>
      <c r="CF58" s="41">
        <f t="shared" si="46"/>
        <v>1.5145498777807991</v>
      </c>
      <c r="CG58" s="92">
        <f t="shared" si="12"/>
        <v>0.43616425141048576</v>
      </c>
      <c r="CH58" s="41">
        <f t="shared" si="47"/>
        <v>5.3337145805291954E-2</v>
      </c>
      <c r="CJ58" s="41">
        <v>1</v>
      </c>
      <c r="CK58" s="41" t="s">
        <v>355</v>
      </c>
      <c r="CL58" s="41">
        <v>2</v>
      </c>
      <c r="CM58" s="41">
        <v>2</v>
      </c>
      <c r="CN58" s="41" t="s">
        <v>350</v>
      </c>
      <c r="CO58" s="41">
        <v>2</v>
      </c>
      <c r="CP58" s="41">
        <v>5</v>
      </c>
      <c r="CQ58" s="41" t="s">
        <v>351</v>
      </c>
      <c r="CR58" s="41">
        <v>2</v>
      </c>
      <c r="CS58" s="41">
        <v>2</v>
      </c>
      <c r="CT58" s="41">
        <v>5</v>
      </c>
      <c r="CU58" s="41">
        <v>5</v>
      </c>
      <c r="CV58" s="41">
        <v>3</v>
      </c>
      <c r="CW58" s="41">
        <v>3</v>
      </c>
      <c r="CX58" s="41">
        <v>5</v>
      </c>
      <c r="CY58" s="41">
        <v>5</v>
      </c>
      <c r="CZ58" s="41">
        <v>3</v>
      </c>
      <c r="DA58" s="41">
        <v>1</v>
      </c>
      <c r="DB58" s="41">
        <v>5</v>
      </c>
      <c r="DC58" s="41">
        <v>5</v>
      </c>
      <c r="DD58" s="41">
        <v>5</v>
      </c>
      <c r="DE58" s="41">
        <v>1</v>
      </c>
      <c r="DF58" s="41">
        <f t="shared" si="51"/>
        <v>5</v>
      </c>
      <c r="DG58" s="41">
        <f t="shared" si="52"/>
        <v>2.6666666666666665</v>
      </c>
      <c r="DH58" s="41">
        <v>4</v>
      </c>
      <c r="DI58" s="41">
        <v>3</v>
      </c>
      <c r="DJ58" s="41">
        <v>3</v>
      </c>
      <c r="DK58" s="41">
        <v>3</v>
      </c>
      <c r="DL58" s="41">
        <v>3</v>
      </c>
      <c r="DM58" s="41">
        <v>3</v>
      </c>
      <c r="DN58" s="41">
        <v>3</v>
      </c>
      <c r="DO58" s="41">
        <v>3</v>
      </c>
      <c r="DP58" s="41">
        <v>3</v>
      </c>
      <c r="DQ58" s="41">
        <f t="shared" si="53"/>
        <v>3.1666666666666665</v>
      </c>
      <c r="DR58" s="41">
        <v>5</v>
      </c>
      <c r="DS58" s="41">
        <v>5</v>
      </c>
      <c r="DT58" s="41">
        <v>5</v>
      </c>
      <c r="DU58" s="41">
        <v>5</v>
      </c>
      <c r="DV58" s="41">
        <v>5</v>
      </c>
      <c r="DW58" s="41">
        <v>5</v>
      </c>
      <c r="DX58" s="41">
        <v>5</v>
      </c>
      <c r="DY58" s="41">
        <v>1</v>
      </c>
      <c r="DZ58" s="41">
        <v>2</v>
      </c>
      <c r="EA58" s="41">
        <v>1</v>
      </c>
      <c r="EB58" s="41">
        <v>16</v>
      </c>
      <c r="EC58" s="41">
        <v>1</v>
      </c>
      <c r="ED58" s="41">
        <v>1</v>
      </c>
      <c r="EE58" s="41">
        <v>1</v>
      </c>
      <c r="EF58" s="41">
        <v>1</v>
      </c>
      <c r="EG58" s="41">
        <v>1</v>
      </c>
      <c r="EH58" s="41">
        <v>1</v>
      </c>
      <c r="EI58" s="41">
        <v>1</v>
      </c>
      <c r="EJ58" s="41">
        <v>1</v>
      </c>
      <c r="EK58" s="41">
        <v>1</v>
      </c>
      <c r="EL58" s="41">
        <v>1</v>
      </c>
      <c r="EM58" s="41">
        <v>1</v>
      </c>
      <c r="EN58" s="41">
        <v>0</v>
      </c>
      <c r="EO58" s="41">
        <v>0</v>
      </c>
      <c r="EP58" s="41">
        <v>1</v>
      </c>
      <c r="EQ58" s="41">
        <v>1</v>
      </c>
      <c r="ER58" s="41">
        <v>1</v>
      </c>
      <c r="ES58" s="41">
        <v>1</v>
      </c>
      <c r="ET58" s="41">
        <v>0</v>
      </c>
      <c r="EU58" s="41">
        <v>0</v>
      </c>
      <c r="EV58" s="41">
        <f t="shared" si="13"/>
        <v>15</v>
      </c>
      <c r="EW58" s="41">
        <v>15</v>
      </c>
      <c r="EX58" s="41">
        <f>15/18</f>
        <v>0.83333333333333337</v>
      </c>
      <c r="EY58" s="41">
        <v>5</v>
      </c>
      <c r="EZ58" s="41">
        <v>1</v>
      </c>
      <c r="FA58" s="41">
        <v>1</v>
      </c>
      <c r="FB58" s="41">
        <v>1</v>
      </c>
      <c r="FC58" s="41">
        <v>1</v>
      </c>
      <c r="FD58" s="41">
        <v>1</v>
      </c>
      <c r="FE58" s="41">
        <v>1</v>
      </c>
      <c r="FF58" s="41">
        <v>1</v>
      </c>
      <c r="FG58" s="41">
        <v>0</v>
      </c>
      <c r="FH58" s="41">
        <v>1</v>
      </c>
      <c r="FI58" s="41">
        <v>1</v>
      </c>
      <c r="FJ58" s="41">
        <v>0</v>
      </c>
      <c r="FK58" s="41">
        <v>0</v>
      </c>
      <c r="FL58" s="41">
        <v>0</v>
      </c>
      <c r="FM58" s="41">
        <v>0</v>
      </c>
      <c r="FN58" s="41">
        <f t="shared" si="14"/>
        <v>9</v>
      </c>
      <c r="FO58" s="41">
        <v>9</v>
      </c>
      <c r="FP58" s="41">
        <f>9/13</f>
        <v>0.69230769230769229</v>
      </c>
      <c r="FQ58" s="41">
        <v>3</v>
      </c>
      <c r="FR58" s="41">
        <v>1</v>
      </c>
      <c r="FS58" s="41">
        <v>1</v>
      </c>
      <c r="FT58" s="41">
        <v>0</v>
      </c>
      <c r="FU58" s="41">
        <v>1</v>
      </c>
      <c r="FV58" s="41">
        <v>0</v>
      </c>
      <c r="FW58" s="41">
        <v>0</v>
      </c>
      <c r="FX58" s="41">
        <v>1</v>
      </c>
      <c r="FY58" s="41">
        <v>0</v>
      </c>
      <c r="FZ58" s="41">
        <v>1</v>
      </c>
      <c r="GA58" s="41">
        <v>0</v>
      </c>
      <c r="GB58" s="41">
        <v>0</v>
      </c>
      <c r="GC58" s="41">
        <f t="shared" si="15"/>
        <v>5</v>
      </c>
      <c r="GD58" s="41">
        <v>5</v>
      </c>
      <c r="GE58" s="41">
        <f>5/10</f>
        <v>0.5</v>
      </c>
      <c r="GF58" s="41">
        <v>4</v>
      </c>
      <c r="GG58" s="41">
        <v>3</v>
      </c>
      <c r="GH58" s="41">
        <v>2</v>
      </c>
      <c r="GI58" s="41">
        <v>1</v>
      </c>
      <c r="GJ58" s="41">
        <v>0</v>
      </c>
      <c r="GK58" s="41">
        <v>1</v>
      </c>
      <c r="GL58" s="41">
        <v>1</v>
      </c>
      <c r="GM58" s="41">
        <v>1</v>
      </c>
      <c r="GN58" s="41">
        <v>1</v>
      </c>
      <c r="GO58" s="41">
        <v>1</v>
      </c>
      <c r="GP58" s="41">
        <v>1</v>
      </c>
      <c r="GQ58" s="41">
        <v>0</v>
      </c>
      <c r="GR58" s="41">
        <v>1</v>
      </c>
      <c r="GS58" s="41">
        <v>0</v>
      </c>
      <c r="GT58" s="41">
        <v>0</v>
      </c>
      <c r="GU58" s="41">
        <v>0</v>
      </c>
      <c r="GV58" s="41">
        <f t="shared" si="16"/>
        <v>8</v>
      </c>
      <c r="GW58" s="41">
        <v>8</v>
      </c>
      <c r="GX58" s="41">
        <f>8/12</f>
        <v>0.66666666666666663</v>
      </c>
      <c r="GY58" s="41">
        <v>2</v>
      </c>
      <c r="GZ58" s="41">
        <f t="shared" si="17"/>
        <v>37</v>
      </c>
      <c r="HA58" s="41">
        <v>6</v>
      </c>
      <c r="HB58" s="41">
        <v>2</v>
      </c>
      <c r="HC58" s="41">
        <v>2</v>
      </c>
      <c r="HD58" s="41">
        <v>1</v>
      </c>
      <c r="HE58" s="41">
        <v>3</v>
      </c>
      <c r="HF58" s="41">
        <v>4</v>
      </c>
      <c r="HG58" s="41">
        <v>3</v>
      </c>
      <c r="HH58" s="41">
        <v>1</v>
      </c>
      <c r="HI58" s="41">
        <v>2</v>
      </c>
      <c r="HJ58" s="41">
        <v>4</v>
      </c>
      <c r="HK58" s="41">
        <v>4</v>
      </c>
      <c r="HL58" s="41">
        <v>3</v>
      </c>
      <c r="HM58" s="41">
        <v>3</v>
      </c>
      <c r="HN58" s="41">
        <v>3</v>
      </c>
      <c r="HO58" s="41">
        <v>5</v>
      </c>
      <c r="HP58" s="41">
        <v>4</v>
      </c>
      <c r="HQ58" s="41">
        <v>1</v>
      </c>
      <c r="HR58" s="41">
        <v>3</v>
      </c>
      <c r="HS58" s="37"/>
      <c r="HT58" s="37"/>
      <c r="HU58" s="37"/>
      <c r="HV58" s="37"/>
      <c r="HW58" s="37"/>
      <c r="HX58" s="37"/>
      <c r="HY58" s="37"/>
      <c r="HZ58" s="37"/>
      <c r="IA58" s="37"/>
      <c r="ID58" s="37"/>
      <c r="IE58" s="37"/>
      <c r="IF58" s="37"/>
      <c r="IG58" s="37"/>
      <c r="IH58" s="37"/>
      <c r="II58" s="37"/>
      <c r="IJ58" s="41">
        <v>12</v>
      </c>
      <c r="IK58" s="41">
        <v>12</v>
      </c>
    </row>
    <row r="59" spans="1:245" x14ac:dyDescent="0.2">
      <c r="A59" s="71">
        <v>247</v>
      </c>
      <c r="B59" s="71" t="s">
        <v>1590</v>
      </c>
      <c r="C59" s="41">
        <v>0</v>
      </c>
      <c r="D59" s="110">
        <v>2</v>
      </c>
      <c r="E59" s="63">
        <v>38637</v>
      </c>
      <c r="F59" s="63">
        <v>43756</v>
      </c>
      <c r="G59" s="110">
        <f t="shared" si="39"/>
        <v>14.024657534246575</v>
      </c>
      <c r="I59">
        <v>8</v>
      </c>
      <c r="L59" s="41">
        <v>0</v>
      </c>
      <c r="M59" s="41">
        <v>150</v>
      </c>
      <c r="N59" s="41">
        <v>109</v>
      </c>
      <c r="O59" s="41">
        <v>161</v>
      </c>
      <c r="R59" s="41">
        <v>50.3</v>
      </c>
      <c r="S59" s="41">
        <v>19.399999999999999</v>
      </c>
      <c r="U59" s="41">
        <v>13.5</v>
      </c>
      <c r="W59" s="37"/>
      <c r="X59" s="37"/>
      <c r="Y59" s="37"/>
      <c r="Z59" s="37"/>
      <c r="AA59" s="37"/>
      <c r="AB59" s="37"/>
      <c r="AJ59" s="41">
        <v>52</v>
      </c>
      <c r="AN59" s="41">
        <v>9.82</v>
      </c>
      <c r="AO59" s="41">
        <v>10.33</v>
      </c>
      <c r="AP59" s="89">
        <v>1.9077124591751597</v>
      </c>
      <c r="AQ59" s="90">
        <v>0.97178580474596754</v>
      </c>
      <c r="AR59" s="41">
        <v>202</v>
      </c>
      <c r="AS59" s="41">
        <v>203</v>
      </c>
      <c r="AT59" s="41">
        <v>208</v>
      </c>
      <c r="AU59" s="89">
        <v>1.3931366637424443</v>
      </c>
      <c r="AV59" s="90">
        <v>0.91821076601882745</v>
      </c>
      <c r="AW59" s="41">
        <v>33</v>
      </c>
      <c r="AX59" s="41">
        <v>34</v>
      </c>
      <c r="AY59">
        <f>33+34</f>
        <v>67</v>
      </c>
      <c r="AZ59" s="89">
        <v>-0.84188988734113746</v>
      </c>
      <c r="BA59" s="90">
        <v>0.19992479567837443</v>
      </c>
      <c r="BB59" s="41">
        <v>24</v>
      </c>
      <c r="BC59" s="41">
        <v>22</v>
      </c>
      <c r="BD59" s="103">
        <f>'[1]SP boys'!G30</f>
        <v>-0.51676508331981519</v>
      </c>
      <c r="BE59" s="72">
        <f>'[1]SP boys'!H30</f>
        <v>0.30266007853742249</v>
      </c>
      <c r="BF59">
        <f>24+22</f>
        <v>46</v>
      </c>
      <c r="BG59" s="41">
        <v>62</v>
      </c>
      <c r="BH59" s="41">
        <v>58</v>
      </c>
      <c r="BI59" s="41">
        <v>60</v>
      </c>
      <c r="BJ59" s="41">
        <v>62</v>
      </c>
      <c r="BN59">
        <f t="shared" si="43"/>
        <v>27.715690657130082</v>
      </c>
      <c r="BO59" s="103">
        <f>'[1]VBT boys'!G30</f>
        <v>3.0009303883740337</v>
      </c>
      <c r="BP59" s="72">
        <f>'[1]VBT boys'!H30</f>
        <v>0.99865421955890266</v>
      </c>
      <c r="BQ59" s="41">
        <v>27</v>
      </c>
      <c r="BR59" s="41">
        <v>45</v>
      </c>
      <c r="BS59" s="41">
        <v>40</v>
      </c>
      <c r="BT59" s="41">
        <v>45</v>
      </c>
      <c r="BX59">
        <f t="shared" si="44"/>
        <v>20.11622708985248</v>
      </c>
      <c r="BY59" s="103">
        <f>'[1]VBK boys'!G30</f>
        <v>0.20984353434639602</v>
      </c>
      <c r="BZ59" s="103">
        <f>'[1]VBK boys'!H30</f>
        <v>0.58310510302910368</v>
      </c>
      <c r="CA59" s="72">
        <f t="shared" si="18"/>
        <v>0.25129243710789845</v>
      </c>
      <c r="CB59">
        <f t="shared" si="45"/>
        <v>-0.67932748533047627</v>
      </c>
      <c r="CC59" s="72">
        <f t="shared" si="10"/>
        <v>0.9449982853823975</v>
      </c>
      <c r="CD59">
        <f t="shared" si="48"/>
        <v>1.650424561458802</v>
      </c>
      <c r="CE59" s="72">
        <f t="shared" si="11"/>
        <v>0.79087966129400322</v>
      </c>
      <c r="CF59">
        <f t="shared" si="46"/>
        <v>1.6053869613602147</v>
      </c>
      <c r="CG59" s="72">
        <f t="shared" si="12"/>
        <v>0.6623901279280997</v>
      </c>
      <c r="CH59">
        <f t="shared" si="47"/>
        <v>0.85882801249618035</v>
      </c>
      <c r="CJ59" s="41">
        <v>1</v>
      </c>
      <c r="CK59" s="41" t="s">
        <v>350</v>
      </c>
      <c r="CL59" s="41">
        <v>0</v>
      </c>
      <c r="CM59" s="41">
        <v>1</v>
      </c>
      <c r="CN59" s="41" t="s">
        <v>351</v>
      </c>
      <c r="CO59" s="41">
        <v>1</v>
      </c>
      <c r="CP59" s="41">
        <v>1</v>
      </c>
      <c r="CQ59" s="41" t="s">
        <v>355</v>
      </c>
      <c r="CR59" s="41">
        <v>0</v>
      </c>
      <c r="CS59" s="41">
        <v>1</v>
      </c>
      <c r="CT59" s="41">
        <v>5</v>
      </c>
      <c r="CU59" s="41">
        <v>5</v>
      </c>
      <c r="CV59" s="41">
        <v>3</v>
      </c>
      <c r="CW59" s="41">
        <v>2</v>
      </c>
      <c r="CX59" s="41">
        <v>4</v>
      </c>
      <c r="CY59" s="41">
        <v>5</v>
      </c>
      <c r="CZ59" s="41">
        <v>2</v>
      </c>
      <c r="DA59" s="41">
        <v>4</v>
      </c>
      <c r="DB59" s="41">
        <v>5</v>
      </c>
      <c r="DC59" s="41">
        <v>5</v>
      </c>
      <c r="DD59" s="41">
        <v>4</v>
      </c>
      <c r="DE59" s="41">
        <v>3</v>
      </c>
      <c r="DF59" s="41">
        <f t="shared" ref="DF59:DF65" si="54">AVERAGE(CT59,CU59,CX59,CY59,DB59,DC59)</f>
        <v>4.833333333333333</v>
      </c>
      <c r="DG59" s="41">
        <f t="shared" ref="DG59:DG65" si="55">AVERAGE(CV59,CW59,CZ59,DA59,DD59,DE59)</f>
        <v>3</v>
      </c>
      <c r="DH59" s="41"/>
      <c r="DI59" s="41"/>
      <c r="DJ59" s="41"/>
      <c r="DK59" s="41"/>
      <c r="DL59" s="41"/>
      <c r="DM59" s="41"/>
      <c r="DN59" s="41"/>
      <c r="DO59" s="41"/>
      <c r="DP59" s="41"/>
      <c r="DQ59" s="41"/>
      <c r="DY59" s="41">
        <v>0</v>
      </c>
      <c r="EA59" s="41">
        <v>1</v>
      </c>
      <c r="EC59" s="41">
        <v>1</v>
      </c>
      <c r="ED59" s="41">
        <v>1</v>
      </c>
      <c r="EE59" s="41">
        <v>1</v>
      </c>
      <c r="EF59" s="41">
        <v>1</v>
      </c>
      <c r="EG59" s="41">
        <v>1</v>
      </c>
      <c r="EH59" s="41">
        <v>1</v>
      </c>
      <c r="EI59" s="41">
        <v>1</v>
      </c>
      <c r="EJ59" s="41">
        <v>1</v>
      </c>
      <c r="EK59" s="41">
        <v>1</v>
      </c>
      <c r="EL59" s="41">
        <v>1</v>
      </c>
      <c r="EM59" s="41">
        <v>1</v>
      </c>
      <c r="EN59" s="41">
        <v>0</v>
      </c>
      <c r="EO59" s="41">
        <v>0</v>
      </c>
      <c r="EP59" s="41">
        <v>1</v>
      </c>
      <c r="EQ59" s="41">
        <v>0</v>
      </c>
      <c r="ER59" s="41">
        <v>0</v>
      </c>
      <c r="ES59" s="41">
        <v>0</v>
      </c>
      <c r="ET59" s="41">
        <v>0</v>
      </c>
      <c r="EU59" s="41">
        <v>0</v>
      </c>
      <c r="EV59" s="41">
        <f t="shared" si="13"/>
        <v>12</v>
      </c>
      <c r="EW59" s="41">
        <v>12</v>
      </c>
      <c r="EX59">
        <f>12/18</f>
        <v>0.66666666666666663</v>
      </c>
      <c r="EY59" s="41">
        <v>1</v>
      </c>
      <c r="EZ59" s="41">
        <v>1</v>
      </c>
      <c r="FA59" s="41">
        <v>1</v>
      </c>
      <c r="FB59" s="41">
        <v>0</v>
      </c>
      <c r="FC59" s="41">
        <v>0</v>
      </c>
      <c r="FD59" s="41">
        <v>1</v>
      </c>
      <c r="FE59" s="41">
        <v>0</v>
      </c>
      <c r="FF59" s="41">
        <v>1</v>
      </c>
      <c r="FG59" s="41">
        <v>0</v>
      </c>
      <c r="FH59" s="41">
        <v>1</v>
      </c>
      <c r="FI59" s="41">
        <v>0</v>
      </c>
      <c r="FJ59" s="41">
        <v>0</v>
      </c>
      <c r="FK59" s="41">
        <v>0</v>
      </c>
      <c r="FL59" s="41">
        <v>0</v>
      </c>
      <c r="FM59" s="41">
        <v>0</v>
      </c>
      <c r="FN59" s="41">
        <f t="shared" si="14"/>
        <v>5</v>
      </c>
      <c r="FO59" s="41">
        <v>5</v>
      </c>
      <c r="FP59">
        <f>5/13</f>
        <v>0.38461538461538464</v>
      </c>
      <c r="FQ59" s="41">
        <v>2</v>
      </c>
      <c r="FR59" s="41">
        <v>1</v>
      </c>
      <c r="FS59" s="41">
        <v>1</v>
      </c>
      <c r="FT59" s="41">
        <v>0</v>
      </c>
      <c r="FU59" s="41">
        <v>1</v>
      </c>
      <c r="FV59" s="41">
        <v>0</v>
      </c>
      <c r="FW59" s="41">
        <v>0</v>
      </c>
      <c r="FX59" s="41">
        <v>1</v>
      </c>
      <c r="FY59" s="41">
        <v>0</v>
      </c>
      <c r="FZ59" s="41">
        <v>0</v>
      </c>
      <c r="GA59" s="41">
        <v>0</v>
      </c>
      <c r="GB59" s="41">
        <v>0</v>
      </c>
      <c r="GC59" s="41">
        <f t="shared" si="15"/>
        <v>4</v>
      </c>
      <c r="GD59" s="41">
        <v>4</v>
      </c>
      <c r="GE59">
        <f>4/10</f>
        <v>0.4</v>
      </c>
      <c r="GF59" s="41">
        <v>5</v>
      </c>
      <c r="GG59" s="41">
        <v>1</v>
      </c>
      <c r="GH59" s="37"/>
      <c r="GI59" s="41">
        <v>0</v>
      </c>
      <c r="GJ59" s="41">
        <v>0</v>
      </c>
      <c r="GK59" s="41">
        <v>0</v>
      </c>
      <c r="GL59" s="41">
        <v>0</v>
      </c>
      <c r="GM59" s="41">
        <v>0</v>
      </c>
      <c r="GN59" s="41">
        <v>0</v>
      </c>
      <c r="GO59" s="41">
        <v>0</v>
      </c>
      <c r="GP59" s="41">
        <v>0</v>
      </c>
      <c r="GQ59" s="41">
        <v>0</v>
      </c>
      <c r="GR59" s="41">
        <v>0</v>
      </c>
      <c r="GS59" s="41">
        <v>0</v>
      </c>
      <c r="GT59" s="41">
        <v>0</v>
      </c>
      <c r="GU59" s="41">
        <v>0</v>
      </c>
      <c r="GV59" s="41">
        <f t="shared" si="16"/>
        <v>0</v>
      </c>
      <c r="GW59" s="41">
        <v>0</v>
      </c>
      <c r="GX59" s="41">
        <v>0</v>
      </c>
      <c r="GY59" s="41">
        <v>1</v>
      </c>
      <c r="GZ59" s="41">
        <f t="shared" si="17"/>
        <v>21</v>
      </c>
      <c r="HA59" s="41">
        <v>4</v>
      </c>
      <c r="HB59" s="41">
        <v>5</v>
      </c>
      <c r="HC59" s="41">
        <v>1</v>
      </c>
      <c r="HD59" s="41">
        <v>2</v>
      </c>
      <c r="HE59" s="41">
        <v>3</v>
      </c>
      <c r="HF59" s="41">
        <v>5</v>
      </c>
      <c r="HG59" s="41">
        <v>3</v>
      </c>
      <c r="HH59" s="41">
        <v>1</v>
      </c>
      <c r="HI59" s="41">
        <v>1</v>
      </c>
      <c r="HJ59" s="41">
        <v>1</v>
      </c>
      <c r="HK59" s="41">
        <v>2</v>
      </c>
      <c r="HL59" s="41">
        <v>2</v>
      </c>
      <c r="HM59" s="41">
        <v>1</v>
      </c>
      <c r="HN59" s="41">
        <v>2</v>
      </c>
      <c r="HO59" s="41">
        <v>4</v>
      </c>
      <c r="HP59" s="41">
        <v>3</v>
      </c>
      <c r="HQ59" s="41">
        <v>5</v>
      </c>
      <c r="HR59" s="41">
        <v>2</v>
      </c>
      <c r="HS59" s="37"/>
      <c r="HT59" s="37"/>
      <c r="HU59" s="37"/>
      <c r="HV59" s="37"/>
      <c r="HW59" s="37"/>
      <c r="HX59" s="37"/>
      <c r="HY59" s="37"/>
      <c r="HZ59" s="37"/>
      <c r="IA59" s="37"/>
      <c r="ID59" s="37"/>
      <c r="IE59" s="37"/>
      <c r="IF59" s="37"/>
      <c r="IG59" s="37"/>
      <c r="IH59" s="37"/>
      <c r="II59" s="37"/>
      <c r="IJ59" s="41">
        <v>10</v>
      </c>
      <c r="IK59" s="41">
        <v>10</v>
      </c>
    </row>
    <row r="60" spans="1:245" x14ac:dyDescent="0.2">
      <c r="A60" s="71">
        <v>257</v>
      </c>
      <c r="B60" s="71" t="s">
        <v>1597</v>
      </c>
      <c r="C60" s="41">
        <v>0</v>
      </c>
      <c r="D60" s="110">
        <v>2</v>
      </c>
      <c r="E60" s="63">
        <v>38369</v>
      </c>
      <c r="F60" s="63">
        <v>43756</v>
      </c>
      <c r="G60" s="110">
        <f t="shared" si="39"/>
        <v>14.758904109589041</v>
      </c>
      <c r="I60">
        <v>8</v>
      </c>
      <c r="L60" s="41">
        <v>0</v>
      </c>
      <c r="M60" s="41">
        <v>150</v>
      </c>
      <c r="N60" s="41">
        <v>115.5</v>
      </c>
      <c r="O60" s="41">
        <v>171</v>
      </c>
      <c r="R60" s="41">
        <v>67.5</v>
      </c>
      <c r="S60" s="41">
        <v>23.1</v>
      </c>
      <c r="U60" s="41">
        <v>18.600000000000001</v>
      </c>
      <c r="W60" s="37"/>
      <c r="X60" s="37"/>
      <c r="Y60" s="37"/>
      <c r="Z60" s="37"/>
      <c r="AA60" s="37"/>
      <c r="AB60" s="37"/>
      <c r="AJ60" s="41">
        <v>45</v>
      </c>
      <c r="AN60" s="37">
        <v>10.199999999999999</v>
      </c>
      <c r="AO60" s="37">
        <v>10.3</v>
      </c>
      <c r="AP60" s="89">
        <v>0.77993088583963566</v>
      </c>
      <c r="AQ60" s="90">
        <v>0.78228422122097596</v>
      </c>
      <c r="AR60" s="37">
        <v>190</v>
      </c>
      <c r="AS60" s="37">
        <v>185</v>
      </c>
      <c r="AT60" s="37">
        <v>185</v>
      </c>
      <c r="AU60" s="89">
        <v>0.23106846491268473</v>
      </c>
      <c r="AV60" s="90">
        <v>0.59136919321983872</v>
      </c>
      <c r="AW60" s="37">
        <v>30</v>
      </c>
      <c r="AX60" s="37">
        <v>29</v>
      </c>
      <c r="AY60" s="41"/>
      <c r="AZ60" s="89">
        <v>-1.6982222423433395</v>
      </c>
      <c r="BA60" s="90">
        <v>4.4732912041973924E-2</v>
      </c>
      <c r="BB60" s="37">
        <v>23</v>
      </c>
      <c r="BC60" s="37">
        <v>22</v>
      </c>
      <c r="BD60" s="103">
        <f>'[1]SP boys'!G31</f>
        <v>-1.0260666338734721</v>
      </c>
      <c r="BE60" s="72">
        <f>'[1]SP boys'!H31</f>
        <v>0.15243008823876744</v>
      </c>
      <c r="BG60" s="41">
        <v>46</v>
      </c>
      <c r="BH60" s="41">
        <v>49</v>
      </c>
      <c r="BI60" s="41">
        <v>50</v>
      </c>
      <c r="BJ60" s="41">
        <v>50</v>
      </c>
      <c r="BN60">
        <f t="shared" si="43"/>
        <v>22.351363433169421</v>
      </c>
      <c r="BO60" s="103">
        <f>'[1]VBT boys'!G31</f>
        <v>1.2647061727209366</v>
      </c>
      <c r="BP60" s="72">
        <f>'[1]VBT boys'!H31</f>
        <v>0.89701166180533209</v>
      </c>
      <c r="BQ60" s="41">
        <v>47</v>
      </c>
      <c r="BR60" s="41">
        <v>48</v>
      </c>
      <c r="BS60" s="41">
        <v>43</v>
      </c>
      <c r="BT60" s="41">
        <v>48</v>
      </c>
      <c r="BX60">
        <f t="shared" si="44"/>
        <v>21.457308895842644</v>
      </c>
      <c r="BY60" s="103">
        <f>'[1]VBK boys'!G31</f>
        <v>0.2228327369504596</v>
      </c>
      <c r="BZ60" s="103">
        <f>'[1]VBK boys'!H31</f>
        <v>0.58816715594092783</v>
      </c>
      <c r="CA60" s="72">
        <f t="shared" si="18"/>
        <v>9.8581500140370676E-2</v>
      </c>
      <c r="CB60">
        <f t="shared" si="45"/>
        <v>-1.3621444381084058</v>
      </c>
      <c r="CC60" s="72">
        <f t="shared" si="10"/>
        <v>0.68682670722040728</v>
      </c>
      <c r="CD60">
        <f t="shared" si="48"/>
        <v>0.50549967537616025</v>
      </c>
      <c r="CE60" s="72">
        <f t="shared" si="11"/>
        <v>0.74258940887312996</v>
      </c>
      <c r="CF60">
        <f t="shared" si="46"/>
        <v>0.74376945483569812</v>
      </c>
      <c r="CG60" s="72">
        <f t="shared" si="12"/>
        <v>0.50933253874463602</v>
      </c>
      <c r="CH60">
        <f t="shared" si="47"/>
        <v>-3.7625102632182474E-2</v>
      </c>
      <c r="CJ60" s="41">
        <v>1</v>
      </c>
      <c r="CK60" s="41" t="s">
        <v>355</v>
      </c>
      <c r="CL60" s="41">
        <v>0</v>
      </c>
      <c r="CM60" s="37"/>
      <c r="CN60" s="41" t="s">
        <v>427</v>
      </c>
      <c r="CO60" s="41">
        <v>0</v>
      </c>
      <c r="CP60" s="37"/>
      <c r="CQ60" s="41" t="s">
        <v>387</v>
      </c>
      <c r="CR60" s="41">
        <v>0</v>
      </c>
      <c r="CS60" s="37"/>
      <c r="CT60" s="41">
        <v>5</v>
      </c>
      <c r="CU60" s="41">
        <v>5</v>
      </c>
      <c r="CV60" s="41">
        <v>5</v>
      </c>
      <c r="CW60" s="41">
        <v>1</v>
      </c>
      <c r="CX60" s="41">
        <v>5</v>
      </c>
      <c r="CY60" s="41">
        <v>5</v>
      </c>
      <c r="CZ60" s="41">
        <v>5</v>
      </c>
      <c r="DA60" s="41">
        <v>1</v>
      </c>
      <c r="DB60" s="41">
        <v>5</v>
      </c>
      <c r="DC60" s="41">
        <v>5</v>
      </c>
      <c r="DD60" s="41">
        <v>5</v>
      </c>
      <c r="DE60" s="41">
        <v>1</v>
      </c>
      <c r="DF60" s="41">
        <f t="shared" si="54"/>
        <v>5</v>
      </c>
      <c r="DG60" s="41">
        <f t="shared" si="55"/>
        <v>3</v>
      </c>
      <c r="DH60" s="41"/>
      <c r="DI60" s="41"/>
      <c r="DJ60" s="41"/>
      <c r="DK60" s="41"/>
      <c r="DL60" s="41"/>
      <c r="DM60" s="41"/>
      <c r="DN60" s="41"/>
      <c r="DO60" s="41"/>
      <c r="DP60" s="41"/>
      <c r="DQ60" s="41"/>
      <c r="DY60">
        <v>5</v>
      </c>
      <c r="EA60">
        <v>3</v>
      </c>
      <c r="EC60" s="41">
        <v>1</v>
      </c>
      <c r="ED60" s="41">
        <v>1</v>
      </c>
      <c r="EE60" s="41">
        <v>1</v>
      </c>
      <c r="EF60" s="41">
        <v>0</v>
      </c>
      <c r="EG60" s="41">
        <v>0</v>
      </c>
      <c r="EH60" s="41">
        <v>1</v>
      </c>
      <c r="EI60" s="41">
        <v>1</v>
      </c>
      <c r="EJ60" s="41">
        <v>1</v>
      </c>
      <c r="EK60" s="41">
        <v>1</v>
      </c>
      <c r="EL60" s="41">
        <v>0</v>
      </c>
      <c r="EM60" s="41">
        <v>1</v>
      </c>
      <c r="EN60" s="41">
        <v>0</v>
      </c>
      <c r="EO60" s="41">
        <v>0</v>
      </c>
      <c r="EP60" s="41">
        <v>1</v>
      </c>
      <c r="EQ60" s="41">
        <v>0</v>
      </c>
      <c r="ER60" s="41">
        <v>1</v>
      </c>
      <c r="ES60" s="41">
        <v>0</v>
      </c>
      <c r="ET60" s="41">
        <v>0</v>
      </c>
      <c r="EU60" s="41">
        <v>0</v>
      </c>
      <c r="EV60" s="41">
        <f t="shared" si="13"/>
        <v>10</v>
      </c>
      <c r="EW60" s="41">
        <v>10</v>
      </c>
      <c r="EX60">
        <f>10/18</f>
        <v>0.55555555555555558</v>
      </c>
      <c r="EY60" s="41">
        <v>7</v>
      </c>
      <c r="EZ60" s="41">
        <v>1</v>
      </c>
      <c r="FA60" s="41">
        <v>1</v>
      </c>
      <c r="FB60" s="41">
        <v>1</v>
      </c>
      <c r="FC60" s="41">
        <v>1</v>
      </c>
      <c r="FD60" s="41">
        <v>1</v>
      </c>
      <c r="FE60" s="41">
        <v>1</v>
      </c>
      <c r="FF60" s="41">
        <v>1</v>
      </c>
      <c r="FG60" s="41">
        <v>0</v>
      </c>
      <c r="FH60" s="41">
        <v>1</v>
      </c>
      <c r="FI60" s="41">
        <v>1</v>
      </c>
      <c r="FJ60" s="41">
        <v>0</v>
      </c>
      <c r="FK60" s="41">
        <v>1</v>
      </c>
      <c r="FL60" s="41">
        <v>0</v>
      </c>
      <c r="FM60" s="41">
        <v>0</v>
      </c>
      <c r="FN60" s="41">
        <f t="shared" si="14"/>
        <v>10</v>
      </c>
      <c r="FO60" s="41">
        <v>10</v>
      </c>
      <c r="FP60">
        <f>10/13</f>
        <v>0.76923076923076927</v>
      </c>
      <c r="FQ60" s="41">
        <v>5</v>
      </c>
      <c r="FR60" s="41">
        <v>0</v>
      </c>
      <c r="FS60" s="41">
        <v>1</v>
      </c>
      <c r="FT60" s="41">
        <v>1</v>
      </c>
      <c r="FU60" s="41">
        <v>1</v>
      </c>
      <c r="FV60" s="41">
        <v>0</v>
      </c>
      <c r="FW60" s="41">
        <v>0</v>
      </c>
      <c r="FX60" s="41">
        <v>0</v>
      </c>
      <c r="FY60" s="41">
        <v>1</v>
      </c>
      <c r="FZ60" s="41">
        <v>1</v>
      </c>
      <c r="GA60" s="41">
        <v>0</v>
      </c>
      <c r="GB60" s="41">
        <v>0</v>
      </c>
      <c r="GC60" s="41">
        <f t="shared" si="15"/>
        <v>5</v>
      </c>
      <c r="GD60" s="41">
        <v>5</v>
      </c>
      <c r="GE60">
        <f>5/10</f>
        <v>0.5</v>
      </c>
      <c r="GF60" s="41">
        <v>4</v>
      </c>
      <c r="GG60" s="41">
        <v>1</v>
      </c>
      <c r="GH60" s="41">
        <v>7</v>
      </c>
      <c r="GI60" s="41">
        <v>1</v>
      </c>
      <c r="GJ60" s="41">
        <v>0</v>
      </c>
      <c r="GK60" s="41">
        <v>0</v>
      </c>
      <c r="GL60" s="41">
        <v>1</v>
      </c>
      <c r="GM60" s="41">
        <v>1</v>
      </c>
      <c r="GN60" s="41">
        <v>1</v>
      </c>
      <c r="GO60" s="41">
        <v>0</v>
      </c>
      <c r="GP60" s="41">
        <v>0</v>
      </c>
      <c r="GQ60" s="41">
        <v>0</v>
      </c>
      <c r="GR60" s="41">
        <v>1</v>
      </c>
      <c r="GS60" s="41">
        <v>1</v>
      </c>
      <c r="GT60" s="41">
        <v>0</v>
      </c>
      <c r="GU60" s="41">
        <v>0</v>
      </c>
      <c r="GV60" s="41">
        <f t="shared" si="16"/>
        <v>6</v>
      </c>
      <c r="GW60" s="41">
        <v>6</v>
      </c>
      <c r="GX60">
        <f>6/12</f>
        <v>0.5</v>
      </c>
      <c r="GY60" s="41">
        <v>7</v>
      </c>
      <c r="GZ60" s="41">
        <f t="shared" si="17"/>
        <v>31</v>
      </c>
      <c r="HA60" s="41">
        <v>4</v>
      </c>
      <c r="HB60" s="41">
        <v>2</v>
      </c>
      <c r="HC60" s="41">
        <v>2</v>
      </c>
      <c r="HD60" s="41">
        <v>5</v>
      </c>
      <c r="HE60" s="41">
        <v>5</v>
      </c>
      <c r="HF60" s="41">
        <v>5</v>
      </c>
      <c r="HG60" s="41">
        <v>5</v>
      </c>
      <c r="HH60" s="41">
        <v>5</v>
      </c>
      <c r="HI60" s="41">
        <v>5</v>
      </c>
      <c r="HJ60" s="41">
        <v>4</v>
      </c>
      <c r="HK60" s="41">
        <v>1</v>
      </c>
      <c r="HL60" s="41">
        <v>2</v>
      </c>
      <c r="HM60" s="41">
        <v>2</v>
      </c>
      <c r="HN60" s="41">
        <v>2</v>
      </c>
      <c r="HO60" s="41">
        <v>3</v>
      </c>
      <c r="HP60" s="41">
        <v>1</v>
      </c>
      <c r="HQ60" s="41">
        <v>4</v>
      </c>
      <c r="HR60" s="41">
        <v>3</v>
      </c>
      <c r="HS60" s="37"/>
      <c r="HT60" s="37"/>
      <c r="HU60" s="37"/>
      <c r="HV60" s="37"/>
      <c r="HW60" s="37"/>
      <c r="HX60" s="37"/>
      <c r="HY60" s="37"/>
      <c r="HZ60" s="37"/>
      <c r="IA60" s="37"/>
      <c r="ID60" s="41">
        <v>1.74</v>
      </c>
      <c r="IE60" s="41">
        <v>1.66</v>
      </c>
      <c r="IF60" s="41">
        <v>1.77</v>
      </c>
      <c r="IG60" s="41">
        <v>1.47</v>
      </c>
      <c r="IH60" s="41">
        <v>1.66</v>
      </c>
      <c r="II60" s="41"/>
      <c r="IJ60" s="41">
        <v>10</v>
      </c>
      <c r="IK60" s="41">
        <v>9</v>
      </c>
    </row>
    <row r="61" spans="1:245" x14ac:dyDescent="0.2">
      <c r="A61" s="71">
        <v>436</v>
      </c>
      <c r="B61" s="71" t="s">
        <v>1606</v>
      </c>
      <c r="C61" s="41">
        <v>0</v>
      </c>
      <c r="D61" s="110">
        <v>2</v>
      </c>
      <c r="E61" s="63">
        <v>38389</v>
      </c>
      <c r="F61" s="63">
        <v>43756</v>
      </c>
      <c r="G61" s="110">
        <f t="shared" si="39"/>
        <v>14.704109589041096</v>
      </c>
      <c r="I61">
        <v>8</v>
      </c>
      <c r="L61" s="41">
        <v>2</v>
      </c>
      <c r="M61" s="41">
        <v>150</v>
      </c>
      <c r="N61" s="41">
        <v>111</v>
      </c>
      <c r="O61" s="41">
        <v>160</v>
      </c>
      <c r="P61" s="41"/>
      <c r="R61" s="41">
        <v>41.6</v>
      </c>
      <c r="S61" s="41">
        <v>16.3</v>
      </c>
      <c r="U61" s="41">
        <v>7</v>
      </c>
      <c r="W61" s="37"/>
      <c r="X61" s="37"/>
      <c r="Y61" s="37"/>
      <c r="Z61" s="37"/>
      <c r="AA61" s="37"/>
      <c r="AB61" s="37"/>
      <c r="AJ61" s="41">
        <v>27</v>
      </c>
      <c r="AN61" s="41">
        <v>11.54</v>
      </c>
      <c r="AO61" s="41">
        <v>10.85</v>
      </c>
      <c r="AP61" s="89">
        <v>-0.15261302407219784</v>
      </c>
      <c r="AQ61" s="90">
        <v>0.43935172679814155</v>
      </c>
      <c r="AR61" s="37">
        <v>175</v>
      </c>
      <c r="AS61" s="37">
        <v>176</v>
      </c>
      <c r="AT61" s="37">
        <v>175.5</v>
      </c>
      <c r="AU61" s="89">
        <v>-0.30323920776617619</v>
      </c>
      <c r="AV61" s="90">
        <v>0.38085378565656408</v>
      </c>
      <c r="AW61" s="41">
        <v>17</v>
      </c>
      <c r="AX61" s="41">
        <v>23</v>
      </c>
      <c r="AY61" s="41">
        <f>23+17</f>
        <v>40</v>
      </c>
      <c r="AZ61" s="89">
        <v>-2.7951123556683424</v>
      </c>
      <c r="BA61" s="90">
        <v>2.594084028508335E-3</v>
      </c>
      <c r="BB61" s="41">
        <v>22</v>
      </c>
      <c r="BC61" s="41">
        <v>20</v>
      </c>
      <c r="BD61" s="103">
        <f>'[1]SP boys'!G33</f>
        <v>-1.282778509671322</v>
      </c>
      <c r="BE61" s="72">
        <f>'[1]SP boys'!H33</f>
        <v>9.9784842606619739E-2</v>
      </c>
      <c r="BF61">
        <f>22+20</f>
        <v>42</v>
      </c>
      <c r="BG61" s="41">
        <v>39</v>
      </c>
      <c r="BH61" s="41">
        <v>48</v>
      </c>
      <c r="BI61" s="41">
        <v>54</v>
      </c>
      <c r="BJ61" s="41">
        <v>54</v>
      </c>
      <c r="BN61">
        <f t="shared" si="43"/>
        <v>24.139472507822976</v>
      </c>
      <c r="BO61" s="103">
        <f>'[1]VBT boys'!G33</f>
        <v>1.7554908649785392</v>
      </c>
      <c r="BP61" s="72">
        <f>'[1]VBT boys'!H33</f>
        <v>0.96041230908078112</v>
      </c>
      <c r="BQ61" s="41">
        <v>32</v>
      </c>
      <c r="BR61" s="41">
        <v>36</v>
      </c>
      <c r="BS61" s="41">
        <v>39</v>
      </c>
      <c r="BT61" s="41">
        <v>39</v>
      </c>
      <c r="BX61">
        <f t="shared" si="44"/>
        <v>17.434063477872151</v>
      </c>
      <c r="BY61" s="103">
        <f>'[1]VBK boys'!G33</f>
        <v>-1.1005650420994073</v>
      </c>
      <c r="BZ61" s="103">
        <f>'[1]VBK boys'!H33</f>
        <v>0.13554300354835827</v>
      </c>
      <c r="CA61" s="72">
        <f t="shared" si="18"/>
        <v>5.1189463317564035E-2</v>
      </c>
      <c r="CB61">
        <f t="shared" si="45"/>
        <v>-2.0389454326698324</v>
      </c>
      <c r="CC61" s="72">
        <f t="shared" si="10"/>
        <v>0.41010275622735282</v>
      </c>
      <c r="CD61">
        <f t="shared" si="48"/>
        <v>-0.22792611591918702</v>
      </c>
      <c r="CE61" s="72">
        <f t="shared" si="11"/>
        <v>0.54797765631456974</v>
      </c>
      <c r="CF61">
        <f t="shared" si="46"/>
        <v>0.32746291143956596</v>
      </c>
      <c r="CG61" s="72">
        <f t="shared" si="12"/>
        <v>0.33642329195316223</v>
      </c>
      <c r="CH61">
        <f t="shared" si="47"/>
        <v>-0.64646954571648452</v>
      </c>
      <c r="CJ61" s="41">
        <v>0</v>
      </c>
      <c r="CK61" s="41" t="s">
        <v>355</v>
      </c>
      <c r="CL61" s="41">
        <v>1</v>
      </c>
      <c r="CM61" s="41">
        <v>2</v>
      </c>
      <c r="CN61" s="41" t="s">
        <v>350</v>
      </c>
      <c r="CO61" s="41">
        <v>1</v>
      </c>
      <c r="CP61" s="41">
        <v>3</v>
      </c>
      <c r="CQ61" s="41" t="s">
        <v>379</v>
      </c>
      <c r="CR61" s="41">
        <v>2</v>
      </c>
      <c r="CS61" s="41">
        <v>3</v>
      </c>
      <c r="CT61" s="41">
        <v>5</v>
      </c>
      <c r="CU61" s="41">
        <v>5</v>
      </c>
      <c r="CV61" s="41">
        <v>3</v>
      </c>
      <c r="CW61" s="41">
        <v>4</v>
      </c>
      <c r="CX61" s="41">
        <v>4</v>
      </c>
      <c r="CY61" s="41">
        <v>3</v>
      </c>
      <c r="CZ61" s="41">
        <v>2</v>
      </c>
      <c r="DA61" s="41">
        <v>2</v>
      </c>
      <c r="DB61" s="41">
        <v>4</v>
      </c>
      <c r="DC61" s="41">
        <v>5</v>
      </c>
      <c r="DD61" s="41">
        <v>4</v>
      </c>
      <c r="DE61" s="41">
        <v>3</v>
      </c>
      <c r="DF61" s="41">
        <f t="shared" si="54"/>
        <v>4.333333333333333</v>
      </c>
      <c r="DG61" s="41">
        <f t="shared" si="55"/>
        <v>3</v>
      </c>
      <c r="DH61" s="41"/>
      <c r="DI61" s="41"/>
      <c r="DJ61" s="41"/>
      <c r="DK61" s="41"/>
      <c r="DL61" s="41"/>
      <c r="DM61" s="41"/>
      <c r="DN61" s="41"/>
      <c r="DO61" s="41"/>
      <c r="DP61" s="41"/>
      <c r="DQ61" s="41"/>
      <c r="DY61">
        <v>1</v>
      </c>
      <c r="EC61" s="41">
        <v>1</v>
      </c>
      <c r="ED61" s="41">
        <v>0</v>
      </c>
      <c r="EE61" s="41">
        <v>1</v>
      </c>
      <c r="EF61" s="41">
        <v>1</v>
      </c>
      <c r="EG61" s="41">
        <v>1</v>
      </c>
      <c r="EH61" s="41">
        <v>1</v>
      </c>
      <c r="EI61" s="41">
        <v>1</v>
      </c>
      <c r="EJ61" s="41">
        <v>0</v>
      </c>
      <c r="EK61" s="41">
        <v>1</v>
      </c>
      <c r="EL61" s="41">
        <v>0</v>
      </c>
      <c r="EM61" s="41">
        <v>1</v>
      </c>
      <c r="EN61" s="41">
        <v>0</v>
      </c>
      <c r="EO61" s="41">
        <v>0</v>
      </c>
      <c r="EP61" s="41">
        <v>0</v>
      </c>
      <c r="EQ61" s="41">
        <v>0</v>
      </c>
      <c r="ER61" s="41">
        <v>0</v>
      </c>
      <c r="ES61" s="41">
        <v>1</v>
      </c>
      <c r="ET61" s="41">
        <v>0</v>
      </c>
      <c r="EU61" s="41">
        <v>0</v>
      </c>
      <c r="EV61" s="41">
        <f t="shared" si="13"/>
        <v>9</v>
      </c>
      <c r="EW61" s="41">
        <v>9</v>
      </c>
      <c r="EX61">
        <f>9/18</f>
        <v>0.5</v>
      </c>
      <c r="EY61">
        <v>4</v>
      </c>
      <c r="EZ61" s="41">
        <v>1</v>
      </c>
      <c r="FA61" s="41">
        <v>0</v>
      </c>
      <c r="FB61" s="41">
        <v>1</v>
      </c>
      <c r="FC61" s="41">
        <v>0</v>
      </c>
      <c r="FD61" s="41">
        <v>1</v>
      </c>
      <c r="FE61" s="41">
        <v>1</v>
      </c>
      <c r="FF61" s="41">
        <v>1</v>
      </c>
      <c r="FG61" s="41">
        <v>0</v>
      </c>
      <c r="FH61" s="41">
        <v>1</v>
      </c>
      <c r="FI61" s="41">
        <v>0</v>
      </c>
      <c r="FJ61" s="41">
        <v>0</v>
      </c>
      <c r="FK61" s="41">
        <v>0</v>
      </c>
      <c r="FL61" s="41">
        <v>0</v>
      </c>
      <c r="FM61" s="41">
        <v>0</v>
      </c>
      <c r="FN61" s="41">
        <f t="shared" si="14"/>
        <v>6</v>
      </c>
      <c r="FO61" s="41">
        <v>6</v>
      </c>
      <c r="FP61">
        <f>6/13</f>
        <v>0.46153846153846156</v>
      </c>
      <c r="FQ61" s="41">
        <v>3</v>
      </c>
      <c r="FR61" s="41">
        <v>0</v>
      </c>
      <c r="FS61" s="41">
        <v>0</v>
      </c>
      <c r="FT61" s="41">
        <v>0</v>
      </c>
      <c r="FU61" s="41">
        <v>0</v>
      </c>
      <c r="FV61" s="41">
        <v>0</v>
      </c>
      <c r="FW61" s="41">
        <v>0</v>
      </c>
      <c r="FX61" s="41">
        <v>1</v>
      </c>
      <c r="FY61" s="41">
        <v>0</v>
      </c>
      <c r="FZ61" s="41">
        <v>0</v>
      </c>
      <c r="GA61" s="41">
        <v>0</v>
      </c>
      <c r="GB61" s="41">
        <v>0</v>
      </c>
      <c r="GC61" s="41">
        <f t="shared" si="15"/>
        <v>1</v>
      </c>
      <c r="GD61" s="41">
        <v>1</v>
      </c>
      <c r="GE61">
        <f>1/10</f>
        <v>0.1</v>
      </c>
      <c r="GF61" s="41">
        <v>2</v>
      </c>
      <c r="GG61" s="41">
        <v>2</v>
      </c>
      <c r="GH61" s="41">
        <v>1</v>
      </c>
      <c r="GI61" s="41">
        <v>0</v>
      </c>
      <c r="GJ61" s="41">
        <v>0</v>
      </c>
      <c r="GK61" s="41">
        <v>0</v>
      </c>
      <c r="GL61" s="41">
        <v>0</v>
      </c>
      <c r="GM61" s="41">
        <v>0</v>
      </c>
      <c r="GN61" s="41">
        <v>0</v>
      </c>
      <c r="GO61" s="41">
        <v>0</v>
      </c>
      <c r="GP61" s="41">
        <v>0</v>
      </c>
      <c r="GQ61" s="41">
        <v>0</v>
      </c>
      <c r="GR61" s="41">
        <v>0</v>
      </c>
      <c r="GS61" s="41">
        <v>0</v>
      </c>
      <c r="GT61" s="41">
        <v>1</v>
      </c>
      <c r="GU61" s="41" t="s">
        <v>1841</v>
      </c>
      <c r="GV61" s="41">
        <f t="shared" si="16"/>
        <v>1</v>
      </c>
      <c r="GW61" s="41">
        <v>1</v>
      </c>
      <c r="GX61">
        <f>1/12</f>
        <v>8.3333333333333329E-2</v>
      </c>
      <c r="GY61" s="41">
        <v>1</v>
      </c>
      <c r="GZ61" s="41">
        <f t="shared" si="17"/>
        <v>17</v>
      </c>
      <c r="HA61" s="41">
        <v>4</v>
      </c>
      <c r="HB61" s="41">
        <v>1</v>
      </c>
      <c r="HC61" s="41">
        <v>3</v>
      </c>
      <c r="HD61" s="41">
        <v>5</v>
      </c>
      <c r="HE61" s="41">
        <v>5</v>
      </c>
      <c r="HF61" s="41">
        <v>6</v>
      </c>
      <c r="HG61" s="41">
        <v>6</v>
      </c>
      <c r="HH61" s="41">
        <v>4</v>
      </c>
      <c r="HI61" s="41">
        <v>4</v>
      </c>
      <c r="HJ61" s="41">
        <v>3</v>
      </c>
      <c r="HK61" s="41">
        <v>2</v>
      </c>
      <c r="HL61" s="41">
        <v>5</v>
      </c>
      <c r="HM61" s="41">
        <v>4</v>
      </c>
      <c r="HN61" s="41">
        <v>5</v>
      </c>
      <c r="HO61" s="41">
        <v>3</v>
      </c>
      <c r="HP61" s="41">
        <v>3</v>
      </c>
      <c r="HQ61" s="41">
        <v>4</v>
      </c>
      <c r="HR61" s="41">
        <v>4</v>
      </c>
      <c r="HS61" s="37"/>
      <c r="HT61" s="37"/>
      <c r="HU61" s="37"/>
      <c r="HV61" s="37"/>
      <c r="HW61" s="37"/>
      <c r="HX61" s="37"/>
      <c r="HY61" s="37"/>
      <c r="HZ61" s="37"/>
      <c r="IA61" s="37"/>
      <c r="ID61" s="41">
        <v>1.46</v>
      </c>
      <c r="IE61" s="41">
        <v>1.66</v>
      </c>
      <c r="IF61" s="41">
        <v>1.57</v>
      </c>
      <c r="IG61" s="41">
        <v>1.71</v>
      </c>
      <c r="IH61" s="41">
        <v>1.67</v>
      </c>
      <c r="II61" s="41"/>
      <c r="IJ61" s="41">
        <v>12</v>
      </c>
      <c r="IK61" s="41">
        <v>12</v>
      </c>
    </row>
    <row r="62" spans="1:245" x14ac:dyDescent="0.2">
      <c r="A62" s="71">
        <v>438</v>
      </c>
      <c r="B62" s="71" t="s">
        <v>1612</v>
      </c>
      <c r="C62" s="41">
        <v>0</v>
      </c>
      <c r="D62" s="110">
        <v>2</v>
      </c>
      <c r="E62" s="63">
        <v>38724</v>
      </c>
      <c r="F62" s="63">
        <v>43756</v>
      </c>
      <c r="G62" s="41">
        <f t="shared" si="39"/>
        <v>13.786301369863013</v>
      </c>
      <c r="I62">
        <v>8</v>
      </c>
      <c r="L62" s="41">
        <v>0</v>
      </c>
      <c r="M62" s="41">
        <v>150</v>
      </c>
      <c r="N62" s="41">
        <v>117</v>
      </c>
      <c r="O62" s="41">
        <v>175</v>
      </c>
      <c r="P62" s="41"/>
      <c r="R62" s="41">
        <v>93.1</v>
      </c>
      <c r="S62" s="41">
        <v>30.4</v>
      </c>
      <c r="U62" s="41">
        <v>31.3</v>
      </c>
      <c r="W62">
        <v>71</v>
      </c>
      <c r="X62">
        <v>65.599999999999994</v>
      </c>
      <c r="Y62">
        <v>69.7</v>
      </c>
      <c r="Z62">
        <v>62.7</v>
      </c>
      <c r="AA62">
        <v>67.5</v>
      </c>
      <c r="AB62">
        <v>72.5</v>
      </c>
      <c r="AC62">
        <v>71</v>
      </c>
      <c r="AD62">
        <v>72.5</v>
      </c>
      <c r="AJ62" s="41">
        <v>40</v>
      </c>
      <c r="AN62" s="37">
        <v>10.5</v>
      </c>
      <c r="AO62" s="37">
        <v>10.6</v>
      </c>
      <c r="AP62" s="89">
        <v>0.78807011547791839</v>
      </c>
      <c r="AQ62" s="90">
        <v>0.78467215280955482</v>
      </c>
      <c r="AR62">
        <v>174.4</v>
      </c>
      <c r="AS62">
        <v>191.4</v>
      </c>
      <c r="AT62">
        <v>0</v>
      </c>
      <c r="AU62" s="89">
        <v>0.7070267345249347</v>
      </c>
      <c r="AV62" s="90">
        <v>0.76022506798025735</v>
      </c>
      <c r="AW62" s="41">
        <v>26</v>
      </c>
      <c r="AX62" s="41">
        <v>28</v>
      </c>
      <c r="AY62">
        <f>26+28</f>
        <v>54</v>
      </c>
      <c r="AZ62" s="89">
        <v>-1.717757840978573</v>
      </c>
      <c r="BA62" s="90">
        <v>4.2920397131704265E-2</v>
      </c>
      <c r="BB62">
        <v>8</v>
      </c>
      <c r="BC62">
        <v>9</v>
      </c>
      <c r="BD62" s="103">
        <f>'[1]SP boys'!G34</f>
        <v>-4.5615272214258571</v>
      </c>
      <c r="BE62" s="72">
        <f>'[1]SP boys'!H34</f>
        <v>2.5391445421545538E-6</v>
      </c>
      <c r="BF62">
        <f>8+9</f>
        <v>17</v>
      </c>
      <c r="BG62" s="41">
        <v>64</v>
      </c>
      <c r="BH62" s="41">
        <v>65</v>
      </c>
      <c r="BI62" s="41">
        <v>69</v>
      </c>
      <c r="BJ62" s="41">
        <v>69</v>
      </c>
      <c r="BN62">
        <f t="shared" si="43"/>
        <v>30.844881537773801</v>
      </c>
      <c r="BO62" s="103">
        <f>'[1]VBT boys'!G34</f>
        <v>3.7678419841498965</v>
      </c>
      <c r="BP62" s="72">
        <f>'[1]VBT boys'!H34</f>
        <v>0.9999176675626027</v>
      </c>
      <c r="BQ62" s="41">
        <v>49</v>
      </c>
      <c r="BR62" s="41">
        <v>51</v>
      </c>
      <c r="BS62" s="41">
        <v>56</v>
      </c>
      <c r="BT62" s="41">
        <v>56</v>
      </c>
      <c r="BX62">
        <f t="shared" si="44"/>
        <v>25.033527045149754</v>
      </c>
      <c r="BY62" s="103">
        <f>'[1]VBK boys'!G34</f>
        <v>2.233948531692532</v>
      </c>
      <c r="BZ62" s="103">
        <f>'[1]VBK boys'!H34</f>
        <v>0.98725677012227631</v>
      </c>
      <c r="CA62" s="72">
        <f t="shared" si="18"/>
        <v>2.1461468138123208E-2</v>
      </c>
      <c r="CB62">
        <f t="shared" si="45"/>
        <v>-3.1396425312022149</v>
      </c>
      <c r="CC62" s="72">
        <f t="shared" si="10"/>
        <v>0.77244861039490609</v>
      </c>
      <c r="CD62">
        <f t="shared" si="48"/>
        <v>0.7475484250014266</v>
      </c>
      <c r="CE62" s="72">
        <f t="shared" si="11"/>
        <v>0.9935872188424395</v>
      </c>
      <c r="CF62">
        <f t="shared" si="46"/>
        <v>3.000895257921214</v>
      </c>
      <c r="CG62" s="72">
        <f t="shared" si="12"/>
        <v>0.59583243245848949</v>
      </c>
      <c r="CH62">
        <f t="shared" si="47"/>
        <v>0.20293371724014189</v>
      </c>
      <c r="CJ62" s="41">
        <v>1</v>
      </c>
      <c r="CK62" s="41" t="s">
        <v>391</v>
      </c>
      <c r="CL62" s="41">
        <v>0</v>
      </c>
      <c r="CM62" s="41">
        <v>2</v>
      </c>
      <c r="CN62" s="41" t="s">
        <v>350</v>
      </c>
      <c r="CO62" s="41">
        <v>0</v>
      </c>
      <c r="CP62" s="41">
        <v>1</v>
      </c>
      <c r="CQ62" s="41" t="s">
        <v>351</v>
      </c>
      <c r="CR62" s="41">
        <v>1</v>
      </c>
      <c r="CS62" s="37"/>
      <c r="CT62" s="41">
        <v>5</v>
      </c>
      <c r="CU62" s="41">
        <v>5</v>
      </c>
      <c r="CV62" s="41">
        <v>3</v>
      </c>
      <c r="CW62" s="41">
        <v>2</v>
      </c>
      <c r="CX62" s="41">
        <v>5</v>
      </c>
      <c r="CY62" s="41">
        <v>5</v>
      </c>
      <c r="CZ62" s="41">
        <v>1</v>
      </c>
      <c r="DA62" s="41">
        <v>1</v>
      </c>
      <c r="DB62" s="41">
        <v>5</v>
      </c>
      <c r="DC62" s="41">
        <v>5</v>
      </c>
      <c r="DD62" s="41">
        <v>5</v>
      </c>
      <c r="DE62" s="41">
        <v>1</v>
      </c>
      <c r="DF62" s="41">
        <f t="shared" si="54"/>
        <v>5</v>
      </c>
      <c r="DG62" s="41">
        <f t="shared" si="55"/>
        <v>2.1666666666666665</v>
      </c>
      <c r="DH62" s="41"/>
      <c r="DI62" s="41"/>
      <c r="DJ62" s="41"/>
      <c r="DK62" s="41"/>
      <c r="DL62" s="41"/>
      <c r="DM62" s="41"/>
      <c r="DN62" s="41"/>
      <c r="DO62" s="41"/>
      <c r="DP62" s="41"/>
      <c r="DQ62" s="41"/>
      <c r="EA62">
        <v>4</v>
      </c>
      <c r="EC62" s="41">
        <v>1</v>
      </c>
      <c r="ED62" s="41">
        <v>1</v>
      </c>
      <c r="EE62" s="41">
        <v>0</v>
      </c>
      <c r="EF62" s="41">
        <v>1</v>
      </c>
      <c r="EG62" s="41">
        <v>1</v>
      </c>
      <c r="EH62" s="41">
        <v>1</v>
      </c>
      <c r="EI62" s="41">
        <v>1</v>
      </c>
      <c r="EJ62" s="41">
        <v>0</v>
      </c>
      <c r="EK62" s="41">
        <v>1</v>
      </c>
      <c r="EL62" s="41">
        <v>0</v>
      </c>
      <c r="EM62" s="41">
        <v>1</v>
      </c>
      <c r="EN62" s="41">
        <v>0</v>
      </c>
      <c r="EO62" s="41">
        <v>0</v>
      </c>
      <c r="EP62" s="41">
        <v>1</v>
      </c>
      <c r="EQ62" s="41">
        <v>0</v>
      </c>
      <c r="ER62" s="41">
        <v>1</v>
      </c>
      <c r="ES62" s="41">
        <v>0</v>
      </c>
      <c r="ET62" s="41">
        <v>0</v>
      </c>
      <c r="EU62" s="41">
        <v>0</v>
      </c>
      <c r="EV62" s="41">
        <f t="shared" si="13"/>
        <v>10</v>
      </c>
      <c r="EW62" s="41">
        <v>10</v>
      </c>
      <c r="EX62">
        <f>10/18</f>
        <v>0.55555555555555558</v>
      </c>
      <c r="EY62">
        <v>7</v>
      </c>
      <c r="EZ62" s="41">
        <v>1</v>
      </c>
      <c r="FA62" s="41">
        <v>1</v>
      </c>
      <c r="FB62" s="41">
        <v>1</v>
      </c>
      <c r="FC62" s="41">
        <v>1</v>
      </c>
      <c r="FD62" s="41">
        <v>1</v>
      </c>
      <c r="FE62" s="41">
        <v>1</v>
      </c>
      <c r="FF62" s="41">
        <v>1</v>
      </c>
      <c r="FG62" s="41">
        <v>0</v>
      </c>
      <c r="FH62" s="41">
        <v>1</v>
      </c>
      <c r="FI62" s="41">
        <v>1</v>
      </c>
      <c r="FJ62" s="41">
        <v>0</v>
      </c>
      <c r="FK62" s="41">
        <v>0</v>
      </c>
      <c r="FL62" s="41">
        <v>0</v>
      </c>
      <c r="FM62" s="41">
        <v>0</v>
      </c>
      <c r="FN62" s="41">
        <f t="shared" si="14"/>
        <v>9</v>
      </c>
      <c r="FO62" s="41">
        <v>9</v>
      </c>
      <c r="FP62">
        <f>9/13</f>
        <v>0.69230769230769229</v>
      </c>
      <c r="FQ62" s="41">
        <v>7</v>
      </c>
      <c r="FR62" s="41">
        <v>0</v>
      </c>
      <c r="FS62" s="41">
        <v>1</v>
      </c>
      <c r="FT62" s="41">
        <v>0</v>
      </c>
      <c r="FU62" s="41">
        <v>1</v>
      </c>
      <c r="FV62" s="41">
        <v>0</v>
      </c>
      <c r="FW62" s="41">
        <v>0</v>
      </c>
      <c r="FX62" s="41">
        <v>0</v>
      </c>
      <c r="FY62" s="41">
        <v>1</v>
      </c>
      <c r="FZ62" s="41">
        <v>1</v>
      </c>
      <c r="GA62" s="41">
        <v>0</v>
      </c>
      <c r="GB62" s="41">
        <v>0</v>
      </c>
      <c r="GC62" s="41">
        <f t="shared" si="15"/>
        <v>4</v>
      </c>
      <c r="GD62" s="41">
        <v>4</v>
      </c>
      <c r="GE62">
        <f>4/10</f>
        <v>0.4</v>
      </c>
      <c r="GF62" s="41">
        <v>4</v>
      </c>
      <c r="GG62" s="41">
        <v>3</v>
      </c>
      <c r="GH62" s="41">
        <v>4</v>
      </c>
      <c r="GI62" s="41">
        <v>1</v>
      </c>
      <c r="GJ62" s="41">
        <v>0</v>
      </c>
      <c r="GK62" s="41">
        <v>0</v>
      </c>
      <c r="GL62" s="41">
        <v>1</v>
      </c>
      <c r="GM62" s="41">
        <v>1</v>
      </c>
      <c r="GN62" s="41">
        <v>1</v>
      </c>
      <c r="GO62" s="41">
        <v>0</v>
      </c>
      <c r="GP62" s="41">
        <v>0</v>
      </c>
      <c r="GQ62" s="41">
        <v>0</v>
      </c>
      <c r="GR62" s="41">
        <v>0</v>
      </c>
      <c r="GS62" s="41">
        <v>1</v>
      </c>
      <c r="GT62" s="41">
        <v>0</v>
      </c>
      <c r="GU62" s="41">
        <v>0</v>
      </c>
      <c r="GV62" s="41">
        <f t="shared" si="16"/>
        <v>5</v>
      </c>
      <c r="GW62" s="41">
        <v>5</v>
      </c>
      <c r="GX62">
        <f>5/12</f>
        <v>0.41666666666666669</v>
      </c>
      <c r="GY62" s="41">
        <v>3</v>
      </c>
      <c r="GZ62" s="41">
        <f t="shared" si="17"/>
        <v>28</v>
      </c>
      <c r="HA62" s="41">
        <v>4</v>
      </c>
      <c r="HB62" s="41">
        <v>2</v>
      </c>
      <c r="HC62" s="41">
        <v>4</v>
      </c>
      <c r="HD62" s="41">
        <v>1</v>
      </c>
      <c r="HE62" s="41">
        <v>6</v>
      </c>
      <c r="HF62" s="41">
        <v>4</v>
      </c>
      <c r="HG62" s="41">
        <v>6</v>
      </c>
      <c r="HH62" s="41">
        <v>1</v>
      </c>
      <c r="HI62" s="41">
        <v>4</v>
      </c>
      <c r="HJ62" s="41">
        <v>4</v>
      </c>
      <c r="HK62" s="41">
        <v>5</v>
      </c>
      <c r="HL62" s="41">
        <v>3</v>
      </c>
      <c r="HM62" s="41">
        <v>2</v>
      </c>
      <c r="HN62" s="41">
        <v>5</v>
      </c>
      <c r="HO62" s="41">
        <v>5</v>
      </c>
      <c r="HP62" s="41">
        <v>3</v>
      </c>
      <c r="HQ62" s="41">
        <v>3</v>
      </c>
      <c r="HR62" s="41">
        <v>3</v>
      </c>
      <c r="HS62" s="37"/>
      <c r="HT62" s="37"/>
      <c r="HU62" s="37"/>
      <c r="HV62" s="37"/>
      <c r="HW62" s="37"/>
      <c r="HX62" s="37"/>
      <c r="HY62" s="37"/>
      <c r="HZ62" s="37"/>
      <c r="IA62" s="37"/>
      <c r="ID62" s="37"/>
      <c r="IE62" s="37"/>
      <c r="IF62" s="37"/>
      <c r="IG62" s="37"/>
      <c r="IH62" s="37"/>
      <c r="II62" s="37"/>
      <c r="IJ62" s="41">
        <v>12</v>
      </c>
      <c r="IK62" s="41">
        <v>12</v>
      </c>
    </row>
    <row r="63" spans="1:245" x14ac:dyDescent="0.2">
      <c r="A63" s="71">
        <v>441</v>
      </c>
      <c r="B63" s="71" t="s">
        <v>1619</v>
      </c>
      <c r="C63" s="41">
        <v>0</v>
      </c>
      <c r="D63" s="110">
        <v>2</v>
      </c>
      <c r="E63" s="63">
        <v>38676</v>
      </c>
      <c r="F63" s="63">
        <v>43756</v>
      </c>
      <c r="G63">
        <f>(F63-E63)/365</f>
        <v>13.917808219178083</v>
      </c>
      <c r="I63">
        <v>8</v>
      </c>
      <c r="L63" s="41">
        <v>0</v>
      </c>
      <c r="M63" s="41">
        <v>150</v>
      </c>
      <c r="N63" s="41">
        <v>117</v>
      </c>
      <c r="O63" s="41">
        <v>172</v>
      </c>
      <c r="R63" s="41">
        <v>61.7</v>
      </c>
      <c r="S63" s="41">
        <v>20.9</v>
      </c>
      <c r="T63" s="41"/>
      <c r="U63" s="41">
        <v>18.100000000000001</v>
      </c>
      <c r="W63">
        <v>97.7</v>
      </c>
      <c r="X63">
        <v>84.8</v>
      </c>
      <c r="Y63">
        <v>84.5</v>
      </c>
      <c r="Z63">
        <v>98.7</v>
      </c>
      <c r="AA63">
        <v>79.5</v>
      </c>
      <c r="AB63">
        <v>91.5</v>
      </c>
      <c r="AC63">
        <v>97.7</v>
      </c>
      <c r="AD63">
        <v>98.7</v>
      </c>
      <c r="AJ63" s="41">
        <v>17</v>
      </c>
      <c r="AN63" s="37">
        <v>12.2</v>
      </c>
      <c r="AO63" s="37">
        <v>11.2</v>
      </c>
      <c r="AP63" s="89">
        <v>-0.15277538883737787</v>
      </c>
      <c r="AQ63" s="90">
        <v>0.43928770336581896</v>
      </c>
      <c r="AR63">
        <v>185.8</v>
      </c>
      <c r="AS63">
        <v>186.8</v>
      </c>
      <c r="AT63">
        <v>0</v>
      </c>
      <c r="AU63" s="89">
        <v>0.52207908352513044</v>
      </c>
      <c r="AV63" s="90">
        <v>0.69919236545317576</v>
      </c>
      <c r="AW63" s="41">
        <v>20</v>
      </c>
      <c r="AX63" s="41">
        <v>15</v>
      </c>
      <c r="AY63">
        <f>15+20</f>
        <v>35</v>
      </c>
      <c r="AZ63" s="89">
        <v>-2.9602467334617004</v>
      </c>
      <c r="BA63" s="90">
        <v>1.5369637461871576E-3</v>
      </c>
      <c r="BB63" s="37">
        <v>18</v>
      </c>
      <c r="BC63" s="37">
        <v>19</v>
      </c>
      <c r="BD63" s="103">
        <f>'[1]SP boys'!G35</f>
        <v>-1.8153207497918653</v>
      </c>
      <c r="BE63" s="72">
        <f>'[1]SP boys'!H35</f>
        <v>3.4737316021966398E-2</v>
      </c>
      <c r="BG63" s="41">
        <v>51</v>
      </c>
      <c r="BH63" s="41">
        <v>45</v>
      </c>
      <c r="BI63" s="41">
        <v>49</v>
      </c>
      <c r="BJ63" s="41">
        <v>49</v>
      </c>
      <c r="BN63">
        <f t="shared" si="43"/>
        <v>21.904336164506034</v>
      </c>
      <c r="BO63" s="103">
        <f>'[1]VBT boys'!G35</f>
        <v>1.4698271657884348</v>
      </c>
      <c r="BP63" s="72">
        <f>'[1]VBT boys'!H35</f>
        <v>0.92919571516108057</v>
      </c>
      <c r="BQ63" s="41">
        <v>45</v>
      </c>
      <c r="BR63" s="41">
        <v>41</v>
      </c>
      <c r="BS63" s="41">
        <v>42</v>
      </c>
      <c r="BT63" s="41">
        <v>45</v>
      </c>
      <c r="BX63">
        <f t="shared" si="44"/>
        <v>20.11622708985248</v>
      </c>
      <c r="BY63" s="103">
        <f>'[1]VBK boys'!G35</f>
        <v>0.20984353434639602</v>
      </c>
      <c r="BZ63" s="103">
        <f>'[1]VBK boys'!H35</f>
        <v>0.58310510302910368</v>
      </c>
      <c r="CA63" s="72">
        <f t="shared" si="18"/>
        <v>1.8137139884076777E-2</v>
      </c>
      <c r="CB63">
        <f t="shared" si="45"/>
        <v>-2.3877837416267829</v>
      </c>
      <c r="CC63" s="72">
        <f t="shared" si="10"/>
        <v>0.56924003440949733</v>
      </c>
      <c r="CD63">
        <f t="shared" si="48"/>
        <v>0.1846518473438763</v>
      </c>
      <c r="CE63" s="72">
        <f t="shared" si="11"/>
        <v>0.75615040909509212</v>
      </c>
      <c r="CF63">
        <f t="shared" si="46"/>
        <v>0.83983535006741539</v>
      </c>
      <c r="CG63" s="72">
        <f t="shared" si="12"/>
        <v>0.44784252779622213</v>
      </c>
      <c r="CH63">
        <f t="shared" si="47"/>
        <v>-0.45443218140516373</v>
      </c>
      <c r="CJ63" s="41">
        <v>0</v>
      </c>
      <c r="CK63" s="37"/>
      <c r="CL63" s="37"/>
      <c r="CM63" s="37"/>
      <c r="CN63" s="37"/>
      <c r="CO63" s="37"/>
      <c r="CP63" s="37"/>
      <c r="CQ63" s="37"/>
      <c r="CR63" s="37"/>
      <c r="CS63" s="37"/>
      <c r="CT63" s="41">
        <v>5</v>
      </c>
      <c r="CU63" s="41">
        <v>5</v>
      </c>
      <c r="CV63" s="41">
        <v>5</v>
      </c>
      <c r="CW63" s="41">
        <v>5</v>
      </c>
      <c r="CX63" s="41">
        <v>5</v>
      </c>
      <c r="CY63" s="41">
        <v>5</v>
      </c>
      <c r="CZ63" s="41">
        <v>5</v>
      </c>
      <c r="DA63" s="41">
        <v>5</v>
      </c>
      <c r="DB63" s="41">
        <v>5</v>
      </c>
      <c r="DC63" s="41">
        <v>5</v>
      </c>
      <c r="DD63" s="41">
        <v>5</v>
      </c>
      <c r="DE63" s="41">
        <v>5</v>
      </c>
      <c r="DF63" s="41">
        <f t="shared" si="54"/>
        <v>5</v>
      </c>
      <c r="DG63" s="41">
        <f t="shared" si="55"/>
        <v>5</v>
      </c>
      <c r="DH63" s="41"/>
      <c r="DI63" s="41"/>
      <c r="DJ63" s="41"/>
      <c r="DK63" s="41"/>
      <c r="DL63" s="41"/>
      <c r="DM63" s="41"/>
      <c r="DN63" s="41"/>
      <c r="DO63" s="41"/>
      <c r="DP63" s="41"/>
      <c r="DQ63" s="41"/>
      <c r="DY63">
        <v>1</v>
      </c>
      <c r="EA63">
        <v>1</v>
      </c>
      <c r="EC63" s="41">
        <v>0</v>
      </c>
      <c r="ED63" s="41">
        <v>1</v>
      </c>
      <c r="EE63" s="41">
        <v>0</v>
      </c>
      <c r="EF63" s="41">
        <v>0</v>
      </c>
      <c r="EG63" s="41">
        <v>1</v>
      </c>
      <c r="EH63" s="41">
        <v>1</v>
      </c>
      <c r="EI63" s="41">
        <v>0</v>
      </c>
      <c r="EJ63" s="41">
        <v>0</v>
      </c>
      <c r="EK63" s="41">
        <v>1</v>
      </c>
      <c r="EL63" s="41">
        <v>1</v>
      </c>
      <c r="EM63" s="41">
        <v>1</v>
      </c>
      <c r="EN63" s="41">
        <v>0</v>
      </c>
      <c r="EO63" s="41">
        <v>1</v>
      </c>
      <c r="EP63" s="41">
        <v>1</v>
      </c>
      <c r="EQ63" s="41">
        <v>0</v>
      </c>
      <c r="ER63" s="41">
        <v>1</v>
      </c>
      <c r="ES63" s="41">
        <v>0</v>
      </c>
      <c r="ET63" s="41">
        <v>0</v>
      </c>
      <c r="EU63" s="41">
        <v>0</v>
      </c>
      <c r="EV63" s="41">
        <f t="shared" si="13"/>
        <v>9</v>
      </c>
      <c r="EW63" s="41">
        <v>9</v>
      </c>
      <c r="EX63">
        <f>9/18</f>
        <v>0.5</v>
      </c>
      <c r="EY63" s="37"/>
      <c r="EZ63" s="41">
        <v>1</v>
      </c>
      <c r="FA63" s="41">
        <v>0</v>
      </c>
      <c r="FB63" s="41">
        <v>0</v>
      </c>
      <c r="FC63" s="41">
        <v>1</v>
      </c>
      <c r="FD63" s="41">
        <v>1</v>
      </c>
      <c r="FE63" s="41">
        <v>0</v>
      </c>
      <c r="FF63" s="41">
        <v>0</v>
      </c>
      <c r="FG63" s="41">
        <v>1</v>
      </c>
      <c r="FH63" s="41">
        <v>0</v>
      </c>
      <c r="FI63" s="41">
        <v>0</v>
      </c>
      <c r="FJ63" s="41">
        <v>1</v>
      </c>
      <c r="FK63" s="41">
        <v>0</v>
      </c>
      <c r="FL63" s="41">
        <v>1</v>
      </c>
      <c r="FM63" s="37"/>
      <c r="FN63" s="37">
        <f t="shared" si="14"/>
        <v>6</v>
      </c>
      <c r="FO63" s="41">
        <v>6</v>
      </c>
      <c r="FP63">
        <f>6/13</f>
        <v>0.46153846153846156</v>
      </c>
      <c r="FQ63" s="37"/>
      <c r="FR63" s="41">
        <v>0</v>
      </c>
      <c r="FS63" s="41">
        <v>1</v>
      </c>
      <c r="FT63" s="41">
        <v>0</v>
      </c>
      <c r="FU63" s="41">
        <v>1</v>
      </c>
      <c r="FV63" s="41">
        <v>0</v>
      </c>
      <c r="FW63" s="41">
        <v>1</v>
      </c>
      <c r="FX63" s="41">
        <v>1</v>
      </c>
      <c r="FY63" s="41">
        <v>0</v>
      </c>
      <c r="FZ63" s="41">
        <v>1</v>
      </c>
      <c r="GA63" s="41">
        <v>0</v>
      </c>
      <c r="GB63" s="41">
        <v>0</v>
      </c>
      <c r="GC63" s="41">
        <f t="shared" si="15"/>
        <v>5</v>
      </c>
      <c r="GD63" s="41">
        <v>5</v>
      </c>
      <c r="GE63">
        <f>5/10</f>
        <v>0.5</v>
      </c>
      <c r="GF63" s="41">
        <v>2</v>
      </c>
      <c r="GG63" s="41">
        <v>2</v>
      </c>
      <c r="GH63" s="41">
        <v>3</v>
      </c>
      <c r="GI63" s="41">
        <v>0</v>
      </c>
      <c r="GJ63" s="41">
        <v>1</v>
      </c>
      <c r="GK63" s="41">
        <v>1</v>
      </c>
      <c r="GL63" s="41">
        <v>1</v>
      </c>
      <c r="GM63" s="41">
        <v>0</v>
      </c>
      <c r="GN63" s="41">
        <v>0</v>
      </c>
      <c r="GO63" s="41">
        <v>1</v>
      </c>
      <c r="GP63" s="41">
        <v>0</v>
      </c>
      <c r="GQ63" s="41">
        <v>1</v>
      </c>
      <c r="GR63" s="41">
        <v>0</v>
      </c>
      <c r="GS63" s="41">
        <v>1</v>
      </c>
      <c r="GT63" s="41">
        <v>0</v>
      </c>
      <c r="GU63" s="41">
        <v>0</v>
      </c>
      <c r="GV63" s="41">
        <f t="shared" si="16"/>
        <v>6</v>
      </c>
      <c r="GW63" s="41">
        <v>5</v>
      </c>
      <c r="GX63">
        <f>5/12</f>
        <v>0.41666666666666669</v>
      </c>
      <c r="GY63" s="41">
        <v>3</v>
      </c>
      <c r="GZ63" s="41">
        <f t="shared" si="17"/>
        <v>25</v>
      </c>
      <c r="HA63" s="41">
        <v>3</v>
      </c>
      <c r="HB63" s="41">
        <v>2</v>
      </c>
      <c r="HC63" s="41">
        <v>3</v>
      </c>
      <c r="HD63" s="41">
        <v>2</v>
      </c>
      <c r="HE63" s="41">
        <v>3</v>
      </c>
      <c r="HF63" s="41">
        <v>3</v>
      </c>
      <c r="HG63" s="41">
        <v>2</v>
      </c>
      <c r="HH63" s="41">
        <v>1</v>
      </c>
      <c r="HI63" s="41">
        <v>1</v>
      </c>
      <c r="HJ63" s="41">
        <v>2</v>
      </c>
      <c r="HK63" s="41">
        <v>2</v>
      </c>
      <c r="HL63" s="41">
        <v>3</v>
      </c>
      <c r="HM63" s="41">
        <v>2</v>
      </c>
      <c r="HN63" s="41">
        <v>1</v>
      </c>
      <c r="HO63" s="41">
        <v>5</v>
      </c>
      <c r="HP63" s="41">
        <v>1</v>
      </c>
      <c r="HQ63" s="41">
        <v>1</v>
      </c>
      <c r="HR63" s="41">
        <v>4</v>
      </c>
      <c r="HS63" s="37"/>
      <c r="HT63" s="37"/>
      <c r="HU63" s="37"/>
      <c r="HV63" s="37"/>
      <c r="HW63" s="37"/>
      <c r="HX63" s="37"/>
      <c r="HY63" s="37"/>
      <c r="HZ63" s="37"/>
      <c r="IA63" s="37"/>
      <c r="ID63" s="41">
        <v>2.5</v>
      </c>
      <c r="IE63" s="41">
        <v>2.0299999999999998</v>
      </c>
      <c r="IF63" s="41">
        <v>3.15</v>
      </c>
      <c r="IG63" s="41">
        <v>2.0499999999999998</v>
      </c>
      <c r="IH63" s="41">
        <v>1.61</v>
      </c>
      <c r="II63" s="41"/>
      <c r="IJ63" s="41">
        <v>4</v>
      </c>
      <c r="IK63" s="41">
        <v>7</v>
      </c>
    </row>
    <row r="64" spans="1:245" x14ac:dyDescent="0.2">
      <c r="A64" s="71">
        <v>442</v>
      </c>
      <c r="B64" s="71" t="s">
        <v>1621</v>
      </c>
      <c r="C64" s="41">
        <v>0</v>
      </c>
      <c r="D64" s="110">
        <v>2</v>
      </c>
      <c r="E64" s="63">
        <v>38511</v>
      </c>
      <c r="F64" s="63">
        <v>43756</v>
      </c>
      <c r="G64">
        <f>(F64-E64)/365</f>
        <v>14.36986301369863</v>
      </c>
      <c r="I64">
        <v>8</v>
      </c>
      <c r="L64" s="41">
        <v>0</v>
      </c>
      <c r="M64" s="41">
        <v>150</v>
      </c>
      <c r="N64" s="41">
        <v>107</v>
      </c>
      <c r="O64" s="41">
        <v>163</v>
      </c>
      <c r="R64" s="41">
        <v>55.3</v>
      </c>
      <c r="S64" s="41">
        <v>20.8</v>
      </c>
      <c r="T64" s="41"/>
      <c r="U64" s="41">
        <v>14.2</v>
      </c>
      <c r="W64" s="37"/>
      <c r="X64" s="37"/>
      <c r="Y64" s="37"/>
      <c r="Z64" s="37"/>
      <c r="AA64" s="37"/>
      <c r="AB64" s="37"/>
      <c r="AJ64" s="41">
        <v>44</v>
      </c>
      <c r="AN64">
        <v>12.22</v>
      </c>
      <c r="AO64">
        <v>10.86</v>
      </c>
      <c r="AP64" s="89">
        <v>0.28084514116444403</v>
      </c>
      <c r="AQ64" s="90">
        <v>0.61058541062923322</v>
      </c>
      <c r="AR64">
        <v>191</v>
      </c>
      <c r="AS64">
        <v>195</v>
      </c>
      <c r="AT64">
        <v>191</v>
      </c>
      <c r="AU64" s="89">
        <v>0.85335329425726925</v>
      </c>
      <c r="AV64" s="90">
        <v>0.80326829304244984</v>
      </c>
      <c r="AW64" s="37">
        <v>38</v>
      </c>
      <c r="AX64" s="37">
        <v>39</v>
      </c>
      <c r="AZ64" s="89">
        <v>-0.14005422281492202</v>
      </c>
      <c r="BA64" s="90">
        <v>0.44430857445798078</v>
      </c>
      <c r="BB64" s="41">
        <v>20</v>
      </c>
      <c r="BC64" s="41">
        <v>24</v>
      </c>
      <c r="BD64" s="103">
        <f>'[1]SP boys'!G36</f>
        <v>-0.51676508331981519</v>
      </c>
      <c r="BE64" s="72">
        <f>'[1]SP boys'!H36</f>
        <v>0.30266007853742249</v>
      </c>
      <c r="BF64">
        <f>20+24</f>
        <v>44</v>
      </c>
      <c r="BG64" s="41">
        <v>47</v>
      </c>
      <c r="BH64" s="41">
        <v>39</v>
      </c>
      <c r="BI64" s="41">
        <v>49</v>
      </c>
      <c r="BJ64" s="41">
        <v>49</v>
      </c>
      <c r="BN64">
        <f t="shared" si="43"/>
        <v>21.904336164506034</v>
      </c>
      <c r="BO64" s="103">
        <f>'[1]VBT boys'!G36</f>
        <v>1.4698271657884348</v>
      </c>
      <c r="BP64" s="72">
        <f>'[1]VBT boys'!H36</f>
        <v>0.92919571516108057</v>
      </c>
      <c r="BQ64" s="41">
        <v>45</v>
      </c>
      <c r="BR64" s="41">
        <v>46</v>
      </c>
      <c r="BS64" s="41">
        <v>43</v>
      </c>
      <c r="BT64" s="41">
        <v>45</v>
      </c>
      <c r="BX64">
        <f t="shared" si="44"/>
        <v>20.11622708985248</v>
      </c>
      <c r="BY64" s="103">
        <f>'[1]VBK boys'!G36</f>
        <v>0.20984353434639602</v>
      </c>
      <c r="BZ64" s="103">
        <f>'[1]VBK boys'!H36</f>
        <v>0.58310510302910368</v>
      </c>
      <c r="CA64" s="72">
        <f t="shared" si="18"/>
        <v>0.37348432649770164</v>
      </c>
      <c r="CB64">
        <f t="shared" si="45"/>
        <v>-0.32840965306736858</v>
      </c>
      <c r="CC64" s="72">
        <f t="shared" si="10"/>
        <v>0.70692685183584159</v>
      </c>
      <c r="CD64">
        <f t="shared" si="48"/>
        <v>0.5670992177108567</v>
      </c>
      <c r="CE64" s="72">
        <f t="shared" si="11"/>
        <v>0.75615040909509212</v>
      </c>
      <c r="CF64">
        <f t="shared" si="46"/>
        <v>0.83983535006741539</v>
      </c>
      <c r="CG64" s="72">
        <f t="shared" si="12"/>
        <v>0.61218719580954517</v>
      </c>
      <c r="CH64">
        <f t="shared" si="47"/>
        <v>0.3595083049036345</v>
      </c>
      <c r="CJ64" s="41">
        <v>0</v>
      </c>
      <c r="CK64" s="41" t="s">
        <v>351</v>
      </c>
      <c r="CL64" s="41">
        <v>1</v>
      </c>
      <c r="CM64" s="41">
        <v>3</v>
      </c>
      <c r="CN64" s="41" t="s">
        <v>350</v>
      </c>
      <c r="CO64" s="41">
        <v>1</v>
      </c>
      <c r="CP64" s="41">
        <v>1</v>
      </c>
      <c r="CQ64" s="41" t="s">
        <v>360</v>
      </c>
      <c r="CR64" s="41">
        <v>1</v>
      </c>
      <c r="CS64" s="41">
        <v>1</v>
      </c>
      <c r="CT64" s="41">
        <v>5</v>
      </c>
      <c r="CU64" s="41">
        <v>4</v>
      </c>
      <c r="CV64" s="41">
        <v>1</v>
      </c>
      <c r="CW64" s="41">
        <v>4</v>
      </c>
      <c r="CX64" s="41">
        <v>5</v>
      </c>
      <c r="CY64" s="41">
        <v>4</v>
      </c>
      <c r="CZ64" s="41">
        <v>1</v>
      </c>
      <c r="DA64" s="41">
        <v>1</v>
      </c>
      <c r="DB64" s="41">
        <v>5</v>
      </c>
      <c r="DC64" s="41">
        <v>5</v>
      </c>
      <c r="DD64" s="41">
        <v>3</v>
      </c>
      <c r="DE64" s="41">
        <v>2</v>
      </c>
      <c r="DF64" s="41">
        <f t="shared" si="54"/>
        <v>4.666666666666667</v>
      </c>
      <c r="DG64" s="41">
        <f t="shared" si="55"/>
        <v>2</v>
      </c>
      <c r="DH64" s="41"/>
      <c r="DI64" s="41"/>
      <c r="DJ64" s="41"/>
      <c r="DK64" s="41"/>
      <c r="DL64" s="41"/>
      <c r="DM64" s="41"/>
      <c r="DN64" s="41"/>
      <c r="DO64" s="41"/>
      <c r="DP64" s="41"/>
      <c r="DQ64" s="41"/>
      <c r="DY64">
        <v>2</v>
      </c>
      <c r="EA64">
        <v>4</v>
      </c>
      <c r="EC64" s="41">
        <v>1</v>
      </c>
      <c r="ED64" s="41">
        <v>1</v>
      </c>
      <c r="EE64" s="41">
        <v>0</v>
      </c>
      <c r="EF64" s="41">
        <v>0</v>
      </c>
      <c r="EG64" s="41">
        <v>1</v>
      </c>
      <c r="EH64" s="41">
        <v>0</v>
      </c>
      <c r="EI64" s="41">
        <v>0</v>
      </c>
      <c r="EJ64" s="41">
        <v>1</v>
      </c>
      <c r="EK64" s="41">
        <v>1</v>
      </c>
      <c r="EL64" s="41">
        <v>0</v>
      </c>
      <c r="EM64" s="41">
        <v>0</v>
      </c>
      <c r="EN64" s="41">
        <v>0</v>
      </c>
      <c r="EO64" s="41">
        <v>0</v>
      </c>
      <c r="EP64" s="41">
        <v>0</v>
      </c>
      <c r="EQ64" s="41">
        <v>0</v>
      </c>
      <c r="ER64" s="41">
        <v>1</v>
      </c>
      <c r="ES64" s="41">
        <v>1</v>
      </c>
      <c r="ET64" s="41">
        <v>0</v>
      </c>
      <c r="EU64" s="41">
        <v>0</v>
      </c>
      <c r="EV64" s="41">
        <f t="shared" si="13"/>
        <v>7</v>
      </c>
      <c r="EW64" s="41">
        <v>7</v>
      </c>
      <c r="EX64">
        <f>7/18</f>
        <v>0.3888888888888889</v>
      </c>
      <c r="EY64">
        <v>1</v>
      </c>
      <c r="EZ64" s="41">
        <v>0</v>
      </c>
      <c r="FA64" s="41">
        <v>1</v>
      </c>
      <c r="FB64" s="41">
        <v>1</v>
      </c>
      <c r="FC64" s="41">
        <v>0</v>
      </c>
      <c r="FD64" s="41">
        <v>0</v>
      </c>
      <c r="FE64" s="41">
        <v>1</v>
      </c>
      <c r="FF64" s="41">
        <v>1</v>
      </c>
      <c r="FG64" s="41">
        <v>0</v>
      </c>
      <c r="FH64" s="41">
        <v>1</v>
      </c>
      <c r="FI64" s="41">
        <v>0</v>
      </c>
      <c r="FJ64" s="41">
        <v>0</v>
      </c>
      <c r="FK64" s="41">
        <v>0</v>
      </c>
      <c r="FL64" s="41">
        <v>0</v>
      </c>
      <c r="FM64" s="41">
        <v>0</v>
      </c>
      <c r="FN64" s="41">
        <f t="shared" si="14"/>
        <v>5</v>
      </c>
      <c r="FO64" s="41">
        <v>5</v>
      </c>
      <c r="FP64">
        <f>5/13</f>
        <v>0.38461538461538464</v>
      </c>
      <c r="FQ64" s="41">
        <v>5</v>
      </c>
      <c r="FR64" s="41">
        <v>0</v>
      </c>
      <c r="FS64" s="41">
        <v>0</v>
      </c>
      <c r="FT64" s="41">
        <v>0</v>
      </c>
      <c r="FU64" s="41">
        <v>0</v>
      </c>
      <c r="FV64" s="41">
        <v>0</v>
      </c>
      <c r="FW64" s="41">
        <v>0</v>
      </c>
      <c r="FX64" s="41">
        <v>0</v>
      </c>
      <c r="FY64" s="41">
        <v>0</v>
      </c>
      <c r="FZ64" s="41">
        <v>0</v>
      </c>
      <c r="GA64" s="41">
        <v>0</v>
      </c>
      <c r="GB64" s="41">
        <v>0</v>
      </c>
      <c r="GC64" s="41">
        <f t="shared" si="15"/>
        <v>0</v>
      </c>
      <c r="GD64" s="41">
        <v>0</v>
      </c>
      <c r="GE64" s="41">
        <v>0</v>
      </c>
      <c r="GF64" s="41">
        <v>4</v>
      </c>
      <c r="GG64" s="37"/>
      <c r="GH64" s="41">
        <v>1</v>
      </c>
      <c r="GI64" s="41">
        <v>1</v>
      </c>
      <c r="GJ64" s="41">
        <v>0</v>
      </c>
      <c r="GK64" s="41">
        <v>0</v>
      </c>
      <c r="GL64" s="41">
        <v>0</v>
      </c>
      <c r="GM64" s="41">
        <v>0</v>
      </c>
      <c r="GN64" s="41">
        <v>0</v>
      </c>
      <c r="GO64" s="41">
        <v>0</v>
      </c>
      <c r="GP64" s="41">
        <v>0</v>
      </c>
      <c r="GQ64" s="41">
        <v>0</v>
      </c>
      <c r="GR64" s="41">
        <v>0</v>
      </c>
      <c r="GS64" s="41">
        <v>0</v>
      </c>
      <c r="GT64" s="41">
        <v>0</v>
      </c>
      <c r="GU64" s="41">
        <v>0</v>
      </c>
      <c r="GV64" s="41">
        <f t="shared" si="16"/>
        <v>1</v>
      </c>
      <c r="GW64" s="41">
        <v>1</v>
      </c>
      <c r="GX64">
        <f>1/12</f>
        <v>8.3333333333333329E-2</v>
      </c>
      <c r="GY64" s="41">
        <v>1</v>
      </c>
      <c r="GZ64" s="41">
        <f t="shared" si="17"/>
        <v>13</v>
      </c>
      <c r="HA64" s="41">
        <v>3</v>
      </c>
      <c r="HB64" s="41">
        <v>2</v>
      </c>
      <c r="HC64" s="41">
        <v>3</v>
      </c>
      <c r="HD64" s="41">
        <v>4</v>
      </c>
      <c r="HE64" s="41">
        <v>2</v>
      </c>
      <c r="HF64" s="41">
        <v>6</v>
      </c>
      <c r="HG64" s="41">
        <v>1</v>
      </c>
      <c r="HH64" s="41">
        <v>4</v>
      </c>
      <c r="HI64" s="41">
        <v>4</v>
      </c>
      <c r="HJ64" s="41">
        <v>2</v>
      </c>
      <c r="HK64" s="41">
        <v>2</v>
      </c>
      <c r="HL64" s="41">
        <v>4</v>
      </c>
      <c r="HM64" s="41">
        <v>2</v>
      </c>
      <c r="HN64" s="41">
        <v>1</v>
      </c>
      <c r="HO64" s="41">
        <v>5</v>
      </c>
      <c r="HP64" s="41">
        <v>3</v>
      </c>
      <c r="HQ64" s="41">
        <v>1</v>
      </c>
      <c r="HR64" s="41">
        <v>3</v>
      </c>
      <c r="HS64" s="37"/>
      <c r="HT64" s="37"/>
      <c r="HU64" s="37"/>
      <c r="HV64" s="37"/>
      <c r="HW64" s="37"/>
      <c r="HX64" s="37"/>
      <c r="HY64" s="37"/>
      <c r="HZ64" s="37"/>
      <c r="IA64" s="37"/>
      <c r="ID64" s="37"/>
      <c r="IE64" s="37"/>
      <c r="IF64" s="37"/>
      <c r="IG64" s="37"/>
      <c r="IH64" s="37"/>
      <c r="II64" s="37"/>
      <c r="IJ64" s="41">
        <v>6</v>
      </c>
      <c r="IK64" s="41">
        <v>6</v>
      </c>
    </row>
    <row r="65" spans="1:245" x14ac:dyDescent="0.2">
      <c r="A65" s="71">
        <v>445</v>
      </c>
      <c r="B65" s="71" t="s">
        <v>1629</v>
      </c>
      <c r="C65" s="41">
        <v>0</v>
      </c>
      <c r="D65" s="110">
        <v>2</v>
      </c>
      <c r="E65" s="63">
        <v>38672</v>
      </c>
      <c r="F65" s="63">
        <v>43756</v>
      </c>
      <c r="G65">
        <f t="shared" ref="G65" si="56">(F65-E65)/365</f>
        <v>13.92876712328767</v>
      </c>
      <c r="I65">
        <v>8</v>
      </c>
      <c r="L65" s="41">
        <v>2</v>
      </c>
      <c r="M65" s="41">
        <v>150</v>
      </c>
      <c r="N65" s="41">
        <v>110</v>
      </c>
      <c r="O65" s="41">
        <v>158</v>
      </c>
      <c r="R65" s="41">
        <v>48</v>
      </c>
      <c r="S65" s="41">
        <v>19.2</v>
      </c>
      <c r="T65" s="41"/>
      <c r="U65" s="41">
        <v>16.399999999999999</v>
      </c>
      <c r="W65" s="37"/>
      <c r="X65" s="37"/>
      <c r="Y65" s="37"/>
      <c r="Z65" s="37"/>
      <c r="AA65" s="37"/>
      <c r="AB65" s="37"/>
      <c r="AJ65" s="41">
        <v>21</v>
      </c>
      <c r="AN65" s="41">
        <v>11.81</v>
      </c>
      <c r="AO65" s="41">
        <v>12.1</v>
      </c>
      <c r="AP65" s="89">
        <v>-0.83647872768954612</v>
      </c>
      <c r="AQ65" s="90">
        <v>0.20144281950997214</v>
      </c>
      <c r="AR65" s="76">
        <v>132</v>
      </c>
      <c r="AS65" s="41">
        <v>102</v>
      </c>
      <c r="AT65" s="41">
        <v>134</v>
      </c>
      <c r="AU65" s="89">
        <v>-1.4284303586492442</v>
      </c>
      <c r="AV65" s="90">
        <v>7.6584013107271226E-2</v>
      </c>
      <c r="AW65" s="41">
        <v>25</v>
      </c>
      <c r="AX65" s="41">
        <v>23</v>
      </c>
      <c r="AY65">
        <f>25+23</f>
        <v>48</v>
      </c>
      <c r="AZ65" s="89">
        <v>-2.1722497820864932</v>
      </c>
      <c r="BA65" s="90">
        <v>1.4918413794313008E-2</v>
      </c>
      <c r="BB65">
        <v>20</v>
      </c>
      <c r="BC65">
        <v>24</v>
      </c>
      <c r="BD65" s="103">
        <f>'[1]SP boys'!G37</f>
        <v>-0.51676508331981519</v>
      </c>
      <c r="BE65" s="72">
        <f>'[1]SP boys'!H37</f>
        <v>0.30266007853742249</v>
      </c>
      <c r="BF65">
        <f>20+24</f>
        <v>44</v>
      </c>
      <c r="BG65" s="41">
        <v>41</v>
      </c>
      <c r="BH65" s="41">
        <v>41</v>
      </c>
      <c r="BI65" s="41">
        <v>43</v>
      </c>
      <c r="BJ65" s="41">
        <v>43</v>
      </c>
      <c r="BN65">
        <f t="shared" si="43"/>
        <v>19.222172552525702</v>
      </c>
      <c r="BO65" s="103">
        <f>'[1]VBT boys'!G37</f>
        <v>0.70451736313478797</v>
      </c>
      <c r="BP65" s="72">
        <f>'[1]VBT boys'!H37</f>
        <v>0.75944467953594663</v>
      </c>
      <c r="BQ65" s="41">
        <v>35</v>
      </c>
      <c r="BR65" s="41">
        <v>38</v>
      </c>
      <c r="BS65" s="41">
        <v>29</v>
      </c>
      <c r="BT65" s="41">
        <v>38</v>
      </c>
      <c r="BX65">
        <f t="shared" si="44"/>
        <v>16.98703620920876</v>
      </c>
      <c r="BY65" s="103">
        <f>'[1]VBK boys'!G37</f>
        <v>-0.88807055904706089</v>
      </c>
      <c r="BZ65" s="103">
        <f>'[1]VBK boys'!H37</f>
        <v>0.18725139902914498</v>
      </c>
      <c r="CA65" s="72">
        <f t="shared" si="18"/>
        <v>0.15878924616586776</v>
      </c>
      <c r="CB65">
        <f t="shared" si="45"/>
        <v>-1.3445074327031543</v>
      </c>
      <c r="CC65" s="72">
        <f t="shared" si="10"/>
        <v>0.13901341630862168</v>
      </c>
      <c r="CD65">
        <f t="shared" si="48"/>
        <v>-1.1324545431693951</v>
      </c>
      <c r="CE65" s="72">
        <f t="shared" si="11"/>
        <v>0.47334803928254582</v>
      </c>
      <c r="CF65">
        <f t="shared" si="46"/>
        <v>-9.1776597956136463E-2</v>
      </c>
      <c r="CG65" s="72">
        <f t="shared" si="12"/>
        <v>0.25705023391901177</v>
      </c>
      <c r="CH65">
        <f t="shared" si="47"/>
        <v>-0.85624619127622859</v>
      </c>
      <c r="CJ65" s="41">
        <v>0</v>
      </c>
      <c r="CK65" s="76" t="s">
        <v>351</v>
      </c>
      <c r="CL65" s="41">
        <v>1</v>
      </c>
      <c r="CM65" s="41">
        <v>1</v>
      </c>
      <c r="CN65" s="41" t="s">
        <v>355</v>
      </c>
      <c r="CO65" s="41">
        <v>1</v>
      </c>
      <c r="CP65" s="41">
        <v>1</v>
      </c>
      <c r="CQ65" s="41" t="s">
        <v>350</v>
      </c>
      <c r="CR65" s="41">
        <v>1</v>
      </c>
      <c r="CS65" s="41">
        <v>1</v>
      </c>
      <c r="CT65" s="41">
        <v>4</v>
      </c>
      <c r="CU65" s="41">
        <v>4</v>
      </c>
      <c r="CV65" s="41">
        <v>3</v>
      </c>
      <c r="CW65" s="41">
        <v>3</v>
      </c>
      <c r="CX65" s="41">
        <v>4</v>
      </c>
      <c r="CY65" s="41">
        <v>4</v>
      </c>
      <c r="CZ65" s="41">
        <v>2</v>
      </c>
      <c r="DA65" s="41">
        <v>2</v>
      </c>
      <c r="DB65" s="41">
        <v>4</v>
      </c>
      <c r="DC65" s="41">
        <v>4</v>
      </c>
      <c r="DD65" s="41">
        <v>2</v>
      </c>
      <c r="DE65" s="41">
        <v>2</v>
      </c>
      <c r="DF65" s="41">
        <f t="shared" si="54"/>
        <v>4</v>
      </c>
      <c r="DG65" s="41">
        <f t="shared" si="55"/>
        <v>2.3333333333333335</v>
      </c>
      <c r="DH65" s="41"/>
      <c r="DI65" s="41"/>
      <c r="DJ65" s="41"/>
      <c r="DK65" s="41"/>
      <c r="DL65" s="41"/>
      <c r="DM65" s="41"/>
      <c r="DN65" s="41"/>
      <c r="DO65" s="41"/>
      <c r="DP65" s="41"/>
      <c r="DQ65" s="41"/>
      <c r="DY65">
        <v>1</v>
      </c>
      <c r="EC65" s="41">
        <v>1</v>
      </c>
      <c r="ED65" s="41">
        <v>1</v>
      </c>
      <c r="EE65" s="41">
        <v>0</v>
      </c>
      <c r="EF65" s="41">
        <v>1</v>
      </c>
      <c r="EG65" s="41">
        <v>1</v>
      </c>
      <c r="EH65" s="41">
        <v>1</v>
      </c>
      <c r="EI65" s="41">
        <v>1</v>
      </c>
      <c r="EJ65" s="41">
        <v>0</v>
      </c>
      <c r="EK65" s="41">
        <v>0</v>
      </c>
      <c r="EL65" s="41">
        <v>0</v>
      </c>
      <c r="EM65" s="41">
        <v>0</v>
      </c>
      <c r="EN65" s="41">
        <v>1</v>
      </c>
      <c r="EO65" s="41">
        <v>0</v>
      </c>
      <c r="EP65" s="41">
        <v>0</v>
      </c>
      <c r="EQ65" s="41">
        <v>1</v>
      </c>
      <c r="ER65" s="41">
        <v>1</v>
      </c>
      <c r="ES65" s="41">
        <v>1</v>
      </c>
      <c r="ET65" s="41">
        <v>0</v>
      </c>
      <c r="EU65" s="41">
        <v>0</v>
      </c>
      <c r="EV65" s="41">
        <f t="shared" si="13"/>
        <v>10</v>
      </c>
      <c r="EW65" s="41">
        <v>10</v>
      </c>
      <c r="EX65">
        <f>10/18</f>
        <v>0.55555555555555558</v>
      </c>
      <c r="EY65" s="37"/>
      <c r="EZ65" s="41">
        <v>0</v>
      </c>
      <c r="FA65" s="41">
        <v>1</v>
      </c>
      <c r="FB65" s="41">
        <v>1</v>
      </c>
      <c r="FC65" s="41">
        <v>0</v>
      </c>
      <c r="FD65" s="41">
        <v>1</v>
      </c>
      <c r="FE65" s="41">
        <v>1</v>
      </c>
      <c r="FF65" s="41">
        <v>1</v>
      </c>
      <c r="FG65" s="41">
        <v>0</v>
      </c>
      <c r="FH65" s="41">
        <v>1</v>
      </c>
      <c r="FI65" s="41">
        <v>1</v>
      </c>
      <c r="FJ65" s="41">
        <v>0</v>
      </c>
      <c r="FK65" s="41">
        <v>0</v>
      </c>
      <c r="FL65" s="41">
        <v>0</v>
      </c>
      <c r="FM65" s="41">
        <v>0</v>
      </c>
      <c r="FN65" s="41">
        <f t="shared" si="14"/>
        <v>7</v>
      </c>
      <c r="FO65" s="41">
        <v>7</v>
      </c>
      <c r="FP65">
        <f>7/13</f>
        <v>0.53846153846153844</v>
      </c>
      <c r="FQ65" s="41">
        <v>3</v>
      </c>
      <c r="FR65" s="41">
        <v>0</v>
      </c>
      <c r="FS65" s="41">
        <v>0</v>
      </c>
      <c r="FT65" s="41">
        <v>0</v>
      </c>
      <c r="FU65" s="41">
        <v>0</v>
      </c>
      <c r="FV65" s="41">
        <v>1</v>
      </c>
      <c r="FW65" s="41">
        <v>0</v>
      </c>
      <c r="FX65" s="41">
        <v>1</v>
      </c>
      <c r="FY65" s="41">
        <v>0</v>
      </c>
      <c r="FZ65" s="41">
        <v>0</v>
      </c>
      <c r="GA65" s="41">
        <v>0</v>
      </c>
      <c r="GB65" s="41">
        <v>0</v>
      </c>
      <c r="GC65" s="41">
        <f t="shared" si="15"/>
        <v>2</v>
      </c>
      <c r="GD65" s="41">
        <v>2</v>
      </c>
      <c r="GE65">
        <f>2/10</f>
        <v>0.2</v>
      </c>
      <c r="GF65" s="41">
        <v>3</v>
      </c>
      <c r="GG65" s="41">
        <v>1</v>
      </c>
      <c r="GH65" s="41">
        <v>5</v>
      </c>
      <c r="GI65" s="41">
        <v>0</v>
      </c>
      <c r="GJ65" s="41">
        <v>1</v>
      </c>
      <c r="GK65" s="41">
        <v>0</v>
      </c>
      <c r="GL65" s="41">
        <v>0</v>
      </c>
      <c r="GM65" s="41">
        <v>0</v>
      </c>
      <c r="GN65" s="41">
        <v>0</v>
      </c>
      <c r="GO65" s="41">
        <v>0</v>
      </c>
      <c r="GP65" s="41">
        <v>0</v>
      </c>
      <c r="GQ65" s="41">
        <v>1</v>
      </c>
      <c r="GR65" s="41">
        <v>0</v>
      </c>
      <c r="GS65" s="41">
        <v>0</v>
      </c>
      <c r="GT65" s="41">
        <v>0</v>
      </c>
      <c r="GU65" s="41">
        <v>0</v>
      </c>
      <c r="GV65" s="41">
        <f t="shared" si="16"/>
        <v>2</v>
      </c>
      <c r="GW65" s="41">
        <v>2</v>
      </c>
      <c r="GX65">
        <f>2/12</f>
        <v>0.16666666666666666</v>
      </c>
      <c r="GY65" s="41">
        <v>1</v>
      </c>
      <c r="GZ65" s="41">
        <f t="shared" si="17"/>
        <v>21</v>
      </c>
      <c r="HA65" s="41">
        <v>3</v>
      </c>
      <c r="HB65" s="41">
        <v>2</v>
      </c>
      <c r="HC65" s="41">
        <v>1</v>
      </c>
      <c r="HD65" s="41">
        <v>1</v>
      </c>
      <c r="HE65" s="41">
        <v>5</v>
      </c>
      <c r="HF65" s="41">
        <v>4</v>
      </c>
      <c r="HG65" s="41">
        <v>2</v>
      </c>
      <c r="HH65" s="41">
        <v>1</v>
      </c>
      <c r="HI65" s="41">
        <v>1</v>
      </c>
      <c r="HJ65" s="41">
        <v>4</v>
      </c>
      <c r="HK65" s="41">
        <v>1</v>
      </c>
      <c r="HL65" s="41">
        <v>2</v>
      </c>
      <c r="HM65" s="41">
        <v>2</v>
      </c>
      <c r="HN65" s="41">
        <v>2</v>
      </c>
      <c r="HO65" s="41">
        <v>3</v>
      </c>
      <c r="HP65" s="41">
        <v>1</v>
      </c>
      <c r="HQ65" s="41">
        <v>4</v>
      </c>
      <c r="HR65" s="41">
        <v>4</v>
      </c>
      <c r="HS65" s="37"/>
      <c r="HT65" s="37"/>
      <c r="HU65" s="37"/>
      <c r="HV65" s="37"/>
      <c r="HW65" s="37"/>
      <c r="HX65" s="37"/>
      <c r="HY65" s="37"/>
      <c r="HZ65" s="37"/>
      <c r="IA65" s="37"/>
      <c r="IC65" s="41"/>
      <c r="ID65" s="37"/>
      <c r="IE65" s="37"/>
      <c r="IF65" s="37"/>
      <c r="IG65" s="37"/>
      <c r="IH65" s="37"/>
      <c r="II65" s="37"/>
      <c r="IJ65" s="41">
        <v>12</v>
      </c>
      <c r="IK65" s="41">
        <v>12</v>
      </c>
    </row>
    <row r="66" spans="1:245" x14ac:dyDescent="0.2">
      <c r="AZ66" s="89"/>
      <c r="BA66" s="90"/>
      <c r="CG66" t="s">
        <v>1851</v>
      </c>
    </row>
    <row r="67" spans="1:245" x14ac:dyDescent="0.2">
      <c r="AZ67" s="89"/>
      <c r="BA67" s="90"/>
      <c r="CG67" s="106">
        <f>AVERAGE(CG2:CG65)</f>
        <v>0.52358805096067795</v>
      </c>
    </row>
    <row r="68" spans="1:245" x14ac:dyDescent="0.2">
      <c r="AZ68" s="89"/>
      <c r="BA68" s="90"/>
      <c r="CG68" s="72">
        <f>STDEV(CG2:CG65)</f>
        <v>0.20428778087308466</v>
      </c>
    </row>
    <row r="69" spans="1:245" x14ac:dyDescent="0.2">
      <c r="AZ69" s="89"/>
      <c r="BA69" s="90"/>
      <c r="CG69" t="s">
        <v>1852</v>
      </c>
    </row>
    <row r="70" spans="1:245" x14ac:dyDescent="0.2">
      <c r="CG70" s="106">
        <f>AVERAGE(CG34:CG65)</f>
        <v>0.46140659497973874</v>
      </c>
    </row>
    <row r="71" spans="1:245" x14ac:dyDescent="0.2">
      <c r="CG71" s="72">
        <f>STDEV(CG2:CG34)</f>
        <v>0.18858007909385452</v>
      </c>
    </row>
    <row r="72" spans="1:245" x14ac:dyDescent="0.2">
      <c r="CG72" t="s">
        <v>1853</v>
      </c>
    </row>
    <row r="73" spans="1:245" x14ac:dyDescent="0.2">
      <c r="CG73" s="106">
        <f>AVERAGE(CG2:CG33)</f>
        <v>0.58576950694161711</v>
      </c>
    </row>
    <row r="74" spans="1:245" x14ac:dyDescent="0.2">
      <c r="CG74" s="72">
        <f>STDEV(CG2:CG34)</f>
        <v>0.18858007909385452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APLUS_5thGrade_Master_040119</vt:lpstr>
      <vt:lpstr>Fall_19_Database</vt:lpstr>
      <vt:lpstr>Sheet1</vt:lpstr>
      <vt:lpstr>2020_Cleaned Data 5-8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Cade Abrams</cp:lastModifiedBy>
  <dcterms:created xsi:type="dcterms:W3CDTF">2011-08-01T14:22:18Z</dcterms:created>
  <dcterms:modified xsi:type="dcterms:W3CDTF">2021-04-08T12:06:48Z</dcterms:modified>
</cp:coreProperties>
</file>